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E:\Data\Rozpočet\Rozpočet 2017\Příprava rozpočtu FI\"/>
    </mc:Choice>
  </mc:AlternateContent>
  <bookViews>
    <workbookView xWindow="-15" yWindow="13395" windowWidth="19140" windowHeight="6765"/>
  </bookViews>
  <sheets>
    <sheet name="NEI" sheetId="1" r:id="rId1"/>
  </sheets>
  <definedNames>
    <definedName name="bla">#REF!</definedName>
    <definedName name="_xlnm.Database">#REF!</definedName>
    <definedName name="_xlnm.Print_Area" localSheetId="0">NEI!$A$1:$W$69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R19" i="1"/>
  <c r="R18" i="1"/>
  <c r="P19" i="1"/>
  <c r="P16" i="1"/>
  <c r="P17" i="1"/>
  <c r="P18" i="1"/>
  <c r="P15" i="1"/>
  <c r="R13" i="1"/>
  <c r="R11" i="1"/>
  <c r="P12" i="1"/>
  <c r="P13" i="1"/>
  <c r="P11" i="1"/>
  <c r="P6" i="1"/>
  <c r="P7" i="1"/>
  <c r="P8" i="1"/>
  <c r="P9" i="1"/>
  <c r="R6" i="1"/>
  <c r="R7" i="1"/>
  <c r="R5" i="1"/>
  <c r="P5" i="1"/>
  <c r="U22" i="1"/>
  <c r="R22" i="1"/>
  <c r="T23" i="1"/>
  <c r="R23" i="1"/>
  <c r="P24" i="1"/>
  <c r="P26" i="1"/>
  <c r="P28" i="1"/>
  <c r="P27" i="1"/>
  <c r="P29" i="1"/>
  <c r="P36" i="1"/>
  <c r="P35" i="1"/>
  <c r="R34" i="1"/>
  <c r="R35" i="1"/>
  <c r="R33" i="1"/>
  <c r="P33" i="1"/>
  <c r="U65" i="1"/>
  <c r="T65" i="1"/>
  <c r="P67" i="1"/>
  <c r="P66" i="1"/>
  <c r="P64" i="1"/>
  <c r="P61" i="1"/>
  <c r="P62" i="1"/>
  <c r="P60" i="1"/>
  <c r="P59" i="1"/>
  <c r="P58" i="1"/>
  <c r="R57" i="1"/>
  <c r="R58" i="1"/>
  <c r="R59" i="1"/>
  <c r="R56" i="1"/>
  <c r="P56" i="1"/>
  <c r="P53" i="1"/>
  <c r="P52" i="1"/>
  <c r="R52" i="1"/>
  <c r="P46" i="1"/>
  <c r="P47" i="1"/>
  <c r="P45" i="1"/>
  <c r="P44" i="1"/>
  <c r="P39" i="1"/>
  <c r="W38" i="1" l="1"/>
  <c r="W37" i="1" s="1"/>
  <c r="W14" i="1"/>
  <c r="W10" i="1"/>
  <c r="O32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U38" i="1"/>
  <c r="U37" i="1" s="1"/>
  <c r="T38" i="1"/>
  <c r="T37" i="1" s="1"/>
  <c r="S38" i="1"/>
  <c r="S37" i="1" s="1"/>
  <c r="R38" i="1"/>
  <c r="R37" i="1" s="1"/>
  <c r="Q38" i="1"/>
  <c r="P38" i="1"/>
  <c r="P37" i="1" s="1"/>
  <c r="O36" i="1"/>
  <c r="O35" i="1"/>
  <c r="O34" i="1"/>
  <c r="O33" i="1"/>
  <c r="O31" i="1"/>
  <c r="O30" i="1"/>
  <c r="O29" i="1"/>
  <c r="O28" i="1"/>
  <c r="O27" i="1"/>
  <c r="O26" i="1"/>
  <c r="O25" i="1"/>
  <c r="O24" i="1"/>
  <c r="O22" i="1"/>
  <c r="O21" i="1"/>
  <c r="O20" i="1"/>
  <c r="O19" i="1"/>
  <c r="O18" i="1"/>
  <c r="O17" i="1"/>
  <c r="O16" i="1"/>
  <c r="O15" i="1"/>
  <c r="U14" i="1"/>
  <c r="T14" i="1"/>
  <c r="S14" i="1"/>
  <c r="R14" i="1"/>
  <c r="Q14" i="1"/>
  <c r="P14" i="1"/>
  <c r="O13" i="1"/>
  <c r="O12" i="1"/>
  <c r="O11" i="1"/>
  <c r="U10" i="1"/>
  <c r="T10" i="1"/>
  <c r="S10" i="1"/>
  <c r="R10" i="1"/>
  <c r="Q10" i="1"/>
  <c r="P10" i="1"/>
  <c r="O9" i="1"/>
  <c r="O8" i="1"/>
  <c r="O7" i="1"/>
  <c r="O6" i="1"/>
  <c r="O5" i="1"/>
  <c r="G67" i="1"/>
  <c r="G61" i="1"/>
  <c r="G62" i="1"/>
  <c r="G63" i="1"/>
  <c r="G64" i="1"/>
  <c r="G60" i="1"/>
  <c r="I52" i="1"/>
  <c r="K52" i="1"/>
  <c r="L52" i="1"/>
  <c r="M52" i="1"/>
  <c r="J33" i="1"/>
  <c r="H33" i="1"/>
  <c r="J34" i="1"/>
  <c r="H34" i="1"/>
  <c r="G55" i="1"/>
  <c r="G54" i="1"/>
  <c r="G53" i="1"/>
  <c r="I38" i="1"/>
  <c r="J38" i="1"/>
  <c r="J37" i="1" s="1"/>
  <c r="K38" i="1"/>
  <c r="L38" i="1"/>
  <c r="M38" i="1"/>
  <c r="H38" i="1"/>
  <c r="H37" i="1" s="1"/>
  <c r="G44" i="1"/>
  <c r="G43" i="1"/>
  <c r="G42" i="1"/>
  <c r="G41" i="1"/>
  <c r="G40" i="1"/>
  <c r="G39" i="1"/>
  <c r="J35" i="1"/>
  <c r="H35" i="1"/>
  <c r="G30" i="1"/>
  <c r="H29" i="1"/>
  <c r="G29" i="1" s="1"/>
  <c r="H28" i="1"/>
  <c r="H27" i="1"/>
  <c r="G26" i="1"/>
  <c r="G25" i="1"/>
  <c r="G24" i="1"/>
  <c r="G21" i="1"/>
  <c r="I14" i="1"/>
  <c r="J14" i="1"/>
  <c r="K14" i="1"/>
  <c r="L14" i="1"/>
  <c r="M14" i="1"/>
  <c r="H14" i="1"/>
  <c r="G18" i="1"/>
  <c r="G17" i="1"/>
  <c r="G16" i="1"/>
  <c r="G15" i="1"/>
  <c r="I10" i="1"/>
  <c r="I4" i="1" s="1"/>
  <c r="J10" i="1"/>
  <c r="K10" i="1"/>
  <c r="L10" i="1"/>
  <c r="L4" i="1" s="1"/>
  <c r="M10" i="1"/>
  <c r="M4" i="1" s="1"/>
  <c r="M3" i="1" s="1"/>
  <c r="H10" i="1"/>
  <c r="G11" i="1"/>
  <c r="G12" i="1"/>
  <c r="G13" i="1"/>
  <c r="G66" i="1"/>
  <c r="G65" i="1"/>
  <c r="G59" i="1"/>
  <c r="G58" i="1"/>
  <c r="G57" i="1"/>
  <c r="G56" i="1"/>
  <c r="G51" i="1"/>
  <c r="G32" i="1" s="1"/>
  <c r="G50" i="1"/>
  <c r="G49" i="1"/>
  <c r="G48" i="1"/>
  <c r="G47" i="1"/>
  <c r="G46" i="1"/>
  <c r="G45" i="1"/>
  <c r="G36" i="1"/>
  <c r="G6" i="1"/>
  <c r="G7" i="1"/>
  <c r="G8" i="1"/>
  <c r="G9" i="1"/>
  <c r="G19" i="1"/>
  <c r="G20" i="1"/>
  <c r="G22" i="1"/>
  <c r="G23" i="1"/>
  <c r="G5" i="1"/>
  <c r="T4" i="1" l="1"/>
  <c r="T3" i="1" s="1"/>
  <c r="T69" i="1" s="1"/>
  <c r="S4" i="1"/>
  <c r="S3" i="1" s="1"/>
  <c r="G34" i="1"/>
  <c r="U4" i="1"/>
  <c r="U3" i="1" s="1"/>
  <c r="U69" i="1" s="1"/>
  <c r="I37" i="1"/>
  <c r="M37" i="1"/>
  <c r="Q4" i="1"/>
  <c r="Q3" i="1" s="1"/>
  <c r="R4" i="1"/>
  <c r="R3" i="1" s="1"/>
  <c r="R69" i="1" s="1"/>
  <c r="O38" i="1"/>
  <c r="O37" i="1" s="1"/>
  <c r="S69" i="1"/>
  <c r="O14" i="1"/>
  <c r="Q37" i="1"/>
  <c r="O10" i="1"/>
  <c r="L3" i="1"/>
  <c r="K4" i="1"/>
  <c r="K3" i="1" s="1"/>
  <c r="H4" i="1"/>
  <c r="H3" i="1" s="1"/>
  <c r="J4" i="1"/>
  <c r="J3" i="1" s="1"/>
  <c r="G31" i="1"/>
  <c r="I3" i="1"/>
  <c r="L37" i="1"/>
  <c r="K37" i="1"/>
  <c r="G52" i="1"/>
  <c r="G33" i="1"/>
  <c r="G38" i="1"/>
  <c r="G35" i="1"/>
  <c r="G28" i="1"/>
  <c r="G27" i="1"/>
  <c r="G14" i="1"/>
  <c r="G10" i="1"/>
  <c r="Q69" i="1" l="1"/>
  <c r="G4" i="1"/>
  <c r="G3" i="1" s="1"/>
  <c r="G37" i="1"/>
  <c r="G68" i="1" l="1"/>
  <c r="F4" i="1"/>
  <c r="F5" i="1" s="1"/>
  <c r="F6" i="1" s="1"/>
  <c r="F7" i="1" s="1"/>
  <c r="F8" i="1" s="1"/>
  <c r="F9" i="1" s="1"/>
  <c r="F10" i="1" s="1"/>
  <c r="F14" i="1" s="1"/>
  <c r="F19" i="1" s="1"/>
  <c r="F20" i="1" s="1"/>
  <c r="F22" i="1" s="1"/>
  <c r="F23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45" i="1" s="1"/>
  <c r="F46" i="1" s="1"/>
  <c r="F47" i="1" s="1"/>
  <c r="F48" i="1" s="1"/>
  <c r="F49" i="1" s="1"/>
  <c r="F50" i="1" s="1"/>
  <c r="F51" i="1" s="1"/>
  <c r="F52" i="1" s="1"/>
  <c r="F56" i="1" s="1"/>
  <c r="F57" i="1" s="1"/>
  <c r="F58" i="1" s="1"/>
  <c r="F59" i="1" s="1"/>
  <c r="F65" i="1" s="1"/>
  <c r="F66" i="1" s="1"/>
  <c r="F68" i="1" s="1"/>
  <c r="F69" i="1" s="1"/>
  <c r="J69" i="1" l="1"/>
  <c r="G69" i="1"/>
  <c r="H69" i="1"/>
  <c r="L69" i="1"/>
  <c r="K69" i="1"/>
  <c r="I69" i="1"/>
  <c r="M69" i="1"/>
  <c r="P23" i="1"/>
  <c r="P4" i="1" s="1"/>
  <c r="P3" i="1" s="1"/>
  <c r="P69" i="1" s="1"/>
  <c r="W4" i="1"/>
  <c r="W68" i="1" s="1"/>
  <c r="O23" i="1" l="1"/>
  <c r="O4" i="1" s="1"/>
  <c r="O68" i="1" s="1"/>
  <c r="W3" i="1"/>
  <c r="W69" i="1" s="1"/>
  <c r="O3" i="1" l="1"/>
  <c r="O69" i="1" s="1"/>
</calcChain>
</file>

<file path=xl/sharedStrings.xml><?xml version="1.0" encoding="utf-8"?>
<sst xmlns="http://schemas.openxmlformats.org/spreadsheetml/2006/main" count="110" uniqueCount="84">
  <si>
    <t>Plán</t>
  </si>
  <si>
    <t>bez</t>
  </si>
  <si>
    <t>Převody z fondů/použití fondů</t>
  </si>
  <si>
    <t>č.ř.</t>
  </si>
  <si>
    <t>fondů</t>
  </si>
  <si>
    <t>FÚUP</t>
  </si>
  <si>
    <t>FO</t>
  </si>
  <si>
    <t>Fsoc</t>
  </si>
  <si>
    <t>Fstip</t>
  </si>
  <si>
    <t xml:space="preserve">   z toho:</t>
  </si>
  <si>
    <t xml:space="preserve"> A-vzděl.č.,specif.VaV,SKM,vlastní,fondy:</t>
  </si>
  <si>
    <t xml:space="preserve">v tom - </t>
  </si>
  <si>
    <t>mzdy</t>
  </si>
  <si>
    <t>OON</t>
  </si>
  <si>
    <t>odvody</t>
  </si>
  <si>
    <t>energie</t>
  </si>
  <si>
    <t>opravy, údržba</t>
  </si>
  <si>
    <t>materiál</t>
  </si>
  <si>
    <t>služby</t>
  </si>
  <si>
    <t>cestovné</t>
  </si>
  <si>
    <t>odpisy</t>
  </si>
  <si>
    <t>stipendia</t>
  </si>
  <si>
    <t>ostatní</t>
  </si>
  <si>
    <t>C-doktorská stipendia</t>
  </si>
  <si>
    <t>D-zahr.st.,CEEPUS,AKTION,Socrates</t>
  </si>
  <si>
    <t>F-vzdělávací projekty, I-rozvojové programy, J,M,H,E</t>
  </si>
  <si>
    <t>Ostatní dotace ze SR a od úz.celků bez VaV</t>
  </si>
  <si>
    <t xml:space="preserve">Účelové příspěvky bez VaV </t>
  </si>
  <si>
    <t>Projekty VaV ze SR a od úz.celků</t>
  </si>
  <si>
    <t>Projekty VaV z dotací ze zahr. a OP VaV</t>
  </si>
  <si>
    <t>Doplňková činnost</t>
  </si>
  <si>
    <t>A-příspěvek na vzdělávací činnost</t>
  </si>
  <si>
    <t>Dotace na SKM, přísp.na ubytovací a soc.stip.</t>
  </si>
  <si>
    <t>Účelové příspěvky bez VaV</t>
  </si>
  <si>
    <t>VaV - ze SR a od úz.celků</t>
  </si>
  <si>
    <t>Vlastní zdroje (hl.č.za úplatu)</t>
  </si>
  <si>
    <t>Čerpání fondů</t>
  </si>
  <si>
    <t>Schváleno v AS fakulty dne:</t>
  </si>
  <si>
    <t>Komentář:</t>
  </si>
  <si>
    <t>Náklady na tvorbu sociálního fondu ve výši 1 % z mezd (z ř.3) plánujte na ř. 5, tj. plán celkových odvodů bude 34+1=35 % resp. u dotačních projektů na řádky odpovídající příslušnému zdroji financování</t>
  </si>
  <si>
    <t>Výměnu NEI příspěvku za příspěvek na kapitálové výdaje plánujte v nákladech do ř.13 a plánovanou částku uveďte zde:</t>
  </si>
  <si>
    <r>
      <t xml:space="preserve">Hosp.středisko: </t>
    </r>
    <r>
      <rPr>
        <sz val="10"/>
        <color indexed="12"/>
        <rFont val="Calibri"/>
        <family val="2"/>
      </rPr>
      <t/>
    </r>
  </si>
  <si>
    <t>Náklady celkem (ř.2+14až23)</t>
  </si>
  <si>
    <t>Výnosy celkem (ř.25 až 39)</t>
  </si>
  <si>
    <t>Hospodářský výsledek dílčí (ř.25+29+33+37+38+39-2-23)</t>
  </si>
  <si>
    <t>Hospodářský výsledek (ř.24-1)</t>
  </si>
  <si>
    <t>Náklady na dotační odpisy plánujte na ř. 11, odpovídající částku účtovanou dle vyhl.504 do výnosů plánujte na ř. 37.</t>
  </si>
  <si>
    <t>Prostředky získané ze SR jako spolupříjemci (partneři) dotačních projektů plánujte - projekty VaV na ř. 22 a 36, ostatní na ř. 19 a 32.</t>
  </si>
  <si>
    <t>Příspěvek na nedotační odpisy plánujte ve výnosech na ř. 25 (výnos je součástí rozpisu rozdělení příspěvku na HS, č.č.1112), náklad je součástí celkových nákladů na účetní odpisy na ř.11)</t>
  </si>
  <si>
    <t>Strukturální fondy aj.proj.spoluf.EU</t>
  </si>
  <si>
    <t>FPP*)</t>
  </si>
  <si>
    <t>*) SKM (HS 81) plánuje použití fondu FRIM do sloupce FPP (sloupec K)</t>
  </si>
  <si>
    <t>330000 - Fakulta informatiky</t>
  </si>
  <si>
    <t>z toho</t>
  </si>
  <si>
    <t>DHM</t>
  </si>
  <si>
    <t>knihy, časopisy</t>
  </si>
  <si>
    <t>ostatní materiál</t>
  </si>
  <si>
    <t>SW do 60.000</t>
  </si>
  <si>
    <t>telefony, poštovné</t>
  </si>
  <si>
    <t>konf. poplatky</t>
  </si>
  <si>
    <t>ostatní služby</t>
  </si>
  <si>
    <t>dotační odpisy</t>
  </si>
  <si>
    <t>výměna příspěvku NEI/INV</t>
  </si>
  <si>
    <t>tvorba FPP</t>
  </si>
  <si>
    <t>tvorba StipF</t>
  </si>
  <si>
    <r>
      <t xml:space="preserve">Účelové příspěvky na VaV </t>
    </r>
    <r>
      <rPr>
        <i/>
        <sz val="9"/>
        <rFont val="Calibri"/>
        <family val="2"/>
        <charset val="238"/>
        <scheme val="minor"/>
      </rPr>
      <t>(spoluřešitelské spojekty)</t>
    </r>
  </si>
  <si>
    <t>navýšení příspěvku</t>
  </si>
  <si>
    <t>výměna za IP s CEITECem</t>
  </si>
  <si>
    <t>prvotní rozpis</t>
  </si>
  <si>
    <t>vyrovnání s matematikou</t>
  </si>
  <si>
    <t>IS - centralizované prostředky</t>
  </si>
  <si>
    <t>IP prvotní rozpis</t>
  </si>
  <si>
    <t>výměna příspěvku s CEITECem</t>
  </si>
  <si>
    <t>vyrovnání s PřírF CAVER</t>
  </si>
  <si>
    <t>VaV - institucionální podpora (vč. GA MU)</t>
  </si>
  <si>
    <t>SPP</t>
  </si>
  <si>
    <t>tvorba stip.f.</t>
  </si>
  <si>
    <t>Indové - Mgr. kurzy</t>
  </si>
  <si>
    <t>CSP (do 05/2016)</t>
  </si>
  <si>
    <t>CSP (od 05/2016)</t>
  </si>
  <si>
    <t>Rozpočet 2017 - Neinvestice</t>
  </si>
  <si>
    <t>Upravený plán</t>
  </si>
  <si>
    <t>po navýšení IP</t>
  </si>
  <si>
    <t>Navýšení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</si>
</sst>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E"/>
    </font>
    <font>
      <b/>
      <sz val="12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10"/>
      <color indexed="12"/>
      <name val="Arial CE"/>
      <family val="2"/>
    </font>
    <font>
      <sz val="10"/>
      <color indexed="12"/>
      <name val="Arial CE"/>
      <family val="2"/>
    </font>
    <font>
      <sz val="10"/>
      <name val="Arial"/>
      <family val="2"/>
      <charset val="238"/>
    </font>
    <font>
      <i/>
      <sz val="9"/>
      <color rgb="FF00B0F0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4" fillId="0" borderId="11" xfId="0" applyFont="1" applyBorder="1"/>
    <xf numFmtId="0" fontId="2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10" xfId="0" applyFont="1" applyFill="1" applyBorder="1"/>
    <xf numFmtId="0" fontId="4" fillId="2" borderId="11" xfId="0" applyFont="1" applyFill="1" applyBorder="1"/>
    <xf numFmtId="0" fontId="5" fillId="2" borderId="17" xfId="0" applyFont="1" applyFill="1" applyBorder="1" applyAlignment="1">
      <alignment horizontal="center"/>
    </xf>
    <xf numFmtId="0" fontId="5" fillId="0" borderId="21" xfId="0" applyFont="1" applyBorder="1"/>
    <xf numFmtId="0" fontId="5" fillId="0" borderId="0" xfId="0" applyFont="1"/>
    <xf numFmtId="0" fontId="8" fillId="0" borderId="21" xfId="0" applyFont="1" applyBorder="1"/>
    <xf numFmtId="0" fontId="8" fillId="0" borderId="0" xfId="0" applyFont="1" applyBorder="1"/>
    <xf numFmtId="0" fontId="8" fillId="0" borderId="25" xfId="0" applyFont="1" applyBorder="1"/>
    <xf numFmtId="0" fontId="8" fillId="0" borderId="26" xfId="0" applyFont="1" applyBorder="1" applyAlignment="1">
      <alignment horizontal="center"/>
    </xf>
    <xf numFmtId="0" fontId="8" fillId="0" borderId="0" xfId="0" applyFont="1"/>
    <xf numFmtId="0" fontId="5" fillId="0" borderId="30" xfId="0" applyFont="1" applyBorder="1"/>
    <xf numFmtId="0" fontId="5" fillId="0" borderId="25" xfId="0" applyFont="1" applyBorder="1"/>
    <xf numFmtId="0" fontId="5" fillId="0" borderId="26" xfId="0" applyFont="1" applyBorder="1" applyAlignment="1">
      <alignment horizontal="center"/>
    </xf>
    <xf numFmtId="0" fontId="5" fillId="0" borderId="30" xfId="0" applyFont="1" applyFill="1" applyBorder="1"/>
    <xf numFmtId="0" fontId="5" fillId="0" borderId="25" xfId="0" applyFont="1" applyFill="1" applyBorder="1"/>
    <xf numFmtId="0" fontId="4" fillId="2" borderId="32" xfId="0" applyFont="1" applyFill="1" applyBorder="1"/>
    <xf numFmtId="0" fontId="4" fillId="2" borderId="19" xfId="0" applyFont="1" applyFill="1" applyBorder="1"/>
    <xf numFmtId="0" fontId="5" fillId="0" borderId="36" xfId="0" applyFont="1" applyBorder="1"/>
    <xf numFmtId="0" fontId="5" fillId="0" borderId="38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5" fillId="0" borderId="2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4" fontId="4" fillId="2" borderId="18" xfId="0" applyNumberFormat="1" applyFont="1" applyFill="1" applyBorder="1"/>
    <xf numFmtId="4" fontId="7" fillId="2" borderId="19" xfId="0" applyNumberFormat="1" applyFont="1" applyFill="1" applyBorder="1"/>
    <xf numFmtId="4" fontId="7" fillId="2" borderId="17" xfId="0" applyNumberFormat="1" applyFont="1" applyFill="1" applyBorder="1"/>
    <xf numFmtId="4" fontId="5" fillId="0" borderId="22" xfId="0" applyNumberFormat="1" applyFont="1" applyBorder="1" applyAlignment="1">
      <alignment vertical="center"/>
    </xf>
    <xf numFmtId="4" fontId="5" fillId="0" borderId="30" xfId="0" applyNumberFormat="1" applyFont="1" applyBorder="1"/>
    <xf numFmtId="4" fontId="5" fillId="0" borderId="34" xfId="0" applyNumberFormat="1" applyFont="1" applyBorder="1"/>
    <xf numFmtId="4" fontId="5" fillId="0" borderId="22" xfId="0" applyNumberFormat="1" applyFont="1" applyBorder="1"/>
    <xf numFmtId="4" fontId="5" fillId="0" borderId="11" xfId="0" applyNumberFormat="1" applyFont="1" applyBorder="1"/>
    <xf numFmtId="4" fontId="5" fillId="0" borderId="12" xfId="0" applyNumberFormat="1" applyFont="1" applyBorder="1"/>
    <xf numFmtId="0" fontId="15" fillId="0" borderId="21" xfId="0" applyFont="1" applyBorder="1"/>
    <xf numFmtId="0" fontId="15" fillId="0" borderId="0" xfId="0" applyFont="1" applyBorder="1"/>
    <xf numFmtId="0" fontId="15" fillId="0" borderId="25" xfId="0" applyFont="1" applyBorder="1"/>
    <xf numFmtId="0" fontId="15" fillId="0" borderId="26" xfId="0" applyFont="1" applyBorder="1" applyAlignment="1">
      <alignment horizontal="center"/>
    </xf>
    <xf numFmtId="0" fontId="15" fillId="0" borderId="0" xfId="0" applyFont="1"/>
    <xf numFmtId="0" fontId="17" fillId="0" borderId="25" xfId="0" applyFont="1" applyBorder="1"/>
    <xf numFmtId="4" fontId="5" fillId="0" borderId="44" xfId="0" applyNumberFormat="1" applyFont="1" applyBorder="1"/>
    <xf numFmtId="4" fontId="5" fillId="0" borderId="45" xfId="0" applyNumberFormat="1" applyFont="1" applyBorder="1"/>
    <xf numFmtId="0" fontId="17" fillId="0" borderId="21" xfId="0" applyFont="1" applyBorder="1"/>
    <xf numFmtId="0" fontId="17" fillId="0" borderId="26" xfId="0" applyFont="1" applyBorder="1" applyAlignment="1">
      <alignment horizontal="center"/>
    </xf>
    <xf numFmtId="4" fontId="17" fillId="0" borderId="25" xfId="0" applyNumberFormat="1" applyFont="1" applyBorder="1"/>
    <xf numFmtId="4" fontId="17" fillId="0" borderId="26" xfId="0" applyNumberFormat="1" applyFont="1" applyBorder="1"/>
    <xf numFmtId="0" fontId="17" fillId="0" borderId="0" xfId="0" applyFont="1"/>
    <xf numFmtId="4" fontId="17" fillId="0" borderId="30" xfId="0" applyNumberFormat="1" applyFont="1" applyBorder="1"/>
    <xf numFmtId="4" fontId="17" fillId="0" borderId="34" xfId="0" applyNumberFormat="1" applyFont="1" applyBorder="1"/>
    <xf numFmtId="0" fontId="5" fillId="0" borderId="34" xfId="0" applyFont="1" applyBorder="1" applyAlignment="1">
      <alignment horizontal="center"/>
    </xf>
    <xf numFmtId="0" fontId="5" fillId="0" borderId="37" xfId="0" applyFont="1" applyFill="1" applyBorder="1"/>
    <xf numFmtId="0" fontId="15" fillId="0" borderId="37" xfId="0" applyFont="1" applyBorder="1"/>
    <xf numFmtId="4" fontId="17" fillId="0" borderId="37" xfId="0" applyNumberFormat="1" applyFont="1" applyBorder="1"/>
    <xf numFmtId="4" fontId="17" fillId="0" borderId="38" xfId="0" applyNumberFormat="1" applyFont="1" applyBorder="1"/>
    <xf numFmtId="0" fontId="5" fillId="0" borderId="13" xfId="0" applyFont="1" applyBorder="1" applyAlignment="1">
      <alignment horizontal="center"/>
    </xf>
    <xf numFmtId="4" fontId="7" fillId="2" borderId="33" xfId="0" applyNumberFormat="1" applyFont="1" applyFill="1" applyBorder="1"/>
    <xf numFmtId="4" fontId="5" fillId="0" borderId="31" xfId="0" applyNumberFormat="1" applyFont="1" applyBorder="1"/>
    <xf numFmtId="4" fontId="17" fillId="0" borderId="27" xfId="0" applyNumberFormat="1" applyFont="1" applyBorder="1"/>
    <xf numFmtId="4" fontId="17" fillId="0" borderId="31" xfId="0" applyNumberFormat="1" applyFont="1" applyBorder="1"/>
    <xf numFmtId="4" fontId="17" fillId="0" borderId="39" xfId="0" applyNumberFormat="1" applyFont="1" applyBorder="1"/>
    <xf numFmtId="4" fontId="5" fillId="0" borderId="13" xfId="0" applyNumberFormat="1" applyFont="1" applyBorder="1"/>
    <xf numFmtId="4" fontId="4" fillId="2" borderId="20" xfId="0" applyNumberFormat="1" applyFont="1" applyFill="1" applyBorder="1"/>
    <xf numFmtId="4" fontId="8" fillId="0" borderId="49" xfId="0" applyNumberFormat="1" applyFont="1" applyBorder="1"/>
    <xf numFmtId="4" fontId="8" fillId="0" borderId="34" xfId="0" applyNumberFormat="1" applyFont="1" applyBorder="1"/>
    <xf numFmtId="4" fontId="8" fillId="0" borderId="50" xfId="0" applyNumberFormat="1" applyFont="1" applyBorder="1"/>
    <xf numFmtId="4" fontId="15" fillId="0" borderId="49" xfId="0" applyNumberFormat="1" applyFont="1" applyBorder="1"/>
    <xf numFmtId="4" fontId="15" fillId="0" borderId="34" xfId="0" applyNumberFormat="1" applyFont="1" applyBorder="1"/>
    <xf numFmtId="4" fontId="15" fillId="0" borderId="50" xfId="0" applyNumberFormat="1" applyFont="1" applyBorder="1"/>
    <xf numFmtId="4" fontId="5" fillId="0" borderId="49" xfId="0" applyNumberFormat="1" applyFont="1" applyBorder="1"/>
    <xf numFmtId="4" fontId="5" fillId="0" borderId="50" xfId="0" applyNumberFormat="1" applyFont="1" applyBorder="1"/>
    <xf numFmtId="4" fontId="5" fillId="0" borderId="51" xfId="0" applyNumberFormat="1" applyFont="1" applyBorder="1"/>
    <xf numFmtId="4" fontId="5" fillId="0" borderId="42" xfId="0" applyNumberFormat="1" applyFont="1" applyBorder="1"/>
    <xf numFmtId="4" fontId="5" fillId="0" borderId="52" xfId="0" applyNumberFormat="1" applyFont="1" applyBorder="1"/>
    <xf numFmtId="0" fontId="4" fillId="4" borderId="5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4" fontId="2" fillId="4" borderId="23" xfId="0" applyNumberFormat="1" applyFont="1" applyFill="1" applyBorder="1" applyAlignment="1">
      <alignment vertical="center"/>
    </xf>
    <xf numFmtId="4" fontId="8" fillId="4" borderId="28" xfId="0" applyNumberFormat="1" applyFont="1" applyFill="1" applyBorder="1"/>
    <xf numFmtId="4" fontId="15" fillId="4" borderId="28" xfId="0" applyNumberFormat="1" applyFont="1" applyFill="1" applyBorder="1"/>
    <xf numFmtId="4" fontId="2" fillId="4" borderId="43" xfId="0" applyNumberFormat="1" applyFont="1" applyFill="1" applyBorder="1"/>
    <xf numFmtId="4" fontId="17" fillId="4" borderId="28" xfId="0" applyNumberFormat="1" applyFont="1" applyFill="1" applyBorder="1"/>
    <xf numFmtId="4" fontId="17" fillId="4" borderId="43" xfId="0" applyNumberFormat="1" applyFont="1" applyFill="1" applyBorder="1"/>
    <xf numFmtId="4" fontId="17" fillId="4" borderId="46" xfId="0" applyNumberFormat="1" applyFont="1" applyFill="1" applyBorder="1"/>
    <xf numFmtId="4" fontId="2" fillId="4" borderId="47" xfId="0" applyNumberFormat="1" applyFont="1" applyFill="1" applyBorder="1"/>
    <xf numFmtId="4" fontId="2" fillId="5" borderId="24" xfId="0" applyNumberFormat="1" applyFont="1" applyFill="1" applyBorder="1" applyAlignment="1">
      <alignment vertical="center"/>
    </xf>
    <xf numFmtId="4" fontId="8" fillId="5" borderId="29" xfId="0" applyNumberFormat="1" applyFont="1" applyFill="1" applyBorder="1"/>
    <xf numFmtId="4" fontId="15" fillId="5" borderId="29" xfId="0" applyNumberFormat="1" applyFont="1" applyFill="1" applyBorder="1"/>
    <xf numFmtId="4" fontId="2" fillId="5" borderId="35" xfId="0" applyNumberFormat="1" applyFont="1" applyFill="1" applyBorder="1"/>
    <xf numFmtId="4" fontId="17" fillId="5" borderId="29" xfId="0" applyNumberFormat="1" applyFont="1" applyFill="1" applyBorder="1"/>
    <xf numFmtId="4" fontId="17" fillId="5" borderId="35" xfId="0" applyNumberFormat="1" applyFont="1" applyFill="1" applyBorder="1"/>
    <xf numFmtId="4" fontId="17" fillId="5" borderId="40" xfId="0" applyNumberFormat="1" applyFont="1" applyFill="1" applyBorder="1"/>
    <xf numFmtId="4" fontId="2" fillId="5" borderId="48" xfId="0" applyNumberFormat="1" applyFont="1" applyFill="1" applyBorder="1"/>
    <xf numFmtId="4" fontId="5" fillId="0" borderId="44" xfId="0" applyNumberFormat="1" applyFont="1" applyBorder="1" applyAlignment="1">
      <alignment vertical="center"/>
    </xf>
    <xf numFmtId="4" fontId="5" fillId="0" borderId="45" xfId="0" applyNumberFormat="1" applyFont="1" applyBorder="1" applyAlignment="1">
      <alignment vertical="center"/>
    </xf>
    <xf numFmtId="3" fontId="2" fillId="3" borderId="41" xfId="0" applyNumberFormat="1" applyFont="1" applyFill="1" applyBorder="1"/>
    <xf numFmtId="4" fontId="2" fillId="0" borderId="0" xfId="0" applyNumberFormat="1" applyFont="1"/>
    <xf numFmtId="4" fontId="8" fillId="0" borderId="0" xfId="0" applyNumberFormat="1" applyFont="1"/>
    <xf numFmtId="4" fontId="17" fillId="0" borderId="49" xfId="0" applyNumberFormat="1" applyFont="1" applyBorder="1"/>
    <xf numFmtId="4" fontId="17" fillId="0" borderId="50" xfId="0" applyNumberFormat="1" applyFont="1" applyBorder="1"/>
    <xf numFmtId="4" fontId="17" fillId="0" borderId="54" xfId="0" applyNumberFormat="1" applyFont="1" applyBorder="1"/>
    <xf numFmtId="4" fontId="17" fillId="0" borderId="53" xfId="0" applyNumberFormat="1" applyFont="1" applyBorder="1"/>
    <xf numFmtId="4" fontId="5" fillId="0" borderId="0" xfId="0" applyNumberFormat="1" applyFont="1"/>
    <xf numFmtId="0" fontId="4" fillId="5" borderId="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1"/>
  <sheetViews>
    <sheetView tabSelected="1" zoomScaleNormal="100" workbookViewId="0">
      <selection activeCell="X45" sqref="X45"/>
    </sheetView>
  </sheetViews>
  <sheetFormatPr defaultColWidth="8.7109375" defaultRowHeight="12.75" x14ac:dyDescent="0.2"/>
  <cols>
    <col min="1" max="1" width="8.28515625" style="3" customWidth="1"/>
    <col min="2" max="2" width="5.5703125" style="3" customWidth="1"/>
    <col min="3" max="3" width="6.28515625" style="3" customWidth="1"/>
    <col min="4" max="4" width="6.85546875" style="3" customWidth="1"/>
    <col min="5" max="5" width="23" style="3" customWidth="1"/>
    <col min="6" max="6" width="3.7109375" style="39" bestFit="1" customWidth="1"/>
    <col min="7" max="7" width="13.42578125" style="3" bestFit="1" customWidth="1"/>
    <col min="8" max="8" width="12.28515625" style="14" bestFit="1" customWidth="1"/>
    <col min="9" max="9" width="5" style="14" bestFit="1" customWidth="1"/>
    <col min="10" max="10" width="10" style="14" bestFit="1" customWidth="1"/>
    <col min="11" max="11" width="4.5703125" style="14" hidden="1" customWidth="1"/>
    <col min="12" max="12" width="9.28515625" style="14" bestFit="1" customWidth="1"/>
    <col min="13" max="13" width="10.5703125" style="14" bestFit="1" customWidth="1"/>
    <col min="14" max="14" width="1.7109375" style="3" customWidth="1"/>
    <col min="15" max="15" width="13.42578125" style="3" bestFit="1" customWidth="1"/>
    <col min="16" max="16" width="12.28515625" style="3" bestFit="1" customWidth="1"/>
    <col min="17" max="17" width="10.5703125" style="3" bestFit="1" customWidth="1"/>
    <col min="18" max="18" width="10" style="3" bestFit="1" customWidth="1"/>
    <col min="19" max="19" width="4.5703125" style="3" hidden="1" customWidth="1"/>
    <col min="20" max="20" width="9.28515625" style="3" bestFit="1" customWidth="1"/>
    <col min="21" max="21" width="10.5703125" style="3" bestFit="1" customWidth="1"/>
    <col min="22" max="22" width="1.7109375" style="3" customWidth="1"/>
    <col min="23" max="23" width="14" style="3" bestFit="1" customWidth="1"/>
    <col min="24" max="24" width="11.140625" style="3" bestFit="1" customWidth="1"/>
    <col min="25" max="25" width="11.7109375" style="3" bestFit="1" customWidth="1"/>
    <col min="26" max="16384" width="8.7109375" style="3"/>
  </cols>
  <sheetData>
    <row r="1" spans="1:25" ht="15.75" customHeight="1" x14ac:dyDescent="0.25">
      <c r="A1" s="128" t="s">
        <v>80</v>
      </c>
      <c r="B1" s="129"/>
      <c r="C1" s="129"/>
      <c r="D1" s="129"/>
      <c r="E1" s="130"/>
      <c r="F1" s="1"/>
      <c r="G1" s="93" t="s">
        <v>0</v>
      </c>
      <c r="H1" s="2" t="s">
        <v>1</v>
      </c>
      <c r="I1" s="123" t="s">
        <v>2</v>
      </c>
      <c r="J1" s="124"/>
      <c r="K1" s="124"/>
      <c r="L1" s="124"/>
      <c r="M1" s="125"/>
      <c r="O1" s="93" t="s">
        <v>81</v>
      </c>
      <c r="P1" s="2" t="s">
        <v>1</v>
      </c>
      <c r="Q1" s="123" t="s">
        <v>2</v>
      </c>
      <c r="R1" s="124"/>
      <c r="S1" s="124"/>
      <c r="T1" s="124"/>
      <c r="U1" s="125"/>
      <c r="W1" s="121" t="s">
        <v>83</v>
      </c>
    </row>
    <row r="2" spans="1:25" ht="13.5" thickBot="1" x14ac:dyDescent="0.25">
      <c r="A2" s="4" t="s">
        <v>41</v>
      </c>
      <c r="B2" s="5"/>
      <c r="C2" s="5"/>
      <c r="D2" s="126" t="s">
        <v>52</v>
      </c>
      <c r="E2" s="127"/>
      <c r="F2" s="6" t="s">
        <v>3</v>
      </c>
      <c r="G2" s="94">
        <v>2017</v>
      </c>
      <c r="H2" s="7" t="s">
        <v>4</v>
      </c>
      <c r="I2" s="8" t="s">
        <v>50</v>
      </c>
      <c r="J2" s="9" t="s">
        <v>5</v>
      </c>
      <c r="K2" s="9" t="s">
        <v>6</v>
      </c>
      <c r="L2" s="43" t="s">
        <v>7</v>
      </c>
      <c r="M2" s="74" t="s">
        <v>8</v>
      </c>
      <c r="O2" s="94" t="s">
        <v>82</v>
      </c>
      <c r="P2" s="7" t="s">
        <v>4</v>
      </c>
      <c r="Q2" s="8" t="s">
        <v>50</v>
      </c>
      <c r="R2" s="9" t="s">
        <v>5</v>
      </c>
      <c r="S2" s="9" t="s">
        <v>6</v>
      </c>
      <c r="T2" s="43" t="s">
        <v>7</v>
      </c>
      <c r="U2" s="74" t="s">
        <v>8</v>
      </c>
      <c r="W2" s="122"/>
    </row>
    <row r="3" spans="1:25" ht="13.5" thickBot="1" x14ac:dyDescent="0.25">
      <c r="A3" s="10" t="s">
        <v>42</v>
      </c>
      <c r="B3" s="11"/>
      <c r="C3" s="11"/>
      <c r="D3" s="11"/>
      <c r="E3" s="11"/>
      <c r="F3" s="12">
        <v>1</v>
      </c>
      <c r="G3" s="45">
        <f>G4+G27+G28+G29+G30+G31+G32+G33+G34++G35+G36</f>
        <v>292294704.34000003</v>
      </c>
      <c r="H3" s="46">
        <f t="shared" ref="H3:M3" si="0">H4+H27+H28+H29+H30+H31+H32+H33+H34++H35+H36</f>
        <v>277541584.75</v>
      </c>
      <c r="I3" s="47">
        <f t="shared" si="0"/>
        <v>0</v>
      </c>
      <c r="J3" s="47">
        <f t="shared" si="0"/>
        <v>8683119.5899999999</v>
      </c>
      <c r="K3" s="47">
        <f t="shared" si="0"/>
        <v>0</v>
      </c>
      <c r="L3" s="47">
        <f t="shared" si="0"/>
        <v>770000</v>
      </c>
      <c r="M3" s="75">
        <f t="shared" si="0"/>
        <v>5300000</v>
      </c>
      <c r="O3" s="45">
        <f>O4+O27+O28+O29+O30+O31+O32+O33+O34++O35+O36</f>
        <v>295253704.34000003</v>
      </c>
      <c r="P3" s="46">
        <f t="shared" ref="P3" si="1">P4+P27+P28+P29+P30+P31+P32+P33+P34++P35+P36</f>
        <v>280500584.75</v>
      </c>
      <c r="Q3" s="47">
        <f t="shared" ref="Q3" si="2">Q4+Q27+Q28+Q29+Q30+Q31+Q32+Q33+Q34++Q35+Q36</f>
        <v>0</v>
      </c>
      <c r="R3" s="47">
        <f t="shared" ref="R3" si="3">R4+R27+R28+R29+R30+R31+R32+R33+R34++R35+R36</f>
        <v>8683119.5899999999</v>
      </c>
      <c r="S3" s="47">
        <f t="shared" ref="S3" si="4">S4+S27+S28+S29+S30+S31+S32+S33+S34++S35+S36</f>
        <v>0</v>
      </c>
      <c r="T3" s="47">
        <f t="shared" ref="T3" si="5">T4+T27+T28+T29+T30+T31+T32+T33+T34++T35+T36</f>
        <v>770000</v>
      </c>
      <c r="U3" s="75">
        <f t="shared" ref="U3" si="6">U4+U27+U28+U29+U30+U31+U32+U33+U34++U35+U36</f>
        <v>5300000</v>
      </c>
      <c r="W3" s="81">
        <f>W4+W27+W28+W29+W30+W31+W32+W33+W34+W35+W36</f>
        <v>2959000</v>
      </c>
    </row>
    <row r="4" spans="1:25" s="14" customFormat="1" ht="25.5" customHeight="1" x14ac:dyDescent="0.2">
      <c r="A4" s="40" t="s">
        <v>9</v>
      </c>
      <c r="B4" s="41" t="s">
        <v>10</v>
      </c>
      <c r="C4" s="41"/>
      <c r="D4" s="41"/>
      <c r="E4" s="41"/>
      <c r="F4" s="42">
        <f>F3+1</f>
        <v>2</v>
      </c>
      <c r="G4" s="95">
        <f>G5+G6+G7+G8+G9+G10+G14+G19+G20+G22+G23</f>
        <v>223791174.34</v>
      </c>
      <c r="H4" s="111">
        <f>H5+H6+H7+H8+H9+H10+H14+H19+H20+H22+H23</f>
        <v>216810830</v>
      </c>
      <c r="I4" s="48">
        <f t="shared" ref="I4:M4" si="7">I5+I6+I7+I8+I9+I10+I14+I19+I20+I22+I23</f>
        <v>0</v>
      </c>
      <c r="J4" s="48">
        <f t="shared" si="7"/>
        <v>910344.34</v>
      </c>
      <c r="K4" s="48">
        <f t="shared" si="7"/>
        <v>0</v>
      </c>
      <c r="L4" s="48">
        <f t="shared" si="7"/>
        <v>770000</v>
      </c>
      <c r="M4" s="112">
        <f t="shared" si="7"/>
        <v>5300000</v>
      </c>
      <c r="O4" s="95">
        <f>O5+O6+O7+O8+O9+O10+O14+O19+O20+O22+O23</f>
        <v>226750174.34</v>
      </c>
      <c r="P4" s="111">
        <f>P5+P6+P7+P8+P9+P10+P14+P19+P20+P22+P23</f>
        <v>219769830</v>
      </c>
      <c r="Q4" s="48">
        <f t="shared" ref="Q4" si="8">Q5+Q6+Q7+Q8+Q9+Q10+Q14+Q19+Q20+Q22+Q23</f>
        <v>0</v>
      </c>
      <c r="R4" s="48">
        <f t="shared" ref="R4" si="9">R5+R6+R7+R8+R9+R10+R14+R19+R20+R22+R23</f>
        <v>910344.34</v>
      </c>
      <c r="S4" s="48">
        <f t="shared" ref="S4" si="10">S5+S6+S7+S8+S9+S10+S14+S19+S20+S22+S23</f>
        <v>0</v>
      </c>
      <c r="T4" s="48">
        <f t="shared" ref="T4" si="11">T5+T6+T7+T8+T9+T10+T14+T19+T20+T22+T23</f>
        <v>770000</v>
      </c>
      <c r="U4" s="112">
        <f t="shared" ref="U4" si="12">U5+U6+U7+U8+U9+U10+U14+U19+U20+U22+U23</f>
        <v>5300000</v>
      </c>
      <c r="W4" s="103">
        <f>W5+W6+W7+W8+W9+W10+W14+W19+W20+W22+W23</f>
        <v>2959000</v>
      </c>
      <c r="Y4" s="120"/>
    </row>
    <row r="5" spans="1:25" s="19" customFormat="1" ht="12" x14ac:dyDescent="0.2">
      <c r="A5" s="15"/>
      <c r="B5" s="16"/>
      <c r="C5" s="16" t="s">
        <v>11</v>
      </c>
      <c r="D5" s="17" t="s">
        <v>12</v>
      </c>
      <c r="E5" s="17"/>
      <c r="F5" s="18">
        <f t="shared" ref="F5:F36" si="13">F4+1</f>
        <v>3</v>
      </c>
      <c r="G5" s="96">
        <f>SUM(H5:M5)</f>
        <v>108659000</v>
      </c>
      <c r="H5" s="82">
        <v>108274000</v>
      </c>
      <c r="I5" s="83"/>
      <c r="J5" s="83">
        <v>385000</v>
      </c>
      <c r="K5" s="83"/>
      <c r="L5" s="83"/>
      <c r="M5" s="84"/>
      <c r="O5" s="96">
        <f>SUM(P5:U5)</f>
        <v>109874000</v>
      </c>
      <c r="P5" s="82">
        <f>H5+W5</f>
        <v>109489000</v>
      </c>
      <c r="Q5" s="83"/>
      <c r="R5" s="83">
        <f>J5</f>
        <v>385000</v>
      </c>
      <c r="S5" s="83"/>
      <c r="T5" s="83"/>
      <c r="U5" s="84"/>
      <c r="W5" s="104">
        <v>1215000</v>
      </c>
      <c r="X5" s="115"/>
      <c r="Y5" s="120"/>
    </row>
    <row r="6" spans="1:25" s="19" customFormat="1" ht="12" x14ac:dyDescent="0.2">
      <c r="A6" s="15"/>
      <c r="B6" s="16"/>
      <c r="C6" s="16"/>
      <c r="D6" s="17" t="s">
        <v>13</v>
      </c>
      <c r="E6" s="17"/>
      <c r="F6" s="18">
        <f t="shared" si="13"/>
        <v>4</v>
      </c>
      <c r="G6" s="96">
        <f t="shared" ref="G6:G26" si="14">SUM(H6:M6)</f>
        <v>5442305.9900000002</v>
      </c>
      <c r="H6" s="82">
        <v>5428000</v>
      </c>
      <c r="I6" s="83"/>
      <c r="J6" s="83">
        <v>14305.99</v>
      </c>
      <c r="K6" s="83"/>
      <c r="L6" s="83"/>
      <c r="M6" s="84"/>
      <c r="O6" s="96">
        <f t="shared" ref="O6:O26" si="15">SUM(P6:U6)</f>
        <v>5442305.9900000002</v>
      </c>
      <c r="P6" s="82">
        <f t="shared" ref="P6:P9" si="16">H6+W6</f>
        <v>5428000</v>
      </c>
      <c r="Q6" s="83"/>
      <c r="R6" s="83">
        <f t="shared" ref="R6:R7" si="17">J6</f>
        <v>14305.99</v>
      </c>
      <c r="S6" s="83"/>
      <c r="T6" s="83"/>
      <c r="U6" s="84"/>
      <c r="W6" s="104"/>
      <c r="X6" s="115"/>
    </row>
    <row r="7" spans="1:25" s="19" customFormat="1" ht="12" x14ac:dyDescent="0.2">
      <c r="A7" s="15"/>
      <c r="B7" s="16"/>
      <c r="C7" s="16"/>
      <c r="D7" s="17" t="s">
        <v>14</v>
      </c>
      <c r="E7" s="17"/>
      <c r="F7" s="18">
        <f t="shared" si="13"/>
        <v>5</v>
      </c>
      <c r="G7" s="96">
        <f t="shared" si="14"/>
        <v>39873520</v>
      </c>
      <c r="H7" s="82">
        <v>39738770</v>
      </c>
      <c r="I7" s="83"/>
      <c r="J7" s="83">
        <v>134750</v>
      </c>
      <c r="K7" s="83"/>
      <c r="L7" s="83"/>
      <c r="M7" s="84"/>
      <c r="O7" s="96">
        <f t="shared" si="15"/>
        <v>40298770</v>
      </c>
      <c r="P7" s="82">
        <f t="shared" si="16"/>
        <v>40164020</v>
      </c>
      <c r="Q7" s="83"/>
      <c r="R7" s="83">
        <f t="shared" si="17"/>
        <v>134750</v>
      </c>
      <c r="S7" s="83"/>
      <c r="T7" s="83"/>
      <c r="U7" s="84"/>
      <c r="W7" s="104">
        <v>425250</v>
      </c>
      <c r="Y7" s="120"/>
    </row>
    <row r="8" spans="1:25" s="19" customFormat="1" ht="12" x14ac:dyDescent="0.2">
      <c r="A8" s="15"/>
      <c r="B8" s="16"/>
      <c r="C8" s="16"/>
      <c r="D8" s="17" t="s">
        <v>15</v>
      </c>
      <c r="E8" s="17"/>
      <c r="F8" s="18">
        <f t="shared" si="13"/>
        <v>6</v>
      </c>
      <c r="G8" s="96">
        <f t="shared" si="14"/>
        <v>5500000</v>
      </c>
      <c r="H8" s="82">
        <v>5500000</v>
      </c>
      <c r="I8" s="83"/>
      <c r="J8" s="83"/>
      <c r="K8" s="83"/>
      <c r="L8" s="83"/>
      <c r="M8" s="84"/>
      <c r="O8" s="96">
        <f t="shared" si="15"/>
        <v>5500000</v>
      </c>
      <c r="P8" s="82">
        <f t="shared" si="16"/>
        <v>5500000</v>
      </c>
      <c r="Q8" s="83"/>
      <c r="R8" s="83"/>
      <c r="S8" s="83"/>
      <c r="T8" s="83"/>
      <c r="U8" s="84"/>
      <c r="W8" s="104"/>
    </row>
    <row r="9" spans="1:25" s="19" customFormat="1" ht="12" x14ac:dyDescent="0.2">
      <c r="A9" s="15"/>
      <c r="B9" s="16"/>
      <c r="C9" s="16"/>
      <c r="D9" s="17" t="s">
        <v>16</v>
      </c>
      <c r="E9" s="17"/>
      <c r="F9" s="18">
        <f t="shared" si="13"/>
        <v>7</v>
      </c>
      <c r="G9" s="96">
        <f t="shared" si="14"/>
        <v>2500000</v>
      </c>
      <c r="H9" s="82">
        <v>2500000</v>
      </c>
      <c r="I9" s="83"/>
      <c r="J9" s="83"/>
      <c r="K9" s="83"/>
      <c r="L9" s="83"/>
      <c r="M9" s="84"/>
      <c r="O9" s="96">
        <f t="shared" si="15"/>
        <v>2500000</v>
      </c>
      <c r="P9" s="82">
        <f t="shared" si="16"/>
        <v>2500000</v>
      </c>
      <c r="Q9" s="83"/>
      <c r="R9" s="83"/>
      <c r="S9" s="83"/>
      <c r="T9" s="83"/>
      <c r="U9" s="84"/>
      <c r="W9" s="104"/>
    </row>
    <row r="10" spans="1:25" s="19" customFormat="1" ht="12" x14ac:dyDescent="0.2">
      <c r="A10" s="15"/>
      <c r="B10" s="16"/>
      <c r="C10" s="16"/>
      <c r="D10" s="17" t="s">
        <v>17</v>
      </c>
      <c r="E10" s="17"/>
      <c r="F10" s="18">
        <f t="shared" si="13"/>
        <v>8</v>
      </c>
      <c r="G10" s="96">
        <f t="shared" si="14"/>
        <v>7110500</v>
      </c>
      <c r="H10" s="82">
        <f>SUM(H11:H13)</f>
        <v>7100000</v>
      </c>
      <c r="I10" s="83">
        <f t="shared" ref="I10:M10" si="18">SUM(I11:I13)</f>
        <v>0</v>
      </c>
      <c r="J10" s="83">
        <f t="shared" si="18"/>
        <v>10500</v>
      </c>
      <c r="K10" s="83">
        <f t="shared" si="18"/>
        <v>0</v>
      </c>
      <c r="L10" s="83">
        <f t="shared" si="18"/>
        <v>0</v>
      </c>
      <c r="M10" s="84">
        <f t="shared" si="18"/>
        <v>0</v>
      </c>
      <c r="O10" s="96">
        <f t="shared" si="15"/>
        <v>7110500</v>
      </c>
      <c r="P10" s="82">
        <f>SUM(P11:P13)</f>
        <v>7100000</v>
      </c>
      <c r="Q10" s="83">
        <f t="shared" ref="Q10" si="19">SUM(Q11:Q13)</f>
        <v>0</v>
      </c>
      <c r="R10" s="83">
        <f t="shared" ref="R10" si="20">SUM(R11:R13)</f>
        <v>10500</v>
      </c>
      <c r="S10" s="83">
        <f t="shared" ref="S10" si="21">SUM(S11:S13)</f>
        <v>0</v>
      </c>
      <c r="T10" s="83">
        <f t="shared" ref="T10" si="22">SUM(T11:T13)</f>
        <v>0</v>
      </c>
      <c r="U10" s="84">
        <f t="shared" ref="U10" si="23">SUM(U11:U13)</f>
        <v>0</v>
      </c>
      <c r="W10" s="104">
        <f>SUM(W11:W13)</f>
        <v>0</v>
      </c>
    </row>
    <row r="11" spans="1:25" s="58" customFormat="1" ht="12" x14ac:dyDescent="0.2">
      <c r="A11" s="54"/>
      <c r="B11" s="55"/>
      <c r="C11" s="55"/>
      <c r="D11" s="56" t="s">
        <v>53</v>
      </c>
      <c r="E11" s="56" t="s">
        <v>54</v>
      </c>
      <c r="F11" s="57"/>
      <c r="G11" s="97">
        <f t="shared" si="14"/>
        <v>4505500</v>
      </c>
      <c r="H11" s="85">
        <v>4500000</v>
      </c>
      <c r="I11" s="86"/>
      <c r="J11" s="86">
        <v>5500</v>
      </c>
      <c r="K11" s="86"/>
      <c r="L11" s="86"/>
      <c r="M11" s="87"/>
      <c r="O11" s="97">
        <f t="shared" si="15"/>
        <v>4505500</v>
      </c>
      <c r="P11" s="85">
        <f>H11</f>
        <v>4500000</v>
      </c>
      <c r="Q11" s="86"/>
      <c r="R11" s="86">
        <f>J11</f>
        <v>5500</v>
      </c>
      <c r="S11" s="86"/>
      <c r="T11" s="86"/>
      <c r="U11" s="87"/>
      <c r="W11" s="105"/>
    </row>
    <row r="12" spans="1:25" s="58" customFormat="1" ht="12" x14ac:dyDescent="0.2">
      <c r="A12" s="54"/>
      <c r="B12" s="55"/>
      <c r="C12" s="55"/>
      <c r="D12" s="56"/>
      <c r="E12" s="56" t="s">
        <v>55</v>
      </c>
      <c r="F12" s="57"/>
      <c r="G12" s="97">
        <f t="shared" si="14"/>
        <v>1000000</v>
      </c>
      <c r="H12" s="85">
        <v>1000000</v>
      </c>
      <c r="I12" s="86"/>
      <c r="J12" s="86"/>
      <c r="K12" s="86"/>
      <c r="L12" s="86"/>
      <c r="M12" s="87"/>
      <c r="O12" s="97">
        <f t="shared" si="15"/>
        <v>1000000</v>
      </c>
      <c r="P12" s="85">
        <f t="shared" ref="P12:P13" si="24">H12</f>
        <v>1000000</v>
      </c>
      <c r="Q12" s="86"/>
      <c r="R12" s="86"/>
      <c r="S12" s="86"/>
      <c r="T12" s="86"/>
      <c r="U12" s="87"/>
      <c r="W12" s="105"/>
    </row>
    <row r="13" spans="1:25" s="58" customFormat="1" ht="12" x14ac:dyDescent="0.2">
      <c r="A13" s="54"/>
      <c r="B13" s="55"/>
      <c r="C13" s="55"/>
      <c r="D13" s="56"/>
      <c r="E13" s="56" t="s">
        <v>56</v>
      </c>
      <c r="F13" s="57"/>
      <c r="G13" s="97">
        <f t="shared" si="14"/>
        <v>1605000</v>
      </c>
      <c r="H13" s="85">
        <v>1600000</v>
      </c>
      <c r="I13" s="86"/>
      <c r="J13" s="86">
        <v>5000</v>
      </c>
      <c r="K13" s="86"/>
      <c r="L13" s="86"/>
      <c r="M13" s="87"/>
      <c r="O13" s="97">
        <f t="shared" si="15"/>
        <v>1605000</v>
      </c>
      <c r="P13" s="85">
        <f t="shared" si="24"/>
        <v>1600000</v>
      </c>
      <c r="Q13" s="86"/>
      <c r="R13" s="86">
        <f>J13</f>
        <v>5000</v>
      </c>
      <c r="S13" s="86"/>
      <c r="T13" s="86"/>
      <c r="U13" s="87"/>
      <c r="W13" s="105"/>
    </row>
    <row r="14" spans="1:25" s="19" customFormat="1" ht="12" x14ac:dyDescent="0.2">
      <c r="A14" s="15"/>
      <c r="B14" s="16"/>
      <c r="C14" s="16"/>
      <c r="D14" s="17" t="s">
        <v>18</v>
      </c>
      <c r="E14" s="17"/>
      <c r="F14" s="18">
        <f>F10+1</f>
        <v>9</v>
      </c>
      <c r="G14" s="96">
        <f t="shared" si="14"/>
        <v>6535000</v>
      </c>
      <c r="H14" s="82">
        <f>SUM(H15:H18)</f>
        <v>6530000</v>
      </c>
      <c r="I14" s="83">
        <f t="shared" ref="I14:M14" si="25">SUM(I15:I18)</f>
        <v>0</v>
      </c>
      <c r="J14" s="83">
        <f t="shared" si="25"/>
        <v>5000</v>
      </c>
      <c r="K14" s="83">
        <f t="shared" si="25"/>
        <v>0</v>
      </c>
      <c r="L14" s="83">
        <f t="shared" si="25"/>
        <v>0</v>
      </c>
      <c r="M14" s="84">
        <f t="shared" si="25"/>
        <v>0</v>
      </c>
      <c r="O14" s="96">
        <f t="shared" si="15"/>
        <v>6535000</v>
      </c>
      <c r="P14" s="82">
        <f>SUM(P15:P18)</f>
        <v>6530000</v>
      </c>
      <c r="Q14" s="83">
        <f t="shared" ref="Q14" si="26">SUM(Q15:Q18)</f>
        <v>0</v>
      </c>
      <c r="R14" s="83">
        <f t="shared" ref="R14" si="27">SUM(R15:R18)</f>
        <v>5000</v>
      </c>
      <c r="S14" s="83">
        <f t="shared" ref="S14" si="28">SUM(S15:S18)</f>
        <v>0</v>
      </c>
      <c r="T14" s="83">
        <f t="shared" ref="T14" si="29">SUM(T15:T18)</f>
        <v>0</v>
      </c>
      <c r="U14" s="84">
        <f t="shared" ref="U14" si="30">SUM(U15:U18)</f>
        <v>0</v>
      </c>
      <c r="W14" s="104">
        <f>SUM(W15:W18)</f>
        <v>0</v>
      </c>
    </row>
    <row r="15" spans="1:25" s="58" customFormat="1" ht="12" x14ac:dyDescent="0.2">
      <c r="A15" s="54"/>
      <c r="B15" s="55"/>
      <c r="C15" s="55"/>
      <c r="D15" s="56" t="s">
        <v>53</v>
      </c>
      <c r="E15" s="56" t="s">
        <v>57</v>
      </c>
      <c r="F15" s="57"/>
      <c r="G15" s="97">
        <f t="shared" si="14"/>
        <v>200000</v>
      </c>
      <c r="H15" s="85">
        <v>200000</v>
      </c>
      <c r="I15" s="86"/>
      <c r="J15" s="86"/>
      <c r="K15" s="86"/>
      <c r="L15" s="86"/>
      <c r="M15" s="87"/>
      <c r="O15" s="97">
        <f t="shared" si="15"/>
        <v>200000</v>
      </c>
      <c r="P15" s="85">
        <f>H15</f>
        <v>200000</v>
      </c>
      <c r="Q15" s="86"/>
      <c r="R15" s="86"/>
      <c r="S15" s="86"/>
      <c r="T15" s="86"/>
      <c r="U15" s="87"/>
      <c r="W15" s="105"/>
    </row>
    <row r="16" spans="1:25" s="58" customFormat="1" ht="12" x14ac:dyDescent="0.2">
      <c r="A16" s="54"/>
      <c r="B16" s="55"/>
      <c r="C16" s="55"/>
      <c r="D16" s="56"/>
      <c r="E16" s="56" t="s">
        <v>58</v>
      </c>
      <c r="F16" s="57"/>
      <c r="G16" s="97">
        <f t="shared" si="14"/>
        <v>300000</v>
      </c>
      <c r="H16" s="85">
        <v>300000</v>
      </c>
      <c r="I16" s="86"/>
      <c r="J16" s="86"/>
      <c r="K16" s="86"/>
      <c r="L16" s="86"/>
      <c r="M16" s="87"/>
      <c r="O16" s="97">
        <f t="shared" si="15"/>
        <v>300000</v>
      </c>
      <c r="P16" s="85">
        <f t="shared" ref="P16:P18" si="31">H16</f>
        <v>300000</v>
      </c>
      <c r="Q16" s="86"/>
      <c r="R16" s="86"/>
      <c r="S16" s="86"/>
      <c r="T16" s="86"/>
      <c r="U16" s="87"/>
      <c r="W16" s="105"/>
    </row>
    <row r="17" spans="1:25" s="58" customFormat="1" ht="12" x14ac:dyDescent="0.2">
      <c r="A17" s="54"/>
      <c r="B17" s="55"/>
      <c r="C17" s="55"/>
      <c r="D17" s="56"/>
      <c r="E17" s="56" t="s">
        <v>59</v>
      </c>
      <c r="F17" s="57"/>
      <c r="G17" s="97">
        <f t="shared" si="14"/>
        <v>1000000</v>
      </c>
      <c r="H17" s="85">
        <v>1000000</v>
      </c>
      <c r="I17" s="86"/>
      <c r="J17" s="86"/>
      <c r="K17" s="86"/>
      <c r="L17" s="86"/>
      <c r="M17" s="87"/>
      <c r="O17" s="97">
        <f t="shared" si="15"/>
        <v>1000000</v>
      </c>
      <c r="P17" s="85">
        <f t="shared" si="31"/>
        <v>1000000</v>
      </c>
      <c r="Q17" s="86"/>
      <c r="R17" s="86"/>
      <c r="S17" s="86"/>
      <c r="T17" s="86"/>
      <c r="U17" s="87"/>
      <c r="W17" s="105"/>
    </row>
    <row r="18" spans="1:25" s="58" customFormat="1" ht="12" x14ac:dyDescent="0.2">
      <c r="A18" s="54"/>
      <c r="B18" s="55"/>
      <c r="C18" s="55"/>
      <c r="D18" s="56"/>
      <c r="E18" s="56" t="s">
        <v>60</v>
      </c>
      <c r="F18" s="57"/>
      <c r="G18" s="97">
        <f t="shared" si="14"/>
        <v>5035000</v>
      </c>
      <c r="H18" s="85">
        <v>5030000</v>
      </c>
      <c r="I18" s="86"/>
      <c r="J18" s="86">
        <v>5000</v>
      </c>
      <c r="K18" s="86"/>
      <c r="L18" s="86"/>
      <c r="M18" s="87"/>
      <c r="O18" s="97">
        <f t="shared" si="15"/>
        <v>5035000</v>
      </c>
      <c r="P18" s="85">
        <f t="shared" si="31"/>
        <v>5030000</v>
      </c>
      <c r="Q18" s="86"/>
      <c r="R18" s="86">
        <f>J18</f>
        <v>5000</v>
      </c>
      <c r="S18" s="86"/>
      <c r="T18" s="86"/>
      <c r="U18" s="87"/>
      <c r="W18" s="105"/>
    </row>
    <row r="19" spans="1:25" s="19" customFormat="1" ht="12" x14ac:dyDescent="0.2">
      <c r="A19" s="15"/>
      <c r="B19" s="16"/>
      <c r="C19" s="16"/>
      <c r="D19" s="17" t="s">
        <v>19</v>
      </c>
      <c r="E19" s="17"/>
      <c r="F19" s="18">
        <f>F14+1</f>
        <v>10</v>
      </c>
      <c r="G19" s="96">
        <f t="shared" si="14"/>
        <v>2315426</v>
      </c>
      <c r="H19" s="82">
        <v>2300000</v>
      </c>
      <c r="I19" s="83"/>
      <c r="J19" s="83">
        <v>15426</v>
      </c>
      <c r="K19" s="83"/>
      <c r="L19" s="83"/>
      <c r="M19" s="84"/>
      <c r="O19" s="96">
        <f t="shared" si="15"/>
        <v>2315426</v>
      </c>
      <c r="P19" s="82">
        <f>H19</f>
        <v>2300000</v>
      </c>
      <c r="Q19" s="83"/>
      <c r="R19" s="83">
        <f>J19</f>
        <v>15426</v>
      </c>
      <c r="S19" s="83"/>
      <c r="T19" s="83"/>
      <c r="U19" s="84"/>
      <c r="W19" s="104"/>
    </row>
    <row r="20" spans="1:25" s="19" customFormat="1" ht="12" x14ac:dyDescent="0.2">
      <c r="A20" s="15"/>
      <c r="B20" s="16"/>
      <c r="C20" s="16"/>
      <c r="D20" s="17" t="s">
        <v>20</v>
      </c>
      <c r="E20" s="17"/>
      <c r="F20" s="18">
        <f t="shared" si="13"/>
        <v>11</v>
      </c>
      <c r="G20" s="96">
        <f t="shared" si="14"/>
        <v>28791000</v>
      </c>
      <c r="H20" s="82">
        <v>28791000</v>
      </c>
      <c r="I20" s="83"/>
      <c r="J20" s="83"/>
      <c r="K20" s="83"/>
      <c r="L20" s="83"/>
      <c r="M20" s="84"/>
      <c r="O20" s="96">
        <f t="shared" si="15"/>
        <v>28791000</v>
      </c>
      <c r="P20" s="82">
        <f>H20</f>
        <v>28791000</v>
      </c>
      <c r="Q20" s="83"/>
      <c r="R20" s="83"/>
      <c r="S20" s="83"/>
      <c r="T20" s="83"/>
      <c r="U20" s="84"/>
      <c r="W20" s="104"/>
    </row>
    <row r="21" spans="1:25" s="58" customFormat="1" ht="12" x14ac:dyDescent="0.2">
      <c r="A21" s="54"/>
      <c r="B21" s="55"/>
      <c r="C21" s="55"/>
      <c r="D21" s="56" t="s">
        <v>53</v>
      </c>
      <c r="E21" s="56" t="s">
        <v>61</v>
      </c>
      <c r="F21" s="57"/>
      <c r="G21" s="97">
        <f t="shared" si="14"/>
        <v>27181000</v>
      </c>
      <c r="H21" s="85">
        <v>27181000</v>
      </c>
      <c r="I21" s="86"/>
      <c r="J21" s="86"/>
      <c r="K21" s="86"/>
      <c r="L21" s="86"/>
      <c r="M21" s="87"/>
      <c r="O21" s="97">
        <f t="shared" si="15"/>
        <v>27181000</v>
      </c>
      <c r="P21" s="85">
        <f>H21</f>
        <v>27181000</v>
      </c>
      <c r="Q21" s="86"/>
      <c r="R21" s="86"/>
      <c r="S21" s="86"/>
      <c r="T21" s="86"/>
      <c r="U21" s="87"/>
      <c r="W21" s="105"/>
    </row>
    <row r="22" spans="1:25" s="19" customFormat="1" ht="12" x14ac:dyDescent="0.2">
      <c r="A22" s="15"/>
      <c r="B22" s="16"/>
      <c r="C22" s="16"/>
      <c r="D22" s="17" t="s">
        <v>21</v>
      </c>
      <c r="E22" s="17"/>
      <c r="F22" s="18">
        <f>F20+1</f>
        <v>12</v>
      </c>
      <c r="G22" s="96">
        <f t="shared" si="14"/>
        <v>10780000</v>
      </c>
      <c r="H22" s="82">
        <v>5240000</v>
      </c>
      <c r="I22" s="83"/>
      <c r="J22" s="83">
        <v>240000</v>
      </c>
      <c r="K22" s="83"/>
      <c r="L22" s="83"/>
      <c r="M22" s="84">
        <v>5300000</v>
      </c>
      <c r="O22" s="96">
        <f t="shared" si="15"/>
        <v>11780000</v>
      </c>
      <c r="P22" s="82">
        <v>6240000</v>
      </c>
      <c r="Q22" s="83"/>
      <c r="R22" s="83">
        <f>J22</f>
        <v>240000</v>
      </c>
      <c r="S22" s="83"/>
      <c r="T22" s="83"/>
      <c r="U22" s="84">
        <f>M22</f>
        <v>5300000</v>
      </c>
      <c r="W22" s="104">
        <v>1000000</v>
      </c>
      <c r="Y22" s="120"/>
    </row>
    <row r="23" spans="1:25" s="19" customFormat="1" ht="12" x14ac:dyDescent="0.2">
      <c r="A23" s="15"/>
      <c r="B23" s="16"/>
      <c r="C23" s="16"/>
      <c r="D23" s="17" t="s">
        <v>22</v>
      </c>
      <c r="E23" s="17"/>
      <c r="F23" s="18">
        <f t="shared" si="13"/>
        <v>13</v>
      </c>
      <c r="G23" s="96">
        <f t="shared" si="14"/>
        <v>6284422.3499999996</v>
      </c>
      <c r="H23" s="82">
        <v>5409060</v>
      </c>
      <c r="I23" s="83"/>
      <c r="J23" s="83">
        <v>105362.35</v>
      </c>
      <c r="K23" s="83"/>
      <c r="L23" s="83">
        <v>770000</v>
      </c>
      <c r="M23" s="84"/>
      <c r="O23" s="96">
        <f t="shared" si="15"/>
        <v>6603172.3499999996</v>
      </c>
      <c r="P23" s="82">
        <f>H23+W23</f>
        <v>5727810</v>
      </c>
      <c r="Q23" s="83"/>
      <c r="R23" s="83">
        <f>J23</f>
        <v>105362.35</v>
      </c>
      <c r="S23" s="83"/>
      <c r="T23" s="83">
        <f>L23</f>
        <v>770000</v>
      </c>
      <c r="U23" s="84"/>
      <c r="W23" s="104">
        <v>318750</v>
      </c>
      <c r="Y23" s="120"/>
    </row>
    <row r="24" spans="1:25" s="58" customFormat="1" ht="12" x14ac:dyDescent="0.2">
      <c r="A24" s="54"/>
      <c r="B24" s="55"/>
      <c r="C24" s="55"/>
      <c r="D24" s="56" t="s">
        <v>53</v>
      </c>
      <c r="E24" s="56" t="s">
        <v>62</v>
      </c>
      <c r="F24" s="57"/>
      <c r="G24" s="97">
        <f t="shared" si="14"/>
        <v>1000000</v>
      </c>
      <c r="H24" s="85">
        <v>1000000</v>
      </c>
      <c r="I24" s="86"/>
      <c r="J24" s="86"/>
      <c r="K24" s="86"/>
      <c r="L24" s="86"/>
      <c r="M24" s="87"/>
      <c r="O24" s="97">
        <f t="shared" si="15"/>
        <v>1000000</v>
      </c>
      <c r="P24" s="85">
        <f>H24</f>
        <v>1000000</v>
      </c>
      <c r="Q24" s="86"/>
      <c r="R24" s="86"/>
      <c r="S24" s="86"/>
      <c r="T24" s="86"/>
      <c r="U24" s="87"/>
      <c r="W24" s="105"/>
    </row>
    <row r="25" spans="1:25" s="58" customFormat="1" ht="12" x14ac:dyDescent="0.2">
      <c r="A25" s="54"/>
      <c r="B25" s="55"/>
      <c r="C25" s="55"/>
      <c r="D25" s="56"/>
      <c r="E25" s="56" t="s">
        <v>63</v>
      </c>
      <c r="F25" s="57"/>
      <c r="G25" s="97">
        <f t="shared" si="14"/>
        <v>0</v>
      </c>
      <c r="H25" s="85"/>
      <c r="I25" s="86"/>
      <c r="J25" s="86"/>
      <c r="K25" s="86"/>
      <c r="L25" s="86"/>
      <c r="M25" s="87"/>
      <c r="O25" s="97">
        <f t="shared" si="15"/>
        <v>0</v>
      </c>
      <c r="P25" s="85"/>
      <c r="Q25" s="86"/>
      <c r="R25" s="86"/>
      <c r="S25" s="86"/>
      <c r="T25" s="86"/>
      <c r="U25" s="87"/>
      <c r="W25" s="105"/>
    </row>
    <row r="26" spans="1:25" s="58" customFormat="1" ht="12" x14ac:dyDescent="0.2">
      <c r="A26" s="54"/>
      <c r="B26" s="55"/>
      <c r="C26" s="55"/>
      <c r="D26" s="56"/>
      <c r="E26" s="56" t="s">
        <v>64</v>
      </c>
      <c r="F26" s="57"/>
      <c r="G26" s="97">
        <f t="shared" si="14"/>
        <v>2700000</v>
      </c>
      <c r="H26" s="85">
        <v>2700000</v>
      </c>
      <c r="I26" s="86"/>
      <c r="J26" s="86"/>
      <c r="K26" s="86"/>
      <c r="L26" s="86"/>
      <c r="M26" s="87"/>
      <c r="O26" s="97">
        <f t="shared" si="15"/>
        <v>2700000</v>
      </c>
      <c r="P26" s="85">
        <f>H26</f>
        <v>2700000</v>
      </c>
      <c r="Q26" s="86"/>
      <c r="R26" s="86"/>
      <c r="S26" s="86"/>
      <c r="T26" s="86"/>
      <c r="U26" s="87"/>
      <c r="W26" s="105"/>
    </row>
    <row r="27" spans="1:25" s="14" customFormat="1" x14ac:dyDescent="0.2">
      <c r="A27" s="13"/>
      <c r="B27" s="20" t="s">
        <v>23</v>
      </c>
      <c r="C27" s="20"/>
      <c r="D27" s="20"/>
      <c r="E27" s="20"/>
      <c r="F27" s="44">
        <f>F23+1</f>
        <v>14</v>
      </c>
      <c r="G27" s="98">
        <f>SUM(H27:M27)</f>
        <v>5000000</v>
      </c>
      <c r="H27" s="88">
        <f>H45</f>
        <v>5000000</v>
      </c>
      <c r="I27" s="50"/>
      <c r="J27" s="50"/>
      <c r="K27" s="50"/>
      <c r="L27" s="50"/>
      <c r="M27" s="89"/>
      <c r="O27" s="98">
        <f>SUM(P27:U27)</f>
        <v>5000000</v>
      </c>
      <c r="P27" s="88">
        <f t="shared" ref="P27:P28" si="32">H27</f>
        <v>5000000</v>
      </c>
      <c r="Q27" s="50"/>
      <c r="R27" s="50"/>
      <c r="S27" s="50"/>
      <c r="T27" s="50"/>
      <c r="U27" s="89"/>
      <c r="W27" s="106"/>
    </row>
    <row r="28" spans="1:25" s="14" customFormat="1" x14ac:dyDescent="0.2">
      <c r="A28" s="13"/>
      <c r="B28" s="20" t="s">
        <v>24</v>
      </c>
      <c r="C28" s="21"/>
      <c r="D28" s="21"/>
      <c r="E28" s="21"/>
      <c r="F28" s="18">
        <f t="shared" si="13"/>
        <v>15</v>
      </c>
      <c r="G28" s="98">
        <f t="shared" ref="G28:G66" si="33">SUM(H28:M28)</f>
        <v>500000</v>
      </c>
      <c r="H28" s="88">
        <f>H46</f>
        <v>500000</v>
      </c>
      <c r="I28" s="50"/>
      <c r="J28" s="50"/>
      <c r="K28" s="50"/>
      <c r="L28" s="50"/>
      <c r="M28" s="89"/>
      <c r="O28" s="98">
        <f t="shared" ref="O28:O31" si="34">SUM(P28:U28)</f>
        <v>500000</v>
      </c>
      <c r="P28" s="88">
        <f t="shared" si="32"/>
        <v>500000</v>
      </c>
      <c r="Q28" s="50"/>
      <c r="R28" s="50"/>
      <c r="S28" s="50"/>
      <c r="T28" s="50"/>
      <c r="U28" s="89"/>
      <c r="W28" s="106"/>
    </row>
    <row r="29" spans="1:25" s="14" customFormat="1" x14ac:dyDescent="0.2">
      <c r="A29" s="13"/>
      <c r="B29" s="23" t="s">
        <v>25</v>
      </c>
      <c r="C29" s="24"/>
      <c r="D29" s="24"/>
      <c r="E29" s="24"/>
      <c r="F29" s="18">
        <f t="shared" si="13"/>
        <v>16</v>
      </c>
      <c r="G29" s="98">
        <f t="shared" si="33"/>
        <v>4250000</v>
      </c>
      <c r="H29" s="88">
        <f>H47</f>
        <v>4250000</v>
      </c>
      <c r="I29" s="50"/>
      <c r="J29" s="50"/>
      <c r="K29" s="50"/>
      <c r="L29" s="50"/>
      <c r="M29" s="89"/>
      <c r="O29" s="98">
        <f t="shared" si="34"/>
        <v>4250000</v>
      </c>
      <c r="P29" s="88">
        <f>H29</f>
        <v>4250000</v>
      </c>
      <c r="Q29" s="50"/>
      <c r="R29" s="50"/>
      <c r="S29" s="50"/>
      <c r="T29" s="50"/>
      <c r="U29" s="89"/>
      <c r="W29" s="106"/>
    </row>
    <row r="30" spans="1:25" s="14" customFormat="1" x14ac:dyDescent="0.2">
      <c r="A30" s="13"/>
      <c r="B30" s="23" t="s">
        <v>26</v>
      </c>
      <c r="C30" s="23"/>
      <c r="D30" s="23"/>
      <c r="E30" s="24"/>
      <c r="F30" s="18">
        <f t="shared" si="13"/>
        <v>17</v>
      </c>
      <c r="G30" s="98">
        <f t="shared" si="33"/>
        <v>0</v>
      </c>
      <c r="H30" s="88"/>
      <c r="I30" s="50"/>
      <c r="J30" s="50"/>
      <c r="K30" s="50"/>
      <c r="L30" s="50"/>
      <c r="M30" s="89"/>
      <c r="O30" s="98">
        <f t="shared" si="34"/>
        <v>0</v>
      </c>
      <c r="P30" s="88"/>
      <c r="Q30" s="50"/>
      <c r="R30" s="50"/>
      <c r="S30" s="50"/>
      <c r="T30" s="50"/>
      <c r="U30" s="89"/>
      <c r="W30" s="106"/>
    </row>
    <row r="31" spans="1:25" s="14" customFormat="1" x14ac:dyDescent="0.2">
      <c r="A31" s="13"/>
      <c r="B31" s="23" t="s">
        <v>49</v>
      </c>
      <c r="C31" s="23"/>
      <c r="D31" s="23"/>
      <c r="E31" s="24"/>
      <c r="F31" s="18">
        <f t="shared" si="13"/>
        <v>18</v>
      </c>
      <c r="G31" s="98">
        <f t="shared" si="33"/>
        <v>0</v>
      </c>
      <c r="H31" s="88"/>
      <c r="I31" s="50"/>
      <c r="J31" s="50"/>
      <c r="K31" s="50"/>
      <c r="L31" s="50"/>
      <c r="M31" s="89"/>
      <c r="O31" s="98">
        <f t="shared" si="34"/>
        <v>0</v>
      </c>
      <c r="P31" s="88"/>
      <c r="Q31" s="50"/>
      <c r="R31" s="50"/>
      <c r="S31" s="50"/>
      <c r="T31" s="50"/>
      <c r="U31" s="89"/>
      <c r="W31" s="106"/>
    </row>
    <row r="32" spans="1:25" s="14" customFormat="1" x14ac:dyDescent="0.2">
      <c r="A32" s="13"/>
      <c r="B32" s="23" t="s">
        <v>27</v>
      </c>
      <c r="C32" s="23"/>
      <c r="D32" s="23"/>
      <c r="E32" s="24"/>
      <c r="F32" s="18">
        <f>F31+1</f>
        <v>19</v>
      </c>
      <c r="G32" s="98">
        <f>G51</f>
        <v>0</v>
      </c>
      <c r="H32" s="88"/>
      <c r="I32" s="50"/>
      <c r="J32" s="50"/>
      <c r="K32" s="50"/>
      <c r="L32" s="50"/>
      <c r="M32" s="89"/>
      <c r="O32" s="98">
        <f>SUM(P32:U32)</f>
        <v>0</v>
      </c>
      <c r="P32" s="88"/>
      <c r="Q32" s="50"/>
      <c r="R32" s="50"/>
      <c r="S32" s="50"/>
      <c r="T32" s="50"/>
      <c r="U32" s="89"/>
      <c r="W32" s="106"/>
    </row>
    <row r="33" spans="1:23" s="14" customFormat="1" x14ac:dyDescent="0.2">
      <c r="A33" s="13"/>
      <c r="B33" s="23" t="s">
        <v>28</v>
      </c>
      <c r="C33" s="23"/>
      <c r="D33" s="23"/>
      <c r="E33" s="24"/>
      <c r="F33" s="18">
        <f t="shared" si="13"/>
        <v>20</v>
      </c>
      <c r="G33" s="98">
        <f t="shared" si="33"/>
        <v>27158986.899999999</v>
      </c>
      <c r="H33" s="88">
        <f>H56</f>
        <v>25863000</v>
      </c>
      <c r="I33" s="50"/>
      <c r="J33" s="50">
        <f t="shared" ref="J33" si="35">J56</f>
        <v>1295986.8999999999</v>
      </c>
      <c r="K33" s="50"/>
      <c r="L33" s="50"/>
      <c r="M33" s="89"/>
      <c r="O33" s="98">
        <f t="shared" ref="O33:O36" si="36">SUM(P33:U33)</f>
        <v>27158986.899999999</v>
      </c>
      <c r="P33" s="88">
        <f>H33</f>
        <v>25863000</v>
      </c>
      <c r="Q33" s="50"/>
      <c r="R33" s="50">
        <f>J33</f>
        <v>1295986.8999999999</v>
      </c>
      <c r="S33" s="50"/>
      <c r="T33" s="50"/>
      <c r="U33" s="89"/>
      <c r="W33" s="106"/>
    </row>
    <row r="34" spans="1:23" s="14" customFormat="1" x14ac:dyDescent="0.2">
      <c r="A34" s="13"/>
      <c r="B34" s="23" t="s">
        <v>29</v>
      </c>
      <c r="C34" s="23"/>
      <c r="D34" s="23"/>
      <c r="E34" s="24"/>
      <c r="F34" s="18">
        <f t="shared" si="13"/>
        <v>21</v>
      </c>
      <c r="G34" s="98">
        <f t="shared" si="33"/>
        <v>5688793.9400000004</v>
      </c>
      <c r="H34" s="88">
        <f>H57</f>
        <v>0</v>
      </c>
      <c r="I34" s="50"/>
      <c r="J34" s="50">
        <f t="shared" ref="J34" si="37">J57</f>
        <v>5688793.9400000004</v>
      </c>
      <c r="K34" s="50"/>
      <c r="L34" s="50"/>
      <c r="M34" s="89"/>
      <c r="O34" s="98">
        <f t="shared" si="36"/>
        <v>5688793.9400000004</v>
      </c>
      <c r="P34" s="88"/>
      <c r="Q34" s="50"/>
      <c r="R34" s="50">
        <f t="shared" ref="R34:R35" si="38">J34</f>
        <v>5688793.9400000004</v>
      </c>
      <c r="S34" s="50"/>
      <c r="T34" s="50"/>
      <c r="U34" s="89"/>
      <c r="W34" s="106"/>
    </row>
    <row r="35" spans="1:23" s="14" customFormat="1" x14ac:dyDescent="0.2">
      <c r="A35" s="13"/>
      <c r="B35" s="23" t="s">
        <v>65</v>
      </c>
      <c r="C35" s="23"/>
      <c r="D35" s="23"/>
      <c r="E35" s="24"/>
      <c r="F35" s="18">
        <f t="shared" si="13"/>
        <v>22</v>
      </c>
      <c r="G35" s="98">
        <f t="shared" si="33"/>
        <v>17428514.41</v>
      </c>
      <c r="H35" s="88">
        <f>H58</f>
        <v>16640520</v>
      </c>
      <c r="I35" s="50"/>
      <c r="J35" s="50">
        <f t="shared" ref="J35" si="39">J58</f>
        <v>787994.41</v>
      </c>
      <c r="K35" s="50"/>
      <c r="L35" s="50"/>
      <c r="M35" s="89"/>
      <c r="O35" s="98">
        <f t="shared" si="36"/>
        <v>17428514.41</v>
      </c>
      <c r="P35" s="88">
        <f>H35</f>
        <v>16640520</v>
      </c>
      <c r="Q35" s="50"/>
      <c r="R35" s="50">
        <f t="shared" si="38"/>
        <v>787994.41</v>
      </c>
      <c r="S35" s="50"/>
      <c r="T35" s="50"/>
      <c r="U35" s="89"/>
      <c r="W35" s="106"/>
    </row>
    <row r="36" spans="1:23" s="14" customFormat="1" ht="13.5" thickBot="1" x14ac:dyDescent="0.25">
      <c r="A36" s="13"/>
      <c r="B36" s="20" t="s">
        <v>30</v>
      </c>
      <c r="C36" s="20"/>
      <c r="D36" s="20"/>
      <c r="E36" s="21"/>
      <c r="F36" s="18">
        <f t="shared" si="13"/>
        <v>23</v>
      </c>
      <c r="G36" s="98">
        <f t="shared" si="33"/>
        <v>8477234.75</v>
      </c>
      <c r="H36" s="90">
        <v>8477234.75</v>
      </c>
      <c r="I36" s="91"/>
      <c r="J36" s="91"/>
      <c r="K36" s="91"/>
      <c r="L36" s="91"/>
      <c r="M36" s="92"/>
      <c r="O36" s="98">
        <f t="shared" si="36"/>
        <v>8477234.75</v>
      </c>
      <c r="P36" s="90">
        <f>H36</f>
        <v>8477234.75</v>
      </c>
      <c r="Q36" s="91"/>
      <c r="R36" s="91"/>
      <c r="S36" s="91"/>
      <c r="T36" s="91"/>
      <c r="U36" s="92"/>
      <c r="W36" s="106"/>
    </row>
    <row r="37" spans="1:23" ht="13.5" thickBot="1" x14ac:dyDescent="0.25">
      <c r="A37" s="25" t="s">
        <v>43</v>
      </c>
      <c r="B37" s="26"/>
      <c r="C37" s="26"/>
      <c r="D37" s="26"/>
      <c r="E37" s="26"/>
      <c r="F37" s="12">
        <f>F36+1</f>
        <v>24</v>
      </c>
      <c r="G37" s="45">
        <f>G38+G45+G46+G47+G48+G49+G50+G51+G52+G56+G57+G58+G59+G65+G66</f>
        <v>293534044.59000003</v>
      </c>
      <c r="H37" s="46">
        <f t="shared" ref="H37:M37" si="40">H38+H45+H46+H47+H48+H49+H50+H51+H52+H56+H57+H58+H59+H65+H66</f>
        <v>278780925</v>
      </c>
      <c r="I37" s="47">
        <f t="shared" si="40"/>
        <v>0</v>
      </c>
      <c r="J37" s="47">
        <f t="shared" si="40"/>
        <v>8683119.5899999999</v>
      </c>
      <c r="K37" s="47">
        <f t="shared" si="40"/>
        <v>0</v>
      </c>
      <c r="L37" s="47">
        <f t="shared" si="40"/>
        <v>770000</v>
      </c>
      <c r="M37" s="75">
        <f t="shared" si="40"/>
        <v>5300000</v>
      </c>
      <c r="O37" s="45">
        <f>O38+O45+O46+O47+O48+O49+O50+O51+O52+O56+O57+O58+O59+O65+O66</f>
        <v>296493044.59000003</v>
      </c>
      <c r="P37" s="46">
        <f t="shared" ref="P37" si="41">P38+P45+P46+P47+P48+P49+P50+P51+P52+P56+P57+P58+P59+P65+P66</f>
        <v>281739925</v>
      </c>
      <c r="Q37" s="47">
        <f t="shared" ref="Q37" si="42">Q38+Q45+Q46+Q47+Q48+Q49+Q50+Q51+Q52+Q56+Q57+Q58+Q59+Q65+Q66</f>
        <v>0</v>
      </c>
      <c r="R37" s="47">
        <f t="shared" ref="R37" si="43">R38+R45+R46+R47+R48+R49+R50+R51+R52+R56+R57+R58+R59+R65+R66</f>
        <v>8683119.5899999999</v>
      </c>
      <c r="S37" s="47">
        <f t="shared" ref="S37" si="44">S38+S45+S46+S47+S48+S49+S50+S51+S52+S56+S57+S58+S59+S65+S66</f>
        <v>0</v>
      </c>
      <c r="T37" s="47">
        <f t="shared" ref="T37" si="45">T38+T45+T46+T47+T48+T49+T50+T51+T52+T56+T57+T58+T59+T65+T66</f>
        <v>770000</v>
      </c>
      <c r="U37" s="75">
        <f t="shared" ref="U37" si="46">U38+U45+U46+U47+U48+U49+U50+U51+U52+U56+U57+U58+U59+U65+U66</f>
        <v>5300000</v>
      </c>
      <c r="W37" s="81">
        <f>W38+W45+W46+W47+W48+W49+W50+W51+W52+W56+W57+W58+W59+W65+W66</f>
        <v>2959000</v>
      </c>
    </row>
    <row r="38" spans="1:23" s="14" customFormat="1" x14ac:dyDescent="0.2">
      <c r="A38" s="13" t="s">
        <v>9</v>
      </c>
      <c r="B38" s="21" t="s">
        <v>31</v>
      </c>
      <c r="C38" s="21"/>
      <c r="D38" s="21"/>
      <c r="E38" s="21"/>
      <c r="F38" s="22">
        <f>F37+1</f>
        <v>25</v>
      </c>
      <c r="G38" s="98">
        <f>SUM(H38:M38)</f>
        <v>141107000</v>
      </c>
      <c r="H38" s="60">
        <f>SUM(H39:H44)</f>
        <v>141107000</v>
      </c>
      <c r="I38" s="51">
        <f t="shared" ref="I38:M38" si="47">SUM(I39:I44)</f>
        <v>0</v>
      </c>
      <c r="J38" s="51">
        <f t="shared" si="47"/>
        <v>0</v>
      </c>
      <c r="K38" s="51">
        <f t="shared" si="47"/>
        <v>0</v>
      </c>
      <c r="L38" s="51">
        <f t="shared" si="47"/>
        <v>0</v>
      </c>
      <c r="M38" s="61">
        <f t="shared" si="47"/>
        <v>0</v>
      </c>
      <c r="O38" s="98">
        <f>SUM(P38:U38)</f>
        <v>141424000</v>
      </c>
      <c r="P38" s="60">
        <f>SUM(P39:P44)</f>
        <v>141424000</v>
      </c>
      <c r="Q38" s="51">
        <f t="shared" ref="Q38" si="48">SUM(Q39:Q44)</f>
        <v>0</v>
      </c>
      <c r="R38" s="51">
        <f t="shared" ref="R38" si="49">SUM(R39:R44)</f>
        <v>0</v>
      </c>
      <c r="S38" s="51">
        <f t="shared" ref="S38" si="50">SUM(S39:S44)</f>
        <v>0</v>
      </c>
      <c r="T38" s="51">
        <f t="shared" ref="T38" si="51">SUM(T39:T44)</f>
        <v>0</v>
      </c>
      <c r="U38" s="61">
        <f t="shared" ref="U38" si="52">SUM(U39:U44)</f>
        <v>0</v>
      </c>
      <c r="W38" s="106">
        <f>SUM(W39:W44)</f>
        <v>317000</v>
      </c>
    </row>
    <row r="39" spans="1:23" s="66" customFormat="1" ht="12" x14ac:dyDescent="0.2">
      <c r="A39" s="62"/>
      <c r="B39" s="59"/>
      <c r="C39" s="59"/>
      <c r="D39" s="59" t="s">
        <v>53</v>
      </c>
      <c r="E39" s="59" t="s">
        <v>68</v>
      </c>
      <c r="F39" s="63"/>
      <c r="G39" s="99">
        <f t="shared" ref="G39:G44" si="53">SUM(H39:M39)</f>
        <v>101607000</v>
      </c>
      <c r="H39" s="64">
        <v>101607000</v>
      </c>
      <c r="I39" s="65"/>
      <c r="J39" s="65"/>
      <c r="K39" s="65"/>
      <c r="L39" s="65"/>
      <c r="M39" s="77"/>
      <c r="O39" s="99">
        <f t="shared" ref="O39:O44" si="54">SUM(P39:U39)</f>
        <v>101924000</v>
      </c>
      <c r="P39" s="116">
        <f>H39+W39</f>
        <v>101924000</v>
      </c>
      <c r="Q39" s="68"/>
      <c r="R39" s="68"/>
      <c r="S39" s="68"/>
      <c r="T39" s="68"/>
      <c r="U39" s="117"/>
      <c r="W39" s="107">
        <v>317000</v>
      </c>
    </row>
    <row r="40" spans="1:23" s="66" customFormat="1" ht="12" x14ac:dyDescent="0.2">
      <c r="A40" s="62"/>
      <c r="B40" s="59"/>
      <c r="C40" s="59"/>
      <c r="D40" s="59"/>
      <c r="E40" s="59" t="s">
        <v>66</v>
      </c>
      <c r="F40" s="63"/>
      <c r="G40" s="99">
        <f t="shared" si="53"/>
        <v>0</v>
      </c>
      <c r="H40" s="64"/>
      <c r="I40" s="65"/>
      <c r="J40" s="65"/>
      <c r="K40" s="65"/>
      <c r="L40" s="65"/>
      <c r="M40" s="77"/>
      <c r="O40" s="99">
        <f t="shared" si="54"/>
        <v>0</v>
      </c>
      <c r="P40" s="116"/>
      <c r="Q40" s="68"/>
      <c r="R40" s="68"/>
      <c r="S40" s="68"/>
      <c r="T40" s="68"/>
      <c r="U40" s="117"/>
      <c r="W40" s="107"/>
    </row>
    <row r="41" spans="1:23" s="66" customFormat="1" ht="12" x14ac:dyDescent="0.2">
      <c r="A41" s="62"/>
      <c r="B41" s="59"/>
      <c r="C41" s="59"/>
      <c r="D41" s="59"/>
      <c r="E41" s="59" t="s">
        <v>69</v>
      </c>
      <c r="F41" s="63"/>
      <c r="G41" s="99">
        <f t="shared" si="53"/>
        <v>0</v>
      </c>
      <c r="H41" s="64"/>
      <c r="I41" s="65"/>
      <c r="J41" s="65"/>
      <c r="K41" s="65"/>
      <c r="L41" s="65"/>
      <c r="M41" s="77"/>
      <c r="O41" s="99">
        <f t="shared" si="54"/>
        <v>0</v>
      </c>
      <c r="P41" s="116"/>
      <c r="Q41" s="68"/>
      <c r="R41" s="68"/>
      <c r="S41" s="68"/>
      <c r="T41" s="68"/>
      <c r="U41" s="117"/>
      <c r="W41" s="107"/>
    </row>
    <row r="42" spans="1:23" s="66" customFormat="1" ht="12" x14ac:dyDescent="0.2">
      <c r="A42" s="62"/>
      <c r="B42" s="59"/>
      <c r="C42" s="59"/>
      <c r="D42" s="59"/>
      <c r="E42" s="59" t="s">
        <v>62</v>
      </c>
      <c r="F42" s="63"/>
      <c r="G42" s="99">
        <f t="shared" si="53"/>
        <v>0</v>
      </c>
      <c r="H42" s="64"/>
      <c r="I42" s="65"/>
      <c r="J42" s="65"/>
      <c r="K42" s="65"/>
      <c r="L42" s="65"/>
      <c r="M42" s="77"/>
      <c r="O42" s="99">
        <f t="shared" si="54"/>
        <v>0</v>
      </c>
      <c r="P42" s="116"/>
      <c r="Q42" s="68"/>
      <c r="R42" s="68"/>
      <c r="S42" s="68"/>
      <c r="T42" s="68"/>
      <c r="U42" s="117"/>
      <c r="W42" s="107"/>
    </row>
    <row r="43" spans="1:23" s="66" customFormat="1" ht="12" x14ac:dyDescent="0.2">
      <c r="A43" s="62"/>
      <c r="B43" s="59"/>
      <c r="C43" s="59"/>
      <c r="D43" s="59"/>
      <c r="E43" s="59" t="s">
        <v>67</v>
      </c>
      <c r="F43" s="63"/>
      <c r="G43" s="99">
        <f t="shared" si="53"/>
        <v>0</v>
      </c>
      <c r="H43" s="64"/>
      <c r="I43" s="65"/>
      <c r="J43" s="65"/>
      <c r="K43" s="65"/>
      <c r="L43" s="65"/>
      <c r="M43" s="77"/>
      <c r="O43" s="99">
        <f t="shared" si="54"/>
        <v>0</v>
      </c>
      <c r="P43" s="116"/>
      <c r="Q43" s="68"/>
      <c r="R43" s="68"/>
      <c r="S43" s="68"/>
      <c r="T43" s="68"/>
      <c r="U43" s="117"/>
      <c r="W43" s="107"/>
    </row>
    <row r="44" spans="1:23" s="66" customFormat="1" ht="12" x14ac:dyDescent="0.2">
      <c r="A44" s="62"/>
      <c r="B44" s="59"/>
      <c r="C44" s="59"/>
      <c r="D44" s="59"/>
      <c r="E44" s="59" t="s">
        <v>70</v>
      </c>
      <c r="F44" s="63"/>
      <c r="G44" s="99">
        <f t="shared" si="53"/>
        <v>39500000</v>
      </c>
      <c r="H44" s="64">
        <v>39500000</v>
      </c>
      <c r="I44" s="65"/>
      <c r="J44" s="65"/>
      <c r="K44" s="65"/>
      <c r="L44" s="65"/>
      <c r="M44" s="77"/>
      <c r="O44" s="99">
        <f t="shared" si="54"/>
        <v>39500000</v>
      </c>
      <c r="P44" s="116">
        <f>H44+W44</f>
        <v>39500000</v>
      </c>
      <c r="Q44" s="68"/>
      <c r="R44" s="68"/>
      <c r="S44" s="68"/>
      <c r="T44" s="68"/>
      <c r="U44" s="117"/>
      <c r="W44" s="107"/>
    </row>
    <row r="45" spans="1:23" s="14" customFormat="1" x14ac:dyDescent="0.2">
      <c r="A45" s="13"/>
      <c r="B45" s="20" t="s">
        <v>23</v>
      </c>
      <c r="C45" s="20"/>
      <c r="D45" s="20"/>
      <c r="E45" s="21"/>
      <c r="F45" s="22">
        <f>F38+1</f>
        <v>26</v>
      </c>
      <c r="G45" s="98">
        <f t="shared" si="33"/>
        <v>5000000</v>
      </c>
      <c r="H45" s="49">
        <v>5000000</v>
      </c>
      <c r="I45" s="50"/>
      <c r="J45" s="50"/>
      <c r="K45" s="50"/>
      <c r="L45" s="50"/>
      <c r="M45" s="76"/>
      <c r="O45" s="98">
        <f t="shared" ref="O45:O52" si="55">SUM(P45:U45)</f>
        <v>5000000</v>
      </c>
      <c r="P45" s="88">
        <f>H45</f>
        <v>5000000</v>
      </c>
      <c r="Q45" s="50"/>
      <c r="R45" s="50"/>
      <c r="S45" s="50"/>
      <c r="T45" s="50"/>
      <c r="U45" s="89"/>
      <c r="W45" s="106"/>
    </row>
    <row r="46" spans="1:23" s="14" customFormat="1" x14ac:dyDescent="0.2">
      <c r="A46" s="13"/>
      <c r="B46" s="20" t="s">
        <v>24</v>
      </c>
      <c r="C46" s="20"/>
      <c r="D46" s="20"/>
      <c r="E46" s="21"/>
      <c r="F46" s="22">
        <f t="shared" ref="F46:F59" si="56">F45+1</f>
        <v>27</v>
      </c>
      <c r="G46" s="98">
        <f t="shared" si="33"/>
        <v>500000</v>
      </c>
      <c r="H46" s="49">
        <v>500000</v>
      </c>
      <c r="I46" s="50"/>
      <c r="J46" s="50"/>
      <c r="K46" s="50"/>
      <c r="L46" s="50"/>
      <c r="M46" s="76"/>
      <c r="O46" s="98">
        <f t="shared" si="55"/>
        <v>500000</v>
      </c>
      <c r="P46" s="88">
        <f t="shared" ref="P46:P47" si="57">H46</f>
        <v>500000</v>
      </c>
      <c r="Q46" s="50"/>
      <c r="R46" s="50"/>
      <c r="S46" s="50"/>
      <c r="T46" s="50"/>
      <c r="U46" s="89"/>
      <c r="W46" s="106"/>
    </row>
    <row r="47" spans="1:23" s="14" customFormat="1" x14ac:dyDescent="0.2">
      <c r="A47" s="13"/>
      <c r="B47" s="23" t="s">
        <v>25</v>
      </c>
      <c r="C47" s="24"/>
      <c r="D47" s="24"/>
      <c r="E47" s="24"/>
      <c r="F47" s="22">
        <f t="shared" si="56"/>
        <v>28</v>
      </c>
      <c r="G47" s="98">
        <f t="shared" si="33"/>
        <v>4250000</v>
      </c>
      <c r="H47" s="49">
        <v>4250000</v>
      </c>
      <c r="I47" s="50"/>
      <c r="J47" s="50"/>
      <c r="K47" s="50"/>
      <c r="L47" s="50"/>
      <c r="M47" s="76"/>
      <c r="O47" s="98">
        <f t="shared" si="55"/>
        <v>4250000</v>
      </c>
      <c r="P47" s="88">
        <f t="shared" si="57"/>
        <v>4250000</v>
      </c>
      <c r="Q47" s="50"/>
      <c r="R47" s="50"/>
      <c r="S47" s="50"/>
      <c r="T47" s="50"/>
      <c r="U47" s="89"/>
      <c r="W47" s="106"/>
    </row>
    <row r="48" spans="1:23" s="14" customFormat="1" x14ac:dyDescent="0.2">
      <c r="A48" s="13"/>
      <c r="B48" s="23" t="s">
        <v>32</v>
      </c>
      <c r="C48" s="23"/>
      <c r="D48" s="23"/>
      <c r="E48" s="24"/>
      <c r="F48" s="22">
        <f t="shared" si="56"/>
        <v>29</v>
      </c>
      <c r="G48" s="98">
        <f t="shared" si="33"/>
        <v>0</v>
      </c>
      <c r="H48" s="49"/>
      <c r="I48" s="50"/>
      <c r="J48" s="50"/>
      <c r="K48" s="50"/>
      <c r="L48" s="50"/>
      <c r="M48" s="76"/>
      <c r="O48" s="98">
        <f t="shared" si="55"/>
        <v>0</v>
      </c>
      <c r="P48" s="88"/>
      <c r="Q48" s="50"/>
      <c r="R48" s="50"/>
      <c r="S48" s="50"/>
      <c r="T48" s="50"/>
      <c r="U48" s="89"/>
      <c r="W48" s="106"/>
    </row>
    <row r="49" spans="1:23" s="14" customFormat="1" x14ac:dyDescent="0.2">
      <c r="A49" s="13"/>
      <c r="B49" s="23" t="s">
        <v>26</v>
      </c>
      <c r="C49" s="23"/>
      <c r="D49" s="23"/>
      <c r="E49" s="24"/>
      <c r="F49" s="22">
        <f t="shared" si="56"/>
        <v>30</v>
      </c>
      <c r="G49" s="98">
        <f t="shared" si="33"/>
        <v>0</v>
      </c>
      <c r="H49" s="49"/>
      <c r="I49" s="50"/>
      <c r="J49" s="50"/>
      <c r="K49" s="50"/>
      <c r="L49" s="50"/>
      <c r="M49" s="76"/>
      <c r="O49" s="98">
        <f t="shared" si="55"/>
        <v>0</v>
      </c>
      <c r="P49" s="88"/>
      <c r="Q49" s="50"/>
      <c r="R49" s="50"/>
      <c r="S49" s="50"/>
      <c r="T49" s="50"/>
      <c r="U49" s="89"/>
      <c r="W49" s="106"/>
    </row>
    <row r="50" spans="1:23" s="14" customFormat="1" x14ac:dyDescent="0.2">
      <c r="A50" s="13"/>
      <c r="B50" s="23" t="s">
        <v>49</v>
      </c>
      <c r="C50" s="23"/>
      <c r="D50" s="23"/>
      <c r="E50" s="24"/>
      <c r="F50" s="22">
        <f t="shared" si="56"/>
        <v>31</v>
      </c>
      <c r="G50" s="98">
        <f t="shared" si="33"/>
        <v>0</v>
      </c>
      <c r="H50" s="49"/>
      <c r="I50" s="50"/>
      <c r="J50" s="50"/>
      <c r="K50" s="50"/>
      <c r="L50" s="50"/>
      <c r="M50" s="76"/>
      <c r="O50" s="98">
        <f t="shared" si="55"/>
        <v>0</v>
      </c>
      <c r="P50" s="88"/>
      <c r="Q50" s="50"/>
      <c r="R50" s="50"/>
      <c r="S50" s="50"/>
      <c r="T50" s="50"/>
      <c r="U50" s="89"/>
      <c r="W50" s="106"/>
    </row>
    <row r="51" spans="1:23" s="14" customFormat="1" x14ac:dyDescent="0.2">
      <c r="A51" s="13"/>
      <c r="B51" s="23" t="s">
        <v>33</v>
      </c>
      <c r="C51" s="23"/>
      <c r="D51" s="23"/>
      <c r="E51" s="24"/>
      <c r="F51" s="22">
        <f t="shared" si="56"/>
        <v>32</v>
      </c>
      <c r="G51" s="98">
        <f t="shared" si="33"/>
        <v>0</v>
      </c>
      <c r="H51" s="49"/>
      <c r="I51" s="50"/>
      <c r="J51" s="50"/>
      <c r="K51" s="50"/>
      <c r="L51" s="50"/>
      <c r="M51" s="76"/>
      <c r="O51" s="98">
        <f t="shared" si="55"/>
        <v>0</v>
      </c>
      <c r="P51" s="88"/>
      <c r="Q51" s="50"/>
      <c r="R51" s="50"/>
      <c r="S51" s="50"/>
      <c r="T51" s="50"/>
      <c r="U51" s="89"/>
      <c r="W51" s="106"/>
    </row>
    <row r="52" spans="1:23" s="14" customFormat="1" x14ac:dyDescent="0.2">
      <c r="A52" s="13"/>
      <c r="B52" s="23" t="s">
        <v>74</v>
      </c>
      <c r="C52" s="23"/>
      <c r="D52" s="23"/>
      <c r="E52" s="24"/>
      <c r="F52" s="22">
        <f t="shared" si="56"/>
        <v>33</v>
      </c>
      <c r="G52" s="98">
        <f t="shared" si="33"/>
        <v>31017844.34</v>
      </c>
      <c r="H52" s="88">
        <v>30452000</v>
      </c>
      <c r="I52" s="50">
        <f t="shared" ref="I52:M52" si="58">SUM(I53:I55)</f>
        <v>0</v>
      </c>
      <c r="J52" s="50">
        <v>565844.34</v>
      </c>
      <c r="K52" s="50">
        <f t="shared" si="58"/>
        <v>0</v>
      </c>
      <c r="L52" s="50">
        <f t="shared" si="58"/>
        <v>0</v>
      </c>
      <c r="M52" s="89">
        <f t="shared" si="58"/>
        <v>0</v>
      </c>
      <c r="O52" s="98">
        <f t="shared" si="55"/>
        <v>33659844.340000004</v>
      </c>
      <c r="P52" s="88">
        <f>H52+W52</f>
        <v>33094000</v>
      </c>
      <c r="Q52" s="50"/>
      <c r="R52" s="50">
        <f>J52</f>
        <v>565844.34</v>
      </c>
      <c r="S52" s="50"/>
      <c r="T52" s="50"/>
      <c r="U52" s="89"/>
      <c r="W52" s="106">
        <v>2642000</v>
      </c>
    </row>
    <row r="53" spans="1:23" s="66" customFormat="1" ht="12" x14ac:dyDescent="0.2">
      <c r="A53" s="62"/>
      <c r="B53" s="59"/>
      <c r="C53" s="59"/>
      <c r="D53" s="59" t="s">
        <v>53</v>
      </c>
      <c r="E53" s="59" t="s">
        <v>71</v>
      </c>
      <c r="F53" s="63"/>
      <c r="G53" s="99">
        <f t="shared" ref="G53:G55" si="59">SUM(H53:M53)</f>
        <v>30972612.350000001</v>
      </c>
      <c r="H53" s="64">
        <v>30452000</v>
      </c>
      <c r="I53" s="65"/>
      <c r="J53" s="65">
        <v>520612.35</v>
      </c>
      <c r="K53" s="65"/>
      <c r="L53" s="65"/>
      <c r="M53" s="77"/>
      <c r="O53" s="99">
        <f t="shared" ref="O53:O55" si="60">SUM(P53:U53)</f>
        <v>33614612.350000001</v>
      </c>
      <c r="P53" s="116">
        <f>H53+W53</f>
        <v>33094000</v>
      </c>
      <c r="Q53" s="68"/>
      <c r="R53" s="68">
        <v>520612.35</v>
      </c>
      <c r="S53" s="68"/>
      <c r="T53" s="68"/>
      <c r="U53" s="117"/>
      <c r="W53" s="107">
        <v>2642000</v>
      </c>
    </row>
    <row r="54" spans="1:23" s="66" customFormat="1" ht="12" x14ac:dyDescent="0.2">
      <c r="A54" s="62"/>
      <c r="B54" s="59"/>
      <c r="C54" s="59"/>
      <c r="D54" s="59"/>
      <c r="E54" s="59" t="s">
        <v>72</v>
      </c>
      <c r="F54" s="63"/>
      <c r="G54" s="99">
        <f t="shared" si="59"/>
        <v>0</v>
      </c>
      <c r="H54" s="64"/>
      <c r="I54" s="65"/>
      <c r="J54" s="65"/>
      <c r="K54" s="65"/>
      <c r="L54" s="65"/>
      <c r="M54" s="77"/>
      <c r="O54" s="99">
        <f t="shared" si="60"/>
        <v>0</v>
      </c>
      <c r="P54" s="116"/>
      <c r="Q54" s="68"/>
      <c r="R54" s="68"/>
      <c r="S54" s="68"/>
      <c r="T54" s="68"/>
      <c r="U54" s="117"/>
      <c r="W54" s="107"/>
    </row>
    <row r="55" spans="1:23" s="66" customFormat="1" ht="12" x14ac:dyDescent="0.2">
      <c r="A55" s="62"/>
      <c r="B55" s="59"/>
      <c r="C55" s="59"/>
      <c r="D55" s="59"/>
      <c r="E55" s="59" t="s">
        <v>73</v>
      </c>
      <c r="F55" s="63"/>
      <c r="G55" s="99">
        <f t="shared" si="59"/>
        <v>0</v>
      </c>
      <c r="H55" s="64"/>
      <c r="I55" s="65"/>
      <c r="J55" s="65"/>
      <c r="K55" s="65"/>
      <c r="L55" s="65"/>
      <c r="M55" s="77"/>
      <c r="O55" s="99">
        <f t="shared" si="60"/>
        <v>0</v>
      </c>
      <c r="P55" s="116"/>
      <c r="Q55" s="68"/>
      <c r="R55" s="68"/>
      <c r="S55" s="68"/>
      <c r="T55" s="68"/>
      <c r="U55" s="117"/>
      <c r="W55" s="107"/>
    </row>
    <row r="56" spans="1:23" s="14" customFormat="1" x14ac:dyDescent="0.2">
      <c r="A56" s="13"/>
      <c r="B56" s="23" t="s">
        <v>34</v>
      </c>
      <c r="C56" s="23"/>
      <c r="D56" s="23"/>
      <c r="E56" s="24"/>
      <c r="F56" s="22">
        <f>F52+1</f>
        <v>34</v>
      </c>
      <c r="G56" s="98">
        <f t="shared" si="33"/>
        <v>27158986.899999999</v>
      </c>
      <c r="H56" s="49">
        <v>25863000</v>
      </c>
      <c r="I56" s="50"/>
      <c r="J56" s="50">
        <v>1295986.8999999999</v>
      </c>
      <c r="K56" s="50"/>
      <c r="L56" s="50"/>
      <c r="M56" s="76"/>
      <c r="O56" s="98">
        <f t="shared" ref="O56:O59" si="61">SUM(P56:U56)</f>
        <v>27158986.899999999</v>
      </c>
      <c r="P56" s="88">
        <f>H56</f>
        <v>25863000</v>
      </c>
      <c r="Q56" s="50"/>
      <c r="R56" s="50">
        <f>J56</f>
        <v>1295986.8999999999</v>
      </c>
      <c r="S56" s="50"/>
      <c r="T56" s="50"/>
      <c r="U56" s="89"/>
      <c r="W56" s="106"/>
    </row>
    <row r="57" spans="1:23" s="14" customFormat="1" x14ac:dyDescent="0.2">
      <c r="A57" s="13"/>
      <c r="B57" s="23" t="s">
        <v>29</v>
      </c>
      <c r="C57" s="23"/>
      <c r="D57" s="23"/>
      <c r="E57" s="24"/>
      <c r="F57" s="22">
        <f t="shared" si="56"/>
        <v>35</v>
      </c>
      <c r="G57" s="98">
        <f t="shared" si="33"/>
        <v>5688793.9400000004</v>
      </c>
      <c r="H57" s="49"/>
      <c r="I57" s="50"/>
      <c r="J57" s="50">
        <v>5688793.9400000004</v>
      </c>
      <c r="K57" s="50"/>
      <c r="L57" s="50"/>
      <c r="M57" s="76"/>
      <c r="O57" s="98">
        <f t="shared" si="61"/>
        <v>5688793.9400000004</v>
      </c>
      <c r="P57" s="88"/>
      <c r="Q57" s="50"/>
      <c r="R57" s="50">
        <f t="shared" ref="R57:R59" si="62">J57</f>
        <v>5688793.9400000004</v>
      </c>
      <c r="S57" s="50"/>
      <c r="T57" s="50"/>
      <c r="U57" s="89"/>
      <c r="W57" s="106"/>
    </row>
    <row r="58" spans="1:23" s="14" customFormat="1" x14ac:dyDescent="0.2">
      <c r="A58" s="13"/>
      <c r="B58" s="23" t="s">
        <v>65</v>
      </c>
      <c r="C58" s="23"/>
      <c r="D58" s="23"/>
      <c r="E58" s="24"/>
      <c r="F58" s="22">
        <f t="shared" si="56"/>
        <v>36</v>
      </c>
      <c r="G58" s="98">
        <f t="shared" si="33"/>
        <v>17428514.41</v>
      </c>
      <c r="H58" s="49">
        <v>16640520</v>
      </c>
      <c r="I58" s="50"/>
      <c r="J58" s="50">
        <v>787994.41</v>
      </c>
      <c r="K58" s="50"/>
      <c r="L58" s="50"/>
      <c r="M58" s="76"/>
      <c r="O58" s="98">
        <f t="shared" si="61"/>
        <v>17428514.41</v>
      </c>
      <c r="P58" s="88">
        <f>H58</f>
        <v>16640520</v>
      </c>
      <c r="Q58" s="50"/>
      <c r="R58" s="50">
        <f t="shared" si="62"/>
        <v>787994.41</v>
      </c>
      <c r="S58" s="50"/>
      <c r="T58" s="50"/>
      <c r="U58" s="89"/>
      <c r="W58" s="106"/>
    </row>
    <row r="59" spans="1:23" s="14" customFormat="1" x14ac:dyDescent="0.2">
      <c r="A59" s="13"/>
      <c r="B59" s="23" t="s">
        <v>35</v>
      </c>
      <c r="C59" s="23"/>
      <c r="D59" s="23"/>
      <c r="E59" s="24"/>
      <c r="F59" s="22">
        <f t="shared" si="56"/>
        <v>37</v>
      </c>
      <c r="G59" s="98">
        <f t="shared" si="33"/>
        <v>46389500</v>
      </c>
      <c r="H59" s="49">
        <v>46045000</v>
      </c>
      <c r="I59" s="50"/>
      <c r="J59" s="50">
        <v>344500</v>
      </c>
      <c r="K59" s="50"/>
      <c r="L59" s="50"/>
      <c r="M59" s="76"/>
      <c r="O59" s="98">
        <f t="shared" si="61"/>
        <v>46389500</v>
      </c>
      <c r="P59" s="88">
        <f>H59</f>
        <v>46045000</v>
      </c>
      <c r="Q59" s="50"/>
      <c r="R59" s="50">
        <f t="shared" si="62"/>
        <v>344500</v>
      </c>
      <c r="S59" s="50"/>
      <c r="T59" s="50"/>
      <c r="U59" s="89"/>
      <c r="W59" s="106"/>
    </row>
    <row r="60" spans="1:23" s="14" customFormat="1" ht="12" x14ac:dyDescent="0.2">
      <c r="A60" s="13"/>
      <c r="B60" s="23"/>
      <c r="C60" s="23"/>
      <c r="D60" s="59" t="s">
        <v>53</v>
      </c>
      <c r="E60" s="56" t="s">
        <v>61</v>
      </c>
      <c r="F60" s="22"/>
      <c r="G60" s="100">
        <f>SUM(H60:M60)</f>
        <v>27181000</v>
      </c>
      <c r="H60" s="67">
        <v>27181000</v>
      </c>
      <c r="I60" s="68"/>
      <c r="J60" s="68"/>
      <c r="K60" s="68"/>
      <c r="L60" s="68"/>
      <c r="M60" s="78"/>
      <c r="O60" s="100">
        <f>SUM(P60:U60)</f>
        <v>27181000</v>
      </c>
      <c r="P60" s="116">
        <f>H60</f>
        <v>27181000</v>
      </c>
      <c r="Q60" s="68"/>
      <c r="R60" s="68"/>
      <c r="S60" s="68"/>
      <c r="T60" s="68"/>
      <c r="U60" s="117"/>
      <c r="W60" s="108"/>
    </row>
    <row r="61" spans="1:23" s="14" customFormat="1" ht="12" x14ac:dyDescent="0.2">
      <c r="A61" s="13"/>
      <c r="B61" s="23"/>
      <c r="C61" s="23"/>
      <c r="D61" s="23"/>
      <c r="E61" s="56" t="s">
        <v>77</v>
      </c>
      <c r="F61" s="22"/>
      <c r="G61" s="100">
        <f t="shared" ref="G61:G64" si="63">SUM(H61:M61)</f>
        <v>4500000</v>
      </c>
      <c r="H61" s="67">
        <v>4500000</v>
      </c>
      <c r="I61" s="68"/>
      <c r="J61" s="68"/>
      <c r="K61" s="68"/>
      <c r="L61" s="68"/>
      <c r="M61" s="78"/>
      <c r="O61" s="100">
        <f t="shared" ref="O61:O64" si="64">SUM(P61:U61)</f>
        <v>4500000</v>
      </c>
      <c r="P61" s="116">
        <f t="shared" ref="P61:P62" si="65">H61</f>
        <v>4500000</v>
      </c>
      <c r="Q61" s="68"/>
      <c r="R61" s="68"/>
      <c r="S61" s="68"/>
      <c r="T61" s="68"/>
      <c r="U61" s="117"/>
      <c r="W61" s="108"/>
    </row>
    <row r="62" spans="1:23" s="14" customFormat="1" ht="12" x14ac:dyDescent="0.2">
      <c r="A62" s="13"/>
      <c r="B62" s="23"/>
      <c r="C62" s="23"/>
      <c r="D62" s="23"/>
      <c r="E62" s="56" t="s">
        <v>75</v>
      </c>
      <c r="F62" s="22"/>
      <c r="G62" s="100">
        <f t="shared" si="63"/>
        <v>3814000</v>
      </c>
      <c r="H62" s="67">
        <v>3814000</v>
      </c>
      <c r="I62" s="68"/>
      <c r="J62" s="68"/>
      <c r="K62" s="68"/>
      <c r="L62" s="68"/>
      <c r="M62" s="78"/>
      <c r="O62" s="100">
        <f t="shared" si="64"/>
        <v>3814000</v>
      </c>
      <c r="P62" s="116">
        <f t="shared" si="65"/>
        <v>3814000</v>
      </c>
      <c r="Q62" s="68"/>
      <c r="R62" s="68"/>
      <c r="S62" s="68"/>
      <c r="T62" s="68"/>
      <c r="U62" s="117"/>
      <c r="W62" s="108"/>
    </row>
    <row r="63" spans="1:23" s="14" customFormat="1" ht="12" x14ac:dyDescent="0.2">
      <c r="A63" s="13"/>
      <c r="B63" s="23"/>
      <c r="C63" s="23"/>
      <c r="D63" s="23"/>
      <c r="E63" s="56" t="s">
        <v>78</v>
      </c>
      <c r="F63" s="22"/>
      <c r="G63" s="100">
        <f t="shared" si="63"/>
        <v>0</v>
      </c>
      <c r="H63" s="67"/>
      <c r="I63" s="68"/>
      <c r="J63" s="68"/>
      <c r="K63" s="68"/>
      <c r="L63" s="68"/>
      <c r="M63" s="78"/>
      <c r="O63" s="100">
        <f t="shared" si="64"/>
        <v>0</v>
      </c>
      <c r="P63" s="116"/>
      <c r="Q63" s="68"/>
      <c r="R63" s="68"/>
      <c r="S63" s="68"/>
      <c r="T63" s="68"/>
      <c r="U63" s="117"/>
      <c r="W63" s="108"/>
    </row>
    <row r="64" spans="1:23" s="14" customFormat="1" ht="12" x14ac:dyDescent="0.2">
      <c r="A64" s="13"/>
      <c r="B64" s="23"/>
      <c r="C64" s="23"/>
      <c r="D64" s="23"/>
      <c r="E64" s="56" t="s">
        <v>76</v>
      </c>
      <c r="F64" s="22"/>
      <c r="G64" s="100">
        <f t="shared" si="63"/>
        <v>2700000</v>
      </c>
      <c r="H64" s="67">
        <v>2700000</v>
      </c>
      <c r="I64" s="68"/>
      <c r="J64" s="68"/>
      <c r="K64" s="68"/>
      <c r="L64" s="68"/>
      <c r="M64" s="78"/>
      <c r="O64" s="100">
        <f t="shared" si="64"/>
        <v>2700000</v>
      </c>
      <c r="P64" s="116">
        <f>H64</f>
        <v>2700000</v>
      </c>
      <c r="Q64" s="68"/>
      <c r="R64" s="68"/>
      <c r="S64" s="68"/>
      <c r="T64" s="68"/>
      <c r="U64" s="117"/>
      <c r="W64" s="108"/>
    </row>
    <row r="65" spans="1:23" s="14" customFormat="1" x14ac:dyDescent="0.2">
      <c r="A65" s="13"/>
      <c r="B65" s="23" t="s">
        <v>36</v>
      </c>
      <c r="C65" s="23"/>
      <c r="D65" s="23"/>
      <c r="E65" s="24"/>
      <c r="F65" s="22">
        <f>F59+1</f>
        <v>38</v>
      </c>
      <c r="G65" s="98">
        <f t="shared" si="33"/>
        <v>6070000</v>
      </c>
      <c r="H65" s="49"/>
      <c r="I65" s="50"/>
      <c r="J65" s="50"/>
      <c r="K65" s="50"/>
      <c r="L65" s="50">
        <v>770000</v>
      </c>
      <c r="M65" s="76">
        <v>5300000</v>
      </c>
      <c r="O65" s="98">
        <f t="shared" ref="O65:O66" si="66">SUM(P65:U65)</f>
        <v>6070000</v>
      </c>
      <c r="P65" s="88"/>
      <c r="Q65" s="50"/>
      <c r="R65" s="50"/>
      <c r="S65" s="50"/>
      <c r="T65" s="50">
        <f>L65</f>
        <v>770000</v>
      </c>
      <c r="U65" s="89">
        <f>M65</f>
        <v>5300000</v>
      </c>
      <c r="W65" s="106"/>
    </row>
    <row r="66" spans="1:23" s="14" customFormat="1" x14ac:dyDescent="0.2">
      <c r="A66" s="13"/>
      <c r="B66" s="20" t="s">
        <v>30</v>
      </c>
      <c r="C66" s="20"/>
      <c r="D66" s="20"/>
      <c r="E66" s="20"/>
      <c r="F66" s="69">
        <f>F65+1</f>
        <v>39</v>
      </c>
      <c r="G66" s="98">
        <f t="shared" si="33"/>
        <v>8923405</v>
      </c>
      <c r="H66" s="49">
        <v>8923405</v>
      </c>
      <c r="I66" s="50"/>
      <c r="J66" s="50"/>
      <c r="K66" s="50"/>
      <c r="L66" s="50"/>
      <c r="M66" s="76"/>
      <c r="O66" s="98">
        <f t="shared" si="66"/>
        <v>8923405</v>
      </c>
      <c r="P66" s="88">
        <f>H66</f>
        <v>8923405</v>
      </c>
      <c r="Q66" s="50"/>
      <c r="R66" s="50"/>
      <c r="S66" s="50"/>
      <c r="T66" s="50"/>
      <c r="U66" s="89"/>
      <c r="W66" s="106"/>
    </row>
    <row r="67" spans="1:23" s="14" customFormat="1" ht="12" x14ac:dyDescent="0.2">
      <c r="A67" s="27"/>
      <c r="B67" s="70"/>
      <c r="C67" s="70"/>
      <c r="D67" s="70" t="s">
        <v>53</v>
      </c>
      <c r="E67" s="71" t="s">
        <v>79</v>
      </c>
      <c r="F67" s="28"/>
      <c r="G67" s="101">
        <f t="shared" ref="G67" si="67">SUM(H67:M67)</f>
        <v>6150000</v>
      </c>
      <c r="H67" s="72">
        <v>6150000</v>
      </c>
      <c r="I67" s="73"/>
      <c r="J67" s="73"/>
      <c r="K67" s="73"/>
      <c r="L67" s="73"/>
      <c r="M67" s="79"/>
      <c r="O67" s="101">
        <f t="shared" ref="O67" si="68">SUM(P67:U67)</f>
        <v>6150000</v>
      </c>
      <c r="P67" s="118">
        <f>H67</f>
        <v>6150000</v>
      </c>
      <c r="Q67" s="73"/>
      <c r="R67" s="73"/>
      <c r="S67" s="73"/>
      <c r="T67" s="73"/>
      <c r="U67" s="119"/>
      <c r="W67" s="109"/>
    </row>
    <row r="68" spans="1:23" s="14" customFormat="1" ht="13.5" thickBot="1" x14ac:dyDescent="0.25">
      <c r="A68" s="29" t="s">
        <v>44</v>
      </c>
      <c r="B68" s="30"/>
      <c r="C68" s="30"/>
      <c r="D68" s="30"/>
      <c r="E68" s="31"/>
      <c r="F68" s="22">
        <f>F66+1</f>
        <v>40</v>
      </c>
      <c r="G68" s="102">
        <f>G38+G48+G52+G59+G65+G66-G4-G36</f>
        <v>1239340.25</v>
      </c>
      <c r="H68" s="52"/>
      <c r="I68" s="53"/>
      <c r="J68" s="53"/>
      <c r="K68" s="53"/>
      <c r="L68" s="53"/>
      <c r="M68" s="80"/>
      <c r="O68" s="102">
        <f>O38+O48+O52+O59+O65+O66-O4-O36</f>
        <v>1239340.25</v>
      </c>
      <c r="P68" s="52"/>
      <c r="Q68" s="53"/>
      <c r="R68" s="53"/>
      <c r="S68" s="53"/>
      <c r="T68" s="53"/>
      <c r="U68" s="80"/>
      <c r="W68" s="110">
        <f>W38+W48+W52+W59+W65+W66-W4-W36</f>
        <v>0</v>
      </c>
    </row>
    <row r="69" spans="1:23" ht="13.5" thickBot="1" x14ac:dyDescent="0.25">
      <c r="A69" s="25" t="s">
        <v>45</v>
      </c>
      <c r="B69" s="26"/>
      <c r="C69" s="26"/>
      <c r="D69" s="26"/>
      <c r="E69" s="26"/>
      <c r="F69" s="12">
        <f>F68+1</f>
        <v>41</v>
      </c>
      <c r="G69" s="45">
        <f t="shared" ref="G69:M69" si="69">G37-G3</f>
        <v>1239340.25</v>
      </c>
      <c r="H69" s="46">
        <f t="shared" si="69"/>
        <v>1239340.25</v>
      </c>
      <c r="I69" s="47">
        <f t="shared" si="69"/>
        <v>0</v>
      </c>
      <c r="J69" s="47">
        <f t="shared" si="69"/>
        <v>0</v>
      </c>
      <c r="K69" s="47">
        <f t="shared" si="69"/>
        <v>0</v>
      </c>
      <c r="L69" s="47">
        <f t="shared" si="69"/>
        <v>0</v>
      </c>
      <c r="M69" s="75">
        <f t="shared" si="69"/>
        <v>0</v>
      </c>
      <c r="O69" s="45">
        <f t="shared" ref="O69:U69" si="70">O37-O3</f>
        <v>1239340.25</v>
      </c>
      <c r="P69" s="46">
        <f t="shared" si="70"/>
        <v>1239340.25</v>
      </c>
      <c r="Q69" s="47">
        <f t="shared" si="70"/>
        <v>0</v>
      </c>
      <c r="R69" s="47">
        <f t="shared" si="70"/>
        <v>0</v>
      </c>
      <c r="S69" s="47">
        <f t="shared" si="70"/>
        <v>0</v>
      </c>
      <c r="T69" s="47">
        <f t="shared" si="70"/>
        <v>0</v>
      </c>
      <c r="U69" s="75">
        <f t="shared" si="70"/>
        <v>0</v>
      </c>
      <c r="W69" s="81">
        <f>W37-W3</f>
        <v>0</v>
      </c>
    </row>
    <row r="70" spans="1:23" x14ac:dyDescent="0.2">
      <c r="A70" s="32" t="s">
        <v>37</v>
      </c>
      <c r="B70" s="32"/>
      <c r="C70" s="32"/>
      <c r="D70" s="32"/>
      <c r="E70" s="32"/>
      <c r="F70" s="33"/>
    </row>
    <row r="71" spans="1:23" s="32" customFormat="1" x14ac:dyDescent="0.2">
      <c r="F71" s="33"/>
      <c r="G71" s="3"/>
      <c r="H71" s="14"/>
      <c r="I71" s="14"/>
      <c r="J71" s="14"/>
      <c r="K71" s="14"/>
      <c r="L71" s="14"/>
      <c r="M71" s="14"/>
      <c r="W71" s="114"/>
    </row>
    <row r="72" spans="1:23" s="32" customFormat="1" x14ac:dyDescent="0.2">
      <c r="A72" s="34" t="s">
        <v>38</v>
      </c>
      <c r="F72" s="33"/>
      <c r="G72" s="3"/>
      <c r="H72" s="14"/>
      <c r="I72" s="14"/>
      <c r="J72" s="14"/>
      <c r="K72" s="14"/>
      <c r="L72" s="14"/>
      <c r="M72" s="14"/>
      <c r="W72" s="3"/>
    </row>
    <row r="73" spans="1:23" s="32" customFormat="1" x14ac:dyDescent="0.2">
      <c r="A73" s="34" t="s">
        <v>51</v>
      </c>
      <c r="B73" s="34"/>
      <c r="C73" s="34"/>
      <c r="D73" s="34"/>
      <c r="E73" s="34"/>
      <c r="F73" s="33"/>
      <c r="G73" s="3"/>
      <c r="H73" s="14"/>
      <c r="I73" s="14"/>
      <c r="J73" s="14"/>
      <c r="K73" s="14"/>
      <c r="L73" s="14"/>
      <c r="M73" s="14"/>
      <c r="W73" s="3"/>
    </row>
    <row r="74" spans="1:23" s="32" customFormat="1" x14ac:dyDescent="0.2">
      <c r="A74" s="34" t="s">
        <v>39</v>
      </c>
      <c r="F74" s="33"/>
      <c r="G74" s="3"/>
      <c r="H74" s="14"/>
      <c r="I74" s="14"/>
      <c r="J74" s="14"/>
      <c r="K74" s="14"/>
      <c r="L74" s="14"/>
      <c r="M74" s="14"/>
      <c r="W74" s="3"/>
    </row>
    <row r="75" spans="1:23" s="32" customFormat="1" x14ac:dyDescent="0.2">
      <c r="A75" s="34" t="s">
        <v>40</v>
      </c>
      <c r="F75" s="33"/>
      <c r="G75" s="3"/>
      <c r="H75" s="14"/>
      <c r="I75" s="14"/>
      <c r="J75" s="113">
        <v>1000000</v>
      </c>
      <c r="K75" s="14"/>
      <c r="L75" s="14"/>
      <c r="M75" s="14"/>
      <c r="W75" s="3"/>
    </row>
    <row r="76" spans="1:23" s="34" customFormat="1" x14ac:dyDescent="0.2">
      <c r="A76" s="35" t="s">
        <v>48</v>
      </c>
      <c r="F76" s="36"/>
      <c r="G76" s="37"/>
      <c r="H76" s="38"/>
      <c r="I76" s="38"/>
      <c r="J76" s="38"/>
      <c r="K76" s="38"/>
      <c r="L76" s="38"/>
      <c r="M76" s="38"/>
      <c r="W76" s="37"/>
    </row>
    <row r="77" spans="1:23" s="34" customFormat="1" x14ac:dyDescent="0.2">
      <c r="A77" s="34" t="s">
        <v>46</v>
      </c>
      <c r="F77" s="36"/>
      <c r="G77" s="37"/>
      <c r="H77" s="38"/>
      <c r="I77" s="38"/>
      <c r="J77" s="38"/>
      <c r="K77" s="38"/>
      <c r="L77" s="38"/>
      <c r="M77" s="38"/>
      <c r="W77" s="37"/>
    </row>
    <row r="78" spans="1:23" s="34" customFormat="1" x14ac:dyDescent="0.2">
      <c r="A78" s="34" t="s">
        <v>47</v>
      </c>
      <c r="F78" s="36"/>
      <c r="G78" s="37"/>
      <c r="H78" s="38"/>
      <c r="I78" s="38"/>
      <c r="J78" s="38"/>
      <c r="K78" s="38"/>
      <c r="L78" s="38"/>
      <c r="M78" s="38"/>
      <c r="W78" s="37"/>
    </row>
    <row r="79" spans="1:23" s="32" customFormat="1" x14ac:dyDescent="0.2">
      <c r="A79" s="34"/>
      <c r="B79" s="34"/>
      <c r="C79" s="34"/>
      <c r="D79" s="34"/>
      <c r="E79" s="34"/>
      <c r="F79" s="33"/>
      <c r="G79" s="3"/>
      <c r="H79" s="14"/>
      <c r="I79" s="14"/>
      <c r="J79" s="14"/>
      <c r="K79" s="14"/>
      <c r="L79" s="14"/>
      <c r="M79" s="14"/>
      <c r="W79" s="3"/>
    </row>
    <row r="80" spans="1:23" s="32" customFormat="1" x14ac:dyDescent="0.2">
      <c r="A80" s="34"/>
      <c r="B80" s="34"/>
      <c r="C80" s="34"/>
      <c r="D80" s="34"/>
      <c r="E80" s="34"/>
      <c r="F80" s="33"/>
      <c r="G80" s="3"/>
      <c r="H80" s="14"/>
      <c r="I80" s="14"/>
      <c r="J80" s="14"/>
      <c r="K80" s="14"/>
      <c r="L80" s="14"/>
      <c r="M80" s="14"/>
      <c r="W80" s="3"/>
    </row>
    <row r="81" spans="1:23" s="32" customFormat="1" x14ac:dyDescent="0.2">
      <c r="A81" s="34"/>
      <c r="B81" s="34"/>
      <c r="C81" s="34"/>
      <c r="D81" s="34"/>
      <c r="E81" s="34"/>
      <c r="F81" s="33"/>
      <c r="G81" s="3"/>
      <c r="H81" s="14"/>
      <c r="I81" s="14"/>
      <c r="J81" s="14"/>
      <c r="K81" s="14"/>
      <c r="L81" s="14"/>
      <c r="M81" s="14"/>
      <c r="W81" s="3"/>
    </row>
  </sheetData>
  <mergeCells count="5">
    <mergeCell ref="W1:W2"/>
    <mergeCell ref="I1:M1"/>
    <mergeCell ref="D2:E2"/>
    <mergeCell ref="Q1:U1"/>
    <mergeCell ref="A1:E1"/>
  </mergeCells>
  <pageMargins left="0.15748031496062992" right="0.15748031496062992" top="0.39370078740157483" bottom="0.27559055118110237" header="0.15748031496062992" footer="0.19685039370078741"/>
  <pageSetup paperSize="8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NEI</vt:lpstr>
      <vt:lpstr>NEI!Oblast_tisku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Lunakova</dc:creator>
  <cp:lastModifiedBy>lenbar</cp:lastModifiedBy>
  <cp:lastPrinted>2017-04-10T05:48:06Z</cp:lastPrinted>
  <dcterms:created xsi:type="dcterms:W3CDTF">2014-09-24T06:36:49Z</dcterms:created>
  <dcterms:modified xsi:type="dcterms:W3CDTF">2017-04-11T12:33:46Z</dcterms:modified>
</cp:coreProperties>
</file>