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H:\Data\Rozpočet\Rozpočet 2016\"/>
    </mc:Choice>
  </mc:AlternateContent>
  <bookViews>
    <workbookView xWindow="-15" yWindow="-15" windowWidth="19140" windowHeight="9765"/>
  </bookViews>
  <sheets>
    <sheet name="NEI" sheetId="1" r:id="rId1"/>
    <sheet name="INV" sheetId="2" r:id="rId2"/>
  </sheets>
  <definedNames>
    <definedName name="bla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2" l="1"/>
  <c r="H55" i="2"/>
  <c r="L53" i="2"/>
  <c r="M53" i="2" s="1"/>
  <c r="G53" i="2"/>
  <c r="H53" i="2" s="1"/>
  <c r="K51" i="2"/>
  <c r="M51" i="2" s="1"/>
  <c r="H51" i="2"/>
  <c r="M49" i="2"/>
  <c r="H49" i="2"/>
  <c r="M48" i="2"/>
  <c r="H48" i="2"/>
  <c r="M47" i="2"/>
  <c r="M46" i="2"/>
  <c r="H46" i="2"/>
  <c r="M44" i="2"/>
  <c r="H44" i="2"/>
  <c r="J37" i="2"/>
  <c r="E37" i="2"/>
  <c r="J36" i="2"/>
  <c r="E36" i="2"/>
  <c r="J35" i="2"/>
  <c r="E35" i="2"/>
  <c r="J34" i="2"/>
  <c r="E34" i="2"/>
  <c r="J33" i="2"/>
  <c r="E33" i="2"/>
  <c r="J32" i="2"/>
  <c r="E32" i="2"/>
  <c r="K31" i="2"/>
  <c r="J31" i="2" s="1"/>
  <c r="J30" i="2"/>
  <c r="E30" i="2"/>
  <c r="J29" i="2"/>
  <c r="E29" i="2"/>
  <c r="J28" i="2"/>
  <c r="E28" i="2"/>
  <c r="J27" i="2"/>
  <c r="E27" i="2"/>
  <c r="J26" i="2"/>
  <c r="E26" i="2"/>
  <c r="J25" i="2"/>
  <c r="E25" i="2"/>
  <c r="J24" i="2"/>
  <c r="E24" i="2"/>
  <c r="J23" i="2"/>
  <c r="E23" i="2"/>
  <c r="J22" i="2"/>
  <c r="E22" i="2"/>
  <c r="J21" i="2"/>
  <c r="E21" i="2"/>
  <c r="J20" i="2"/>
  <c r="E20" i="2"/>
  <c r="J19" i="2"/>
  <c r="E19" i="2"/>
  <c r="J18" i="2"/>
  <c r="J17" i="2"/>
  <c r="E17" i="2"/>
  <c r="J16" i="2"/>
  <c r="L15" i="2"/>
  <c r="K15" i="2"/>
  <c r="J15" i="2" s="1"/>
  <c r="H15" i="2"/>
  <c r="J14" i="2"/>
  <c r="E14" i="2"/>
  <c r="J13" i="2"/>
  <c r="E13" i="2"/>
  <c r="J12" i="2"/>
  <c r="E12" i="2"/>
  <c r="J11" i="2"/>
  <c r="E11" i="2"/>
  <c r="J10" i="2"/>
  <c r="E10" i="2"/>
  <c r="M9" i="2"/>
  <c r="M8" i="2" s="1"/>
  <c r="L9" i="2"/>
  <c r="K9" i="2"/>
  <c r="H9" i="2"/>
  <c r="H8" i="2" s="1"/>
  <c r="E9" i="2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U38" i="1"/>
  <c r="U37" i="1" s="1"/>
  <c r="T38" i="1"/>
  <c r="S38" i="1"/>
  <c r="S37" i="1" s="1"/>
  <c r="R38" i="1"/>
  <c r="R37" i="1" s="1"/>
  <c r="Q38" i="1"/>
  <c r="Q37" i="1" s="1"/>
  <c r="P38" i="1"/>
  <c r="T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U14" i="1"/>
  <c r="T14" i="1"/>
  <c r="S14" i="1"/>
  <c r="R14" i="1"/>
  <c r="Q14" i="1"/>
  <c r="P14" i="1"/>
  <c r="O13" i="1"/>
  <c r="O12" i="1"/>
  <c r="O11" i="1"/>
  <c r="U10" i="1"/>
  <c r="T10" i="1"/>
  <c r="S10" i="1"/>
  <c r="S4" i="1" s="1"/>
  <c r="S3" i="1" s="1"/>
  <c r="R10" i="1"/>
  <c r="Q10" i="1"/>
  <c r="P10" i="1"/>
  <c r="O9" i="1"/>
  <c r="O8" i="1"/>
  <c r="O7" i="1"/>
  <c r="O6" i="1"/>
  <c r="O5" i="1"/>
  <c r="G32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M38" i="1"/>
  <c r="M37" i="1" s="1"/>
  <c r="L38" i="1"/>
  <c r="L37" i="1" s="1"/>
  <c r="K38" i="1"/>
  <c r="K37" i="1" s="1"/>
  <c r="J38" i="1"/>
  <c r="J37" i="1" s="1"/>
  <c r="I38" i="1"/>
  <c r="H38" i="1"/>
  <c r="H37" i="1" s="1"/>
  <c r="G36" i="1"/>
  <c r="J35" i="1"/>
  <c r="H35" i="1"/>
  <c r="J34" i="1"/>
  <c r="H34" i="1"/>
  <c r="J33" i="1"/>
  <c r="H33" i="1"/>
  <c r="G31" i="1"/>
  <c r="G30" i="1"/>
  <c r="H29" i="1"/>
  <c r="G29" i="1" s="1"/>
  <c r="H28" i="1"/>
  <c r="G28" i="1" s="1"/>
  <c r="H27" i="1"/>
  <c r="G27" i="1" s="1"/>
  <c r="G26" i="1"/>
  <c r="G25" i="1"/>
  <c r="G24" i="1"/>
  <c r="G23" i="1"/>
  <c r="G22" i="1"/>
  <c r="G21" i="1"/>
  <c r="G20" i="1"/>
  <c r="G19" i="1"/>
  <c r="G18" i="1"/>
  <c r="G17" i="1"/>
  <c r="G16" i="1"/>
  <c r="G15" i="1"/>
  <c r="M14" i="1"/>
  <c r="L14" i="1"/>
  <c r="K14" i="1"/>
  <c r="J14" i="1"/>
  <c r="I14" i="1"/>
  <c r="H14" i="1"/>
  <c r="G13" i="1"/>
  <c r="G12" i="1"/>
  <c r="G11" i="1"/>
  <c r="M10" i="1"/>
  <c r="M4" i="1" s="1"/>
  <c r="M3" i="1" s="1"/>
  <c r="L10" i="1"/>
  <c r="K10" i="1"/>
  <c r="J10" i="1"/>
  <c r="I10" i="1"/>
  <c r="H10" i="1"/>
  <c r="G9" i="1"/>
  <c r="G8" i="1"/>
  <c r="G7" i="1"/>
  <c r="G6" i="1"/>
  <c r="G5" i="1"/>
  <c r="L4" i="1" l="1"/>
  <c r="L3" i="1" s="1"/>
  <c r="P4" i="1"/>
  <c r="P3" i="1" s="1"/>
  <c r="G34" i="1"/>
  <c r="G33" i="1"/>
  <c r="T4" i="1"/>
  <c r="T3" i="1" s="1"/>
  <c r="T69" i="1" s="1"/>
  <c r="K4" i="1"/>
  <c r="K3" i="1" s="1"/>
  <c r="K69" i="1" s="1"/>
  <c r="G35" i="1"/>
  <c r="J9" i="2"/>
  <c r="J8" i="2" s="1"/>
  <c r="U4" i="1"/>
  <c r="U3" i="1" s="1"/>
  <c r="U69" i="1" s="1"/>
  <c r="O38" i="1"/>
  <c r="O37" i="1" s="1"/>
  <c r="Q4" i="1"/>
  <c r="Q3" i="1" s="1"/>
  <c r="Q69" i="1" s="1"/>
  <c r="K8" i="2"/>
  <c r="F15" i="2"/>
  <c r="G15" i="2"/>
  <c r="G8" i="2" s="1"/>
  <c r="E16" i="2"/>
  <c r="E18" i="2"/>
  <c r="L8" i="2"/>
  <c r="F31" i="2"/>
  <c r="P37" i="1"/>
  <c r="P69" i="1" s="1"/>
  <c r="O10" i="1"/>
  <c r="R4" i="1"/>
  <c r="R3" i="1" s="1"/>
  <c r="R69" i="1" s="1"/>
  <c r="S69" i="1"/>
  <c r="O14" i="1"/>
  <c r="I4" i="1"/>
  <c r="I3" i="1" s="1"/>
  <c r="H4" i="1"/>
  <c r="H3" i="1" s="1"/>
  <c r="H69" i="1" s="1"/>
  <c r="J4" i="1"/>
  <c r="J3" i="1" s="1"/>
  <c r="J69" i="1" s="1"/>
  <c r="G38" i="1"/>
  <c r="G37" i="1" s="1"/>
  <c r="L69" i="1"/>
  <c r="M69" i="1"/>
  <c r="G14" i="1"/>
  <c r="I37" i="1"/>
  <c r="G10" i="1"/>
  <c r="I69" i="1" l="1"/>
  <c r="E15" i="2"/>
  <c r="E31" i="2"/>
  <c r="F8" i="2"/>
  <c r="O4" i="1"/>
  <c r="O3" i="1" s="1"/>
  <c r="O69" i="1" s="1"/>
  <c r="G4" i="1"/>
  <c r="G68" i="1" s="1"/>
  <c r="O68" i="1" l="1"/>
  <c r="E8" i="2"/>
  <c r="G3" i="1"/>
  <c r="G69" i="1" s="1"/>
  <c r="F4" i="1" l="1"/>
  <c r="F5" i="1" s="1"/>
  <c r="F6" i="1" s="1"/>
  <c r="F7" i="1" s="1"/>
  <c r="F8" i="1" s="1"/>
  <c r="F9" i="1" s="1"/>
  <c r="F10" i="1" s="1"/>
  <c r="F14" i="1" s="1"/>
  <c r="F19" i="1" s="1"/>
  <c r="F20" i="1" s="1"/>
  <c r="F22" i="1" s="1"/>
  <c r="F23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45" i="1" s="1"/>
  <c r="F46" i="1" s="1"/>
  <c r="F47" i="1" s="1"/>
  <c r="F48" i="1" s="1"/>
  <c r="F49" i="1" s="1"/>
  <c r="F50" i="1" s="1"/>
  <c r="F51" i="1" s="1"/>
  <c r="F52" i="1" s="1"/>
  <c r="F56" i="1" s="1"/>
  <c r="F57" i="1" s="1"/>
  <c r="F58" i="1" s="1"/>
  <c r="F59" i="1" s="1"/>
  <c r="F65" i="1" s="1"/>
  <c r="F66" i="1" s="1"/>
  <c r="F68" i="1" s="1"/>
  <c r="F69" i="1" s="1"/>
</calcChain>
</file>

<file path=xl/sharedStrings.xml><?xml version="1.0" encoding="utf-8"?>
<sst xmlns="http://schemas.openxmlformats.org/spreadsheetml/2006/main" count="171" uniqueCount="135">
  <si>
    <t>Plán</t>
  </si>
  <si>
    <t>bez</t>
  </si>
  <si>
    <t>Převody z fondů/použití fondů</t>
  </si>
  <si>
    <t>Skutečnost</t>
  </si>
  <si>
    <t>č.ř.</t>
  </si>
  <si>
    <t>fondů</t>
  </si>
  <si>
    <t>FÚUP</t>
  </si>
  <si>
    <t>FO</t>
  </si>
  <si>
    <t>Fsoc</t>
  </si>
  <si>
    <t>Fstip</t>
  </si>
  <si>
    <t xml:space="preserve">   z toho:</t>
  </si>
  <si>
    <t xml:space="preserve"> A-vzděl.č.,specif.VaV,SKM,vlastní,fondy:</t>
  </si>
  <si>
    <t xml:space="preserve">v tom - </t>
  </si>
  <si>
    <t>mzdy</t>
  </si>
  <si>
    <t>OON</t>
  </si>
  <si>
    <t>odvody</t>
  </si>
  <si>
    <t>energie</t>
  </si>
  <si>
    <t>opravy, údržba</t>
  </si>
  <si>
    <t>materiál</t>
  </si>
  <si>
    <t>služby</t>
  </si>
  <si>
    <t>cestovné</t>
  </si>
  <si>
    <t>odpisy</t>
  </si>
  <si>
    <t>stipendia</t>
  </si>
  <si>
    <t>ostatní</t>
  </si>
  <si>
    <t>C-doktorská stipendia</t>
  </si>
  <si>
    <t>D-zahr.st.,CEEPUS,AKTION,Socrates</t>
  </si>
  <si>
    <t>F-vzdělávací projekty, I-rozvojové programy, J,M,H,E</t>
  </si>
  <si>
    <t>Ostatní dotace ze SR a od úz.celků bez VaV</t>
  </si>
  <si>
    <t xml:space="preserve">Účelové příspěvky bez VaV </t>
  </si>
  <si>
    <t>Projekty VaV ze SR a od úz.celků</t>
  </si>
  <si>
    <t>Projekty VaV z dotací ze zahr. a OP VaV</t>
  </si>
  <si>
    <t>Doplňková činnost</t>
  </si>
  <si>
    <t>A-příspěvek na vzdělávací činnost</t>
  </si>
  <si>
    <t>Dotace na SKM, přísp.na ubytovací a soc.stip.</t>
  </si>
  <si>
    <t>Účelové příspěvky bez VaV</t>
  </si>
  <si>
    <t>VaV - ze SR a od úz.celků</t>
  </si>
  <si>
    <t>Vlastní zdroje (hl.č.za úplatu)</t>
  </si>
  <si>
    <t>Čerpání fondů</t>
  </si>
  <si>
    <t>Schváleno v AS fakulty dne:</t>
  </si>
  <si>
    <r>
      <t xml:space="preserve">Hosp.středisko: </t>
    </r>
    <r>
      <rPr>
        <sz val="10"/>
        <color indexed="12"/>
        <rFont val="Calibri"/>
        <family val="2"/>
      </rPr>
      <t/>
    </r>
  </si>
  <si>
    <t>Náklady celkem (ř.2+14až23)</t>
  </si>
  <si>
    <t>Výnosy celkem (ř.25 až 39)</t>
  </si>
  <si>
    <t>Hospodářský výsledek dílčí (ř.25+29+33+37+38+39-2-23)</t>
  </si>
  <si>
    <t>Hospodářský výsledek (ř.24-1)</t>
  </si>
  <si>
    <t>Strukturální fondy aj.proj.spoluf.EU</t>
  </si>
  <si>
    <t>FPP*)</t>
  </si>
  <si>
    <t>mimo Program 133 21J</t>
  </si>
  <si>
    <t>CELKEM</t>
  </si>
  <si>
    <t>stroje</t>
  </si>
  <si>
    <t>HS:</t>
  </si>
  <si>
    <t>stavby</t>
  </si>
  <si>
    <t>a zařízení</t>
  </si>
  <si>
    <t>jiné</t>
  </si>
  <si>
    <t>ZDROJE celkem (ř.2+8 až 13)</t>
  </si>
  <si>
    <t>rozvojové programy (ukazatel I)</t>
  </si>
  <si>
    <t>OP VVV</t>
  </si>
  <si>
    <t>VaV ostatní SR</t>
  </si>
  <si>
    <t>Příspěvek MŠMT na kapitál.výdaje (výměna NEI/INV)</t>
  </si>
  <si>
    <t xml:space="preserve">dotace od ÚSC </t>
  </si>
  <si>
    <t>dotace ze zahraničí</t>
  </si>
  <si>
    <t>FRIM HS</t>
  </si>
  <si>
    <t>NFV</t>
  </si>
  <si>
    <t xml:space="preserve">jiné zdroje </t>
  </si>
  <si>
    <t>330000 - Fakulta informatiky</t>
  </si>
  <si>
    <t>z toho</t>
  </si>
  <si>
    <t>DHM</t>
  </si>
  <si>
    <t>knihy, časopisy</t>
  </si>
  <si>
    <t>ostatní materiál</t>
  </si>
  <si>
    <t>SW do 60.000</t>
  </si>
  <si>
    <t>telefony, poštovné</t>
  </si>
  <si>
    <t>konf. poplatky</t>
  </si>
  <si>
    <t>ostatní služby</t>
  </si>
  <si>
    <t>dotační odpisy</t>
  </si>
  <si>
    <t>výměna příspěvku NEI/INV</t>
  </si>
  <si>
    <t>tvorba FPP</t>
  </si>
  <si>
    <t>tvorba StipF</t>
  </si>
  <si>
    <r>
      <t xml:space="preserve">Účelové příspěvky na VaV </t>
    </r>
    <r>
      <rPr>
        <i/>
        <sz val="9"/>
        <rFont val="Calibri"/>
        <family val="2"/>
        <charset val="238"/>
        <scheme val="minor"/>
      </rPr>
      <t>(spoluřešitelské spojekty)</t>
    </r>
  </si>
  <si>
    <t>navýšení příspěvku</t>
  </si>
  <si>
    <t>výměna za IP s CEITECem</t>
  </si>
  <si>
    <t>prvotní rozpis</t>
  </si>
  <si>
    <t>vyrovnání s matematikou</t>
  </si>
  <si>
    <t>IS - centralizované prostředky</t>
  </si>
  <si>
    <t>IP prvotní rozpis</t>
  </si>
  <si>
    <t>výměna příspěvku s CEITECem</t>
  </si>
  <si>
    <t>vyrovnání s PřírF CAVER</t>
  </si>
  <si>
    <t>VaV - institucionální podpora (vč. GA MU)</t>
  </si>
  <si>
    <t>SPP</t>
  </si>
  <si>
    <t>tvorba stip.f.</t>
  </si>
  <si>
    <t>Indové - Mgr. kurzy</t>
  </si>
  <si>
    <t>CSP (do 05/2016)</t>
  </si>
  <si>
    <t>CSP (od 05/2016)</t>
  </si>
  <si>
    <t>Skutečnost 2016</t>
  </si>
  <si>
    <t>SKUTEČNOST 2016</t>
  </si>
  <si>
    <t>PLÁN 2016</t>
  </si>
  <si>
    <t>Fakulta informatiky</t>
  </si>
  <si>
    <t>dotace ze SR (ř.3 až 8)</t>
  </si>
  <si>
    <t>jiné dotace ze SR bez VaV</t>
  </si>
  <si>
    <t>VaV - MŠMT bez VVV</t>
  </si>
  <si>
    <t>BMS budova A</t>
  </si>
  <si>
    <t>rozšíření BMS - dopojení výtahů</t>
  </si>
  <si>
    <t>servery Anxur + Aisa</t>
  </si>
  <si>
    <t>CVT - Ares2, Odysseus, Luna, SCCM server</t>
  </si>
  <si>
    <t>další "strojní" investice</t>
  </si>
  <si>
    <t>hyperspektrální kamera Přenosil</t>
  </si>
  <si>
    <t>server ParaDiSe (výměna s VP)</t>
  </si>
  <si>
    <t>TZ budovy - vybourání příčky C403/C404 (AGDaM)</t>
  </si>
  <si>
    <t>TZ budovy - postavení příčky v B408</t>
  </si>
  <si>
    <t>TZ budovy - další akce</t>
  </si>
  <si>
    <t>výměna klimatizační jednotky režie D3</t>
  </si>
  <si>
    <t xml:space="preserve">     BMS budova S</t>
  </si>
  <si>
    <t xml:space="preserve">     TZ budovy, které nelze hradit z výměny</t>
  </si>
  <si>
    <t xml:space="preserve">     spolufinancování OP VVV (5%)</t>
  </si>
  <si>
    <t>FRIM centralizovaný na RMU</t>
  </si>
  <si>
    <t>FONDY</t>
  </si>
  <si>
    <t>Plán 2016</t>
  </si>
  <si>
    <t>Tvorba</t>
  </si>
  <si>
    <t>Čerpání</t>
  </si>
  <si>
    <t>Stav k 1.1.2016</t>
  </si>
  <si>
    <t>Stav k 31.12.2016</t>
  </si>
  <si>
    <r>
      <rPr>
        <b/>
        <sz val="11"/>
        <rFont val="Calibri"/>
        <family val="2"/>
        <charset val="238"/>
        <scheme val="minor"/>
      </rPr>
      <t>Stipendijní fond</t>
    </r>
    <r>
      <rPr>
        <sz val="11"/>
        <rFont val="Calibri"/>
        <family val="2"/>
        <charset val="238"/>
        <scheme val="minor"/>
      </rPr>
      <t xml:space="preserve"> (účetní stav, vč. neuhrazených pohledávek)</t>
    </r>
  </si>
  <si>
    <t>neuhrazené pohledávky</t>
  </si>
  <si>
    <t>Sociální fond</t>
  </si>
  <si>
    <t>Rezervní fond</t>
  </si>
  <si>
    <t>Fond provozních prostředků</t>
  </si>
  <si>
    <t xml:space="preserve">z toho </t>
  </si>
  <si>
    <t>IS MU</t>
  </si>
  <si>
    <t>převod FPP RMU - personální politika</t>
  </si>
  <si>
    <t>Fond reprodukce investičního majetku</t>
  </si>
  <si>
    <t>z toho vratka dluhu FRIM RMU (půjčka CSP)</t>
  </si>
  <si>
    <r>
      <rPr>
        <b/>
        <sz val="11"/>
        <color rgb="FFFF0000"/>
        <rFont val="Calibri"/>
        <family val="2"/>
        <charset val="238"/>
        <scheme val="minor"/>
      </rPr>
      <t>Půjčka FRIM RMU</t>
    </r>
    <r>
      <rPr>
        <sz val="11"/>
        <color rgb="FFFF0000"/>
        <rFont val="Calibri"/>
        <family val="2"/>
        <charset val="238"/>
        <scheme val="minor"/>
      </rPr>
      <t xml:space="preserve"> na předfinancování/spolufinancování CSP</t>
    </r>
  </si>
  <si>
    <t>z toho z dotace MPO</t>
  </si>
  <si>
    <t>Výměna příspěvku NEI/INV</t>
  </si>
  <si>
    <t>výstavka z historie VT - úprava vestavěných skříní</t>
  </si>
  <si>
    <t>ROZPOČET 2016 - Investice</t>
  </si>
  <si>
    <t>Rozpočet 2016 - Neinvestice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</si>
</sst>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 CE"/>
    </font>
    <font>
      <b/>
      <sz val="12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0"/>
      <color indexed="12"/>
      <name val="Arial CE"/>
      <family val="2"/>
    </font>
    <font>
      <sz val="10"/>
      <color indexed="12"/>
      <name val="Arial CE"/>
      <family val="2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rgb="FF00B0F0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indexed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Arial CE"/>
    </font>
    <font>
      <i/>
      <sz val="10"/>
      <color rgb="FFFF0000"/>
      <name val="Calibri"/>
      <family val="2"/>
      <charset val="238"/>
      <scheme val="minor"/>
    </font>
    <font>
      <i/>
      <sz val="9"/>
      <color indexed="10"/>
      <name val="Calibri"/>
      <family val="2"/>
      <charset val="238"/>
      <scheme val="minor"/>
    </font>
    <font>
      <b/>
      <sz val="10"/>
      <name val="Arial CE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25">
    <xf numFmtId="0" fontId="0" fillId="0" borderId="0" xfId="0"/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4" fillId="0" borderId="11" xfId="0" applyFont="1" applyBorder="1"/>
    <xf numFmtId="0" fontId="2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5" fillId="2" borderId="16" xfId="0" applyFont="1" applyFill="1" applyBorder="1" applyAlignment="1">
      <alignment horizontal="center"/>
    </xf>
    <xf numFmtId="0" fontId="5" fillId="0" borderId="19" xfId="0" applyFont="1" applyBorder="1"/>
    <xf numFmtId="0" fontId="5" fillId="0" borderId="0" xfId="0" applyFont="1"/>
    <xf numFmtId="0" fontId="8" fillId="0" borderId="19" xfId="0" applyFont="1" applyBorder="1"/>
    <xf numFmtId="0" fontId="8" fillId="0" borderId="0" xfId="0" applyFont="1" applyBorder="1"/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0" xfId="0" applyFont="1"/>
    <xf numFmtId="0" fontId="5" fillId="0" borderId="28" xfId="0" applyFont="1" applyBorder="1"/>
    <xf numFmtId="0" fontId="5" fillId="0" borderId="22" xfId="0" applyFont="1" applyBorder="1"/>
    <xf numFmtId="0" fontId="5" fillId="0" borderId="23" xfId="0" applyFont="1" applyBorder="1" applyAlignment="1">
      <alignment horizontal="center"/>
    </xf>
    <xf numFmtId="0" fontId="5" fillId="0" borderId="28" xfId="0" applyFont="1" applyFill="1" applyBorder="1"/>
    <xf numFmtId="0" fontId="5" fillId="0" borderId="22" xfId="0" applyFont="1" applyFill="1" applyBorder="1"/>
    <xf numFmtId="0" fontId="4" fillId="2" borderId="30" xfId="0" applyFont="1" applyFill="1" applyBorder="1"/>
    <xf numFmtId="0" fontId="4" fillId="2" borderId="18" xfId="0" applyFont="1" applyFill="1" applyBorder="1"/>
    <xf numFmtId="0" fontId="5" fillId="0" borderId="34" xfId="0" applyFont="1" applyBorder="1"/>
    <xf numFmtId="0" fontId="5" fillId="0" borderId="36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5" fillId="0" borderId="1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4" fontId="4" fillId="2" borderId="17" xfId="0" applyNumberFormat="1" applyFont="1" applyFill="1" applyBorder="1"/>
    <xf numFmtId="4" fontId="7" fillId="2" borderId="18" xfId="0" applyNumberFormat="1" applyFont="1" applyFill="1" applyBorder="1"/>
    <xf numFmtId="4" fontId="7" fillId="2" borderId="16" xfId="0" applyNumberFormat="1" applyFont="1" applyFill="1" applyBorder="1"/>
    <xf numFmtId="4" fontId="5" fillId="0" borderId="20" xfId="0" applyNumberFormat="1" applyFont="1" applyBorder="1" applyAlignment="1">
      <alignment vertical="center"/>
    </xf>
    <xf numFmtId="4" fontId="8" fillId="0" borderId="26" xfId="0" applyNumberFormat="1" applyFont="1" applyBorder="1"/>
    <xf numFmtId="4" fontId="8" fillId="0" borderId="23" xfId="0" applyNumberFormat="1" applyFont="1" applyBorder="1"/>
    <xf numFmtId="4" fontId="5" fillId="0" borderId="28" xfId="0" applyNumberFormat="1" applyFont="1" applyBorder="1"/>
    <xf numFmtId="4" fontId="5" fillId="0" borderId="32" xfId="0" applyNumberFormat="1" applyFont="1" applyBorder="1"/>
    <xf numFmtId="4" fontId="5" fillId="0" borderId="20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14" fillId="0" borderId="19" xfId="0" applyFont="1" applyBorder="1"/>
    <xf numFmtId="0" fontId="14" fillId="0" borderId="0" xfId="0" applyFont="1" applyBorder="1"/>
    <xf numFmtId="0" fontId="14" fillId="0" borderId="22" xfId="0" applyFont="1" applyBorder="1"/>
    <xf numFmtId="0" fontId="14" fillId="0" borderId="23" xfId="0" applyFont="1" applyBorder="1" applyAlignment="1">
      <alignment horizontal="center"/>
    </xf>
    <xf numFmtId="4" fontId="14" fillId="0" borderId="26" xfId="0" applyNumberFormat="1" applyFont="1" applyBorder="1"/>
    <xf numFmtId="4" fontId="14" fillId="0" borderId="23" xfId="0" applyNumberFormat="1" applyFont="1" applyBorder="1"/>
    <xf numFmtId="0" fontId="14" fillId="0" borderId="0" xfId="0" applyFont="1"/>
    <xf numFmtId="0" fontId="16" fillId="0" borderId="22" xfId="0" applyFont="1" applyBorder="1"/>
    <xf numFmtId="4" fontId="5" fillId="0" borderId="65" xfId="0" applyNumberFormat="1" applyFont="1" applyBorder="1"/>
    <xf numFmtId="4" fontId="5" fillId="0" borderId="66" xfId="0" applyNumberFormat="1" applyFont="1" applyBorder="1"/>
    <xf numFmtId="0" fontId="16" fillId="0" borderId="19" xfId="0" applyFont="1" applyBorder="1"/>
    <xf numFmtId="0" fontId="16" fillId="0" borderId="23" xfId="0" applyFont="1" applyBorder="1" applyAlignment="1">
      <alignment horizontal="center"/>
    </xf>
    <xf numFmtId="4" fontId="16" fillId="0" borderId="22" xfId="0" applyNumberFormat="1" applyFont="1" applyBorder="1"/>
    <xf numFmtId="4" fontId="16" fillId="0" borderId="23" xfId="0" applyNumberFormat="1" applyFont="1" applyBorder="1"/>
    <xf numFmtId="0" fontId="16" fillId="0" borderId="0" xfId="0" applyFont="1"/>
    <xf numFmtId="4" fontId="16" fillId="0" borderId="28" xfId="0" applyNumberFormat="1" applyFont="1" applyBorder="1"/>
    <xf numFmtId="4" fontId="16" fillId="0" borderId="32" xfId="0" applyNumberFormat="1" applyFont="1" applyBorder="1"/>
    <xf numFmtId="0" fontId="5" fillId="0" borderId="32" xfId="0" applyFont="1" applyBorder="1" applyAlignment="1">
      <alignment horizontal="center"/>
    </xf>
    <xf numFmtId="0" fontId="5" fillId="0" borderId="35" xfId="0" applyFont="1" applyFill="1" applyBorder="1"/>
    <xf numFmtId="0" fontId="14" fillId="0" borderId="35" xfId="0" applyFont="1" applyBorder="1"/>
    <xf numFmtId="4" fontId="16" fillId="0" borderId="35" xfId="0" applyNumberFormat="1" applyFont="1" applyBorder="1"/>
    <xf numFmtId="4" fontId="16" fillId="0" borderId="36" xfId="0" applyNumberFormat="1" applyFont="1" applyBorder="1"/>
    <xf numFmtId="0" fontId="5" fillId="0" borderId="13" xfId="0" applyFont="1" applyBorder="1" applyAlignment="1">
      <alignment horizontal="center"/>
    </xf>
    <xf numFmtId="4" fontId="7" fillId="2" borderId="31" xfId="0" applyNumberFormat="1" applyFont="1" applyFill="1" applyBorder="1"/>
    <xf numFmtId="4" fontId="8" fillId="0" borderId="24" xfId="0" applyNumberFormat="1" applyFont="1" applyBorder="1"/>
    <xf numFmtId="4" fontId="14" fillId="0" borderId="24" xfId="0" applyNumberFormat="1" applyFont="1" applyBorder="1"/>
    <xf numFmtId="4" fontId="5" fillId="0" borderId="29" xfId="0" applyNumberFormat="1" applyFont="1" applyBorder="1"/>
    <xf numFmtId="4" fontId="16" fillId="0" borderId="24" xfId="0" applyNumberFormat="1" applyFont="1" applyBorder="1"/>
    <xf numFmtId="4" fontId="16" fillId="0" borderId="29" xfId="0" applyNumberFormat="1" applyFont="1" applyBorder="1"/>
    <xf numFmtId="4" fontId="16" fillId="0" borderId="37" xfId="0" applyNumberFormat="1" applyFont="1" applyBorder="1"/>
    <xf numFmtId="4" fontId="5" fillId="0" borderId="13" xfId="0" applyNumberFormat="1" applyFont="1" applyBorder="1"/>
    <xf numFmtId="4" fontId="8" fillId="0" borderId="71" xfId="0" applyNumberFormat="1" applyFont="1" applyBorder="1"/>
    <xf numFmtId="4" fontId="8" fillId="0" borderId="32" xfId="0" applyNumberFormat="1" applyFont="1" applyBorder="1"/>
    <xf numFmtId="4" fontId="8" fillId="0" borderId="72" xfId="0" applyNumberFormat="1" applyFont="1" applyBorder="1"/>
    <xf numFmtId="4" fontId="14" fillId="0" borderId="71" xfId="0" applyNumberFormat="1" applyFont="1" applyBorder="1"/>
    <xf numFmtId="4" fontId="14" fillId="0" borderId="32" xfId="0" applyNumberFormat="1" applyFont="1" applyBorder="1"/>
    <xf numFmtId="4" fontId="14" fillId="0" borderId="72" xfId="0" applyNumberFormat="1" applyFont="1" applyBorder="1"/>
    <xf numFmtId="4" fontId="5" fillId="0" borderId="71" xfId="0" applyNumberFormat="1" applyFont="1" applyBorder="1"/>
    <xf numFmtId="4" fontId="5" fillId="0" borderId="72" xfId="0" applyNumberFormat="1" applyFont="1" applyBorder="1"/>
    <xf numFmtId="4" fontId="5" fillId="0" borderId="73" xfId="0" applyNumberFormat="1" applyFont="1" applyBorder="1"/>
    <xf numFmtId="4" fontId="5" fillId="0" borderId="38" xfId="0" applyNumberFormat="1" applyFont="1" applyBorder="1"/>
    <xf numFmtId="4" fontId="5" fillId="0" borderId="74" xfId="0" applyNumberFormat="1" applyFont="1" applyBorder="1"/>
    <xf numFmtId="0" fontId="4" fillId="4" borderId="6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4" fontId="2" fillId="4" borderId="21" xfId="0" applyNumberFormat="1" applyFont="1" applyFill="1" applyBorder="1" applyAlignment="1">
      <alignment vertical="center"/>
    </xf>
    <xf numFmtId="4" fontId="8" fillId="4" borderId="25" xfId="0" applyNumberFormat="1" applyFont="1" applyFill="1" applyBorder="1"/>
    <xf numFmtId="4" fontId="14" fillId="4" borderId="25" xfId="0" applyNumberFormat="1" applyFont="1" applyFill="1" applyBorder="1"/>
    <xf numFmtId="4" fontId="2" fillId="4" borderId="62" xfId="0" applyNumberFormat="1" applyFont="1" applyFill="1" applyBorder="1"/>
    <xf numFmtId="4" fontId="16" fillId="4" borderId="25" xfId="0" applyNumberFormat="1" applyFont="1" applyFill="1" applyBorder="1"/>
    <xf numFmtId="4" fontId="16" fillId="4" borderId="62" xfId="0" applyNumberFormat="1" applyFont="1" applyFill="1" applyBorder="1"/>
    <xf numFmtId="4" fontId="16" fillId="4" borderId="67" xfId="0" applyNumberFormat="1" applyFont="1" applyFill="1" applyBorder="1"/>
    <xf numFmtId="4" fontId="2" fillId="4" borderId="68" xfId="0" applyNumberFormat="1" applyFont="1" applyFill="1" applyBorder="1"/>
    <xf numFmtId="4" fontId="5" fillId="0" borderId="65" xfId="0" applyNumberFormat="1" applyFont="1" applyBorder="1" applyAlignment="1">
      <alignment vertical="center"/>
    </xf>
    <xf numFmtId="4" fontId="5" fillId="0" borderId="66" xfId="0" applyNumberFormat="1" applyFont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1" xfId="0" applyFont="1" applyBorder="1"/>
    <xf numFmtId="0" fontId="17" fillId="0" borderId="48" xfId="0" applyFont="1" applyBorder="1"/>
    <xf numFmtId="0" fontId="17" fillId="0" borderId="2" xfId="0" applyFont="1" applyBorder="1"/>
    <xf numFmtId="0" fontId="17" fillId="0" borderId="44" xfId="1" applyFont="1" applyBorder="1"/>
    <xf numFmtId="0" fontId="17" fillId="0" borderId="19" xfId="1" applyFont="1" applyBorder="1"/>
    <xf numFmtId="0" fontId="19" fillId="0" borderId="43" xfId="1" applyFont="1" applyBorder="1" applyAlignment="1">
      <alignment horizontal="center"/>
    </xf>
    <xf numFmtId="0" fontId="17" fillId="0" borderId="52" xfId="1" applyFont="1" applyBorder="1"/>
    <xf numFmtId="0" fontId="17" fillId="0" borderId="58" xfId="1" applyFont="1" applyBorder="1" applyAlignment="1">
      <alignment horizontal="center"/>
    </xf>
    <xf numFmtId="0" fontId="17" fillId="0" borderId="42" xfId="1" applyFont="1" applyBorder="1"/>
    <xf numFmtId="0" fontId="17" fillId="0" borderId="0" xfId="1" applyFont="1" applyBorder="1"/>
    <xf numFmtId="0" fontId="17" fillId="0" borderId="34" xfId="1" applyFont="1" applyBorder="1"/>
    <xf numFmtId="0" fontId="17" fillId="0" borderId="53" xfId="1" applyFont="1" applyBorder="1"/>
    <xf numFmtId="0" fontId="20" fillId="0" borderId="54" xfId="1" applyFont="1" applyBorder="1" applyAlignment="1">
      <alignment horizontal="center"/>
    </xf>
    <xf numFmtId="0" fontId="21" fillId="0" borderId="44" xfId="1" applyFont="1" applyBorder="1" applyAlignment="1">
      <alignment horizontal="center"/>
    </xf>
    <xf numFmtId="0" fontId="19" fillId="0" borderId="39" xfId="1" applyFont="1" applyBorder="1" applyAlignment="1">
      <alignment horizontal="center"/>
    </xf>
    <xf numFmtId="0" fontId="17" fillId="0" borderId="52" xfId="1" applyFont="1" applyBorder="1" applyAlignment="1">
      <alignment horizontal="center"/>
    </xf>
    <xf numFmtId="0" fontId="17" fillId="0" borderId="41" xfId="1" applyFont="1" applyBorder="1" applyAlignment="1">
      <alignment horizontal="center"/>
    </xf>
    <xf numFmtId="0" fontId="17" fillId="0" borderId="42" xfId="1" applyFont="1" applyBorder="1" applyAlignment="1">
      <alignment horizontal="center"/>
    </xf>
    <xf numFmtId="0" fontId="21" fillId="0" borderId="19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21" fillId="0" borderId="59" xfId="1" applyFont="1" applyBorder="1" applyAlignment="1">
      <alignment horizontal="center"/>
    </xf>
    <xf numFmtId="0" fontId="21" fillId="0" borderId="56" xfId="1" applyFont="1" applyBorder="1" applyAlignment="1">
      <alignment horizontal="center"/>
    </xf>
    <xf numFmtId="0" fontId="19" fillId="0" borderId="44" xfId="1" applyFont="1" applyBorder="1" applyAlignment="1">
      <alignment vertical="center"/>
    </xf>
    <xf numFmtId="0" fontId="22" fillId="0" borderId="59" xfId="1" applyFont="1" applyBorder="1" applyAlignment="1">
      <alignment horizontal="center"/>
    </xf>
    <xf numFmtId="0" fontId="21" fillId="0" borderId="55" xfId="1" applyFont="1" applyBorder="1" applyAlignment="1">
      <alignment horizontal="center"/>
    </xf>
    <xf numFmtId="0" fontId="21" fillId="0" borderId="60" xfId="1" applyFont="1" applyBorder="1" applyAlignment="1">
      <alignment horizontal="center"/>
    </xf>
    <xf numFmtId="0" fontId="21" fillId="0" borderId="57" xfId="1" applyFont="1" applyBorder="1" applyAlignment="1">
      <alignment horizontal="center"/>
    </xf>
    <xf numFmtId="0" fontId="19" fillId="0" borderId="19" xfId="1" applyFont="1" applyBorder="1" applyAlignment="1">
      <alignment vertical="center"/>
    </xf>
    <xf numFmtId="0" fontId="19" fillId="3" borderId="59" xfId="1" applyFont="1" applyFill="1" applyBorder="1" applyAlignment="1">
      <alignment horizontal="center" vertical="center"/>
    </xf>
    <xf numFmtId="0" fontId="19" fillId="3" borderId="56" xfId="1" applyFont="1" applyFill="1" applyBorder="1" applyAlignment="1">
      <alignment vertical="center"/>
    </xf>
    <xf numFmtId="0" fontId="17" fillId="0" borderId="43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23" fillId="0" borderId="62" xfId="1" applyFont="1" applyBorder="1" applyAlignment="1">
      <alignment horizontal="center" vertical="center"/>
    </xf>
    <xf numFmtId="0" fontId="23" fillId="0" borderId="28" xfId="1" applyFont="1" applyBorder="1" applyAlignment="1">
      <alignment vertical="center"/>
    </xf>
    <xf numFmtId="0" fontId="23" fillId="0" borderId="43" xfId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0" fontId="17" fillId="0" borderId="59" xfId="1" applyFont="1" applyBorder="1" applyAlignment="1">
      <alignment horizontal="center" vertical="center"/>
    </xf>
    <xf numFmtId="0" fontId="17" fillId="0" borderId="56" xfId="1" applyFont="1" applyBorder="1" applyAlignment="1">
      <alignment vertical="center"/>
    </xf>
    <xf numFmtId="0" fontId="23" fillId="0" borderId="47" xfId="1" applyFont="1" applyBorder="1" applyAlignment="1">
      <alignment horizontal="center" vertical="center"/>
    </xf>
    <xf numFmtId="0" fontId="23" fillId="0" borderId="45" xfId="1" applyFont="1" applyBorder="1" applyAlignment="1">
      <alignment vertical="center"/>
    </xf>
    <xf numFmtId="0" fontId="27" fillId="0" borderId="0" xfId="0" applyFont="1"/>
    <xf numFmtId="0" fontId="23" fillId="0" borderId="25" xfId="1" applyFont="1" applyBorder="1" applyAlignment="1">
      <alignment horizontal="center" vertical="center"/>
    </xf>
    <xf numFmtId="0" fontId="23" fillId="0" borderId="22" xfId="1" applyFont="1" applyBorder="1" applyAlignment="1">
      <alignment vertical="center"/>
    </xf>
    <xf numFmtId="0" fontId="23" fillId="0" borderId="83" xfId="1" applyFont="1" applyBorder="1" applyAlignment="1">
      <alignment horizontal="center" vertical="center"/>
    </xf>
    <xf numFmtId="0" fontId="23" fillId="0" borderId="84" xfId="1" applyFont="1" applyBorder="1" applyAlignment="1">
      <alignment vertical="center"/>
    </xf>
    <xf numFmtId="0" fontId="23" fillId="0" borderId="67" xfId="1" applyFont="1" applyBorder="1" applyAlignment="1">
      <alignment horizontal="center" vertical="center"/>
    </xf>
    <xf numFmtId="0" fontId="23" fillId="0" borderId="35" xfId="1" applyFont="1" applyBorder="1" applyAlignment="1">
      <alignment vertical="center"/>
    </xf>
    <xf numFmtId="0" fontId="23" fillId="0" borderId="40" xfId="1" applyFont="1" applyBorder="1" applyAlignment="1">
      <alignment vertical="center"/>
    </xf>
    <xf numFmtId="0" fontId="27" fillId="0" borderId="0" xfId="0" applyFont="1" applyBorder="1"/>
    <xf numFmtId="0" fontId="23" fillId="0" borderId="42" xfId="1" applyFont="1" applyBorder="1" applyAlignment="1">
      <alignment vertical="center"/>
    </xf>
    <xf numFmtId="0" fontId="23" fillId="0" borderId="37" xfId="1" applyFont="1" applyBorder="1" applyAlignment="1">
      <alignment vertical="center"/>
    </xf>
    <xf numFmtId="0" fontId="17" fillId="0" borderId="14" xfId="1" applyFont="1" applyBorder="1" applyAlignment="1">
      <alignment horizontal="center" vertical="center"/>
    </xf>
    <xf numFmtId="0" fontId="17" fillId="0" borderId="11" xfId="1" applyFont="1" applyBorder="1" applyAlignment="1">
      <alignment vertical="center"/>
    </xf>
    <xf numFmtId="0" fontId="29" fillId="0" borderId="0" xfId="1" applyFont="1"/>
    <xf numFmtId="0" fontId="19" fillId="0" borderId="0" xfId="0" applyFont="1" applyAlignment="1">
      <alignment vertical="center" wrapText="1"/>
    </xf>
    <xf numFmtId="0" fontId="19" fillId="5" borderId="93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5" borderId="7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7" fillId="0" borderId="94" xfId="0" applyFont="1" applyBorder="1"/>
    <xf numFmtId="0" fontId="17" fillId="0" borderId="45" xfId="0" applyFont="1" applyBorder="1"/>
    <xf numFmtId="0" fontId="17" fillId="0" borderId="40" xfId="0" applyFont="1" applyBorder="1"/>
    <xf numFmtId="4" fontId="17" fillId="0" borderId="92" xfId="0" applyNumberFormat="1" applyFont="1" applyBorder="1"/>
    <xf numFmtId="4" fontId="17" fillId="0" borderId="20" xfId="0" applyNumberFormat="1" applyFont="1" applyBorder="1"/>
    <xf numFmtId="4" fontId="19" fillId="0" borderId="66" xfId="0" applyNumberFormat="1" applyFont="1" applyBorder="1"/>
    <xf numFmtId="4" fontId="17" fillId="0" borderId="0" xfId="0" applyNumberFormat="1" applyFont="1"/>
    <xf numFmtId="0" fontId="0" fillId="0" borderId="0" xfId="0" applyFont="1"/>
    <xf numFmtId="0" fontId="23" fillId="0" borderId="70" xfId="0" applyFont="1" applyBorder="1"/>
    <xf numFmtId="0" fontId="23" fillId="0" borderId="35" xfId="0" applyFont="1" applyBorder="1"/>
    <xf numFmtId="0" fontId="23" fillId="0" borderId="37" xfId="0" applyFont="1" applyBorder="1"/>
    <xf numFmtId="0" fontId="23" fillId="0" borderId="0" xfId="0" applyFont="1"/>
    <xf numFmtId="4" fontId="23" fillId="0" borderId="95" xfId="0" applyNumberFormat="1" applyFont="1" applyBorder="1"/>
    <xf numFmtId="4" fontId="23" fillId="0" borderId="36" xfId="0" applyNumberFormat="1" applyFont="1" applyBorder="1"/>
    <xf numFmtId="4" fontId="23" fillId="0" borderId="91" xfId="0" applyNumberFormat="1" applyFont="1" applyBorder="1"/>
    <xf numFmtId="4" fontId="23" fillId="0" borderId="0" xfId="0" applyNumberFormat="1" applyFont="1"/>
    <xf numFmtId="0" fontId="19" fillId="0" borderId="96" xfId="0" applyFont="1" applyBorder="1"/>
    <xf numFmtId="0" fontId="17" fillId="0" borderId="56" xfId="0" applyFont="1" applyBorder="1"/>
    <xf numFmtId="0" fontId="17" fillId="0" borderId="57" xfId="0" applyFont="1" applyBorder="1"/>
    <xf numFmtId="4" fontId="17" fillId="0" borderId="97" xfId="0" applyNumberFormat="1" applyFont="1" applyBorder="1"/>
    <xf numFmtId="4" fontId="17" fillId="0" borderId="60" xfId="0" applyNumberFormat="1" applyFont="1" applyBorder="1"/>
    <xf numFmtId="4" fontId="19" fillId="0" borderId="77" xfId="0" applyNumberFormat="1" applyFont="1" applyBorder="1"/>
    <xf numFmtId="0" fontId="19" fillId="0" borderId="94" xfId="0" applyFont="1" applyBorder="1"/>
    <xf numFmtId="4" fontId="17" fillId="0" borderId="98" xfId="0" applyNumberFormat="1" applyFont="1" applyBorder="1"/>
    <xf numFmtId="4" fontId="17" fillId="0" borderId="46" xfId="0" applyNumberFormat="1" applyFont="1" applyBorder="1"/>
    <xf numFmtId="4" fontId="19" fillId="0" borderId="79" xfId="0" applyNumberFormat="1" applyFont="1" applyBorder="1"/>
    <xf numFmtId="0" fontId="23" fillId="0" borderId="82" xfId="0" applyFont="1" applyBorder="1"/>
    <xf numFmtId="0" fontId="23" fillId="0" borderId="28" xfId="0" applyFont="1" applyBorder="1"/>
    <xf numFmtId="0" fontId="23" fillId="0" borderId="29" xfId="0" applyFont="1" applyBorder="1"/>
    <xf numFmtId="4" fontId="23" fillId="0" borderId="99" xfId="0" applyNumberFormat="1" applyFont="1" applyBorder="1"/>
    <xf numFmtId="0" fontId="23" fillId="0" borderId="32" xfId="0" applyFont="1" applyBorder="1"/>
    <xf numFmtId="4" fontId="26" fillId="0" borderId="72" xfId="0" applyNumberFormat="1" applyFont="1" applyBorder="1"/>
    <xf numFmtId="0" fontId="25" fillId="0" borderId="95" xfId="0" applyFont="1" applyBorder="1"/>
    <xf numFmtId="0" fontId="25" fillId="0" borderId="36" xfId="0" applyFont="1" applyBorder="1"/>
    <xf numFmtId="0" fontId="25" fillId="0" borderId="91" xfId="0" applyFont="1" applyBorder="1"/>
    <xf numFmtId="0" fontId="25" fillId="0" borderId="0" xfId="0" applyFont="1"/>
    <xf numFmtId="0" fontId="12" fillId="0" borderId="94" xfId="0" applyFont="1" applyBorder="1"/>
    <xf numFmtId="0" fontId="12" fillId="0" borderId="45" xfId="0" applyFont="1" applyBorder="1"/>
    <xf numFmtId="0" fontId="12" fillId="0" borderId="40" xfId="0" applyFont="1" applyBorder="1"/>
    <xf numFmtId="0" fontId="12" fillId="0" borderId="0" xfId="0" applyFont="1"/>
    <xf numFmtId="4" fontId="12" fillId="0" borderId="98" xfId="0" applyNumberFormat="1" applyFont="1" applyBorder="1"/>
    <xf numFmtId="0" fontId="12" fillId="0" borderId="46" xfId="0" applyFont="1" applyBorder="1"/>
    <xf numFmtId="4" fontId="12" fillId="0" borderId="46" xfId="0" applyNumberFormat="1" applyFont="1" applyBorder="1"/>
    <xf numFmtId="4" fontId="31" fillId="0" borderId="79" xfId="0" applyNumberFormat="1" applyFont="1" applyBorder="1"/>
    <xf numFmtId="0" fontId="28" fillId="0" borderId="70" xfId="0" applyFont="1" applyBorder="1"/>
    <xf numFmtId="0" fontId="28" fillId="0" borderId="35" xfId="0" applyFont="1" applyBorder="1"/>
    <xf numFmtId="0" fontId="28" fillId="0" borderId="37" xfId="0" applyFont="1" applyBorder="1"/>
    <xf numFmtId="0" fontId="28" fillId="0" borderId="0" xfId="0" applyFont="1"/>
    <xf numFmtId="0" fontId="28" fillId="0" borderId="95" xfId="0" applyFont="1" applyBorder="1"/>
    <xf numFmtId="0" fontId="28" fillId="0" borderId="36" xfId="0" applyFont="1" applyBorder="1"/>
    <xf numFmtId="0" fontId="28" fillId="0" borderId="91" xfId="0" applyFont="1" applyBorder="1"/>
    <xf numFmtId="4" fontId="28" fillId="0" borderId="36" xfId="0" applyNumberFormat="1" applyFont="1" applyBorder="1"/>
    <xf numFmtId="0" fontId="19" fillId="0" borderId="100" xfId="0" applyFont="1" applyBorder="1"/>
    <xf numFmtId="0" fontId="17" fillId="0" borderId="101" xfId="0" applyFont="1" applyBorder="1"/>
    <xf numFmtId="0" fontId="17" fillId="0" borderId="102" xfId="0" applyFont="1" applyBorder="1"/>
    <xf numFmtId="4" fontId="17" fillId="0" borderId="103" xfId="0" applyNumberFormat="1" applyFont="1" applyBorder="1"/>
    <xf numFmtId="4" fontId="17" fillId="0" borderId="104" xfId="0" applyNumberFormat="1" applyFont="1" applyBorder="1"/>
    <xf numFmtId="4" fontId="19" fillId="0" borderId="105" xfId="0" applyNumberFormat="1" applyFont="1" applyBorder="1"/>
    <xf numFmtId="4" fontId="23" fillId="0" borderId="45" xfId="1" applyNumberFormat="1" applyFont="1" applyFill="1" applyBorder="1" applyAlignment="1">
      <alignment vertical="center"/>
    </xf>
    <xf numFmtId="4" fontId="19" fillId="3" borderId="59" xfId="1" applyNumberFormat="1" applyFont="1" applyFill="1" applyBorder="1"/>
    <xf numFmtId="4" fontId="19" fillId="3" borderId="55" xfId="1" applyNumberFormat="1" applyFont="1" applyFill="1" applyBorder="1"/>
    <xf numFmtId="4" fontId="19" fillId="3" borderId="60" xfId="1" applyNumberFormat="1" applyFont="1" applyFill="1" applyBorder="1"/>
    <xf numFmtId="4" fontId="19" fillId="3" borderId="57" xfId="1" applyNumberFormat="1" applyFont="1" applyFill="1" applyBorder="1"/>
    <xf numFmtId="4" fontId="17" fillId="0" borderId="19" xfId="1" applyNumberFormat="1" applyFont="1" applyBorder="1" applyAlignment="1">
      <alignment vertical="center"/>
    </xf>
    <xf numFmtId="4" fontId="17" fillId="0" borderId="44" xfId="1" applyNumberFormat="1" applyFont="1" applyBorder="1" applyAlignment="1">
      <alignment vertical="center"/>
    </xf>
    <xf numFmtId="4" fontId="19" fillId="0" borderId="47" xfId="1" applyNumberFormat="1" applyFont="1" applyFill="1" applyBorder="1"/>
    <xf numFmtId="4" fontId="17" fillId="0" borderId="61" xfId="1" applyNumberFormat="1" applyFont="1" applyBorder="1" applyAlignment="1">
      <alignment vertical="center"/>
    </xf>
    <xf numFmtId="4" fontId="17" fillId="0" borderId="32" xfId="1" applyNumberFormat="1" applyFont="1" applyBorder="1" applyAlignment="1">
      <alignment vertical="center"/>
    </xf>
    <xf numFmtId="4" fontId="17" fillId="0" borderId="72" xfId="1" applyNumberFormat="1" applyFont="1" applyBorder="1" applyAlignment="1">
      <alignment vertical="center"/>
    </xf>
    <xf numFmtId="4" fontId="18" fillId="0" borderId="19" xfId="1" applyNumberFormat="1" applyFont="1" applyBorder="1" applyAlignment="1">
      <alignment vertical="center"/>
    </xf>
    <xf numFmtId="4" fontId="24" fillId="0" borderId="62" xfId="1" applyNumberFormat="1" applyFont="1" applyBorder="1" applyAlignment="1">
      <alignment vertical="center"/>
    </xf>
    <xf numFmtId="4" fontId="23" fillId="0" borderId="61" xfId="1" applyNumberFormat="1" applyFont="1" applyFill="1" applyBorder="1" applyAlignment="1">
      <alignment vertical="center"/>
    </xf>
    <xf numFmtId="4" fontId="23" fillId="0" borderId="32" xfId="1" applyNumberFormat="1" applyFont="1" applyFill="1" applyBorder="1" applyAlignment="1">
      <alignment vertical="center"/>
    </xf>
    <xf numFmtId="4" fontId="23" fillId="0" borderId="72" xfId="1" applyNumberFormat="1" applyFont="1" applyBorder="1" applyAlignment="1">
      <alignment vertical="center"/>
    </xf>
    <xf numFmtId="4" fontId="25" fillId="0" borderId="19" xfId="1" applyNumberFormat="1" applyFont="1" applyBorder="1" applyAlignment="1">
      <alignment vertical="center"/>
    </xf>
    <xf numFmtId="4" fontId="23" fillId="0" borderId="44" xfId="1" applyNumberFormat="1" applyFont="1" applyBorder="1" applyAlignment="1">
      <alignment vertical="center"/>
    </xf>
    <xf numFmtId="4" fontId="24" fillId="0" borderId="67" xfId="1" applyNumberFormat="1" applyFont="1" applyBorder="1" applyAlignment="1">
      <alignment vertical="center"/>
    </xf>
    <xf numFmtId="4" fontId="23" fillId="0" borderId="52" xfId="1" applyNumberFormat="1" applyFont="1" applyFill="1" applyBorder="1" applyAlignment="1">
      <alignment vertical="center"/>
    </xf>
    <xf numFmtId="4" fontId="23" fillId="0" borderId="41" xfId="1" applyNumberFormat="1" applyFont="1" applyFill="1" applyBorder="1" applyAlignment="1">
      <alignment vertical="center"/>
    </xf>
    <xf numFmtId="4" fontId="23" fillId="0" borderId="76" xfId="1" applyNumberFormat="1" applyFont="1" applyBorder="1" applyAlignment="1">
      <alignment vertical="center"/>
    </xf>
    <xf numFmtId="4" fontId="19" fillId="0" borderId="59" xfId="1" applyNumberFormat="1" applyFont="1" applyBorder="1" applyAlignment="1">
      <alignment vertical="center"/>
    </xf>
    <xf numFmtId="4" fontId="17" fillId="0" borderId="55" xfId="1" applyNumberFormat="1" applyFont="1" applyFill="1" applyBorder="1" applyAlignment="1">
      <alignment vertical="center"/>
    </xf>
    <xf numFmtId="4" fontId="17" fillId="0" borderId="60" xfId="1" applyNumberFormat="1" applyFont="1" applyFill="1" applyBorder="1" applyAlignment="1">
      <alignment vertical="center"/>
    </xf>
    <xf numFmtId="4" fontId="17" fillId="0" borderId="77" xfId="1" applyNumberFormat="1" applyFont="1" applyBorder="1" applyAlignment="1">
      <alignment vertical="center"/>
    </xf>
    <xf numFmtId="4" fontId="26" fillId="0" borderId="47" xfId="1" applyNumberFormat="1" applyFont="1" applyBorder="1" applyAlignment="1">
      <alignment vertical="center"/>
    </xf>
    <xf numFmtId="4" fontId="23" fillId="0" borderId="78" xfId="1" applyNumberFormat="1" applyFont="1" applyFill="1" applyBorder="1" applyAlignment="1">
      <alignment vertical="center"/>
    </xf>
    <xf numFmtId="4" fontId="23" fillId="0" borderId="46" xfId="1" applyNumberFormat="1" applyFont="1" applyFill="1" applyBorder="1" applyAlignment="1">
      <alignment vertical="center"/>
    </xf>
    <xf numFmtId="4" fontId="23" fillId="0" borderId="79" xfId="1" applyNumberFormat="1" applyFont="1" applyBorder="1" applyAlignment="1">
      <alignment vertical="center"/>
    </xf>
    <xf numFmtId="4" fontId="25" fillId="0" borderId="69" xfId="1" applyNumberFormat="1" applyFont="1" applyBorder="1" applyAlignment="1">
      <alignment vertical="center"/>
    </xf>
    <xf numFmtId="4" fontId="23" fillId="0" borderId="27" xfId="1" applyNumberFormat="1" applyFont="1" applyBorder="1" applyAlignment="1">
      <alignment vertical="center"/>
    </xf>
    <xf numFmtId="4" fontId="26" fillId="0" borderId="62" xfId="1" applyNumberFormat="1" applyFont="1" applyBorder="1" applyAlignment="1">
      <alignment vertical="center"/>
    </xf>
    <xf numFmtId="4" fontId="23" fillId="0" borderId="80" xfId="1" applyNumberFormat="1" applyFont="1" applyFill="1" applyBorder="1" applyAlignment="1">
      <alignment vertical="center"/>
    </xf>
    <xf numFmtId="4" fontId="23" fillId="0" borderId="23" xfId="1" applyNumberFormat="1" applyFont="1" applyFill="1" applyBorder="1" applyAlignment="1">
      <alignment vertical="center"/>
    </xf>
    <xf numFmtId="4" fontId="23" fillId="0" borderId="81" xfId="1" applyNumberFormat="1" applyFont="1" applyBorder="1" applyAlignment="1">
      <alignment vertical="center"/>
    </xf>
    <xf numFmtId="4" fontId="23" fillId="0" borderId="22" xfId="1" applyNumberFormat="1" applyFont="1" applyFill="1" applyBorder="1" applyAlignment="1">
      <alignment vertical="center"/>
    </xf>
    <xf numFmtId="4" fontId="25" fillId="0" borderId="82" xfId="1" applyNumberFormat="1" applyFont="1" applyBorder="1" applyAlignment="1">
      <alignment vertical="center"/>
    </xf>
    <xf numFmtId="4" fontId="23" fillId="0" borderId="28" xfId="1" applyNumberFormat="1" applyFont="1" applyFill="1" applyBorder="1" applyAlignment="1">
      <alignment vertical="center"/>
    </xf>
    <xf numFmtId="4" fontId="23" fillId="0" borderId="33" xfId="1" applyNumberFormat="1" applyFont="1" applyBorder="1" applyAlignment="1">
      <alignment vertical="center"/>
    </xf>
    <xf numFmtId="4" fontId="23" fillId="0" borderId="86" xfId="1" applyNumberFormat="1" applyFont="1" applyFill="1" applyBorder="1" applyAlignment="1">
      <alignment vertical="center"/>
    </xf>
    <xf numFmtId="4" fontId="23" fillId="0" borderId="87" xfId="1" applyNumberFormat="1" applyFont="1" applyFill="1" applyBorder="1" applyAlignment="1">
      <alignment vertical="center"/>
    </xf>
    <xf numFmtId="4" fontId="23" fillId="0" borderId="88" xfId="1" applyNumberFormat="1" applyFont="1" applyBorder="1" applyAlignment="1">
      <alignment vertical="center"/>
    </xf>
    <xf numFmtId="4" fontId="25" fillId="0" borderId="89" xfId="1" applyNumberFormat="1" applyFont="1" applyBorder="1" applyAlignment="1">
      <alignment vertical="center"/>
    </xf>
    <xf numFmtId="4" fontId="23" fillId="0" borderId="84" xfId="1" applyNumberFormat="1" applyFont="1" applyFill="1" applyBorder="1" applyAlignment="1">
      <alignment vertical="center"/>
    </xf>
    <xf numFmtId="4" fontId="23" fillId="0" borderId="85" xfId="1" applyNumberFormat="1" applyFont="1" applyBorder="1" applyAlignment="1">
      <alignment vertical="center"/>
    </xf>
    <xf numFmtId="4" fontId="26" fillId="0" borderId="67" xfId="1" applyNumberFormat="1" applyFont="1" applyBorder="1" applyAlignment="1">
      <alignment vertical="center"/>
    </xf>
    <xf numFmtId="4" fontId="23" fillId="0" borderId="90" xfId="1" applyNumberFormat="1" applyFont="1" applyFill="1" applyBorder="1" applyAlignment="1">
      <alignment vertical="center"/>
    </xf>
    <xf numFmtId="4" fontId="23" fillId="0" borderId="36" xfId="1" applyNumberFormat="1" applyFont="1" applyFill="1" applyBorder="1" applyAlignment="1">
      <alignment vertical="center"/>
    </xf>
    <xf numFmtId="4" fontId="23" fillId="0" borderId="91" xfId="1" applyNumberFormat="1" applyFont="1" applyBorder="1" applyAlignment="1">
      <alignment vertical="center"/>
    </xf>
    <xf numFmtId="4" fontId="23" fillId="0" borderId="35" xfId="1" applyNumberFormat="1" applyFont="1" applyFill="1" applyBorder="1" applyAlignment="1">
      <alignment vertical="center"/>
    </xf>
    <xf numFmtId="4" fontId="12" fillId="0" borderId="55" xfId="1" applyNumberFormat="1" applyFont="1" applyFill="1" applyBorder="1" applyAlignment="1">
      <alignment vertical="center"/>
    </xf>
    <xf numFmtId="4" fontId="12" fillId="0" borderId="60" xfId="1" applyNumberFormat="1" applyFont="1" applyFill="1" applyBorder="1" applyAlignment="1">
      <alignment vertical="center"/>
    </xf>
    <xf numFmtId="4" fontId="17" fillId="0" borderId="53" xfId="1" applyNumberFormat="1" applyFont="1" applyFill="1" applyBorder="1" applyAlignment="1">
      <alignment vertical="center"/>
    </xf>
    <xf numFmtId="4" fontId="17" fillId="0" borderId="63" xfId="1" applyNumberFormat="1" applyFont="1" applyFill="1" applyBorder="1" applyAlignment="1">
      <alignment vertical="center"/>
    </xf>
    <xf numFmtId="4" fontId="17" fillId="0" borderId="75" xfId="1" applyNumberFormat="1" applyFont="1" applyBorder="1" applyAlignment="1">
      <alignment vertical="center"/>
    </xf>
    <xf numFmtId="4" fontId="12" fillId="0" borderId="53" xfId="1" applyNumberFormat="1" applyFont="1" applyFill="1" applyBorder="1" applyAlignment="1">
      <alignment vertical="center"/>
    </xf>
    <xf numFmtId="4" fontId="12" fillId="0" borderId="63" xfId="1" applyNumberFormat="1" applyFont="1" applyFill="1" applyBorder="1" applyAlignment="1">
      <alignment vertical="center"/>
    </xf>
    <xf numFmtId="4" fontId="19" fillId="0" borderId="39" xfId="1" applyNumberFormat="1" applyFont="1" applyBorder="1" applyAlignment="1">
      <alignment vertical="center"/>
    </xf>
    <xf numFmtId="4" fontId="23" fillId="0" borderId="40" xfId="1" applyNumberFormat="1" applyFont="1" applyBorder="1" applyAlignment="1">
      <alignment vertical="center"/>
    </xf>
    <xf numFmtId="4" fontId="23" fillId="0" borderId="42" xfId="1" applyNumberFormat="1" applyFont="1" applyBorder="1" applyAlignment="1">
      <alignment vertical="center"/>
    </xf>
    <xf numFmtId="4" fontId="23" fillId="0" borderId="37" xfId="1" applyNumberFormat="1" applyFont="1" applyBorder="1" applyAlignment="1">
      <alignment vertical="center"/>
    </xf>
    <xf numFmtId="4" fontId="17" fillId="0" borderId="53" xfId="1" applyNumberFormat="1" applyFont="1" applyBorder="1" applyAlignment="1">
      <alignment vertical="center"/>
    </xf>
    <xf numFmtId="4" fontId="17" fillId="0" borderId="63" xfId="1" applyNumberFormat="1" applyFont="1" applyBorder="1" applyAlignment="1">
      <alignment vertical="center"/>
    </xf>
    <xf numFmtId="4" fontId="19" fillId="0" borderId="14" xfId="1" applyNumberFormat="1" applyFont="1" applyBorder="1" applyAlignment="1">
      <alignment vertical="center"/>
    </xf>
    <xf numFmtId="4" fontId="17" fillId="0" borderId="64" xfId="1" applyNumberFormat="1" applyFont="1" applyBorder="1" applyAlignment="1">
      <alignment vertical="center"/>
    </xf>
    <xf numFmtId="4" fontId="17" fillId="0" borderId="12" xfId="1" applyNumberFormat="1" applyFont="1" applyBorder="1" applyAlignment="1">
      <alignment vertical="center"/>
    </xf>
    <xf numFmtId="4" fontId="17" fillId="0" borderId="13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9" fillId="5" borderId="1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19" fillId="5" borderId="34" xfId="0" applyFont="1" applyFill="1" applyBorder="1" applyAlignment="1">
      <alignment horizontal="left" vertical="center"/>
    </xf>
    <xf numFmtId="0" fontId="19" fillId="5" borderId="54" xfId="0" applyFont="1" applyFill="1" applyBorder="1" applyAlignment="1">
      <alignment horizontal="left" vertical="center"/>
    </xf>
    <xf numFmtId="0" fontId="19" fillId="5" borderId="75" xfId="0" applyFont="1" applyFill="1" applyBorder="1" applyAlignment="1">
      <alignment horizontal="left" vertical="center"/>
    </xf>
    <xf numFmtId="0" fontId="19" fillId="5" borderId="92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19" fillId="5" borderId="66" xfId="0" applyFont="1" applyFill="1" applyBorder="1" applyAlignment="1">
      <alignment horizontal="center"/>
    </xf>
    <xf numFmtId="0" fontId="19" fillId="0" borderId="52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9" fillId="3" borderId="49" xfId="1" applyFont="1" applyFill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7" fillId="0" borderId="55" xfId="1" applyFont="1" applyBorder="1" applyAlignment="1">
      <alignment horizontal="center"/>
    </xf>
    <xf numFmtId="0" fontId="17" fillId="0" borderId="56" xfId="1" applyFont="1" applyBorder="1" applyAlignment="1">
      <alignment horizontal="center"/>
    </xf>
    <xf numFmtId="0" fontId="17" fillId="0" borderId="57" xfId="1" applyFont="1" applyBorder="1" applyAlignment="1">
      <alignment horizontal="center"/>
    </xf>
    <xf numFmtId="0" fontId="17" fillId="0" borderId="53" xfId="1" applyFont="1" applyBorder="1" applyAlignment="1">
      <alignment horizontal="center"/>
    </xf>
    <xf numFmtId="0" fontId="17" fillId="0" borderId="54" xfId="1" applyFont="1" applyBorder="1" applyAlignment="1">
      <alignment horizontal="center"/>
    </xf>
    <xf numFmtId="0" fontId="17" fillId="0" borderId="75" xfId="1" applyFont="1" applyBorder="1" applyAlignment="1">
      <alignment horizontal="center"/>
    </xf>
    <xf numFmtId="0" fontId="19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</cellXfs>
  <cellStyles count="2">
    <cellStyle name="Normální" xfId="0" builtinId="0"/>
    <cellStyle name="normální_PřF-investiční rozpočet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"/>
  <sheetViews>
    <sheetView tabSelected="1" zoomScaleNormal="100" workbookViewId="0">
      <selection activeCell="Z19" sqref="Z19"/>
    </sheetView>
  </sheetViews>
  <sheetFormatPr defaultColWidth="8.7109375" defaultRowHeight="12.75" x14ac:dyDescent="0.2"/>
  <cols>
    <col min="1" max="1" width="8.28515625" style="3" customWidth="1"/>
    <col min="2" max="2" width="5.5703125" style="3" customWidth="1"/>
    <col min="3" max="3" width="6.28515625" style="3" customWidth="1"/>
    <col min="4" max="4" width="6.85546875" style="3" customWidth="1"/>
    <col min="5" max="5" width="23" style="3" customWidth="1"/>
    <col min="6" max="6" width="3.7109375" style="35" bestFit="1" customWidth="1"/>
    <col min="7" max="7" width="13.42578125" style="3" bestFit="1" customWidth="1"/>
    <col min="8" max="8" width="12.28515625" style="3" bestFit="1" customWidth="1"/>
    <col min="9" max="9" width="10.5703125" style="3" bestFit="1" customWidth="1"/>
    <col min="10" max="10" width="10" style="3" bestFit="1" customWidth="1"/>
    <col min="11" max="11" width="4.5703125" style="3" customWidth="1"/>
    <col min="12" max="12" width="9.28515625" style="3" bestFit="1" customWidth="1"/>
    <col min="13" max="13" width="10.5703125" style="3" bestFit="1" customWidth="1"/>
    <col min="14" max="14" width="1.7109375" style="3" customWidth="1"/>
    <col min="15" max="15" width="13.42578125" style="3" bestFit="1" customWidth="1"/>
    <col min="16" max="16" width="12.28515625" style="3" bestFit="1" customWidth="1"/>
    <col min="17" max="17" width="5" style="3" bestFit="1" customWidth="1"/>
    <col min="18" max="18" width="10" style="3" bestFit="1" customWidth="1"/>
    <col min="19" max="19" width="4.5703125" style="3" customWidth="1"/>
    <col min="20" max="21" width="10.5703125" style="3" bestFit="1" customWidth="1"/>
    <col min="22" max="16384" width="8.7109375" style="3"/>
  </cols>
  <sheetData>
    <row r="1" spans="1:21" ht="15.75" customHeight="1" x14ac:dyDescent="0.25">
      <c r="A1" s="298" t="s">
        <v>134</v>
      </c>
      <c r="B1" s="299"/>
      <c r="C1" s="299"/>
      <c r="D1" s="299"/>
      <c r="E1" s="300"/>
      <c r="F1" s="1"/>
      <c r="G1" s="94" t="s">
        <v>3</v>
      </c>
      <c r="H1" s="2" t="s">
        <v>1</v>
      </c>
      <c r="I1" s="293" t="s">
        <v>2</v>
      </c>
      <c r="J1" s="294"/>
      <c r="K1" s="294"/>
      <c r="L1" s="294"/>
      <c r="M1" s="295"/>
      <c r="O1" s="94" t="s">
        <v>0</v>
      </c>
      <c r="P1" s="2" t="s">
        <v>1</v>
      </c>
      <c r="Q1" s="293" t="s">
        <v>2</v>
      </c>
      <c r="R1" s="294"/>
      <c r="S1" s="294"/>
      <c r="T1" s="294"/>
      <c r="U1" s="295"/>
    </row>
    <row r="2" spans="1:21" ht="13.5" thickBot="1" x14ac:dyDescent="0.25">
      <c r="A2" s="4" t="s">
        <v>39</v>
      </c>
      <c r="B2" s="5"/>
      <c r="C2" s="5"/>
      <c r="D2" s="296" t="s">
        <v>63</v>
      </c>
      <c r="E2" s="297"/>
      <c r="F2" s="6" t="s">
        <v>4</v>
      </c>
      <c r="G2" s="95">
        <v>2016</v>
      </c>
      <c r="H2" s="7" t="s">
        <v>5</v>
      </c>
      <c r="I2" s="8" t="s">
        <v>45</v>
      </c>
      <c r="J2" s="9" t="s">
        <v>6</v>
      </c>
      <c r="K2" s="9" t="s">
        <v>7</v>
      </c>
      <c r="L2" s="39" t="s">
        <v>8</v>
      </c>
      <c r="M2" s="74" t="s">
        <v>9</v>
      </c>
      <c r="O2" s="95">
        <v>2016</v>
      </c>
      <c r="P2" s="7" t="s">
        <v>5</v>
      </c>
      <c r="Q2" s="8" t="s">
        <v>45</v>
      </c>
      <c r="R2" s="9" t="s">
        <v>6</v>
      </c>
      <c r="S2" s="9" t="s">
        <v>7</v>
      </c>
      <c r="T2" s="39" t="s">
        <v>8</v>
      </c>
      <c r="U2" s="74" t="s">
        <v>9</v>
      </c>
    </row>
    <row r="3" spans="1:21" ht="13.5" thickBot="1" x14ac:dyDescent="0.25">
      <c r="A3" s="10" t="s">
        <v>40</v>
      </c>
      <c r="B3" s="11"/>
      <c r="C3" s="11"/>
      <c r="D3" s="11"/>
      <c r="E3" s="11"/>
      <c r="F3" s="12">
        <v>1</v>
      </c>
      <c r="G3" s="41">
        <f>G4+G27+G28+G29+G30+G31+G32+G33+G34++G35+G36</f>
        <v>312189112.81999999</v>
      </c>
      <c r="H3" s="42">
        <f t="shared" ref="H3" si="0">H4+H27+H28+H29+H30+H31+H32+H33+H34++H35+H36</f>
        <v>298425522.96000004</v>
      </c>
      <c r="I3" s="43">
        <f t="shared" ref="I3" si="1">I4+I27+I28+I29+I30+I31+I32+I33+I34++I35+I36</f>
        <v>2019020.8099999998</v>
      </c>
      <c r="J3" s="43">
        <f t="shared" ref="J3" si="2">J4+J27+J28+J29+J30+J31+J32+J33+J34++J35+J36</f>
        <v>5574335.0500000007</v>
      </c>
      <c r="K3" s="43">
        <f t="shared" ref="K3" si="3">K4+K27+K28+K29+K30+K31+K32+K33+K34++K35+K36</f>
        <v>0</v>
      </c>
      <c r="L3" s="43">
        <f t="shared" ref="L3" si="4">L4+L27+L28+L29+L30+L31+L32+L33+L34++L35+L36</f>
        <v>713028</v>
      </c>
      <c r="M3" s="75">
        <f t="shared" ref="M3" si="5">M4+M27+M28+M29+M30+M31+M32+M33+M34++M35+M36</f>
        <v>5457206</v>
      </c>
      <c r="O3" s="41">
        <f>O4+O27+O28+O29+O30+O31+O32+O33+O34++O35+O36</f>
        <v>278844491.5</v>
      </c>
      <c r="P3" s="42">
        <f t="shared" ref="P3" si="6">P4+P27+P28+P29+P30+P31+P32+P33+P34++P35+P36</f>
        <v>265308649.91000003</v>
      </c>
      <c r="Q3" s="43">
        <f t="shared" ref="Q3" si="7">Q4+Q27+Q28+Q29+Q30+Q31+Q32+Q33+Q34++Q35+Q36</f>
        <v>0</v>
      </c>
      <c r="R3" s="43">
        <f t="shared" ref="R3" si="8">R4+R27+R28+R29+R30+R31+R32+R33+R34++R35+R36</f>
        <v>5488590.0500000007</v>
      </c>
      <c r="S3" s="43">
        <f t="shared" ref="S3" si="9">S4+S27+S28+S29+S30+S31+S32+S33+S34++S35+S36</f>
        <v>0</v>
      </c>
      <c r="T3" s="43">
        <f t="shared" ref="T3" si="10">T4+T27+T28+T29+T30+T31+T32+T33+T34++T35+T36</f>
        <v>1047251.54</v>
      </c>
      <c r="U3" s="75">
        <f t="shared" ref="U3" si="11">U4+U27+U28+U29+U30+U31+U32+U33+U34++U35+U36</f>
        <v>7000000</v>
      </c>
    </row>
    <row r="4" spans="1:21" s="14" customFormat="1" ht="25.5" customHeight="1" x14ac:dyDescent="0.2">
      <c r="A4" s="36" t="s">
        <v>10</v>
      </c>
      <c r="B4" s="37" t="s">
        <v>11</v>
      </c>
      <c r="C4" s="37"/>
      <c r="D4" s="37"/>
      <c r="E4" s="37"/>
      <c r="F4" s="38">
        <f>F3+1</f>
        <v>2</v>
      </c>
      <c r="G4" s="96">
        <f>G5+G6+G7+G8+G9+G10+G14+G19+G20+G22+G23</f>
        <v>221487669.93000001</v>
      </c>
      <c r="H4" s="104">
        <f>H5+H6+H7+H8+H9+H10+H14+H19+H20+H22+H23</f>
        <v>213227606.75000006</v>
      </c>
      <c r="I4" s="44">
        <f t="shared" ref="I4" si="12">I5+I6+I7+I8+I9+I10+I14+I19+I20+I22+I23</f>
        <v>2019020.8099999998</v>
      </c>
      <c r="J4" s="44">
        <f t="shared" ref="J4" si="13">J5+J6+J7+J8+J9+J10+J14+J19+J20+J22+J23</f>
        <v>70808.37</v>
      </c>
      <c r="K4" s="44">
        <f t="shared" ref="K4" si="14">K5+K6+K7+K8+K9+K10+K14+K19+K20+K22+K23</f>
        <v>0</v>
      </c>
      <c r="L4" s="44">
        <f t="shared" ref="L4" si="15">L5+L6+L7+L8+L9+L10+L14+L19+L20+L22+L23</f>
        <v>713028</v>
      </c>
      <c r="M4" s="105">
        <f t="shared" ref="M4" si="16">M5+M6+M7+M8+M9+M10+M14+M19+M20+M22+M23</f>
        <v>5457206</v>
      </c>
      <c r="O4" s="96">
        <f>O5+O6+O7+O8+O9+O10+O14+O19+O20+O22+O23</f>
        <v>222042441.74000001</v>
      </c>
      <c r="P4" s="104">
        <f>P5+P6+P7+P8+P9+P10+P14+P19+P20+P22+P23</f>
        <v>213929051.83000001</v>
      </c>
      <c r="Q4" s="44">
        <f t="shared" ref="Q4" si="17">Q5+Q6+Q7+Q8+Q9+Q10+Q14+Q19+Q20+Q22+Q23</f>
        <v>0</v>
      </c>
      <c r="R4" s="44">
        <f t="shared" ref="R4" si="18">R5+R6+R7+R8+R9+R10+R14+R19+R20+R22+R23</f>
        <v>66138.37</v>
      </c>
      <c r="S4" s="44">
        <f t="shared" ref="S4" si="19">S5+S6+S7+S8+S9+S10+S14+S19+S20+S22+S23</f>
        <v>0</v>
      </c>
      <c r="T4" s="44">
        <f t="shared" ref="T4" si="20">T5+T6+T7+T8+T9+T10+T14+T19+T20+T22+T23</f>
        <v>1047251.54</v>
      </c>
      <c r="U4" s="105">
        <f t="shared" ref="U4" si="21">U5+U6+U7+U8+U9+U10+U14+U19+U20+U22+U23</f>
        <v>7000000</v>
      </c>
    </row>
    <row r="5" spans="1:21" s="19" customFormat="1" ht="12" x14ac:dyDescent="0.2">
      <c r="A5" s="15"/>
      <c r="B5" s="16"/>
      <c r="C5" s="16" t="s">
        <v>12</v>
      </c>
      <c r="D5" s="17" t="s">
        <v>13</v>
      </c>
      <c r="E5" s="17"/>
      <c r="F5" s="18">
        <f t="shared" ref="F5:F36" si="22">F4+1</f>
        <v>3</v>
      </c>
      <c r="G5" s="97">
        <f>SUM(H5:M5)</f>
        <v>109744617.5</v>
      </c>
      <c r="H5" s="83">
        <v>108788083.5</v>
      </c>
      <c r="I5" s="84">
        <v>935252</v>
      </c>
      <c r="J5" s="84">
        <v>21282</v>
      </c>
      <c r="K5" s="84"/>
      <c r="L5" s="84"/>
      <c r="M5" s="85"/>
      <c r="O5" s="97">
        <f>SUM(P5:U5)</f>
        <v>103725153.52</v>
      </c>
      <c r="P5" s="45">
        <v>103700000</v>
      </c>
      <c r="Q5" s="45"/>
      <c r="R5" s="46">
        <v>25153.52</v>
      </c>
      <c r="S5" s="46"/>
      <c r="T5" s="46"/>
      <c r="U5" s="76"/>
    </row>
    <row r="6" spans="1:21" s="19" customFormat="1" ht="12" x14ac:dyDescent="0.2">
      <c r="A6" s="15"/>
      <c r="B6" s="16"/>
      <c r="C6" s="16"/>
      <c r="D6" s="17" t="s">
        <v>14</v>
      </c>
      <c r="E6" s="17"/>
      <c r="F6" s="18">
        <f t="shared" si="22"/>
        <v>4</v>
      </c>
      <c r="G6" s="97">
        <f t="shared" ref="G6:G26" si="23">SUM(H6:M6)</f>
        <v>5551142</v>
      </c>
      <c r="H6" s="83">
        <v>5479261</v>
      </c>
      <c r="I6" s="84">
        <v>59850</v>
      </c>
      <c r="J6" s="84">
        <v>12031</v>
      </c>
      <c r="K6" s="84"/>
      <c r="L6" s="84"/>
      <c r="M6" s="85"/>
      <c r="O6" s="97">
        <f t="shared" ref="O6:O26" si="24">SUM(P6:U6)</f>
        <v>5000000</v>
      </c>
      <c r="P6" s="45">
        <v>5000000</v>
      </c>
      <c r="Q6" s="45"/>
      <c r="R6" s="46"/>
      <c r="S6" s="46"/>
      <c r="T6" s="46"/>
      <c r="U6" s="76"/>
    </row>
    <row r="7" spans="1:21" s="19" customFormat="1" ht="12" x14ac:dyDescent="0.2">
      <c r="A7" s="15"/>
      <c r="B7" s="16"/>
      <c r="C7" s="16"/>
      <c r="D7" s="17" t="s">
        <v>15</v>
      </c>
      <c r="E7" s="17"/>
      <c r="F7" s="18">
        <f t="shared" si="22"/>
        <v>5</v>
      </c>
      <c r="G7" s="97">
        <f t="shared" si="23"/>
        <v>35867696.210000001</v>
      </c>
      <c r="H7" s="83">
        <v>35553965.170000002</v>
      </c>
      <c r="I7" s="84">
        <v>302193.61</v>
      </c>
      <c r="J7" s="84">
        <v>11537.43</v>
      </c>
      <c r="K7" s="84"/>
      <c r="L7" s="84"/>
      <c r="M7" s="85"/>
      <c r="O7" s="97">
        <f t="shared" si="24"/>
        <v>38003803.729999997</v>
      </c>
      <c r="P7" s="45">
        <v>37995000</v>
      </c>
      <c r="Q7" s="45"/>
      <c r="R7" s="46">
        <v>8803.73</v>
      </c>
      <c r="S7" s="46"/>
      <c r="T7" s="46"/>
      <c r="U7" s="76"/>
    </row>
    <row r="8" spans="1:21" s="19" customFormat="1" ht="12" x14ac:dyDescent="0.2">
      <c r="A8" s="15"/>
      <c r="B8" s="16"/>
      <c r="C8" s="16"/>
      <c r="D8" s="17" t="s">
        <v>16</v>
      </c>
      <c r="E8" s="17"/>
      <c r="F8" s="18">
        <f t="shared" si="22"/>
        <v>6</v>
      </c>
      <c r="G8" s="97">
        <f t="shared" si="23"/>
        <v>5090194.58</v>
      </c>
      <c r="H8" s="83">
        <v>5090194.58</v>
      </c>
      <c r="I8" s="84"/>
      <c r="J8" s="84"/>
      <c r="K8" s="84"/>
      <c r="L8" s="84"/>
      <c r="M8" s="85"/>
      <c r="O8" s="97">
        <f t="shared" si="24"/>
        <v>6636000</v>
      </c>
      <c r="P8" s="45">
        <v>6636000</v>
      </c>
      <c r="Q8" s="45"/>
      <c r="R8" s="46"/>
      <c r="S8" s="46"/>
      <c r="T8" s="46"/>
      <c r="U8" s="76"/>
    </row>
    <row r="9" spans="1:21" s="19" customFormat="1" ht="12" x14ac:dyDescent="0.2">
      <c r="A9" s="15"/>
      <c r="B9" s="16"/>
      <c r="C9" s="16"/>
      <c r="D9" s="17" t="s">
        <v>17</v>
      </c>
      <c r="E9" s="17"/>
      <c r="F9" s="18">
        <f t="shared" si="22"/>
        <v>7</v>
      </c>
      <c r="G9" s="97">
        <f t="shared" si="23"/>
        <v>2175372.4899999998</v>
      </c>
      <c r="H9" s="83">
        <v>2170617.19</v>
      </c>
      <c r="I9" s="84">
        <v>4755.3</v>
      </c>
      <c r="J9" s="84"/>
      <c r="K9" s="84"/>
      <c r="L9" s="84"/>
      <c r="M9" s="85"/>
      <c r="O9" s="97">
        <f t="shared" si="24"/>
        <v>3084000</v>
      </c>
      <c r="P9" s="45">
        <v>3084000</v>
      </c>
      <c r="Q9" s="45"/>
      <c r="R9" s="46"/>
      <c r="S9" s="46"/>
      <c r="T9" s="46"/>
      <c r="U9" s="76"/>
    </row>
    <row r="10" spans="1:21" s="19" customFormat="1" ht="12" x14ac:dyDescent="0.2">
      <c r="A10" s="15"/>
      <c r="B10" s="16"/>
      <c r="C10" s="16"/>
      <c r="D10" s="17" t="s">
        <v>18</v>
      </c>
      <c r="E10" s="17"/>
      <c r="F10" s="18">
        <f t="shared" si="22"/>
        <v>8</v>
      </c>
      <c r="G10" s="97">
        <f t="shared" si="23"/>
        <v>5374879.9500000002</v>
      </c>
      <c r="H10" s="83">
        <f>SUM(H11:H13)</f>
        <v>4766059.24</v>
      </c>
      <c r="I10" s="84">
        <f t="shared" ref="I10" si="25">SUM(I11:I13)</f>
        <v>601331.20000000007</v>
      </c>
      <c r="J10" s="84">
        <f t="shared" ref="J10" si="26">SUM(J11:J13)</f>
        <v>7489.51</v>
      </c>
      <c r="K10" s="84">
        <f t="shared" ref="K10" si="27">SUM(K11:K13)</f>
        <v>0</v>
      </c>
      <c r="L10" s="84">
        <f t="shared" ref="L10" si="28">SUM(L11:L13)</f>
        <v>0</v>
      </c>
      <c r="M10" s="85">
        <f t="shared" ref="M10" si="29">SUM(M11:M13)</f>
        <v>0</v>
      </c>
      <c r="O10" s="97">
        <f t="shared" si="24"/>
        <v>9937819.5099999998</v>
      </c>
      <c r="P10" s="45">
        <f>SUM(P11:P13)</f>
        <v>9935000</v>
      </c>
      <c r="Q10" s="45">
        <f t="shared" ref="Q10" si="30">SUM(Q11:Q13)</f>
        <v>0</v>
      </c>
      <c r="R10" s="45">
        <f t="shared" ref="R10" si="31">SUM(R11:R13)</f>
        <v>2819.51</v>
      </c>
      <c r="S10" s="45">
        <f t="shared" ref="S10" si="32">SUM(S11:S13)</f>
        <v>0</v>
      </c>
      <c r="T10" s="45">
        <f t="shared" ref="T10" si="33">SUM(T11:T13)</f>
        <v>0</v>
      </c>
      <c r="U10" s="76">
        <f t="shared" ref="U10" si="34">SUM(U11:U13)</f>
        <v>0</v>
      </c>
    </row>
    <row r="11" spans="1:21" s="58" customFormat="1" ht="12" x14ac:dyDescent="0.2">
      <c r="A11" s="52"/>
      <c r="B11" s="53"/>
      <c r="C11" s="53"/>
      <c r="D11" s="54" t="s">
        <v>64</v>
      </c>
      <c r="E11" s="54" t="s">
        <v>65</v>
      </c>
      <c r="F11" s="55"/>
      <c r="G11" s="98">
        <f t="shared" si="23"/>
        <v>2979412.6</v>
      </c>
      <c r="H11" s="86">
        <v>2433503.9300000002</v>
      </c>
      <c r="I11" s="87">
        <v>545908.67000000004</v>
      </c>
      <c r="J11" s="87"/>
      <c r="K11" s="87"/>
      <c r="L11" s="87"/>
      <c r="M11" s="88"/>
      <c r="O11" s="98">
        <f t="shared" si="24"/>
        <v>6200000</v>
      </c>
      <c r="P11" s="56">
        <v>6200000</v>
      </c>
      <c r="Q11" s="56"/>
      <c r="R11" s="57"/>
      <c r="S11" s="57"/>
      <c r="T11" s="57"/>
      <c r="U11" s="77"/>
    </row>
    <row r="12" spans="1:21" s="58" customFormat="1" ht="12" x14ac:dyDescent="0.2">
      <c r="A12" s="52"/>
      <c r="B12" s="53"/>
      <c r="C12" s="53"/>
      <c r="D12" s="54"/>
      <c r="E12" s="54" t="s">
        <v>66</v>
      </c>
      <c r="F12" s="55"/>
      <c r="G12" s="98">
        <f t="shared" si="23"/>
        <v>813815.55</v>
      </c>
      <c r="H12" s="86">
        <v>806364.26</v>
      </c>
      <c r="I12" s="87"/>
      <c r="J12" s="87">
        <v>7451.29</v>
      </c>
      <c r="K12" s="87"/>
      <c r="L12" s="87"/>
      <c r="M12" s="88"/>
      <c r="O12" s="98">
        <f t="shared" si="24"/>
        <v>1200000</v>
      </c>
      <c r="P12" s="56">
        <v>1200000</v>
      </c>
      <c r="Q12" s="56"/>
      <c r="R12" s="57"/>
      <c r="S12" s="57"/>
      <c r="T12" s="57"/>
      <c r="U12" s="77"/>
    </row>
    <row r="13" spans="1:21" s="58" customFormat="1" ht="12" x14ac:dyDescent="0.2">
      <c r="A13" s="52"/>
      <c r="B13" s="53"/>
      <c r="C13" s="53"/>
      <c r="D13" s="54"/>
      <c r="E13" s="54" t="s">
        <v>67</v>
      </c>
      <c r="F13" s="55"/>
      <c r="G13" s="98">
        <f t="shared" si="23"/>
        <v>1581651.8</v>
      </c>
      <c r="H13" s="86">
        <v>1526191.05</v>
      </c>
      <c r="I13" s="87">
        <v>55422.53</v>
      </c>
      <c r="J13" s="87">
        <v>38.22</v>
      </c>
      <c r="K13" s="87"/>
      <c r="L13" s="87"/>
      <c r="M13" s="88"/>
      <c r="O13" s="98">
        <f t="shared" si="24"/>
        <v>2537819.5099999998</v>
      </c>
      <c r="P13" s="56">
        <v>2535000</v>
      </c>
      <c r="Q13" s="56"/>
      <c r="R13" s="57">
        <v>2819.51</v>
      </c>
      <c r="S13" s="57"/>
      <c r="T13" s="57"/>
      <c r="U13" s="77"/>
    </row>
    <row r="14" spans="1:21" s="19" customFormat="1" ht="12" x14ac:dyDescent="0.2">
      <c r="A14" s="15"/>
      <c r="B14" s="16"/>
      <c r="C14" s="16"/>
      <c r="D14" s="17" t="s">
        <v>19</v>
      </c>
      <c r="E14" s="17"/>
      <c r="F14" s="18">
        <f>F10+1</f>
        <v>9</v>
      </c>
      <c r="G14" s="97">
        <f t="shared" si="23"/>
        <v>6198210.209999999</v>
      </c>
      <c r="H14" s="83">
        <f>SUM(H15:H18)</f>
        <v>6170210.209999999</v>
      </c>
      <c r="I14" s="84">
        <f t="shared" ref="I14" si="35">SUM(I15:I18)</f>
        <v>28000</v>
      </c>
      <c r="J14" s="84">
        <f t="shared" ref="J14" si="36">SUM(J15:J18)</f>
        <v>0</v>
      </c>
      <c r="K14" s="84">
        <f t="shared" ref="K14" si="37">SUM(K15:K18)</f>
        <v>0</v>
      </c>
      <c r="L14" s="84">
        <f t="shared" ref="L14" si="38">SUM(L15:L18)</f>
        <v>0</v>
      </c>
      <c r="M14" s="85">
        <f t="shared" ref="M14" si="39">SUM(M15:M18)</f>
        <v>0</v>
      </c>
      <c r="O14" s="97">
        <f t="shared" si="24"/>
        <v>7639993.1799999997</v>
      </c>
      <c r="P14" s="45">
        <f>SUM(P15:P18)</f>
        <v>7620000</v>
      </c>
      <c r="Q14" s="45">
        <f t="shared" ref="Q14" si="40">SUM(Q15:Q18)</f>
        <v>0</v>
      </c>
      <c r="R14" s="45">
        <f t="shared" ref="R14" si="41">SUM(R15:R18)</f>
        <v>19993.18</v>
      </c>
      <c r="S14" s="45">
        <f t="shared" ref="S14" si="42">SUM(S15:S18)</f>
        <v>0</v>
      </c>
      <c r="T14" s="45">
        <f t="shared" ref="T14" si="43">SUM(T15:T18)</f>
        <v>0</v>
      </c>
      <c r="U14" s="76">
        <f t="shared" ref="U14" si="44">SUM(U15:U18)</f>
        <v>0</v>
      </c>
    </row>
    <row r="15" spans="1:21" s="58" customFormat="1" ht="12" x14ac:dyDescent="0.2">
      <c r="A15" s="52"/>
      <c r="B15" s="53"/>
      <c r="C15" s="53"/>
      <c r="D15" s="54" t="s">
        <v>64</v>
      </c>
      <c r="E15" s="54" t="s">
        <v>68</v>
      </c>
      <c r="F15" s="55"/>
      <c r="G15" s="98">
        <f t="shared" si="23"/>
        <v>166591.70000000001</v>
      </c>
      <c r="H15" s="86">
        <v>166591.70000000001</v>
      </c>
      <c r="I15" s="87"/>
      <c r="J15" s="87"/>
      <c r="K15" s="87"/>
      <c r="L15" s="87"/>
      <c r="M15" s="88"/>
      <c r="O15" s="98">
        <f t="shared" si="24"/>
        <v>600000</v>
      </c>
      <c r="P15" s="56">
        <v>600000</v>
      </c>
      <c r="Q15" s="56"/>
      <c r="R15" s="57"/>
      <c r="S15" s="57"/>
      <c r="T15" s="57"/>
      <c r="U15" s="77"/>
    </row>
    <row r="16" spans="1:21" s="58" customFormat="1" ht="12" x14ac:dyDescent="0.2">
      <c r="A16" s="52"/>
      <c r="B16" s="53"/>
      <c r="C16" s="53"/>
      <c r="D16" s="54"/>
      <c r="E16" s="54" t="s">
        <v>69</v>
      </c>
      <c r="F16" s="55"/>
      <c r="G16" s="98">
        <f t="shared" si="23"/>
        <v>294765.84999999998</v>
      </c>
      <c r="H16" s="86">
        <v>294765.84999999998</v>
      </c>
      <c r="I16" s="87"/>
      <c r="J16" s="87"/>
      <c r="K16" s="87"/>
      <c r="L16" s="87"/>
      <c r="M16" s="88"/>
      <c r="O16" s="98">
        <f t="shared" si="24"/>
        <v>400000</v>
      </c>
      <c r="P16" s="56">
        <v>400000</v>
      </c>
      <c r="Q16" s="56"/>
      <c r="R16" s="57"/>
      <c r="S16" s="57"/>
      <c r="T16" s="57"/>
      <c r="U16" s="77"/>
    </row>
    <row r="17" spans="1:21" s="58" customFormat="1" ht="12" x14ac:dyDescent="0.2">
      <c r="A17" s="52"/>
      <c r="B17" s="53"/>
      <c r="C17" s="53"/>
      <c r="D17" s="54"/>
      <c r="E17" s="54" t="s">
        <v>70</v>
      </c>
      <c r="F17" s="55"/>
      <c r="G17" s="98">
        <f t="shared" si="23"/>
        <v>825722.39</v>
      </c>
      <c r="H17" s="86">
        <v>825722.39</v>
      </c>
      <c r="I17" s="87"/>
      <c r="J17" s="87"/>
      <c r="K17" s="87"/>
      <c r="L17" s="87"/>
      <c r="M17" s="88"/>
      <c r="O17" s="98">
        <f t="shared" si="24"/>
        <v>800000</v>
      </c>
      <c r="P17" s="56">
        <v>800000</v>
      </c>
      <c r="Q17" s="56"/>
      <c r="R17" s="57"/>
      <c r="S17" s="57"/>
      <c r="T17" s="57"/>
      <c r="U17" s="77"/>
    </row>
    <row r="18" spans="1:21" s="58" customFormat="1" ht="12" x14ac:dyDescent="0.2">
      <c r="A18" s="52"/>
      <c r="B18" s="53"/>
      <c r="C18" s="53"/>
      <c r="D18" s="54"/>
      <c r="E18" s="54" t="s">
        <v>71</v>
      </c>
      <c r="F18" s="55"/>
      <c r="G18" s="98">
        <f t="shared" si="23"/>
        <v>4911130.2699999996</v>
      </c>
      <c r="H18" s="86">
        <v>4883130.2699999996</v>
      </c>
      <c r="I18" s="87">
        <v>28000</v>
      </c>
      <c r="J18" s="87"/>
      <c r="K18" s="87"/>
      <c r="L18" s="87"/>
      <c r="M18" s="88"/>
      <c r="O18" s="98">
        <f t="shared" si="24"/>
        <v>5839993.1799999997</v>
      </c>
      <c r="P18" s="56">
        <v>5820000</v>
      </c>
      <c r="Q18" s="56"/>
      <c r="R18" s="57">
        <v>19993.18</v>
      </c>
      <c r="S18" s="57"/>
      <c r="T18" s="57"/>
      <c r="U18" s="77"/>
    </row>
    <row r="19" spans="1:21" s="19" customFormat="1" ht="12" x14ac:dyDescent="0.2">
      <c r="A19" s="15"/>
      <c r="B19" s="16"/>
      <c r="C19" s="16"/>
      <c r="D19" s="17" t="s">
        <v>20</v>
      </c>
      <c r="E19" s="17"/>
      <c r="F19" s="18">
        <f>F14+1</f>
        <v>10</v>
      </c>
      <c r="G19" s="97">
        <f t="shared" si="23"/>
        <v>2246858.4200000004</v>
      </c>
      <c r="H19" s="83">
        <v>2168373.9900000002</v>
      </c>
      <c r="I19" s="84">
        <v>60016</v>
      </c>
      <c r="J19" s="84">
        <v>18468.43</v>
      </c>
      <c r="K19" s="84"/>
      <c r="L19" s="84"/>
      <c r="M19" s="85"/>
      <c r="O19" s="97">
        <f t="shared" si="24"/>
        <v>2239368.4300000002</v>
      </c>
      <c r="P19" s="45">
        <v>2230000</v>
      </c>
      <c r="Q19" s="45"/>
      <c r="R19" s="46">
        <v>9368.43</v>
      </c>
      <c r="S19" s="46"/>
      <c r="T19" s="46"/>
      <c r="U19" s="76"/>
    </row>
    <row r="20" spans="1:21" s="19" customFormat="1" ht="12" x14ac:dyDescent="0.2">
      <c r="A20" s="15"/>
      <c r="B20" s="16"/>
      <c r="C20" s="16"/>
      <c r="D20" s="17" t="s">
        <v>21</v>
      </c>
      <c r="E20" s="17"/>
      <c r="F20" s="18">
        <f t="shared" si="22"/>
        <v>11</v>
      </c>
      <c r="G20" s="97">
        <f t="shared" si="23"/>
        <v>29279155.870000001</v>
      </c>
      <c r="H20" s="83">
        <v>29279155.870000001</v>
      </c>
      <c r="I20" s="84"/>
      <c r="J20" s="84"/>
      <c r="K20" s="84"/>
      <c r="L20" s="84"/>
      <c r="M20" s="85"/>
      <c r="O20" s="97">
        <f t="shared" si="24"/>
        <v>29422000</v>
      </c>
      <c r="P20" s="83">
        <v>29422000</v>
      </c>
      <c r="Q20" s="84"/>
      <c r="R20" s="84"/>
      <c r="S20" s="84"/>
      <c r="T20" s="84"/>
      <c r="U20" s="85"/>
    </row>
    <row r="21" spans="1:21" s="58" customFormat="1" ht="12" x14ac:dyDescent="0.2">
      <c r="A21" s="52"/>
      <c r="B21" s="53"/>
      <c r="C21" s="53"/>
      <c r="D21" s="54" t="s">
        <v>64</v>
      </c>
      <c r="E21" s="54" t="s">
        <v>72</v>
      </c>
      <c r="F21" s="55"/>
      <c r="G21" s="98">
        <f t="shared" si="23"/>
        <v>27181019.960000001</v>
      </c>
      <c r="H21" s="86">
        <v>27181019.960000001</v>
      </c>
      <c r="I21" s="87"/>
      <c r="J21" s="87"/>
      <c r="K21" s="87"/>
      <c r="L21" s="87"/>
      <c r="M21" s="88"/>
      <c r="O21" s="98">
        <f t="shared" si="24"/>
        <v>27353000</v>
      </c>
      <c r="P21" s="86">
        <v>27353000</v>
      </c>
      <c r="Q21" s="87"/>
      <c r="R21" s="87"/>
      <c r="S21" s="87"/>
      <c r="T21" s="87"/>
      <c r="U21" s="88"/>
    </row>
    <row r="22" spans="1:21" s="19" customFormat="1" ht="12" x14ac:dyDescent="0.2">
      <c r="A22" s="15"/>
      <c r="B22" s="16"/>
      <c r="C22" s="16"/>
      <c r="D22" s="17" t="s">
        <v>22</v>
      </c>
      <c r="E22" s="17"/>
      <c r="F22" s="18">
        <f>F20+1</f>
        <v>12</v>
      </c>
      <c r="G22" s="97">
        <f t="shared" si="23"/>
        <v>10446909</v>
      </c>
      <c r="H22" s="83">
        <v>4989703</v>
      </c>
      <c r="I22" s="84"/>
      <c r="J22" s="84"/>
      <c r="K22" s="84"/>
      <c r="L22" s="84"/>
      <c r="M22" s="85">
        <v>5457206</v>
      </c>
      <c r="O22" s="97">
        <f t="shared" si="24"/>
        <v>10051651.800000001</v>
      </c>
      <c r="P22" s="83">
        <v>3051651.8</v>
      </c>
      <c r="Q22" s="84"/>
      <c r="R22" s="84"/>
      <c r="S22" s="84"/>
      <c r="T22" s="84"/>
      <c r="U22" s="85">
        <v>7000000</v>
      </c>
    </row>
    <row r="23" spans="1:21" s="19" customFormat="1" ht="12" x14ac:dyDescent="0.2">
      <c r="A23" s="15"/>
      <c r="B23" s="16"/>
      <c r="C23" s="16"/>
      <c r="D23" s="17" t="s">
        <v>23</v>
      </c>
      <c r="E23" s="17"/>
      <c r="F23" s="18">
        <f t="shared" si="22"/>
        <v>13</v>
      </c>
      <c r="G23" s="97">
        <f t="shared" si="23"/>
        <v>9512633.6999999993</v>
      </c>
      <c r="H23" s="83">
        <v>8771983</v>
      </c>
      <c r="I23" s="84">
        <v>27622.7</v>
      </c>
      <c r="J23" s="84"/>
      <c r="K23" s="84"/>
      <c r="L23" s="84">
        <v>713028</v>
      </c>
      <c r="M23" s="85"/>
      <c r="O23" s="97">
        <f t="shared" si="24"/>
        <v>6302651.5700000003</v>
      </c>
      <c r="P23" s="83">
        <v>5255400.03</v>
      </c>
      <c r="Q23" s="84"/>
      <c r="R23" s="84"/>
      <c r="S23" s="84"/>
      <c r="T23" s="84">
        <v>1047251.54</v>
      </c>
      <c r="U23" s="85"/>
    </row>
    <row r="24" spans="1:21" s="58" customFormat="1" ht="12" x14ac:dyDescent="0.2">
      <c r="A24" s="52"/>
      <c r="B24" s="53"/>
      <c r="C24" s="53"/>
      <c r="D24" s="54" t="s">
        <v>64</v>
      </c>
      <c r="E24" s="54" t="s">
        <v>73</v>
      </c>
      <c r="F24" s="55"/>
      <c r="G24" s="98">
        <f t="shared" si="23"/>
        <v>0</v>
      </c>
      <c r="H24" s="86"/>
      <c r="I24" s="87"/>
      <c r="J24" s="87"/>
      <c r="K24" s="87"/>
      <c r="L24" s="87"/>
      <c r="M24" s="88"/>
      <c r="O24" s="98">
        <f t="shared" si="24"/>
        <v>2000000</v>
      </c>
      <c r="P24" s="86">
        <v>2000000</v>
      </c>
      <c r="Q24" s="87"/>
      <c r="R24" s="87"/>
      <c r="S24" s="87"/>
      <c r="T24" s="87"/>
      <c r="U24" s="88"/>
    </row>
    <row r="25" spans="1:21" s="58" customFormat="1" ht="12" x14ac:dyDescent="0.2">
      <c r="A25" s="52"/>
      <c r="B25" s="53"/>
      <c r="C25" s="53"/>
      <c r="D25" s="54"/>
      <c r="E25" s="54" t="s">
        <v>74</v>
      </c>
      <c r="F25" s="55"/>
      <c r="G25" s="98">
        <f t="shared" si="23"/>
        <v>17292621.59</v>
      </c>
      <c r="H25" s="86">
        <v>17292621.59</v>
      </c>
      <c r="I25" s="87"/>
      <c r="J25" s="87"/>
      <c r="K25" s="87"/>
      <c r="L25" s="87"/>
      <c r="M25" s="88"/>
      <c r="O25" s="98">
        <f t="shared" si="24"/>
        <v>0</v>
      </c>
      <c r="P25" s="86"/>
      <c r="Q25" s="87"/>
      <c r="R25" s="87"/>
      <c r="S25" s="87"/>
      <c r="T25" s="87"/>
      <c r="U25" s="88"/>
    </row>
    <row r="26" spans="1:21" s="58" customFormat="1" ht="12" x14ac:dyDescent="0.2">
      <c r="A26" s="52"/>
      <c r="B26" s="53"/>
      <c r="C26" s="53"/>
      <c r="D26" s="54"/>
      <c r="E26" s="54" t="s">
        <v>75</v>
      </c>
      <c r="F26" s="55"/>
      <c r="G26" s="98">
        <f t="shared" si="23"/>
        <v>3411500</v>
      </c>
      <c r="H26" s="86">
        <v>3411500</v>
      </c>
      <c r="I26" s="87"/>
      <c r="J26" s="87"/>
      <c r="K26" s="87"/>
      <c r="L26" s="87"/>
      <c r="M26" s="88"/>
      <c r="O26" s="98">
        <f t="shared" si="24"/>
        <v>4000000</v>
      </c>
      <c r="P26" s="86">
        <v>4000000</v>
      </c>
      <c r="Q26" s="87"/>
      <c r="R26" s="87"/>
      <c r="S26" s="87"/>
      <c r="T26" s="87"/>
      <c r="U26" s="88"/>
    </row>
    <row r="27" spans="1:21" s="14" customFormat="1" x14ac:dyDescent="0.2">
      <c r="A27" s="13"/>
      <c r="B27" s="20" t="s">
        <v>24</v>
      </c>
      <c r="C27" s="20"/>
      <c r="D27" s="20"/>
      <c r="E27" s="20"/>
      <c r="F27" s="40">
        <f>F23+1</f>
        <v>14</v>
      </c>
      <c r="G27" s="99">
        <f>SUM(H27:M27)</f>
        <v>5377500</v>
      </c>
      <c r="H27" s="89">
        <f>H45</f>
        <v>5377500</v>
      </c>
      <c r="I27" s="48"/>
      <c r="J27" s="48"/>
      <c r="K27" s="48"/>
      <c r="L27" s="48"/>
      <c r="M27" s="90"/>
      <c r="O27" s="99">
        <f>SUM(P27:U27)</f>
        <v>5500000</v>
      </c>
      <c r="P27" s="89">
        <v>5500000</v>
      </c>
      <c r="Q27" s="48"/>
      <c r="R27" s="48"/>
      <c r="S27" s="48"/>
      <c r="T27" s="48"/>
      <c r="U27" s="90"/>
    </row>
    <row r="28" spans="1:21" s="14" customFormat="1" x14ac:dyDescent="0.2">
      <c r="A28" s="13"/>
      <c r="B28" s="20" t="s">
        <v>25</v>
      </c>
      <c r="C28" s="21"/>
      <c r="D28" s="21"/>
      <c r="E28" s="21"/>
      <c r="F28" s="18">
        <f t="shared" si="22"/>
        <v>15</v>
      </c>
      <c r="G28" s="99">
        <f t="shared" ref="G28:G31" si="45">SUM(H28:M28)</f>
        <v>676408</v>
      </c>
      <c r="H28" s="89">
        <f>H46</f>
        <v>676408</v>
      </c>
      <c r="I28" s="48"/>
      <c r="J28" s="48"/>
      <c r="K28" s="48"/>
      <c r="L28" s="48"/>
      <c r="M28" s="90"/>
      <c r="O28" s="99">
        <f t="shared" ref="O28:O31" si="46">SUM(P28:U28)</f>
        <v>300000</v>
      </c>
      <c r="P28" s="89">
        <v>300000</v>
      </c>
      <c r="Q28" s="48"/>
      <c r="R28" s="48"/>
      <c r="S28" s="48"/>
      <c r="T28" s="48"/>
      <c r="U28" s="90"/>
    </row>
    <row r="29" spans="1:21" s="14" customFormat="1" x14ac:dyDescent="0.2">
      <c r="A29" s="13"/>
      <c r="B29" s="23" t="s">
        <v>26</v>
      </c>
      <c r="C29" s="24"/>
      <c r="D29" s="24"/>
      <c r="E29" s="24"/>
      <c r="F29" s="18">
        <f t="shared" si="22"/>
        <v>16</v>
      </c>
      <c r="G29" s="99">
        <f t="shared" si="45"/>
        <v>7268070</v>
      </c>
      <c r="H29" s="89">
        <f>H47</f>
        <v>7268070</v>
      </c>
      <c r="I29" s="48"/>
      <c r="J29" s="48"/>
      <c r="K29" s="48"/>
      <c r="L29" s="48"/>
      <c r="M29" s="90"/>
      <c r="O29" s="99">
        <f t="shared" si="46"/>
        <v>5576000</v>
      </c>
      <c r="P29" s="89">
        <v>5576000</v>
      </c>
      <c r="Q29" s="48"/>
      <c r="R29" s="48"/>
      <c r="S29" s="48"/>
      <c r="T29" s="48"/>
      <c r="U29" s="90"/>
    </row>
    <row r="30" spans="1:21" s="14" customFormat="1" x14ac:dyDescent="0.2">
      <c r="A30" s="13"/>
      <c r="B30" s="23" t="s">
        <v>27</v>
      </c>
      <c r="C30" s="23"/>
      <c r="D30" s="23"/>
      <c r="E30" s="24"/>
      <c r="F30" s="18">
        <f t="shared" si="22"/>
        <v>17</v>
      </c>
      <c r="G30" s="99">
        <f t="shared" si="45"/>
        <v>0</v>
      </c>
      <c r="H30" s="89"/>
      <c r="I30" s="48"/>
      <c r="J30" s="48"/>
      <c r="K30" s="48"/>
      <c r="L30" s="48"/>
      <c r="M30" s="90"/>
      <c r="O30" s="99">
        <f t="shared" si="46"/>
        <v>0</v>
      </c>
      <c r="P30" s="89"/>
      <c r="Q30" s="48"/>
      <c r="R30" s="48"/>
      <c r="S30" s="48"/>
      <c r="T30" s="48"/>
      <c r="U30" s="90"/>
    </row>
    <row r="31" spans="1:21" s="14" customFormat="1" x14ac:dyDescent="0.2">
      <c r="A31" s="13"/>
      <c r="B31" s="23" t="s">
        <v>44</v>
      </c>
      <c r="C31" s="23"/>
      <c r="D31" s="23"/>
      <c r="E31" s="24"/>
      <c r="F31" s="18">
        <f t="shared" si="22"/>
        <v>18</v>
      </c>
      <c r="G31" s="99">
        <f t="shared" si="45"/>
        <v>0</v>
      </c>
      <c r="H31" s="89"/>
      <c r="I31" s="48"/>
      <c r="J31" s="48"/>
      <c r="K31" s="48"/>
      <c r="L31" s="48"/>
      <c r="M31" s="90"/>
      <c r="O31" s="99">
        <f t="shared" si="46"/>
        <v>0</v>
      </c>
      <c r="P31" s="89"/>
      <c r="Q31" s="48"/>
      <c r="R31" s="48"/>
      <c r="S31" s="48"/>
      <c r="T31" s="48"/>
      <c r="U31" s="90"/>
    </row>
    <row r="32" spans="1:21" s="14" customFormat="1" x14ac:dyDescent="0.2">
      <c r="A32" s="13"/>
      <c r="B32" s="23" t="s">
        <v>28</v>
      </c>
      <c r="C32" s="23"/>
      <c r="D32" s="23"/>
      <c r="E32" s="24"/>
      <c r="F32" s="18">
        <f>F31+1</f>
        <v>19</v>
      </c>
      <c r="G32" s="99">
        <f>SUM(H32:M32)</f>
        <v>1266953.45</v>
      </c>
      <c r="H32" s="89">
        <v>1185878.45</v>
      </c>
      <c r="I32" s="48"/>
      <c r="J32" s="48">
        <v>81075</v>
      </c>
      <c r="K32" s="48"/>
      <c r="L32" s="48"/>
      <c r="M32" s="90"/>
      <c r="O32" s="99">
        <f>SUM(P32:U32)</f>
        <v>0</v>
      </c>
      <c r="P32" s="89"/>
      <c r="Q32" s="48"/>
      <c r="R32" s="48"/>
      <c r="S32" s="48"/>
      <c r="T32" s="48"/>
      <c r="U32" s="90"/>
    </row>
    <row r="33" spans="1:21" s="14" customFormat="1" x14ac:dyDescent="0.2">
      <c r="A33" s="13"/>
      <c r="B33" s="23" t="s">
        <v>29</v>
      </c>
      <c r="C33" s="23"/>
      <c r="D33" s="23"/>
      <c r="E33" s="24"/>
      <c r="F33" s="18">
        <f t="shared" si="22"/>
        <v>20</v>
      </c>
      <c r="G33" s="99">
        <f t="shared" ref="G33:G36" si="47">SUM(H33:M33)</f>
        <v>37010957.540000007</v>
      </c>
      <c r="H33" s="89">
        <f>H56</f>
        <v>35304204.020000003</v>
      </c>
      <c r="I33" s="48"/>
      <c r="J33" s="48">
        <f t="shared" ref="J33" si="48">J56</f>
        <v>1706753.52</v>
      </c>
      <c r="K33" s="48"/>
      <c r="L33" s="48"/>
      <c r="M33" s="90"/>
      <c r="O33" s="99">
        <f t="shared" ref="O33:O36" si="49">SUM(P33:U33)</f>
        <v>26500641.52</v>
      </c>
      <c r="P33" s="89">
        <v>24793888</v>
      </c>
      <c r="Q33" s="48"/>
      <c r="R33" s="48">
        <v>1706753.52</v>
      </c>
      <c r="S33" s="48"/>
      <c r="T33" s="48"/>
      <c r="U33" s="90"/>
    </row>
    <row r="34" spans="1:21" s="14" customFormat="1" x14ac:dyDescent="0.2">
      <c r="A34" s="13"/>
      <c r="B34" s="23" t="s">
        <v>30</v>
      </c>
      <c r="C34" s="23"/>
      <c r="D34" s="23"/>
      <c r="E34" s="24"/>
      <c r="F34" s="18">
        <f t="shared" si="22"/>
        <v>21</v>
      </c>
      <c r="G34" s="99">
        <f t="shared" si="47"/>
        <v>11951005.640000001</v>
      </c>
      <c r="H34" s="89">
        <f>H57</f>
        <v>8710261.9800000004</v>
      </c>
      <c r="I34" s="48"/>
      <c r="J34" s="48">
        <f t="shared" ref="J34" si="50">J57</f>
        <v>3240743.66</v>
      </c>
      <c r="K34" s="48"/>
      <c r="L34" s="48"/>
      <c r="M34" s="90"/>
      <c r="O34" s="99">
        <f t="shared" si="49"/>
        <v>3240743.66</v>
      </c>
      <c r="P34" s="89"/>
      <c r="Q34" s="48"/>
      <c r="R34" s="48">
        <v>3240743.66</v>
      </c>
      <c r="S34" s="48"/>
      <c r="T34" s="48"/>
      <c r="U34" s="90"/>
    </row>
    <row r="35" spans="1:21" s="14" customFormat="1" x14ac:dyDescent="0.2">
      <c r="A35" s="13"/>
      <c r="B35" s="23" t="s">
        <v>76</v>
      </c>
      <c r="C35" s="23"/>
      <c r="D35" s="23"/>
      <c r="E35" s="24"/>
      <c r="F35" s="18">
        <f t="shared" si="22"/>
        <v>22</v>
      </c>
      <c r="G35" s="99">
        <f t="shared" si="47"/>
        <v>18679104.420000002</v>
      </c>
      <c r="H35" s="89">
        <f>H58</f>
        <v>18204149.920000002</v>
      </c>
      <c r="I35" s="48"/>
      <c r="J35" s="48">
        <f t="shared" ref="J35" si="51">J58</f>
        <v>474954.5</v>
      </c>
      <c r="K35" s="48"/>
      <c r="L35" s="48"/>
      <c r="M35" s="90"/>
      <c r="O35" s="99">
        <f t="shared" si="49"/>
        <v>14962474.5</v>
      </c>
      <c r="P35" s="89">
        <v>14487520</v>
      </c>
      <c r="Q35" s="48"/>
      <c r="R35" s="48">
        <v>474954.5</v>
      </c>
      <c r="S35" s="48"/>
      <c r="T35" s="48"/>
      <c r="U35" s="90"/>
    </row>
    <row r="36" spans="1:21" s="14" customFormat="1" ht="13.5" thickBot="1" x14ac:dyDescent="0.25">
      <c r="A36" s="13"/>
      <c r="B36" s="20" t="s">
        <v>31</v>
      </c>
      <c r="C36" s="20"/>
      <c r="D36" s="20"/>
      <c r="E36" s="21"/>
      <c r="F36" s="18">
        <f t="shared" si="22"/>
        <v>23</v>
      </c>
      <c r="G36" s="99">
        <f t="shared" si="47"/>
        <v>8471443.8399999999</v>
      </c>
      <c r="H36" s="91">
        <v>8471443.8399999999</v>
      </c>
      <c r="I36" s="92"/>
      <c r="J36" s="92"/>
      <c r="K36" s="92"/>
      <c r="L36" s="92"/>
      <c r="M36" s="93"/>
      <c r="O36" s="99">
        <f t="shared" si="49"/>
        <v>722190.08</v>
      </c>
      <c r="P36" s="91">
        <v>722190.08</v>
      </c>
      <c r="Q36" s="92"/>
      <c r="R36" s="92"/>
      <c r="S36" s="92"/>
      <c r="T36" s="92"/>
      <c r="U36" s="93"/>
    </row>
    <row r="37" spans="1:21" ht="13.5" thickBot="1" x14ac:dyDescent="0.25">
      <c r="A37" s="25" t="s">
        <v>41</v>
      </c>
      <c r="B37" s="26"/>
      <c r="C37" s="26"/>
      <c r="D37" s="26"/>
      <c r="E37" s="26"/>
      <c r="F37" s="12">
        <f>F36+1</f>
        <v>24</v>
      </c>
      <c r="G37" s="41">
        <f>G38+G45+G46+G47+G48+G49+G50+G51+G52+G56+G57+G58+G59+G65+G66</f>
        <v>319140568.54000002</v>
      </c>
      <c r="H37" s="42">
        <f t="shared" ref="H37" si="52">H38+H45+H46+H47+H48+H49+H50+H51+H52+H56+H57+H58+H59+H65+H66</f>
        <v>305376978.68000001</v>
      </c>
      <c r="I37" s="43">
        <f t="shared" ref="I37" si="53">I38+I45+I46+I47+I48+I49+I50+I51+I52+I56+I57+I58+I59+I65+I66</f>
        <v>2019020.81</v>
      </c>
      <c r="J37" s="43">
        <f t="shared" ref="J37" si="54">J38+J45+J46+J47+J48+J49+J50+J51+J52+J56+J57+J58+J59+J65+J66</f>
        <v>5574335.0500000007</v>
      </c>
      <c r="K37" s="43">
        <f t="shared" ref="K37" si="55">K38+K45+K46+K47+K48+K49+K50+K51+K52+K56+K57+K58+K59+K65+K66</f>
        <v>0</v>
      </c>
      <c r="L37" s="43">
        <f t="shared" ref="L37" si="56">L38+L45+L46+L47+L48+L49+L50+L51+L52+L56+L57+L58+L59+L65+L66</f>
        <v>713028</v>
      </c>
      <c r="M37" s="75">
        <f t="shared" ref="M37" si="57">M38+M45+M46+M47+M48+M49+M50+M51+M52+M56+M57+M58+M59+M65+M66</f>
        <v>5457206</v>
      </c>
      <c r="O37" s="41">
        <f>O38+O45+O46+O47+O48+O49+O50+O51+O52+O56+O57+O58+O59+O65+O66</f>
        <v>279844672.88999999</v>
      </c>
      <c r="P37" s="42">
        <f t="shared" ref="P37" si="58">P38+P45+P46+P47+P48+P49+P50+P51+P52+P56+P57+P58+P59+P65+P66</f>
        <v>266308831.30000001</v>
      </c>
      <c r="Q37" s="43">
        <f t="shared" ref="Q37" si="59">Q38+Q45+Q46+Q47+Q48+Q49+Q50+Q51+Q52+Q56+Q57+Q58+Q59+Q65+Q66</f>
        <v>0</v>
      </c>
      <c r="R37" s="43">
        <f t="shared" ref="R37" si="60">R38+R45+R46+R47+R48+R49+R50+R51+R52+R56+R57+R58+R59+R65+R66</f>
        <v>5488590.0500000007</v>
      </c>
      <c r="S37" s="43">
        <f t="shared" ref="S37" si="61">S38+S45+S46+S47+S48+S49+S50+S51+S52+S56+S57+S58+S59+S65+S66</f>
        <v>0</v>
      </c>
      <c r="T37" s="43">
        <f t="shared" ref="T37" si="62">T38+T45+T46+T47+T48+T49+T50+T51+T52+T56+T57+T58+T59+T65+T66</f>
        <v>1047251.54</v>
      </c>
      <c r="U37" s="75">
        <f t="shared" ref="U37" si="63">U38+U45+U46+U47+U48+U49+U50+U51+U52+U56+U57+U58+U59+U65+U66</f>
        <v>7000000</v>
      </c>
    </row>
    <row r="38" spans="1:21" s="14" customFormat="1" x14ac:dyDescent="0.2">
      <c r="A38" s="13" t="s">
        <v>10</v>
      </c>
      <c r="B38" s="21" t="s">
        <v>32</v>
      </c>
      <c r="C38" s="21"/>
      <c r="D38" s="21"/>
      <c r="E38" s="21"/>
      <c r="F38" s="22">
        <f>F37+1</f>
        <v>25</v>
      </c>
      <c r="G38" s="99">
        <f>SUM(H38:M38)</f>
        <v>134355598.81</v>
      </c>
      <c r="H38" s="60">
        <f>SUM(H39:H44)</f>
        <v>132336578</v>
      </c>
      <c r="I38" s="49">
        <f t="shared" ref="I38" si="64">SUM(I39:I44)</f>
        <v>2019020.81</v>
      </c>
      <c r="J38" s="49">
        <f t="shared" ref="J38" si="65">SUM(J39:J44)</f>
        <v>0</v>
      </c>
      <c r="K38" s="49">
        <f t="shared" ref="K38" si="66">SUM(K39:K44)</f>
        <v>0</v>
      </c>
      <c r="L38" s="49">
        <f t="shared" ref="L38" si="67">SUM(L39:L44)</f>
        <v>0</v>
      </c>
      <c r="M38" s="61">
        <f t="shared" ref="M38" si="68">SUM(M39:M44)</f>
        <v>0</v>
      </c>
      <c r="O38" s="99">
        <f>SUM(P38:U38)</f>
        <v>132869000</v>
      </c>
      <c r="P38" s="60">
        <f>SUM(P39:P44)</f>
        <v>132869000</v>
      </c>
      <c r="Q38" s="49">
        <f t="shared" ref="Q38" si="69">SUM(Q39:Q44)</f>
        <v>0</v>
      </c>
      <c r="R38" s="49">
        <f t="shared" ref="R38" si="70">SUM(R39:R44)</f>
        <v>0</v>
      </c>
      <c r="S38" s="49">
        <f t="shared" ref="S38" si="71">SUM(S39:S44)</f>
        <v>0</v>
      </c>
      <c r="T38" s="49">
        <f t="shared" ref="T38" si="72">SUM(T39:T44)</f>
        <v>0</v>
      </c>
      <c r="U38" s="61">
        <f t="shared" ref="U38" si="73">SUM(U39:U44)</f>
        <v>0</v>
      </c>
    </row>
    <row r="39" spans="1:21" s="66" customFormat="1" ht="12" x14ac:dyDescent="0.2">
      <c r="A39" s="62"/>
      <c r="B39" s="59"/>
      <c r="C39" s="59"/>
      <c r="D39" s="59" t="s">
        <v>64</v>
      </c>
      <c r="E39" s="59" t="s">
        <v>79</v>
      </c>
      <c r="F39" s="63"/>
      <c r="G39" s="100">
        <f t="shared" ref="G39:G44" si="74">SUM(H39:M39)</f>
        <v>96869000</v>
      </c>
      <c r="H39" s="64">
        <v>96869000</v>
      </c>
      <c r="I39" s="65"/>
      <c r="J39" s="65"/>
      <c r="K39" s="65"/>
      <c r="L39" s="65"/>
      <c r="M39" s="79"/>
      <c r="O39" s="100">
        <f t="shared" ref="O39:O44" si="75">SUM(P39:U39)</f>
        <v>96869000</v>
      </c>
      <c r="P39" s="64">
        <v>96869000</v>
      </c>
      <c r="Q39" s="65"/>
      <c r="R39" s="65"/>
      <c r="S39" s="65"/>
      <c r="T39" s="65"/>
      <c r="U39" s="79"/>
    </row>
    <row r="40" spans="1:21" s="66" customFormat="1" ht="12" x14ac:dyDescent="0.2">
      <c r="A40" s="62"/>
      <c r="B40" s="59"/>
      <c r="C40" s="59"/>
      <c r="D40" s="59"/>
      <c r="E40" s="59" t="s">
        <v>77</v>
      </c>
      <c r="F40" s="63"/>
      <c r="G40" s="100">
        <f t="shared" si="74"/>
        <v>1749500</v>
      </c>
      <c r="H40" s="64">
        <v>1749500</v>
      </c>
      <c r="I40" s="65"/>
      <c r="J40" s="65"/>
      <c r="K40" s="65"/>
      <c r="L40" s="65"/>
      <c r="M40" s="79"/>
      <c r="O40" s="100">
        <f t="shared" si="75"/>
        <v>0</v>
      </c>
      <c r="P40" s="64"/>
      <c r="Q40" s="65"/>
      <c r="R40" s="65"/>
      <c r="S40" s="65"/>
      <c r="T40" s="65"/>
      <c r="U40" s="79"/>
    </row>
    <row r="41" spans="1:21" s="66" customFormat="1" ht="12" x14ac:dyDescent="0.2">
      <c r="A41" s="62"/>
      <c r="B41" s="59"/>
      <c r="C41" s="59"/>
      <c r="D41" s="59"/>
      <c r="E41" s="59" t="s">
        <v>80</v>
      </c>
      <c r="F41" s="63"/>
      <c r="G41" s="100">
        <f t="shared" si="74"/>
        <v>2050000</v>
      </c>
      <c r="H41" s="64">
        <v>2050000</v>
      </c>
      <c r="I41" s="65"/>
      <c r="J41" s="65"/>
      <c r="K41" s="65"/>
      <c r="L41" s="65"/>
      <c r="M41" s="79"/>
      <c r="O41" s="100">
        <f t="shared" si="75"/>
        <v>0</v>
      </c>
      <c r="P41" s="64"/>
      <c r="Q41" s="65"/>
      <c r="R41" s="65"/>
      <c r="S41" s="65"/>
      <c r="T41" s="65"/>
      <c r="U41" s="79"/>
    </row>
    <row r="42" spans="1:21" s="66" customFormat="1" ht="12" x14ac:dyDescent="0.2">
      <c r="A42" s="62"/>
      <c r="B42" s="59"/>
      <c r="C42" s="59"/>
      <c r="D42" s="59"/>
      <c r="E42" s="59" t="s">
        <v>73</v>
      </c>
      <c r="F42" s="63"/>
      <c r="G42" s="100">
        <f t="shared" si="74"/>
        <v>-2000000</v>
      </c>
      <c r="H42" s="64">
        <v>-2000000</v>
      </c>
      <c r="I42" s="65"/>
      <c r="J42" s="65"/>
      <c r="K42" s="65"/>
      <c r="L42" s="65"/>
      <c r="M42" s="79"/>
      <c r="O42" s="100">
        <f t="shared" si="75"/>
        <v>0</v>
      </c>
      <c r="P42" s="64"/>
      <c r="Q42" s="65"/>
      <c r="R42" s="65"/>
      <c r="S42" s="65"/>
      <c r="T42" s="65"/>
      <c r="U42" s="79"/>
    </row>
    <row r="43" spans="1:21" s="66" customFormat="1" ht="12" x14ac:dyDescent="0.2">
      <c r="A43" s="62"/>
      <c r="B43" s="59"/>
      <c r="C43" s="59"/>
      <c r="D43" s="59"/>
      <c r="E43" s="59" t="s">
        <v>78</v>
      </c>
      <c r="F43" s="63"/>
      <c r="G43" s="100">
        <f t="shared" si="74"/>
        <v>-3000000</v>
      </c>
      <c r="H43" s="64">
        <v>-3000000</v>
      </c>
      <c r="I43" s="65"/>
      <c r="J43" s="65"/>
      <c r="K43" s="65"/>
      <c r="L43" s="65"/>
      <c r="M43" s="79"/>
      <c r="O43" s="100">
        <f t="shared" si="75"/>
        <v>0</v>
      </c>
      <c r="P43" s="64"/>
      <c r="Q43" s="65"/>
      <c r="R43" s="65"/>
      <c r="S43" s="65"/>
      <c r="T43" s="65"/>
      <c r="U43" s="79"/>
    </row>
    <row r="44" spans="1:21" s="66" customFormat="1" ht="12" x14ac:dyDescent="0.2">
      <c r="A44" s="62"/>
      <c r="B44" s="59"/>
      <c r="C44" s="59"/>
      <c r="D44" s="59"/>
      <c r="E44" s="59" t="s">
        <v>81</v>
      </c>
      <c r="F44" s="63"/>
      <c r="G44" s="100">
        <f t="shared" si="74"/>
        <v>38687098.810000002</v>
      </c>
      <c r="H44" s="64">
        <v>36668078</v>
      </c>
      <c r="I44" s="65">
        <v>2019020.81</v>
      </c>
      <c r="J44" s="65"/>
      <c r="K44" s="65"/>
      <c r="L44" s="65"/>
      <c r="M44" s="79"/>
      <c r="O44" s="100">
        <f t="shared" si="75"/>
        <v>36000000</v>
      </c>
      <c r="P44" s="64">
        <v>36000000</v>
      </c>
      <c r="Q44" s="65"/>
      <c r="R44" s="65"/>
      <c r="S44" s="65"/>
      <c r="T44" s="65"/>
      <c r="U44" s="79"/>
    </row>
    <row r="45" spans="1:21" s="14" customFormat="1" x14ac:dyDescent="0.2">
      <c r="A45" s="13"/>
      <c r="B45" s="20" t="s">
        <v>24</v>
      </c>
      <c r="C45" s="20"/>
      <c r="D45" s="20"/>
      <c r="E45" s="21"/>
      <c r="F45" s="22">
        <f>F38+1</f>
        <v>26</v>
      </c>
      <c r="G45" s="99">
        <f t="shared" ref="G45:G52" si="76">SUM(H45:M45)</f>
        <v>5377500</v>
      </c>
      <c r="H45" s="47">
        <v>5377500</v>
      </c>
      <c r="I45" s="48"/>
      <c r="J45" s="48"/>
      <c r="K45" s="48"/>
      <c r="L45" s="48"/>
      <c r="M45" s="78"/>
      <c r="O45" s="99">
        <f t="shared" ref="O45:O52" si="77">SUM(P45:U45)</f>
        <v>5500000</v>
      </c>
      <c r="P45" s="47">
        <v>5500000</v>
      </c>
      <c r="Q45" s="48"/>
      <c r="R45" s="48"/>
      <c r="S45" s="48"/>
      <c r="T45" s="48"/>
      <c r="U45" s="78"/>
    </row>
    <row r="46" spans="1:21" s="14" customFormat="1" x14ac:dyDescent="0.2">
      <c r="A46" s="13"/>
      <c r="B46" s="20" t="s">
        <v>25</v>
      </c>
      <c r="C46" s="20"/>
      <c r="D46" s="20"/>
      <c r="E46" s="21"/>
      <c r="F46" s="22">
        <f t="shared" ref="F46:F59" si="78">F45+1</f>
        <v>27</v>
      </c>
      <c r="G46" s="99">
        <f t="shared" si="76"/>
        <v>676408</v>
      </c>
      <c r="H46" s="47">
        <v>676408</v>
      </c>
      <c r="I46" s="48"/>
      <c r="J46" s="48"/>
      <c r="K46" s="48"/>
      <c r="L46" s="48"/>
      <c r="M46" s="78"/>
      <c r="O46" s="99">
        <f t="shared" si="77"/>
        <v>300000</v>
      </c>
      <c r="P46" s="47">
        <v>300000</v>
      </c>
      <c r="Q46" s="48"/>
      <c r="R46" s="48"/>
      <c r="S46" s="48"/>
      <c r="T46" s="48"/>
      <c r="U46" s="78"/>
    </row>
    <row r="47" spans="1:21" s="14" customFormat="1" x14ac:dyDescent="0.2">
      <c r="A47" s="13"/>
      <c r="B47" s="23" t="s">
        <v>26</v>
      </c>
      <c r="C47" s="24"/>
      <c r="D47" s="24"/>
      <c r="E47" s="24"/>
      <c r="F47" s="22">
        <f t="shared" si="78"/>
        <v>28</v>
      </c>
      <c r="G47" s="99">
        <f t="shared" si="76"/>
        <v>7268070</v>
      </c>
      <c r="H47" s="47">
        <v>7268070</v>
      </c>
      <c r="I47" s="48"/>
      <c r="J47" s="48"/>
      <c r="K47" s="48"/>
      <c r="L47" s="48"/>
      <c r="M47" s="78"/>
      <c r="O47" s="99">
        <f t="shared" si="77"/>
        <v>5576000</v>
      </c>
      <c r="P47" s="47">
        <v>5576000</v>
      </c>
      <c r="Q47" s="48"/>
      <c r="R47" s="48"/>
      <c r="S47" s="48"/>
      <c r="T47" s="48"/>
      <c r="U47" s="78"/>
    </row>
    <row r="48" spans="1:21" s="14" customFormat="1" x14ac:dyDescent="0.2">
      <c r="A48" s="13"/>
      <c r="B48" s="23" t="s">
        <v>33</v>
      </c>
      <c r="C48" s="23"/>
      <c r="D48" s="23"/>
      <c r="E48" s="24"/>
      <c r="F48" s="22">
        <f t="shared" si="78"/>
        <v>29</v>
      </c>
      <c r="G48" s="99">
        <f t="shared" si="76"/>
        <v>0</v>
      </c>
      <c r="H48" s="47"/>
      <c r="I48" s="48"/>
      <c r="J48" s="48"/>
      <c r="K48" s="48"/>
      <c r="L48" s="48"/>
      <c r="M48" s="78"/>
      <c r="O48" s="99">
        <f t="shared" si="77"/>
        <v>0</v>
      </c>
      <c r="P48" s="47"/>
      <c r="Q48" s="48"/>
      <c r="R48" s="48"/>
      <c r="S48" s="48"/>
      <c r="T48" s="48"/>
      <c r="U48" s="78"/>
    </row>
    <row r="49" spans="1:21" s="14" customFormat="1" x14ac:dyDescent="0.2">
      <c r="A49" s="13"/>
      <c r="B49" s="23" t="s">
        <v>27</v>
      </c>
      <c r="C49" s="23"/>
      <c r="D49" s="23"/>
      <c r="E49" s="24"/>
      <c r="F49" s="22">
        <f t="shared" si="78"/>
        <v>30</v>
      </c>
      <c r="G49" s="99">
        <f t="shared" si="76"/>
        <v>0</v>
      </c>
      <c r="H49" s="47"/>
      <c r="I49" s="48"/>
      <c r="J49" s="48"/>
      <c r="K49" s="48"/>
      <c r="L49" s="48"/>
      <c r="M49" s="78"/>
      <c r="O49" s="99">
        <f t="shared" si="77"/>
        <v>0</v>
      </c>
      <c r="P49" s="47"/>
      <c r="Q49" s="48"/>
      <c r="R49" s="48"/>
      <c r="S49" s="48"/>
      <c r="T49" s="48"/>
      <c r="U49" s="78"/>
    </row>
    <row r="50" spans="1:21" s="14" customFormat="1" x14ac:dyDescent="0.2">
      <c r="A50" s="13"/>
      <c r="B50" s="23" t="s">
        <v>44</v>
      </c>
      <c r="C50" s="23"/>
      <c r="D50" s="23"/>
      <c r="E50" s="24"/>
      <c r="F50" s="22">
        <f t="shared" si="78"/>
        <v>31</v>
      </c>
      <c r="G50" s="99">
        <f t="shared" si="76"/>
        <v>0</v>
      </c>
      <c r="H50" s="47"/>
      <c r="I50" s="48"/>
      <c r="J50" s="48"/>
      <c r="K50" s="48"/>
      <c r="L50" s="48"/>
      <c r="M50" s="78"/>
      <c r="O50" s="99">
        <f t="shared" si="77"/>
        <v>0</v>
      </c>
      <c r="P50" s="47"/>
      <c r="Q50" s="48"/>
      <c r="R50" s="48"/>
      <c r="S50" s="48"/>
      <c r="T50" s="48"/>
      <c r="U50" s="78"/>
    </row>
    <row r="51" spans="1:21" s="14" customFormat="1" x14ac:dyDescent="0.2">
      <c r="A51" s="13"/>
      <c r="B51" s="23" t="s">
        <v>34</v>
      </c>
      <c r="C51" s="23"/>
      <c r="D51" s="23"/>
      <c r="E51" s="24"/>
      <c r="F51" s="22">
        <f t="shared" si="78"/>
        <v>32</v>
      </c>
      <c r="G51" s="99">
        <f t="shared" si="76"/>
        <v>1231075</v>
      </c>
      <c r="H51" s="47">
        <v>1150000</v>
      </c>
      <c r="I51" s="48"/>
      <c r="J51" s="48">
        <v>81075</v>
      </c>
      <c r="K51" s="48"/>
      <c r="L51" s="48"/>
      <c r="M51" s="78"/>
      <c r="O51" s="99">
        <f t="shared" si="77"/>
        <v>0</v>
      </c>
      <c r="P51" s="47"/>
      <c r="Q51" s="48"/>
      <c r="R51" s="48"/>
      <c r="S51" s="48"/>
      <c r="T51" s="48"/>
      <c r="U51" s="78"/>
    </row>
    <row r="52" spans="1:21" s="14" customFormat="1" x14ac:dyDescent="0.2">
      <c r="A52" s="13"/>
      <c r="B52" s="23" t="s">
        <v>85</v>
      </c>
      <c r="C52" s="23"/>
      <c r="D52" s="23"/>
      <c r="E52" s="24"/>
      <c r="F52" s="22">
        <f t="shared" si="78"/>
        <v>33</v>
      </c>
      <c r="G52" s="99">
        <f t="shared" si="76"/>
        <v>37750026.82</v>
      </c>
      <c r="H52" s="47">
        <v>37683888.450000003</v>
      </c>
      <c r="I52" s="47"/>
      <c r="J52" s="47">
        <v>66138.37</v>
      </c>
      <c r="K52" s="47"/>
      <c r="L52" s="47"/>
      <c r="M52" s="78"/>
      <c r="O52" s="99">
        <f t="shared" si="77"/>
        <v>30902138.370000001</v>
      </c>
      <c r="P52" s="47">
        <v>30836000</v>
      </c>
      <c r="Q52" s="47"/>
      <c r="R52" s="47">
        <v>66138.37</v>
      </c>
      <c r="S52" s="47"/>
      <c r="T52" s="47"/>
      <c r="U52" s="78"/>
    </row>
    <row r="53" spans="1:21" s="66" customFormat="1" ht="12" x14ac:dyDescent="0.2">
      <c r="A53" s="62"/>
      <c r="B53" s="59"/>
      <c r="C53" s="59"/>
      <c r="D53" s="59" t="s">
        <v>64</v>
      </c>
      <c r="E53" s="59" t="s">
        <v>82</v>
      </c>
      <c r="F53" s="63"/>
      <c r="G53" s="100">
        <f t="shared" ref="G53:G55" si="79">SUM(H53:M53)</f>
        <v>30836000</v>
      </c>
      <c r="H53" s="64">
        <v>30836000</v>
      </c>
      <c r="I53" s="65"/>
      <c r="J53" s="65"/>
      <c r="K53" s="65"/>
      <c r="L53" s="65"/>
      <c r="M53" s="79"/>
      <c r="O53" s="100">
        <f t="shared" ref="O53:O55" si="80">SUM(P53:U53)</f>
        <v>30836000</v>
      </c>
      <c r="P53" s="64">
        <v>30836000</v>
      </c>
      <c r="Q53" s="65"/>
      <c r="R53" s="65"/>
      <c r="S53" s="65"/>
      <c r="T53" s="65"/>
      <c r="U53" s="79"/>
    </row>
    <row r="54" spans="1:21" s="66" customFormat="1" ht="12" x14ac:dyDescent="0.2">
      <c r="A54" s="62"/>
      <c r="B54" s="59"/>
      <c r="C54" s="59"/>
      <c r="D54" s="59"/>
      <c r="E54" s="59" t="s">
        <v>83</v>
      </c>
      <c r="F54" s="63"/>
      <c r="G54" s="100">
        <f t="shared" si="79"/>
        <v>3000000</v>
      </c>
      <c r="H54" s="64">
        <v>3000000</v>
      </c>
      <c r="I54" s="65"/>
      <c r="J54" s="65"/>
      <c r="K54" s="65"/>
      <c r="L54" s="65"/>
      <c r="M54" s="79"/>
      <c r="O54" s="100">
        <f t="shared" si="80"/>
        <v>0</v>
      </c>
      <c r="P54" s="64"/>
      <c r="Q54" s="65"/>
      <c r="R54" s="65"/>
      <c r="S54" s="65"/>
      <c r="T54" s="65"/>
      <c r="U54" s="79"/>
    </row>
    <row r="55" spans="1:21" s="66" customFormat="1" ht="12" x14ac:dyDescent="0.2">
      <c r="A55" s="62"/>
      <c r="B55" s="59"/>
      <c r="C55" s="59"/>
      <c r="D55" s="59"/>
      <c r="E55" s="59" t="s">
        <v>84</v>
      </c>
      <c r="F55" s="63"/>
      <c r="G55" s="100">
        <f t="shared" si="79"/>
        <v>205000</v>
      </c>
      <c r="H55" s="64">
        <v>205000</v>
      </c>
      <c r="I55" s="65"/>
      <c r="J55" s="65"/>
      <c r="K55" s="65"/>
      <c r="L55" s="65"/>
      <c r="M55" s="79"/>
      <c r="O55" s="100">
        <f t="shared" si="80"/>
        <v>0</v>
      </c>
      <c r="P55" s="64"/>
      <c r="Q55" s="65"/>
      <c r="R55" s="65"/>
      <c r="S55" s="65"/>
      <c r="T55" s="65"/>
      <c r="U55" s="79"/>
    </row>
    <row r="56" spans="1:21" s="14" customFormat="1" x14ac:dyDescent="0.2">
      <c r="A56" s="13"/>
      <c r="B56" s="23" t="s">
        <v>35</v>
      </c>
      <c r="C56" s="23"/>
      <c r="D56" s="23"/>
      <c r="E56" s="24"/>
      <c r="F56" s="22">
        <f>F52+1</f>
        <v>34</v>
      </c>
      <c r="G56" s="99">
        <f t="shared" ref="G56:G59" si="81">SUM(H56:M56)</f>
        <v>37010957.540000007</v>
      </c>
      <c r="H56" s="47">
        <v>35304204.020000003</v>
      </c>
      <c r="I56" s="48"/>
      <c r="J56" s="48">
        <v>1706753.52</v>
      </c>
      <c r="K56" s="48"/>
      <c r="L56" s="48"/>
      <c r="M56" s="78"/>
      <c r="O56" s="99">
        <f t="shared" ref="O56:O59" si="82">SUM(P56:U56)</f>
        <v>26500641.52</v>
      </c>
      <c r="P56" s="47">
        <v>24793888</v>
      </c>
      <c r="Q56" s="48"/>
      <c r="R56" s="48">
        <v>1706753.52</v>
      </c>
      <c r="S56" s="48"/>
      <c r="T56" s="48"/>
      <c r="U56" s="78"/>
    </row>
    <row r="57" spans="1:21" s="14" customFormat="1" x14ac:dyDescent="0.2">
      <c r="A57" s="13"/>
      <c r="B57" s="23" t="s">
        <v>30</v>
      </c>
      <c r="C57" s="23"/>
      <c r="D57" s="23"/>
      <c r="E57" s="24"/>
      <c r="F57" s="22">
        <f t="shared" si="78"/>
        <v>35</v>
      </c>
      <c r="G57" s="99">
        <f t="shared" si="81"/>
        <v>11951005.640000001</v>
      </c>
      <c r="H57" s="47">
        <v>8710261.9800000004</v>
      </c>
      <c r="I57" s="48"/>
      <c r="J57" s="48">
        <v>3240743.66</v>
      </c>
      <c r="K57" s="48"/>
      <c r="L57" s="48"/>
      <c r="M57" s="78"/>
      <c r="O57" s="99">
        <f t="shared" si="82"/>
        <v>3240743.66</v>
      </c>
      <c r="P57" s="47"/>
      <c r="Q57" s="48"/>
      <c r="R57" s="48">
        <v>3240743.66</v>
      </c>
      <c r="S57" s="48"/>
      <c r="T57" s="48"/>
      <c r="U57" s="78"/>
    </row>
    <row r="58" spans="1:21" s="14" customFormat="1" x14ac:dyDescent="0.2">
      <c r="A58" s="13"/>
      <c r="B58" s="23" t="s">
        <v>76</v>
      </c>
      <c r="C58" s="23"/>
      <c r="D58" s="23"/>
      <c r="E58" s="24"/>
      <c r="F58" s="22">
        <f t="shared" si="78"/>
        <v>36</v>
      </c>
      <c r="G58" s="99">
        <f t="shared" si="81"/>
        <v>18679104.420000002</v>
      </c>
      <c r="H58" s="47">
        <v>18204149.920000002</v>
      </c>
      <c r="I58" s="48"/>
      <c r="J58" s="48">
        <v>474954.5</v>
      </c>
      <c r="K58" s="48"/>
      <c r="L58" s="48"/>
      <c r="M58" s="78"/>
      <c r="O58" s="99">
        <f t="shared" si="82"/>
        <v>14962474.5</v>
      </c>
      <c r="P58" s="47">
        <v>14487520</v>
      </c>
      <c r="Q58" s="48"/>
      <c r="R58" s="48">
        <v>474954.5</v>
      </c>
      <c r="S58" s="48"/>
      <c r="T58" s="48"/>
      <c r="U58" s="78"/>
    </row>
    <row r="59" spans="1:21" s="14" customFormat="1" x14ac:dyDescent="0.2">
      <c r="A59" s="13"/>
      <c r="B59" s="23" t="s">
        <v>36</v>
      </c>
      <c r="C59" s="23"/>
      <c r="D59" s="23"/>
      <c r="E59" s="24"/>
      <c r="F59" s="22">
        <f t="shared" si="78"/>
        <v>37</v>
      </c>
      <c r="G59" s="99">
        <f t="shared" si="81"/>
        <v>50013829.579999998</v>
      </c>
      <c r="H59" s="47">
        <v>50009159.579999998</v>
      </c>
      <c r="I59" s="48"/>
      <c r="J59" s="48">
        <v>4670</v>
      </c>
      <c r="K59" s="48"/>
      <c r="L59" s="48"/>
      <c r="M59" s="78"/>
      <c r="O59" s="99">
        <f t="shared" si="82"/>
        <v>51186223.219999999</v>
      </c>
      <c r="P59" s="47">
        <v>51186223.219999999</v>
      </c>
      <c r="Q59" s="48"/>
      <c r="R59" s="48"/>
      <c r="S59" s="48"/>
      <c r="T59" s="48"/>
      <c r="U59" s="78"/>
    </row>
    <row r="60" spans="1:21" s="14" customFormat="1" ht="12" x14ac:dyDescent="0.2">
      <c r="A60" s="13"/>
      <c r="B60" s="23"/>
      <c r="C60" s="23"/>
      <c r="D60" s="59" t="s">
        <v>64</v>
      </c>
      <c r="E60" s="54" t="s">
        <v>72</v>
      </c>
      <c r="F60" s="22"/>
      <c r="G60" s="101">
        <f>SUM(H60:M60)</f>
        <v>27181019.960000001</v>
      </c>
      <c r="H60" s="67">
        <v>27181019.960000001</v>
      </c>
      <c r="I60" s="68"/>
      <c r="J60" s="68"/>
      <c r="K60" s="68"/>
      <c r="L60" s="68"/>
      <c r="M60" s="80"/>
      <c r="O60" s="101">
        <f>SUM(P60:U60)</f>
        <v>27353000</v>
      </c>
      <c r="P60" s="67">
        <v>27353000</v>
      </c>
      <c r="Q60" s="68"/>
      <c r="R60" s="68"/>
      <c r="S60" s="68"/>
      <c r="T60" s="68"/>
      <c r="U60" s="80"/>
    </row>
    <row r="61" spans="1:21" s="14" customFormat="1" ht="12" x14ac:dyDescent="0.2">
      <c r="A61" s="13"/>
      <c r="B61" s="23"/>
      <c r="C61" s="23"/>
      <c r="D61" s="23"/>
      <c r="E61" s="54" t="s">
        <v>88</v>
      </c>
      <c r="F61" s="22"/>
      <c r="G61" s="101">
        <f t="shared" ref="G61:G64" si="83">SUM(H61:M61)</f>
        <v>4050000</v>
      </c>
      <c r="H61" s="67">
        <v>4050000</v>
      </c>
      <c r="I61" s="68"/>
      <c r="J61" s="68"/>
      <c r="K61" s="68"/>
      <c r="L61" s="68"/>
      <c r="M61" s="80"/>
      <c r="O61" s="101">
        <f t="shared" ref="O61:O64" si="84">SUM(P61:U61)</f>
        <v>0</v>
      </c>
      <c r="P61" s="67"/>
      <c r="Q61" s="68"/>
      <c r="R61" s="68"/>
      <c r="S61" s="68"/>
      <c r="T61" s="68"/>
      <c r="U61" s="80"/>
    </row>
    <row r="62" spans="1:21" s="14" customFormat="1" ht="12" x14ac:dyDescent="0.2">
      <c r="A62" s="13"/>
      <c r="B62" s="23"/>
      <c r="C62" s="23"/>
      <c r="D62" s="23"/>
      <c r="E62" s="54" t="s">
        <v>86</v>
      </c>
      <c r="F62" s="22"/>
      <c r="G62" s="101">
        <f t="shared" si="83"/>
        <v>4238900</v>
      </c>
      <c r="H62" s="67">
        <v>4238900</v>
      </c>
      <c r="I62" s="68"/>
      <c r="J62" s="68"/>
      <c r="K62" s="68"/>
      <c r="L62" s="68"/>
      <c r="M62" s="80"/>
      <c r="O62" s="101">
        <f t="shared" si="84"/>
        <v>0</v>
      </c>
      <c r="P62" s="67"/>
      <c r="Q62" s="68"/>
      <c r="R62" s="68"/>
      <c r="S62" s="68"/>
      <c r="T62" s="68"/>
      <c r="U62" s="80"/>
    </row>
    <row r="63" spans="1:21" s="14" customFormat="1" ht="12" x14ac:dyDescent="0.2">
      <c r="A63" s="13"/>
      <c r="B63" s="23"/>
      <c r="C63" s="23"/>
      <c r="D63" s="23"/>
      <c r="E63" s="54" t="s">
        <v>89</v>
      </c>
      <c r="F63" s="22"/>
      <c r="G63" s="101">
        <f t="shared" si="83"/>
        <v>0</v>
      </c>
      <c r="H63" s="67"/>
      <c r="I63" s="68"/>
      <c r="J63" s="68"/>
      <c r="K63" s="68"/>
      <c r="L63" s="68"/>
      <c r="M63" s="80"/>
      <c r="O63" s="101">
        <f t="shared" si="84"/>
        <v>0</v>
      </c>
      <c r="P63" s="67"/>
      <c r="Q63" s="68"/>
      <c r="R63" s="68"/>
      <c r="S63" s="68"/>
      <c r="T63" s="68"/>
      <c r="U63" s="80"/>
    </row>
    <row r="64" spans="1:21" s="14" customFormat="1" ht="12" x14ac:dyDescent="0.2">
      <c r="A64" s="13"/>
      <c r="B64" s="23"/>
      <c r="C64" s="23"/>
      <c r="D64" s="23"/>
      <c r="E64" s="54" t="s">
        <v>87</v>
      </c>
      <c r="F64" s="22"/>
      <c r="G64" s="101">
        <f t="shared" si="83"/>
        <v>3411500</v>
      </c>
      <c r="H64" s="67">
        <v>3411500</v>
      </c>
      <c r="I64" s="68"/>
      <c r="J64" s="68"/>
      <c r="K64" s="68"/>
      <c r="L64" s="68"/>
      <c r="M64" s="80"/>
      <c r="O64" s="101">
        <f t="shared" si="84"/>
        <v>4000000</v>
      </c>
      <c r="P64" s="67">
        <v>4000000</v>
      </c>
      <c r="Q64" s="68"/>
      <c r="R64" s="68"/>
      <c r="S64" s="68"/>
      <c r="T64" s="68"/>
      <c r="U64" s="80"/>
    </row>
    <row r="65" spans="1:21" s="14" customFormat="1" x14ac:dyDescent="0.2">
      <c r="A65" s="13"/>
      <c r="B65" s="23" t="s">
        <v>37</v>
      </c>
      <c r="C65" s="23"/>
      <c r="D65" s="23"/>
      <c r="E65" s="24"/>
      <c r="F65" s="22">
        <f>F59+1</f>
        <v>38</v>
      </c>
      <c r="G65" s="99">
        <f t="shared" ref="G65:G66" si="85">SUM(H65:M65)</f>
        <v>6170234</v>
      </c>
      <c r="H65" s="47"/>
      <c r="I65" s="48"/>
      <c r="J65" s="48"/>
      <c r="K65" s="48"/>
      <c r="L65" s="48">
        <v>713028</v>
      </c>
      <c r="M65" s="78">
        <v>5457206</v>
      </c>
      <c r="O65" s="99">
        <f t="shared" ref="O65:O66" si="86">SUM(P65:U65)</f>
        <v>8047251.54</v>
      </c>
      <c r="P65" s="47"/>
      <c r="Q65" s="48"/>
      <c r="R65" s="48"/>
      <c r="S65" s="48"/>
      <c r="T65" s="48">
        <v>1047251.54</v>
      </c>
      <c r="U65" s="78">
        <v>7000000</v>
      </c>
    </row>
    <row r="66" spans="1:21" s="14" customFormat="1" x14ac:dyDescent="0.2">
      <c r="A66" s="13"/>
      <c r="B66" s="20" t="s">
        <v>31</v>
      </c>
      <c r="C66" s="20"/>
      <c r="D66" s="20"/>
      <c r="E66" s="20"/>
      <c r="F66" s="69">
        <f>F65+1</f>
        <v>39</v>
      </c>
      <c r="G66" s="99">
        <f t="shared" si="85"/>
        <v>8656758.7300000004</v>
      </c>
      <c r="H66" s="47">
        <v>8656758.7300000004</v>
      </c>
      <c r="I66" s="48"/>
      <c r="J66" s="48"/>
      <c r="K66" s="48"/>
      <c r="L66" s="48"/>
      <c r="M66" s="78"/>
      <c r="O66" s="99">
        <f t="shared" si="86"/>
        <v>760200.08</v>
      </c>
      <c r="P66" s="47">
        <v>760200.08</v>
      </c>
      <c r="Q66" s="48"/>
      <c r="R66" s="48"/>
      <c r="S66" s="48"/>
      <c r="T66" s="48"/>
      <c r="U66" s="78"/>
    </row>
    <row r="67" spans="1:21" s="14" customFormat="1" ht="12" x14ac:dyDescent="0.2">
      <c r="A67" s="27"/>
      <c r="B67" s="70"/>
      <c r="C67" s="70"/>
      <c r="D67" s="70" t="s">
        <v>64</v>
      </c>
      <c r="E67" s="71" t="s">
        <v>90</v>
      </c>
      <c r="F67" s="28"/>
      <c r="G67" s="102">
        <f t="shared" ref="G67" si="87">SUM(H67:M67)</f>
        <v>5835257.4199999999</v>
      </c>
      <c r="H67" s="72">
        <v>5835257.4199999999</v>
      </c>
      <c r="I67" s="73"/>
      <c r="J67" s="73"/>
      <c r="K67" s="73"/>
      <c r="L67" s="73"/>
      <c r="M67" s="81"/>
      <c r="O67" s="102">
        <f t="shared" ref="O67" si="88">SUM(P67:U67)</f>
        <v>0</v>
      </c>
      <c r="P67" s="72"/>
      <c r="Q67" s="73"/>
      <c r="R67" s="73"/>
      <c r="S67" s="73"/>
      <c r="T67" s="73"/>
      <c r="U67" s="81"/>
    </row>
    <row r="68" spans="1:21" s="14" customFormat="1" ht="13.5" thickBot="1" x14ac:dyDescent="0.25">
      <c r="A68" s="29" t="s">
        <v>42</v>
      </c>
      <c r="B68" s="30"/>
      <c r="C68" s="30"/>
      <c r="D68" s="30"/>
      <c r="E68" s="31"/>
      <c r="F68" s="22">
        <f>F66+1</f>
        <v>40</v>
      </c>
      <c r="G68" s="103">
        <f>G38+G48+G52+G59+G65+G66-G4-G36</f>
        <v>6987334.1699999608</v>
      </c>
      <c r="H68" s="50"/>
      <c r="I68" s="51"/>
      <c r="J68" s="51"/>
      <c r="K68" s="51"/>
      <c r="L68" s="51"/>
      <c r="M68" s="82"/>
      <c r="O68" s="103">
        <f>O38+O48+O52+O59+O65+O66-O4-O36</f>
        <v>1000181.3899999988</v>
      </c>
      <c r="P68" s="50"/>
      <c r="Q68" s="51"/>
      <c r="R68" s="51"/>
      <c r="S68" s="51"/>
      <c r="T68" s="51"/>
      <c r="U68" s="82"/>
    </row>
    <row r="69" spans="1:21" ht="13.5" thickBot="1" x14ac:dyDescent="0.25">
      <c r="A69" s="25" t="s">
        <v>43</v>
      </c>
      <c r="B69" s="26"/>
      <c r="C69" s="26"/>
      <c r="D69" s="26"/>
      <c r="E69" s="26"/>
      <c r="F69" s="12">
        <f>F68+1</f>
        <v>41</v>
      </c>
      <c r="G69" s="41">
        <f t="shared" ref="G69:M69" si="89">G37-G3</f>
        <v>6951455.7200000286</v>
      </c>
      <c r="H69" s="42">
        <f t="shared" si="89"/>
        <v>6951455.719999969</v>
      </c>
      <c r="I69" s="43">
        <f t="shared" si="89"/>
        <v>0</v>
      </c>
      <c r="J69" s="43">
        <f t="shared" si="89"/>
        <v>0</v>
      </c>
      <c r="K69" s="43">
        <f t="shared" si="89"/>
        <v>0</v>
      </c>
      <c r="L69" s="43">
        <f t="shared" si="89"/>
        <v>0</v>
      </c>
      <c r="M69" s="75">
        <f t="shared" si="89"/>
        <v>0</v>
      </c>
      <c r="O69" s="41">
        <f t="shared" ref="O69:U69" si="90">O37-O3</f>
        <v>1000181.3899999857</v>
      </c>
      <c r="P69" s="42">
        <f t="shared" si="90"/>
        <v>1000181.3899999857</v>
      </c>
      <c r="Q69" s="43">
        <f t="shared" si="90"/>
        <v>0</v>
      </c>
      <c r="R69" s="43">
        <f t="shared" si="90"/>
        <v>0</v>
      </c>
      <c r="S69" s="43">
        <f t="shared" si="90"/>
        <v>0</v>
      </c>
      <c r="T69" s="43">
        <f t="shared" si="90"/>
        <v>0</v>
      </c>
      <c r="U69" s="75">
        <f t="shared" si="90"/>
        <v>0</v>
      </c>
    </row>
    <row r="70" spans="1:21" x14ac:dyDescent="0.2">
      <c r="A70" s="32" t="s">
        <v>38</v>
      </c>
      <c r="B70" s="32"/>
      <c r="C70" s="32"/>
      <c r="D70" s="32"/>
      <c r="E70" s="32"/>
      <c r="F70" s="33"/>
    </row>
    <row r="71" spans="1:21" s="32" customFormat="1" ht="11.25" x14ac:dyDescent="0.2">
      <c r="F71" s="33"/>
    </row>
    <row r="72" spans="1:21" s="32" customFormat="1" ht="11.25" x14ac:dyDescent="0.2">
      <c r="A72" s="34"/>
      <c r="B72" s="34"/>
      <c r="C72" s="34"/>
      <c r="D72" s="34"/>
      <c r="E72" s="34"/>
      <c r="F72" s="33"/>
    </row>
    <row r="73" spans="1:21" s="32" customFormat="1" ht="11.25" x14ac:dyDescent="0.2">
      <c r="A73" s="34"/>
      <c r="B73" s="34"/>
      <c r="C73" s="34"/>
      <c r="D73" s="34"/>
      <c r="E73" s="34"/>
      <c r="F73" s="33"/>
    </row>
  </sheetData>
  <mergeCells count="4">
    <mergeCell ref="D2:E2"/>
    <mergeCell ref="I1:M1"/>
    <mergeCell ref="Q1:U1"/>
    <mergeCell ref="A1:E1"/>
  </mergeCells>
  <pageMargins left="0.17" right="0.17" top="0.41" bottom="0.27559055118110237" header="0.15748031496062992" footer="0.19685039370078741"/>
  <pageSetup paperSize="8" scale="76" orientation="landscape" r:id="rId1"/>
  <headerFooter alignWithMargins="0">
    <oddFooter>&amp;C&amp;9 13&amp;R&amp;8Příloha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7"/>
  <sheetViews>
    <sheetView topLeftCell="A31" workbookViewId="0">
      <selection activeCell="N65" sqref="N65"/>
    </sheetView>
  </sheetViews>
  <sheetFormatPr defaultRowHeight="15" x14ac:dyDescent="0.25"/>
  <cols>
    <col min="1" max="1" width="4.5703125" style="106" customWidth="1"/>
    <col min="2" max="2" width="5.5703125" style="106" customWidth="1"/>
    <col min="3" max="3" width="43.7109375" style="106" customWidth="1"/>
    <col min="4" max="4" width="1.7109375" style="107" customWidth="1"/>
    <col min="5" max="8" width="13.7109375" style="107" customWidth="1"/>
    <col min="9" max="9" width="1.7109375" style="106" customWidth="1"/>
    <col min="10" max="13" width="13.7109375" style="107" customWidth="1"/>
  </cols>
  <sheetData>
    <row r="2" spans="1:13" ht="15.75" thickBot="1" x14ac:dyDescent="0.3"/>
    <row r="3" spans="1:13" x14ac:dyDescent="0.25">
      <c r="A3" s="108"/>
      <c r="B3" s="109"/>
      <c r="C3" s="110"/>
      <c r="D3" s="112"/>
      <c r="E3" s="322" t="s">
        <v>92</v>
      </c>
      <c r="F3" s="323"/>
      <c r="G3" s="323"/>
      <c r="H3" s="324"/>
      <c r="I3" s="111"/>
      <c r="J3" s="313" t="s">
        <v>93</v>
      </c>
      <c r="K3" s="314"/>
      <c r="L3" s="314"/>
      <c r="M3" s="315"/>
    </row>
    <row r="4" spans="1:13" x14ac:dyDescent="0.25">
      <c r="A4" s="112"/>
      <c r="B4" s="310" t="s">
        <v>133</v>
      </c>
      <c r="C4" s="311"/>
      <c r="D4" s="112"/>
      <c r="E4" s="113"/>
      <c r="F4" s="319" t="s">
        <v>46</v>
      </c>
      <c r="G4" s="320"/>
      <c r="H4" s="321"/>
      <c r="I4" s="111"/>
      <c r="J4" s="113"/>
      <c r="K4" s="316" t="s">
        <v>46</v>
      </c>
      <c r="L4" s="317"/>
      <c r="M4" s="318"/>
    </row>
    <row r="5" spans="1:13" x14ac:dyDescent="0.25">
      <c r="A5" s="112"/>
      <c r="B5" s="312"/>
      <c r="C5" s="311"/>
      <c r="D5" s="112"/>
      <c r="E5" s="113" t="s">
        <v>47</v>
      </c>
      <c r="F5" s="117"/>
      <c r="G5" s="115" t="s">
        <v>48</v>
      </c>
      <c r="H5" s="116"/>
      <c r="I5" s="111"/>
      <c r="J5" s="113" t="s">
        <v>47</v>
      </c>
      <c r="K5" s="114"/>
      <c r="L5" s="115" t="s">
        <v>48</v>
      </c>
      <c r="M5" s="116"/>
    </row>
    <row r="6" spans="1:13" x14ac:dyDescent="0.25">
      <c r="A6" s="118"/>
      <c r="B6" s="119" t="s">
        <v>49</v>
      </c>
      <c r="C6" s="120" t="s">
        <v>94</v>
      </c>
      <c r="D6" s="126"/>
      <c r="E6" s="122"/>
      <c r="F6" s="127" t="s">
        <v>50</v>
      </c>
      <c r="G6" s="124" t="s">
        <v>51</v>
      </c>
      <c r="H6" s="125" t="s">
        <v>52</v>
      </c>
      <c r="I6" s="121"/>
      <c r="J6" s="122"/>
      <c r="K6" s="123" t="s">
        <v>50</v>
      </c>
      <c r="L6" s="124" t="s">
        <v>51</v>
      </c>
      <c r="M6" s="125" t="s">
        <v>52</v>
      </c>
    </row>
    <row r="7" spans="1:13" x14ac:dyDescent="0.25">
      <c r="A7" s="128"/>
      <c r="B7" s="129"/>
      <c r="C7" s="129"/>
      <c r="D7" s="135"/>
      <c r="E7" s="131">
        <v>1</v>
      </c>
      <c r="F7" s="129">
        <v>2</v>
      </c>
      <c r="G7" s="133">
        <v>3</v>
      </c>
      <c r="H7" s="134">
        <v>4</v>
      </c>
      <c r="I7" s="130"/>
      <c r="J7" s="131">
        <v>1</v>
      </c>
      <c r="K7" s="132">
        <v>2</v>
      </c>
      <c r="L7" s="133">
        <v>3</v>
      </c>
      <c r="M7" s="134">
        <v>4</v>
      </c>
    </row>
    <row r="8" spans="1:13" x14ac:dyDescent="0.25">
      <c r="A8" s="136">
        <v>1</v>
      </c>
      <c r="B8" s="137" t="s">
        <v>53</v>
      </c>
      <c r="C8" s="137"/>
      <c r="D8" s="230"/>
      <c r="E8" s="226">
        <f>E9+E15+E29+E30+E31+E35+E37</f>
        <v>5758740.2699999996</v>
      </c>
      <c r="F8" s="227">
        <f>F9+F15+F29+F30+F31+F35+F37</f>
        <v>4406020.7700000005</v>
      </c>
      <c r="G8" s="228">
        <f t="shared" ref="G8:H8" si="0">G9+G15+G29+G30+G31+G35+G37</f>
        <v>1352719.5</v>
      </c>
      <c r="H8" s="229">
        <f t="shared" si="0"/>
        <v>0</v>
      </c>
      <c r="I8" s="231"/>
      <c r="J8" s="226">
        <f>J9+J15+J29+J30+J31+J35+J37</f>
        <v>7500000</v>
      </c>
      <c r="K8" s="227">
        <f>K9+K15+K29+K30+K31+K35+K37</f>
        <v>5000000</v>
      </c>
      <c r="L8" s="228">
        <f t="shared" ref="L8:M8" si="1">L9+L15+L29+L30+L31+L35+L37</f>
        <v>2500000</v>
      </c>
      <c r="M8" s="229">
        <f t="shared" si="1"/>
        <v>0</v>
      </c>
    </row>
    <row r="9" spans="1:13" x14ac:dyDescent="0.25">
      <c r="A9" s="138">
        <v>2</v>
      </c>
      <c r="B9" s="139" t="s">
        <v>95</v>
      </c>
      <c r="C9" s="139"/>
      <c r="D9" s="236"/>
      <c r="E9" s="232">
        <f>SUM(F9:H9)</f>
        <v>0</v>
      </c>
      <c r="F9" s="233"/>
      <c r="G9" s="234"/>
      <c r="H9" s="235">
        <f>SUM(H10:H14)</f>
        <v>0</v>
      </c>
      <c r="I9" s="231"/>
      <c r="J9" s="232">
        <f>SUM(K9:M9)</f>
        <v>0</v>
      </c>
      <c r="K9" s="233">
        <f>SUM(K10:K14)</f>
        <v>0</v>
      </c>
      <c r="L9" s="234">
        <f>SUM(L10:L14)</f>
        <v>0</v>
      </c>
      <c r="M9" s="235">
        <f>SUM(M10:M14)</f>
        <v>0</v>
      </c>
    </row>
    <row r="10" spans="1:13" ht="12.75" x14ac:dyDescent="0.2">
      <c r="A10" s="140">
        <v>3</v>
      </c>
      <c r="B10" s="141"/>
      <c r="C10" s="141" t="s">
        <v>54</v>
      </c>
      <c r="D10" s="241"/>
      <c r="E10" s="237">
        <f t="shared" ref="E10:E37" si="2">SUM(F10:H10)</f>
        <v>0</v>
      </c>
      <c r="F10" s="238"/>
      <c r="G10" s="239"/>
      <c r="H10" s="240"/>
      <c r="I10" s="242"/>
      <c r="J10" s="237">
        <f t="shared" ref="J10:J15" si="3">SUM(K10:M10)</f>
        <v>0</v>
      </c>
      <c r="K10" s="238"/>
      <c r="L10" s="239"/>
      <c r="M10" s="240"/>
    </row>
    <row r="11" spans="1:13" ht="12.75" x14ac:dyDescent="0.2">
      <c r="A11" s="140">
        <v>4</v>
      </c>
      <c r="B11" s="141"/>
      <c r="C11" s="141" t="s">
        <v>96</v>
      </c>
      <c r="D11" s="241"/>
      <c r="E11" s="237">
        <f t="shared" si="2"/>
        <v>0</v>
      </c>
      <c r="F11" s="238"/>
      <c r="G11" s="239"/>
      <c r="H11" s="240"/>
      <c r="I11" s="242"/>
      <c r="J11" s="237">
        <f t="shared" si="3"/>
        <v>0</v>
      </c>
      <c r="K11" s="238"/>
      <c r="L11" s="239"/>
      <c r="M11" s="240"/>
    </row>
    <row r="12" spans="1:13" ht="12.75" x14ac:dyDescent="0.2">
      <c r="A12" s="140">
        <v>5</v>
      </c>
      <c r="B12" s="141"/>
      <c r="C12" s="141" t="s">
        <v>97</v>
      </c>
      <c r="D12" s="241"/>
      <c r="E12" s="237">
        <f t="shared" si="2"/>
        <v>0</v>
      </c>
      <c r="F12" s="238"/>
      <c r="G12" s="239"/>
      <c r="H12" s="240"/>
      <c r="I12" s="242"/>
      <c r="J12" s="237">
        <f t="shared" si="3"/>
        <v>0</v>
      </c>
      <c r="K12" s="238"/>
      <c r="L12" s="239"/>
      <c r="M12" s="240"/>
    </row>
    <row r="13" spans="1:13" ht="12.75" x14ac:dyDescent="0.2">
      <c r="A13" s="140">
        <v>6</v>
      </c>
      <c r="B13" s="141"/>
      <c r="C13" s="141" t="s">
        <v>55</v>
      </c>
      <c r="D13" s="241"/>
      <c r="E13" s="237">
        <f t="shared" si="2"/>
        <v>0</v>
      </c>
      <c r="F13" s="238"/>
      <c r="G13" s="239"/>
      <c r="H13" s="240"/>
      <c r="I13" s="242"/>
      <c r="J13" s="237">
        <f t="shared" si="3"/>
        <v>0</v>
      </c>
      <c r="K13" s="238"/>
      <c r="L13" s="239"/>
      <c r="M13" s="240"/>
    </row>
    <row r="14" spans="1:13" ht="12.75" x14ac:dyDescent="0.2">
      <c r="A14" s="142">
        <v>7</v>
      </c>
      <c r="B14" s="143"/>
      <c r="C14" s="143" t="s">
        <v>56</v>
      </c>
      <c r="D14" s="241"/>
      <c r="E14" s="243">
        <f t="shared" si="2"/>
        <v>0</v>
      </c>
      <c r="F14" s="244"/>
      <c r="G14" s="245"/>
      <c r="H14" s="246"/>
      <c r="I14" s="242"/>
      <c r="J14" s="243">
        <f t="shared" si="3"/>
        <v>0</v>
      </c>
      <c r="K14" s="244"/>
      <c r="L14" s="245"/>
      <c r="M14" s="246"/>
    </row>
    <row r="15" spans="1:13" x14ac:dyDescent="0.2">
      <c r="A15" s="144">
        <v>8</v>
      </c>
      <c r="B15" s="145" t="s">
        <v>57</v>
      </c>
      <c r="C15" s="145"/>
      <c r="D15" s="236"/>
      <c r="E15" s="247">
        <f t="shared" si="2"/>
        <v>4353524.51</v>
      </c>
      <c r="F15" s="249">
        <f>SUM(F16:F28)</f>
        <v>3000805.0100000002</v>
      </c>
      <c r="G15" s="249">
        <f>SUM(G16:G28)</f>
        <v>1352719.5</v>
      </c>
      <c r="H15" s="250">
        <f>SUM(H16:H28)</f>
        <v>0</v>
      </c>
      <c r="I15" s="231"/>
      <c r="J15" s="247">
        <f t="shared" si="3"/>
        <v>6000000</v>
      </c>
      <c r="K15" s="248">
        <f>SUM(K16:K28)</f>
        <v>3500000</v>
      </c>
      <c r="L15" s="249">
        <f>SUM(L16:L28)</f>
        <v>2500000</v>
      </c>
      <c r="M15" s="250"/>
    </row>
    <row r="16" spans="1:13" s="148" customFormat="1" ht="12.75" x14ac:dyDescent="0.2">
      <c r="A16" s="146"/>
      <c r="B16" s="147"/>
      <c r="C16" s="147" t="s">
        <v>98</v>
      </c>
      <c r="D16" s="255"/>
      <c r="E16" s="251">
        <f>SUM(F16:H16)</f>
        <v>2652193.89</v>
      </c>
      <c r="F16" s="225">
        <v>2652193.89</v>
      </c>
      <c r="G16" s="253"/>
      <c r="H16" s="254"/>
      <c r="I16" s="256"/>
      <c r="J16" s="251">
        <f>SUM(K16:M16)</f>
        <v>2647665</v>
      </c>
      <c r="K16" s="252">
        <v>2647665</v>
      </c>
      <c r="L16" s="253"/>
      <c r="M16" s="254"/>
    </row>
    <row r="17" spans="1:13" s="148" customFormat="1" ht="12.75" x14ac:dyDescent="0.2">
      <c r="A17" s="149"/>
      <c r="B17" s="150"/>
      <c r="C17" s="150" t="s">
        <v>99</v>
      </c>
      <c r="D17" s="255"/>
      <c r="E17" s="257">
        <f>SUM(F17:H17)</f>
        <v>0</v>
      </c>
      <c r="F17" s="261"/>
      <c r="G17" s="259"/>
      <c r="H17" s="260"/>
      <c r="I17" s="256"/>
      <c r="J17" s="257">
        <f>SUM(K17:M17)</f>
        <v>0</v>
      </c>
      <c r="K17" s="258"/>
      <c r="L17" s="259"/>
      <c r="M17" s="260"/>
    </row>
    <row r="18" spans="1:13" s="148" customFormat="1" ht="12.75" x14ac:dyDescent="0.2">
      <c r="A18" s="140"/>
      <c r="B18" s="141"/>
      <c r="C18" s="141" t="s">
        <v>100</v>
      </c>
      <c r="D18" s="262"/>
      <c r="E18" s="257">
        <f>SUM(F18:H18)</f>
        <v>1268080</v>
      </c>
      <c r="F18" s="263"/>
      <c r="G18" s="239">
        <v>1268080</v>
      </c>
      <c r="H18" s="240"/>
      <c r="I18" s="264"/>
      <c r="J18" s="257">
        <f>SUM(K18:M18)</f>
        <v>1500000</v>
      </c>
      <c r="K18" s="238"/>
      <c r="L18" s="239">
        <v>1500000</v>
      </c>
      <c r="M18" s="240"/>
    </row>
    <row r="19" spans="1:13" s="148" customFormat="1" ht="12.75" x14ac:dyDescent="0.2">
      <c r="A19" s="140"/>
      <c r="B19" s="141"/>
      <c r="C19" s="141" t="s">
        <v>101</v>
      </c>
      <c r="D19" s="262"/>
      <c r="E19" s="257">
        <f>SUM(F19:H19)</f>
        <v>0</v>
      </c>
      <c r="F19" s="263"/>
      <c r="G19" s="239"/>
      <c r="H19" s="240"/>
      <c r="I19" s="264"/>
      <c r="J19" s="257">
        <f>SUM(K19:M19)</f>
        <v>0</v>
      </c>
      <c r="K19" s="238"/>
      <c r="L19" s="239"/>
      <c r="M19" s="240"/>
    </row>
    <row r="20" spans="1:13" s="148" customFormat="1" ht="12.75" x14ac:dyDescent="0.2">
      <c r="A20" s="140"/>
      <c r="B20" s="141"/>
      <c r="C20" s="141" t="s">
        <v>102</v>
      </c>
      <c r="D20" s="262"/>
      <c r="E20" s="257">
        <f t="shared" ref="E20:E27" si="4">SUM(F20:H20)</f>
        <v>84639.5</v>
      </c>
      <c r="F20" s="263"/>
      <c r="G20" s="239">
        <v>84639.5</v>
      </c>
      <c r="H20" s="240"/>
      <c r="I20" s="264"/>
      <c r="J20" s="257">
        <f t="shared" ref="J20:J27" si="5">SUM(K20:M20)</f>
        <v>1000000</v>
      </c>
      <c r="K20" s="238"/>
      <c r="L20" s="239">
        <v>1000000</v>
      </c>
      <c r="M20" s="240"/>
    </row>
    <row r="21" spans="1:13" s="148" customFormat="1" ht="12.75" x14ac:dyDescent="0.2">
      <c r="A21" s="140"/>
      <c r="B21" s="141"/>
      <c r="C21" s="141" t="s">
        <v>103</v>
      </c>
      <c r="D21" s="262"/>
      <c r="E21" s="257">
        <f t="shared" si="4"/>
        <v>0</v>
      </c>
      <c r="F21" s="263"/>
      <c r="G21" s="239"/>
      <c r="H21" s="240"/>
      <c r="I21" s="264"/>
      <c r="J21" s="257">
        <f t="shared" si="5"/>
        <v>0</v>
      </c>
      <c r="K21" s="238"/>
      <c r="L21" s="239"/>
      <c r="M21" s="240"/>
    </row>
    <row r="22" spans="1:13" s="148" customFormat="1" ht="12.75" x14ac:dyDescent="0.2">
      <c r="A22" s="140"/>
      <c r="B22" s="141"/>
      <c r="C22" s="141" t="s">
        <v>104</v>
      </c>
      <c r="D22" s="262"/>
      <c r="E22" s="257">
        <f t="shared" si="4"/>
        <v>0</v>
      </c>
      <c r="F22" s="263"/>
      <c r="G22" s="239"/>
      <c r="H22" s="240"/>
      <c r="I22" s="264"/>
      <c r="J22" s="257">
        <f t="shared" si="5"/>
        <v>0</v>
      </c>
      <c r="K22" s="238"/>
      <c r="L22" s="239"/>
      <c r="M22" s="240"/>
    </row>
    <row r="23" spans="1:13" s="148" customFormat="1" ht="12.75" x14ac:dyDescent="0.2">
      <c r="A23" s="140"/>
      <c r="B23" s="141"/>
      <c r="C23" s="141" t="s">
        <v>105</v>
      </c>
      <c r="D23" s="262"/>
      <c r="E23" s="257">
        <f t="shared" si="4"/>
        <v>174356.29</v>
      </c>
      <c r="F23" s="263">
        <v>174356.29</v>
      </c>
      <c r="G23" s="239"/>
      <c r="H23" s="240"/>
      <c r="I23" s="264"/>
      <c r="J23" s="257">
        <f t="shared" si="5"/>
        <v>100000</v>
      </c>
      <c r="K23" s="238">
        <v>100000</v>
      </c>
      <c r="L23" s="239"/>
      <c r="M23" s="240"/>
    </row>
    <row r="24" spans="1:13" s="148" customFormat="1" ht="12.75" x14ac:dyDescent="0.2">
      <c r="A24" s="140"/>
      <c r="B24" s="141"/>
      <c r="C24" s="141" t="s">
        <v>106</v>
      </c>
      <c r="D24" s="262"/>
      <c r="E24" s="257">
        <f t="shared" si="4"/>
        <v>45382.67</v>
      </c>
      <c r="F24" s="263">
        <v>45382.67</v>
      </c>
      <c r="G24" s="239"/>
      <c r="H24" s="240"/>
      <c r="I24" s="264"/>
      <c r="J24" s="257">
        <f t="shared" si="5"/>
        <v>80000</v>
      </c>
      <c r="K24" s="238">
        <v>80000</v>
      </c>
      <c r="L24" s="239"/>
      <c r="M24" s="240"/>
    </row>
    <row r="25" spans="1:13" s="148" customFormat="1" ht="12.75" x14ac:dyDescent="0.2">
      <c r="A25" s="140"/>
      <c r="B25" s="141"/>
      <c r="C25" s="141" t="s">
        <v>107</v>
      </c>
      <c r="D25" s="262"/>
      <c r="E25" s="257">
        <f t="shared" si="4"/>
        <v>128872.16</v>
      </c>
      <c r="F25" s="263">
        <v>128872.16</v>
      </c>
      <c r="G25" s="239"/>
      <c r="H25" s="240"/>
      <c r="I25" s="264"/>
      <c r="J25" s="257">
        <f t="shared" si="5"/>
        <v>672335</v>
      </c>
      <c r="K25" s="238">
        <v>672335</v>
      </c>
      <c r="L25" s="239"/>
      <c r="M25" s="240"/>
    </row>
    <row r="26" spans="1:13" s="148" customFormat="1" ht="12.75" x14ac:dyDescent="0.2">
      <c r="A26" s="151"/>
      <c r="B26" s="152"/>
      <c r="C26" s="152" t="s">
        <v>108</v>
      </c>
      <c r="D26" s="268"/>
      <c r="E26" s="257">
        <f t="shared" si="4"/>
        <v>0</v>
      </c>
      <c r="F26" s="269"/>
      <c r="G26" s="266"/>
      <c r="H26" s="267"/>
      <c r="I26" s="270"/>
      <c r="J26" s="257">
        <f t="shared" si="5"/>
        <v>0</v>
      </c>
      <c r="K26" s="265"/>
      <c r="L26" s="266"/>
      <c r="M26" s="267"/>
    </row>
    <row r="27" spans="1:13" s="148" customFormat="1" ht="12.75" x14ac:dyDescent="0.2">
      <c r="A27" s="151"/>
      <c r="B27" s="152"/>
      <c r="C27" s="152" t="s">
        <v>132</v>
      </c>
      <c r="D27" s="268"/>
      <c r="E27" s="257">
        <f t="shared" si="4"/>
        <v>0</v>
      </c>
      <c r="F27" s="269"/>
      <c r="G27" s="266"/>
      <c r="H27" s="267"/>
      <c r="I27" s="270"/>
      <c r="J27" s="257">
        <f t="shared" si="5"/>
        <v>0</v>
      </c>
      <c r="K27" s="265"/>
      <c r="L27" s="266"/>
      <c r="M27" s="267"/>
    </row>
    <row r="28" spans="1:13" s="148" customFormat="1" ht="12.75" x14ac:dyDescent="0.2">
      <c r="A28" s="153"/>
      <c r="B28" s="154"/>
      <c r="C28" s="154"/>
      <c r="D28" s="268"/>
      <c r="E28" s="271">
        <f>SUM(F28:H28)</f>
        <v>0</v>
      </c>
      <c r="F28" s="275"/>
      <c r="G28" s="273"/>
      <c r="H28" s="274"/>
      <c r="I28" s="270"/>
      <c r="J28" s="271">
        <f>SUM(K28:M28)</f>
        <v>0</v>
      </c>
      <c r="K28" s="272"/>
      <c r="L28" s="273"/>
      <c r="M28" s="274"/>
    </row>
    <row r="29" spans="1:13" x14ac:dyDescent="0.2">
      <c r="A29" s="144">
        <v>9</v>
      </c>
      <c r="B29" s="145" t="s">
        <v>58</v>
      </c>
      <c r="C29" s="145"/>
      <c r="D29" s="236"/>
      <c r="E29" s="247">
        <f t="shared" si="2"/>
        <v>0</v>
      </c>
      <c r="F29" s="276"/>
      <c r="G29" s="277"/>
      <c r="H29" s="250"/>
      <c r="I29" s="231"/>
      <c r="J29" s="247">
        <f t="shared" ref="J29:J31" si="6">SUM(K29:M29)</f>
        <v>0</v>
      </c>
      <c r="K29" s="248"/>
      <c r="L29" s="249"/>
      <c r="M29" s="250"/>
    </row>
    <row r="30" spans="1:13" x14ac:dyDescent="0.2">
      <c r="A30" s="138">
        <v>10</v>
      </c>
      <c r="B30" s="139" t="s">
        <v>59</v>
      </c>
      <c r="C30" s="139"/>
      <c r="D30" s="236"/>
      <c r="E30" s="247">
        <f t="shared" si="2"/>
        <v>0</v>
      </c>
      <c r="F30" s="281"/>
      <c r="G30" s="282"/>
      <c r="H30" s="280"/>
      <c r="I30" s="231"/>
      <c r="J30" s="247">
        <f t="shared" si="6"/>
        <v>0</v>
      </c>
      <c r="K30" s="278"/>
      <c r="L30" s="279"/>
      <c r="M30" s="280"/>
    </row>
    <row r="31" spans="1:13" x14ac:dyDescent="0.2">
      <c r="A31" s="144">
        <v>11</v>
      </c>
      <c r="B31" s="145" t="s">
        <v>60</v>
      </c>
      <c r="C31" s="145"/>
      <c r="D31" s="236"/>
      <c r="E31" s="283">
        <f t="shared" si="2"/>
        <v>1405215.76</v>
      </c>
      <c r="F31" s="278">
        <f>SUM(F32:F34)</f>
        <v>1405215.76</v>
      </c>
      <c r="G31" s="279"/>
      <c r="H31" s="280"/>
      <c r="I31" s="231"/>
      <c r="J31" s="283">
        <f t="shared" si="6"/>
        <v>1500000</v>
      </c>
      <c r="K31" s="278">
        <f>SUM(K32:K34)</f>
        <v>1500000</v>
      </c>
      <c r="L31" s="279"/>
      <c r="M31" s="280"/>
    </row>
    <row r="32" spans="1:13" s="156" customFormat="1" ht="12.75" x14ac:dyDescent="0.2">
      <c r="A32" s="146"/>
      <c r="B32" s="147"/>
      <c r="C32" s="155" t="s">
        <v>109</v>
      </c>
      <c r="D32" s="241"/>
      <c r="E32" s="251">
        <f>SUM(F32:H32)</f>
        <v>1405215.76</v>
      </c>
      <c r="F32" s="252">
        <v>1405215.76</v>
      </c>
      <c r="G32" s="253"/>
      <c r="H32" s="284"/>
      <c r="I32" s="242"/>
      <c r="J32" s="251">
        <f>SUM(K32:M32)</f>
        <v>1402540</v>
      </c>
      <c r="K32" s="252">
        <v>1402540</v>
      </c>
      <c r="L32" s="253"/>
      <c r="M32" s="284"/>
    </row>
    <row r="33" spans="1:13" s="156" customFormat="1" ht="12.75" x14ac:dyDescent="0.2">
      <c r="A33" s="142"/>
      <c r="B33" s="143"/>
      <c r="C33" s="157" t="s">
        <v>110</v>
      </c>
      <c r="D33" s="241"/>
      <c r="E33" s="257">
        <f>SUM(F33:H33)</f>
        <v>0</v>
      </c>
      <c r="F33" s="244"/>
      <c r="G33" s="245"/>
      <c r="H33" s="285"/>
      <c r="I33" s="242"/>
      <c r="J33" s="257">
        <f>SUM(K33:M33)</f>
        <v>97460</v>
      </c>
      <c r="K33" s="244">
        <v>97460</v>
      </c>
      <c r="L33" s="245"/>
      <c r="M33" s="285"/>
    </row>
    <row r="34" spans="1:13" s="156" customFormat="1" ht="12.75" x14ac:dyDescent="0.2">
      <c r="A34" s="153"/>
      <c r="B34" s="154"/>
      <c r="C34" s="158" t="s">
        <v>111</v>
      </c>
      <c r="D34" s="241"/>
      <c r="E34" s="271">
        <f>SUM(F34:H34)</f>
        <v>0</v>
      </c>
      <c r="F34" s="272"/>
      <c r="G34" s="273"/>
      <c r="H34" s="286"/>
      <c r="I34" s="242"/>
      <c r="J34" s="271">
        <f>SUM(K34:M34)</f>
        <v>0</v>
      </c>
      <c r="K34" s="272"/>
      <c r="L34" s="273"/>
      <c r="M34" s="286"/>
    </row>
    <row r="35" spans="1:13" x14ac:dyDescent="0.2">
      <c r="A35" s="144">
        <v>12</v>
      </c>
      <c r="B35" s="145" t="s">
        <v>112</v>
      </c>
      <c r="C35" s="145"/>
      <c r="D35" s="236"/>
      <c r="E35" s="283">
        <f t="shared" si="2"/>
        <v>0</v>
      </c>
      <c r="F35" s="287"/>
      <c r="G35" s="288"/>
      <c r="H35" s="280"/>
      <c r="I35" s="231"/>
      <c r="J35" s="283">
        <f t="shared" ref="J35:J37" si="7">SUM(K35:M35)</f>
        <v>0</v>
      </c>
      <c r="K35" s="287"/>
      <c r="L35" s="288"/>
      <c r="M35" s="280"/>
    </row>
    <row r="36" spans="1:13" x14ac:dyDescent="0.2">
      <c r="A36" s="144">
        <v>13</v>
      </c>
      <c r="B36" s="145" t="s">
        <v>61</v>
      </c>
      <c r="C36" s="145"/>
      <c r="D36" s="236"/>
      <c r="E36" s="283">
        <f t="shared" si="2"/>
        <v>0</v>
      </c>
      <c r="F36" s="287"/>
      <c r="G36" s="288"/>
      <c r="H36" s="280"/>
      <c r="I36" s="231"/>
      <c r="J36" s="283">
        <f t="shared" si="7"/>
        <v>0</v>
      </c>
      <c r="K36" s="287"/>
      <c r="L36" s="288"/>
      <c r="M36" s="280"/>
    </row>
    <row r="37" spans="1:13" ht="15.75" thickBot="1" x14ac:dyDescent="0.25">
      <c r="A37" s="159">
        <v>13</v>
      </c>
      <c r="B37" s="160" t="s">
        <v>62</v>
      </c>
      <c r="C37" s="160"/>
      <c r="D37" s="236"/>
      <c r="E37" s="289">
        <f t="shared" si="2"/>
        <v>0</v>
      </c>
      <c r="F37" s="290"/>
      <c r="G37" s="291"/>
      <c r="H37" s="292"/>
      <c r="I37" s="231"/>
      <c r="J37" s="289">
        <f t="shared" si="7"/>
        <v>0</v>
      </c>
      <c r="K37" s="290"/>
      <c r="L37" s="291"/>
      <c r="M37" s="292"/>
    </row>
    <row r="38" spans="1:13" x14ac:dyDescent="0.25">
      <c r="A38" s="161"/>
      <c r="B38" s="161"/>
    </row>
    <row r="39" spans="1:13" x14ac:dyDescent="0.25">
      <c r="A39" s="161"/>
      <c r="B39" s="161"/>
    </row>
    <row r="40" spans="1:13" x14ac:dyDescent="0.25">
      <c r="A40" s="161"/>
      <c r="B40" s="161"/>
    </row>
    <row r="41" spans="1:13" ht="15.75" thickBot="1" x14ac:dyDescent="0.3"/>
    <row r="42" spans="1:13" x14ac:dyDescent="0.25">
      <c r="A42" s="301" t="s">
        <v>113</v>
      </c>
      <c r="B42" s="302"/>
      <c r="C42" s="303"/>
      <c r="E42" s="307" t="s">
        <v>91</v>
      </c>
      <c r="F42" s="308"/>
      <c r="G42" s="308"/>
      <c r="H42" s="309"/>
      <c r="I42" s="107"/>
      <c r="J42" s="307" t="s">
        <v>114</v>
      </c>
      <c r="K42" s="308"/>
      <c r="L42" s="308"/>
      <c r="M42" s="309"/>
    </row>
    <row r="43" spans="1:13" s="166" customFormat="1" ht="30.75" thickBot="1" x14ac:dyDescent="0.25">
      <c r="A43" s="304"/>
      <c r="B43" s="305"/>
      <c r="C43" s="306"/>
      <c r="D43" s="162"/>
      <c r="E43" s="163" t="s">
        <v>117</v>
      </c>
      <c r="F43" s="164" t="s">
        <v>115</v>
      </c>
      <c r="G43" s="164" t="s">
        <v>116</v>
      </c>
      <c r="H43" s="165" t="s">
        <v>118</v>
      </c>
      <c r="I43" s="162"/>
      <c r="J43" s="163" t="s">
        <v>117</v>
      </c>
      <c r="K43" s="164" t="s">
        <v>115</v>
      </c>
      <c r="L43" s="164" t="s">
        <v>116</v>
      </c>
      <c r="M43" s="165" t="s">
        <v>118</v>
      </c>
    </row>
    <row r="44" spans="1:13" s="174" customFormat="1" x14ac:dyDescent="0.25">
      <c r="A44" s="167" t="s">
        <v>119</v>
      </c>
      <c r="B44" s="168"/>
      <c r="C44" s="169"/>
      <c r="D44" s="173"/>
      <c r="E44" s="170">
        <v>4796646</v>
      </c>
      <c r="F44" s="171">
        <v>3411500</v>
      </c>
      <c r="G44" s="171">
        <v>-5508662.5800000001</v>
      </c>
      <c r="H44" s="172">
        <f>SUM(E44:G44)</f>
        <v>2699483.42</v>
      </c>
      <c r="I44" s="173"/>
      <c r="J44" s="170">
        <v>4796646</v>
      </c>
      <c r="K44" s="171"/>
      <c r="L44" s="171"/>
      <c r="M44" s="172">
        <f>SUM(J44:L44)</f>
        <v>4796646</v>
      </c>
    </row>
    <row r="45" spans="1:13" s="148" customFormat="1" ht="12.75" x14ac:dyDescent="0.2">
      <c r="A45" s="175"/>
      <c r="B45" s="176" t="s">
        <v>120</v>
      </c>
      <c r="C45" s="177"/>
      <c r="D45" s="182"/>
      <c r="E45" s="179"/>
      <c r="F45" s="180"/>
      <c r="G45" s="180">
        <v>-575499</v>
      </c>
      <c r="H45" s="181"/>
      <c r="I45" s="182"/>
      <c r="J45" s="179"/>
      <c r="K45" s="180"/>
      <c r="L45" s="180"/>
      <c r="M45" s="181"/>
    </row>
    <row r="46" spans="1:13" s="174" customFormat="1" x14ac:dyDescent="0.25">
      <c r="A46" s="183" t="s">
        <v>121</v>
      </c>
      <c r="B46" s="184"/>
      <c r="C46" s="185"/>
      <c r="D46" s="173"/>
      <c r="E46" s="186">
        <v>3934072.3</v>
      </c>
      <c r="F46" s="187">
        <v>1342940</v>
      </c>
      <c r="G46" s="187">
        <v>-713028</v>
      </c>
      <c r="H46" s="188">
        <f>SUM(E46:G46)</f>
        <v>4563984.3</v>
      </c>
      <c r="I46" s="173"/>
      <c r="J46" s="186">
        <v>3934072.3</v>
      </c>
      <c r="K46" s="187">
        <v>1300000</v>
      </c>
      <c r="L46" s="187">
        <v>-800000</v>
      </c>
      <c r="M46" s="188">
        <f>SUM(J46:L46)</f>
        <v>4434072.3</v>
      </c>
    </row>
    <row r="47" spans="1:13" s="174" customFormat="1" x14ac:dyDescent="0.25">
      <c r="A47" s="183" t="s">
        <v>122</v>
      </c>
      <c r="B47" s="184"/>
      <c r="C47" s="185"/>
      <c r="D47" s="173"/>
      <c r="E47" s="186">
        <v>833420.76</v>
      </c>
      <c r="F47" s="187"/>
      <c r="G47" s="187"/>
      <c r="H47" s="188">
        <v>833420.76</v>
      </c>
      <c r="I47" s="173"/>
      <c r="J47" s="186">
        <v>833420.76</v>
      </c>
      <c r="K47" s="187"/>
      <c r="L47" s="187"/>
      <c r="M47" s="188">
        <f>SUM(J47:L47)</f>
        <v>833420.76</v>
      </c>
    </row>
    <row r="48" spans="1:13" s="174" customFormat="1" x14ac:dyDescent="0.25">
      <c r="A48" s="189" t="s">
        <v>123</v>
      </c>
      <c r="B48" s="168"/>
      <c r="C48" s="169"/>
      <c r="D48" s="173"/>
      <c r="E48" s="190">
        <v>98770585.129999995</v>
      </c>
      <c r="F48" s="191">
        <v>18437519.289999999</v>
      </c>
      <c r="G48" s="191">
        <v>-2019020.81</v>
      </c>
      <c r="H48" s="192">
        <f>SUM(E48:G48)</f>
        <v>115189083.60999998</v>
      </c>
      <c r="I48" s="173"/>
      <c r="J48" s="190">
        <v>98770585.129999995</v>
      </c>
      <c r="K48" s="191"/>
      <c r="L48" s="191"/>
      <c r="M48" s="192">
        <f>SUM(J48:L48)</f>
        <v>98770585.129999995</v>
      </c>
    </row>
    <row r="49" spans="1:13" s="148" customFormat="1" ht="12.75" x14ac:dyDescent="0.2">
      <c r="A49" s="193"/>
      <c r="B49" s="194" t="s">
        <v>124</v>
      </c>
      <c r="C49" s="195" t="s">
        <v>125</v>
      </c>
      <c r="D49" s="178"/>
      <c r="E49" s="196">
        <v>2781156.46</v>
      </c>
      <c r="F49" s="197">
        <v>470912.2</v>
      </c>
      <c r="G49" s="197">
        <v>-2019020.81</v>
      </c>
      <c r="H49" s="198">
        <f>SUM(E49:G49)</f>
        <v>1233047.8500000001</v>
      </c>
      <c r="I49" s="178"/>
      <c r="J49" s="196">
        <v>2781156.46</v>
      </c>
      <c r="K49" s="197"/>
      <c r="L49" s="197"/>
      <c r="M49" s="198">
        <f>SUM(J49:L49)</f>
        <v>2781156.46</v>
      </c>
    </row>
    <row r="50" spans="1:13" s="148" customFormat="1" ht="12.75" x14ac:dyDescent="0.2">
      <c r="A50" s="175"/>
      <c r="B50" s="176"/>
      <c r="C50" s="177" t="s">
        <v>126</v>
      </c>
      <c r="D50" s="202"/>
      <c r="E50" s="199"/>
      <c r="F50" s="180">
        <v>669175.5</v>
      </c>
      <c r="G50" s="200"/>
      <c r="H50" s="201"/>
      <c r="I50" s="178"/>
      <c r="J50" s="199"/>
      <c r="K50" s="180"/>
      <c r="L50" s="200"/>
      <c r="M50" s="201"/>
    </row>
    <row r="51" spans="1:13" s="174" customFormat="1" x14ac:dyDescent="0.25">
      <c r="A51" s="189" t="s">
        <v>127</v>
      </c>
      <c r="B51" s="168"/>
      <c r="C51" s="169"/>
      <c r="D51" s="173"/>
      <c r="E51" s="190">
        <v>10963123.24</v>
      </c>
      <c r="F51" s="191">
        <v>7097945.3399999999</v>
      </c>
      <c r="G51" s="191">
        <v>-11405215.76</v>
      </c>
      <c r="H51" s="192">
        <f>SUM(E51:G51)</f>
        <v>6655852.8199999984</v>
      </c>
      <c r="I51" s="173"/>
      <c r="J51" s="190">
        <v>10963123.24</v>
      </c>
      <c r="K51" s="191">
        <f>5479833.12+2048000</f>
        <v>7527833.1200000001</v>
      </c>
      <c r="L51" s="191">
        <v>-11500000</v>
      </c>
      <c r="M51" s="192">
        <f>SUM(J51:L51)</f>
        <v>6990956.3599999994</v>
      </c>
    </row>
    <row r="52" spans="1:13" s="148" customFormat="1" ht="12.75" x14ac:dyDescent="0.2">
      <c r="A52" s="175"/>
      <c r="B52" s="176" t="s">
        <v>128</v>
      </c>
      <c r="C52" s="177"/>
      <c r="D52" s="202"/>
      <c r="E52" s="199"/>
      <c r="F52" s="200"/>
      <c r="G52" s="180">
        <v>-10000000</v>
      </c>
      <c r="H52" s="201"/>
      <c r="I52" s="178"/>
      <c r="J52" s="199"/>
      <c r="K52" s="200"/>
      <c r="L52" s="180">
        <v>-10000000</v>
      </c>
      <c r="M52" s="201"/>
    </row>
    <row r="53" spans="1:13" x14ac:dyDescent="0.25">
      <c r="A53" s="203" t="s">
        <v>129</v>
      </c>
      <c r="B53" s="204"/>
      <c r="C53" s="205"/>
      <c r="D53" s="206"/>
      <c r="E53" s="207">
        <v>46089253</v>
      </c>
      <c r="F53" s="208"/>
      <c r="G53" s="209">
        <f>-28366585-10000000</f>
        <v>-38366585</v>
      </c>
      <c r="H53" s="210">
        <f>SUM(E53:G53)</f>
        <v>7722668</v>
      </c>
      <c r="I53" s="206"/>
      <c r="J53" s="207">
        <v>46089253</v>
      </c>
      <c r="K53" s="208"/>
      <c r="L53" s="209">
        <f>-28366585-10000000</f>
        <v>-38366585</v>
      </c>
      <c r="M53" s="210">
        <f>SUM(J53:L53)</f>
        <v>7722668</v>
      </c>
    </row>
    <row r="54" spans="1:13" s="148" customFormat="1" ht="12.75" x14ac:dyDescent="0.2">
      <c r="A54" s="211"/>
      <c r="B54" s="212" t="s">
        <v>130</v>
      </c>
      <c r="C54" s="213"/>
      <c r="D54" s="214"/>
      <c r="E54" s="215"/>
      <c r="F54" s="216"/>
      <c r="G54" s="218">
        <v>-28366585</v>
      </c>
      <c r="H54" s="217"/>
      <c r="I54" s="214"/>
      <c r="J54" s="215"/>
      <c r="K54" s="216"/>
      <c r="L54" s="218">
        <v>-28366585</v>
      </c>
      <c r="M54" s="217"/>
    </row>
    <row r="55" spans="1:13" ht="15.75" thickBot="1" x14ac:dyDescent="0.3">
      <c r="A55" s="219" t="s">
        <v>131</v>
      </c>
      <c r="B55" s="220"/>
      <c r="C55" s="221"/>
      <c r="E55" s="222">
        <v>4952252.87</v>
      </c>
      <c r="F55" s="223">
        <v>2000000</v>
      </c>
      <c r="G55" s="223">
        <v>-4353524.51</v>
      </c>
      <c r="H55" s="224">
        <f>SUM(E55:G55)</f>
        <v>2598728.3600000003</v>
      </c>
      <c r="J55" s="222">
        <v>4952252.87</v>
      </c>
      <c r="K55" s="223">
        <v>2000000</v>
      </c>
      <c r="L55" s="223">
        <v>-6000000</v>
      </c>
      <c r="M55" s="224">
        <f>SUM(J55:L55)</f>
        <v>952252.87000000011</v>
      </c>
    </row>
    <row r="94" spans="1:1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2.75" x14ac:dyDescent="0.2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2.75" x14ac:dyDescent="0.2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</sheetData>
  <mergeCells count="8">
    <mergeCell ref="J3:M3"/>
    <mergeCell ref="F4:H4"/>
    <mergeCell ref="K4:M4"/>
    <mergeCell ref="E3:H3"/>
    <mergeCell ref="A42:C43"/>
    <mergeCell ref="E42:H42"/>
    <mergeCell ref="J42:M42"/>
    <mergeCell ref="B4:C5"/>
  </mergeCells>
  <pageMargins left="0.17" right="0.17" top="0.27" bottom="0.23" header="0.16" footer="0.17"/>
  <pageSetup paperSize="8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NEI</vt:lpstr>
      <vt:lpstr>INV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Lunakova</dc:creator>
  <cp:lastModifiedBy>RNDr Lenka Bartošková</cp:lastModifiedBy>
  <cp:lastPrinted>2017-02-16T13:25:13Z</cp:lastPrinted>
  <dcterms:created xsi:type="dcterms:W3CDTF">2014-09-24T06:36:49Z</dcterms:created>
  <dcterms:modified xsi:type="dcterms:W3CDTF">2017-05-21T14:35:10Z</dcterms:modified>
</cp:coreProperties>
</file>