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cnmuni.sharepoint.com/sites/mu-RECT-EO/Sdilene dokumenty/Odd. financování/ROZPOCET_MU/2024/04_Schváleno AS/Schváleno AS/"/>
    </mc:Choice>
  </mc:AlternateContent>
  <xr:revisionPtr revIDLastSave="2" documentId="8_{D0F7AE44-C594-47B7-9165-1DB18FAE6937}" xr6:coauthVersionLast="47" xr6:coauthVersionMax="47" xr10:uidLastSave="{F7ECAFDC-2644-477E-BF79-4EFB43F7355C}"/>
  <bookViews>
    <workbookView xWindow="28680" yWindow="-120" windowWidth="19440" windowHeight="15000" tabRatio="893" xr2:uid="{00000000-000D-0000-FFFF-FFFF00000000}"/>
  </bookViews>
  <sheets>
    <sheet name="titl" sheetId="27" r:id="rId1"/>
    <sheet name="Celkem" sheetId="26" r:id="rId2"/>
    <sheet name="fakulty" sheetId="25" r:id="rId3"/>
    <sheet name="ostatní" sheetId="23" r:id="rId4"/>
    <sheet name="LF" sheetId="2" r:id="rId5"/>
    <sheet name="FaF" sheetId="49" r:id="rId6"/>
    <sheet name="FF" sheetId="3" r:id="rId7"/>
    <sheet name="PrF" sheetId="4" r:id="rId8"/>
    <sheet name="FSS" sheetId="5" r:id="rId9"/>
    <sheet name="PřF" sheetId="6" r:id="rId10"/>
    <sheet name="FI" sheetId="7" r:id="rId11"/>
    <sheet name="PdF" sheetId="8" r:id="rId12"/>
    <sheet name="FSpS" sheetId="9" r:id="rId13"/>
    <sheet name="ESF" sheetId="10" r:id="rId14"/>
    <sheet name="fak" sheetId="24" r:id="rId15"/>
    <sheet name="CEITEC" sheetId="40" r:id="rId16"/>
    <sheet name="CŘS" sheetId="39" state="hidden" r:id="rId17"/>
    <sheet name="SKM" sheetId="11" r:id="rId18"/>
    <sheet name="SUKB" sheetId="12" r:id="rId19"/>
    <sheet name="UCT" sheetId="13" r:id="rId20"/>
    <sheet name="SPSSN" sheetId="14" r:id="rId21"/>
    <sheet name="CTT" sheetId="41" r:id="rId22"/>
    <sheet name="ÚVT" sheetId="16" r:id="rId23"/>
    <sheet name="CJV" sheetId="18" r:id="rId24"/>
    <sheet name="CZS" sheetId="19" r:id="rId25"/>
    <sheet name="RMU" sheetId="20" r:id="rId26"/>
    <sheet name="ostatni" sheetId="22" r:id="rId27"/>
    <sheet name="příl. č. 1-osnova NEI rozpočtu" sheetId="50" r:id="rId28"/>
    <sheet name="MU_skut" sheetId="31" state="hidden" r:id="rId29"/>
    <sheet name="fak-skut." sheetId="32" state="hidden" r:id="rId30"/>
    <sheet name="ostatni_skut" sheetId="33" state="hidden" r:id="rId31"/>
    <sheet name="MU_odhad" sheetId="34" state="hidden" r:id="rId32"/>
    <sheet name="fak-odhad" sheetId="35" state="hidden" r:id="rId33"/>
    <sheet name="ostatni_odhad" sheetId="36" state="hidden" r:id="rId34"/>
    <sheet name="osnova14" sheetId="43" state="hidden" r:id="rId35"/>
  </sheets>
  <definedNames>
    <definedName name="bla" localSheetId="5">#REF!</definedName>
    <definedName name="bla" localSheetId="34">#REF!</definedName>
    <definedName name="bla" localSheetId="27">#REF!</definedName>
    <definedName name="bla">#REF!</definedName>
    <definedName name="_xlnm.Database" localSheetId="5">#REF!</definedName>
    <definedName name="_xlnm.Database" localSheetId="34">#REF!</definedName>
    <definedName name="_xlnm.Database" localSheetId="27">#REF!</definedName>
    <definedName name="_xlnm.Database">#REF!</definedName>
    <definedName name="_xlnm.Print_Area" localSheetId="1">Celkem!$A$3:$Q$48</definedName>
    <definedName name="_xlnm.Print_Area" localSheetId="23">CJV!$A$3:$V$48</definedName>
    <definedName name="_xlnm.Print_Area" localSheetId="16">CŘS!$A$3:$V$48</definedName>
    <definedName name="_xlnm.Print_Area" localSheetId="21">CTT!$A$3:$V$48</definedName>
    <definedName name="_xlnm.Print_Area" localSheetId="24">CZS!$A$3:$V$48</definedName>
    <definedName name="_xlnm.Print_Area" localSheetId="32">'fak-odhad'!$A$1:$R$49</definedName>
    <definedName name="_xlnm.Print_Area" localSheetId="31">MU_odhad!$A$1:$K$50</definedName>
    <definedName name="_xlnm.Print_Area" localSheetId="3">ostatní!$A$3:$Y$49</definedName>
    <definedName name="_xlnm.Print_Area" localSheetId="20">SPSSN!$A$3:$V$48</definedName>
    <definedName name="_xlnm.Print_Area" localSheetId="22">ÚVT!$A$3:$V$48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7" l="1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U44" i="14" l="1"/>
  <c r="K28" i="3"/>
  <c r="J28" i="3"/>
  <c r="I28" i="3"/>
  <c r="H28" i="3"/>
  <c r="G28" i="3"/>
  <c r="F48" i="22"/>
  <c r="F47" i="22"/>
  <c r="O28" i="50"/>
  <c r="N28" i="50"/>
  <c r="M28" i="50"/>
  <c r="L28" i="50"/>
  <c r="K28" i="50"/>
  <c r="J28" i="50"/>
  <c r="I28" i="50"/>
  <c r="H28" i="50"/>
  <c r="O4" i="50"/>
  <c r="O44" i="50"/>
  <c r="N4" i="50"/>
  <c r="N3" i="50"/>
  <c r="M4" i="50"/>
  <c r="M3" i="50"/>
  <c r="L4" i="50"/>
  <c r="K4" i="50"/>
  <c r="K3" i="50"/>
  <c r="J4" i="50"/>
  <c r="J3" i="50"/>
  <c r="I4" i="50"/>
  <c r="I3" i="50"/>
  <c r="I45" i="50"/>
  <c r="H4" i="50"/>
  <c r="H44" i="50"/>
  <c r="F4" i="50"/>
  <c r="F5" i="50"/>
  <c r="F6" i="50"/>
  <c r="F7" i="50"/>
  <c r="F8" i="50"/>
  <c r="F9" i="50"/>
  <c r="F10" i="50"/>
  <c r="F11" i="50"/>
  <c r="F12" i="50"/>
  <c r="F13" i="50"/>
  <c r="F14" i="50"/>
  <c r="F15" i="50"/>
  <c r="F18" i="50"/>
  <c r="F19" i="50"/>
  <c r="F20" i="50"/>
  <c r="F21" i="50"/>
  <c r="F22" i="50"/>
  <c r="F23" i="50"/>
  <c r="F24" i="50"/>
  <c r="F25" i="50"/>
  <c r="F26" i="50"/>
  <c r="F27" i="50"/>
  <c r="F28" i="50"/>
  <c r="F29" i="50"/>
  <c r="F30" i="50"/>
  <c r="F31" i="50"/>
  <c r="F32" i="50"/>
  <c r="F33" i="50"/>
  <c r="F34" i="50"/>
  <c r="F35" i="50"/>
  <c r="F36" i="50"/>
  <c r="F37" i="50"/>
  <c r="F38" i="50"/>
  <c r="F39" i="50"/>
  <c r="F40" i="50"/>
  <c r="F41" i="50"/>
  <c r="F42" i="50"/>
  <c r="F43" i="50"/>
  <c r="F44" i="50"/>
  <c r="F45" i="50"/>
  <c r="O3" i="50"/>
  <c r="L3" i="50"/>
  <c r="H3" i="50"/>
  <c r="O45" i="50"/>
  <c r="K45" i="50"/>
  <c r="H45" i="50"/>
  <c r="L45" i="50"/>
  <c r="M45" i="50"/>
  <c r="J45" i="50"/>
  <c r="N45" i="50"/>
  <c r="G28" i="6"/>
  <c r="H28" i="6"/>
  <c r="I28" i="6"/>
  <c r="S28" i="6"/>
  <c r="S45" i="6" s="1"/>
  <c r="S28" i="16"/>
  <c r="V43" i="24"/>
  <c r="V42" i="24"/>
  <c r="V41" i="24"/>
  <c r="V40" i="24"/>
  <c r="V39" i="24"/>
  <c r="V38" i="24"/>
  <c r="V37" i="24"/>
  <c r="V36" i="24"/>
  <c r="V35" i="24"/>
  <c r="V34" i="24"/>
  <c r="V33" i="24"/>
  <c r="V32" i="24"/>
  <c r="V31" i="24"/>
  <c r="V30" i="24"/>
  <c r="V29" i="24"/>
  <c r="V27" i="24"/>
  <c r="V26" i="24"/>
  <c r="V25" i="24"/>
  <c r="V24" i="24"/>
  <c r="V23" i="24"/>
  <c r="V22" i="24"/>
  <c r="V21" i="24"/>
  <c r="V20" i="24"/>
  <c r="V19" i="24"/>
  <c r="V18" i="24"/>
  <c r="V17" i="24"/>
  <c r="V16" i="24"/>
  <c r="V15" i="24"/>
  <c r="V14" i="24"/>
  <c r="V13" i="24"/>
  <c r="V12" i="24"/>
  <c r="V11" i="24"/>
  <c r="V10" i="24"/>
  <c r="V9" i="24"/>
  <c r="V8" i="24"/>
  <c r="V7" i="24"/>
  <c r="U28" i="2"/>
  <c r="V6" i="24"/>
  <c r="Q8" i="25"/>
  <c r="Q6" i="35" s="1"/>
  <c r="R8" i="25"/>
  <c r="J8" i="26" s="1"/>
  <c r="S8" i="25"/>
  <c r="K8" i="26" s="1"/>
  <c r="T8" i="25"/>
  <c r="U8" i="25"/>
  <c r="V8" i="25"/>
  <c r="W8" i="25"/>
  <c r="X8" i="25"/>
  <c r="Q9" i="25"/>
  <c r="I9" i="26" s="1"/>
  <c r="R9" i="25"/>
  <c r="S9" i="25"/>
  <c r="T9" i="25"/>
  <c r="U9" i="25"/>
  <c r="V9" i="25"/>
  <c r="W9" i="25"/>
  <c r="X9" i="25"/>
  <c r="Q10" i="25"/>
  <c r="Q8" i="35" s="1"/>
  <c r="R10" i="25"/>
  <c r="S10" i="25"/>
  <c r="T10" i="25"/>
  <c r="U10" i="25"/>
  <c r="V10" i="25"/>
  <c r="W10" i="25"/>
  <c r="X10" i="25"/>
  <c r="Q11" i="25"/>
  <c r="Q9" i="35" s="1"/>
  <c r="R11" i="25"/>
  <c r="S11" i="25"/>
  <c r="T11" i="25"/>
  <c r="U11" i="25"/>
  <c r="V11" i="25"/>
  <c r="W11" i="25"/>
  <c r="X11" i="25"/>
  <c r="Q12" i="25"/>
  <c r="Q10" i="35" s="1"/>
  <c r="R12" i="25"/>
  <c r="J12" i="26" s="1"/>
  <c r="S12" i="25"/>
  <c r="T12" i="25"/>
  <c r="U12" i="25"/>
  <c r="V12" i="25"/>
  <c r="W12" i="25"/>
  <c r="X12" i="25"/>
  <c r="Q13" i="25"/>
  <c r="Q11" i="35" s="1"/>
  <c r="R13" i="25"/>
  <c r="S13" i="25"/>
  <c r="T13" i="25"/>
  <c r="U13" i="25"/>
  <c r="V13" i="25"/>
  <c r="W13" i="25"/>
  <c r="X13" i="25"/>
  <c r="Q14" i="25"/>
  <c r="Q12" i="35" s="1"/>
  <c r="R14" i="25"/>
  <c r="J14" i="26" s="1"/>
  <c r="S14" i="25"/>
  <c r="T14" i="25"/>
  <c r="U14" i="25"/>
  <c r="V14" i="25"/>
  <c r="W14" i="25"/>
  <c r="X14" i="25"/>
  <c r="Q15" i="25"/>
  <c r="Q13" i="35" s="1"/>
  <c r="R15" i="25"/>
  <c r="S15" i="25"/>
  <c r="K15" i="26" s="1"/>
  <c r="T15" i="25"/>
  <c r="U15" i="25"/>
  <c r="V15" i="25"/>
  <c r="W15" i="25"/>
  <c r="X15" i="25"/>
  <c r="Q16" i="25"/>
  <c r="Q14" i="35" s="1"/>
  <c r="R16" i="25"/>
  <c r="J16" i="26" s="1"/>
  <c r="S16" i="25"/>
  <c r="T16" i="25"/>
  <c r="U16" i="25"/>
  <c r="V16" i="25"/>
  <c r="V6" i="25" s="1"/>
  <c r="W16" i="25"/>
  <c r="O16" i="26" s="1"/>
  <c r="X16" i="25"/>
  <c r="Q17" i="25"/>
  <c r="Q15" i="35" s="1"/>
  <c r="R17" i="25"/>
  <c r="S17" i="25"/>
  <c r="T17" i="25"/>
  <c r="U17" i="25"/>
  <c r="V17" i="25"/>
  <c r="W17" i="25"/>
  <c r="O17" i="26" s="1"/>
  <c r="X17" i="25"/>
  <c r="R7" i="25"/>
  <c r="J7" i="26" s="1"/>
  <c r="S7" i="25"/>
  <c r="T7" i="25"/>
  <c r="L7" i="26" s="1"/>
  <c r="U7" i="25"/>
  <c r="V7" i="25"/>
  <c r="W7" i="25"/>
  <c r="X7" i="25"/>
  <c r="Q7" i="25"/>
  <c r="Q18" i="25"/>
  <c r="I18" i="26" s="1"/>
  <c r="Q19" i="25"/>
  <c r="Q17" i="35" s="1"/>
  <c r="Q20" i="25"/>
  <c r="Q18" i="35" s="1"/>
  <c r="S30" i="25"/>
  <c r="T30" i="25"/>
  <c r="U30" i="25"/>
  <c r="V30" i="25"/>
  <c r="W30" i="25"/>
  <c r="X30" i="25"/>
  <c r="S31" i="25"/>
  <c r="K31" i="26" s="1"/>
  <c r="T31" i="25"/>
  <c r="T28" i="25" s="1"/>
  <c r="U31" i="25"/>
  <c r="V31" i="25"/>
  <c r="W31" i="25"/>
  <c r="X31" i="25"/>
  <c r="S32" i="25"/>
  <c r="T32" i="25"/>
  <c r="U32" i="25"/>
  <c r="V32" i="25"/>
  <c r="W32" i="25"/>
  <c r="X32" i="25"/>
  <c r="S33" i="25"/>
  <c r="K33" i="26" s="1"/>
  <c r="T33" i="25"/>
  <c r="L33" i="26" s="1"/>
  <c r="U33" i="25"/>
  <c r="V33" i="25"/>
  <c r="W33" i="25"/>
  <c r="X33" i="25"/>
  <c r="S34" i="25"/>
  <c r="T34" i="25"/>
  <c r="U34" i="25"/>
  <c r="V34" i="25"/>
  <c r="W34" i="25"/>
  <c r="X34" i="25"/>
  <c r="S35" i="25"/>
  <c r="K35" i="26" s="1"/>
  <c r="T35" i="25"/>
  <c r="U35" i="25"/>
  <c r="V35" i="25"/>
  <c r="W35" i="25"/>
  <c r="X35" i="25"/>
  <c r="S36" i="25"/>
  <c r="T36" i="25"/>
  <c r="U36" i="25"/>
  <c r="V36" i="25"/>
  <c r="W36" i="25"/>
  <c r="X36" i="25"/>
  <c r="S37" i="25"/>
  <c r="T37" i="25"/>
  <c r="L37" i="26" s="1"/>
  <c r="U37" i="25"/>
  <c r="V37" i="25"/>
  <c r="W37" i="25"/>
  <c r="X37" i="25"/>
  <c r="S38" i="25"/>
  <c r="T38" i="25"/>
  <c r="U38" i="25"/>
  <c r="V38" i="25"/>
  <c r="W38" i="25"/>
  <c r="X38" i="25"/>
  <c r="S39" i="25"/>
  <c r="T39" i="25"/>
  <c r="L39" i="26" s="1"/>
  <c r="U39" i="25"/>
  <c r="V39" i="25"/>
  <c r="W39" i="25"/>
  <c r="X39" i="25"/>
  <c r="S40" i="25"/>
  <c r="T40" i="25"/>
  <c r="U40" i="25"/>
  <c r="V40" i="25"/>
  <c r="W40" i="25"/>
  <c r="X40" i="25"/>
  <c r="S41" i="25"/>
  <c r="T41" i="25"/>
  <c r="U41" i="25"/>
  <c r="V41" i="25"/>
  <c r="W41" i="25"/>
  <c r="X41" i="25"/>
  <c r="S42" i="25"/>
  <c r="T42" i="25"/>
  <c r="U42" i="25"/>
  <c r="V42" i="25"/>
  <c r="V28" i="25" s="1"/>
  <c r="W42" i="25"/>
  <c r="O42" i="26" s="1"/>
  <c r="O28" i="26" s="1"/>
  <c r="X42" i="25"/>
  <c r="P42" i="26" s="1"/>
  <c r="P28" i="26" s="1"/>
  <c r="S43" i="25"/>
  <c r="T43" i="25"/>
  <c r="L43" i="26" s="1"/>
  <c r="U43" i="25"/>
  <c r="V43" i="25"/>
  <c r="W43" i="25"/>
  <c r="X43" i="25"/>
  <c r="T29" i="25"/>
  <c r="U29" i="25"/>
  <c r="V29" i="25"/>
  <c r="W29" i="25"/>
  <c r="X29" i="25"/>
  <c r="S22" i="25"/>
  <c r="K22" i="26" s="1"/>
  <c r="T22" i="25"/>
  <c r="U22" i="25"/>
  <c r="V22" i="25"/>
  <c r="W22" i="25"/>
  <c r="X22" i="25"/>
  <c r="S23" i="25"/>
  <c r="K23" i="26" s="1"/>
  <c r="T23" i="25"/>
  <c r="U23" i="25"/>
  <c r="V23" i="25"/>
  <c r="W23" i="25"/>
  <c r="X23" i="25"/>
  <c r="S24" i="25"/>
  <c r="T24" i="25"/>
  <c r="U24" i="25"/>
  <c r="V24" i="25"/>
  <c r="W24" i="25"/>
  <c r="X24" i="25"/>
  <c r="S25" i="25"/>
  <c r="K25" i="26" s="1"/>
  <c r="T25" i="25"/>
  <c r="U25" i="25"/>
  <c r="V25" i="25"/>
  <c r="W25" i="25"/>
  <c r="X25" i="25"/>
  <c r="S26" i="25"/>
  <c r="K26" i="26" s="1"/>
  <c r="T26" i="25"/>
  <c r="U26" i="25"/>
  <c r="V26" i="25"/>
  <c r="W26" i="25"/>
  <c r="X26" i="25"/>
  <c r="S27" i="25"/>
  <c r="T27" i="25"/>
  <c r="U27" i="25"/>
  <c r="V27" i="25"/>
  <c r="W27" i="25"/>
  <c r="X27" i="25"/>
  <c r="T21" i="25"/>
  <c r="U21" i="25"/>
  <c r="V21" i="25"/>
  <c r="W21" i="25"/>
  <c r="X21" i="25"/>
  <c r="S29" i="25"/>
  <c r="K29" i="26" s="1"/>
  <c r="S21" i="25"/>
  <c r="R30" i="25"/>
  <c r="R31" i="25"/>
  <c r="J31" i="26" s="1"/>
  <c r="R32" i="25"/>
  <c r="J32" i="26" s="1"/>
  <c r="R33" i="25"/>
  <c r="R34" i="25"/>
  <c r="J34" i="26" s="1"/>
  <c r="R35" i="25"/>
  <c r="R36" i="25"/>
  <c r="R37" i="25"/>
  <c r="R38" i="25"/>
  <c r="J38" i="26" s="1"/>
  <c r="R39" i="25"/>
  <c r="R40" i="25"/>
  <c r="J40" i="26" s="1"/>
  <c r="R41" i="25"/>
  <c r="J41" i="26" s="1"/>
  <c r="R42" i="25"/>
  <c r="J42" i="26" s="1"/>
  <c r="R43" i="25"/>
  <c r="R29" i="25"/>
  <c r="R22" i="25"/>
  <c r="J22" i="26" s="1"/>
  <c r="R23" i="25"/>
  <c r="J23" i="26" s="1"/>
  <c r="R24" i="25"/>
  <c r="J24" i="26" s="1"/>
  <c r="R25" i="25"/>
  <c r="J25" i="26" s="1"/>
  <c r="R26" i="25"/>
  <c r="R27" i="25"/>
  <c r="R21" i="25"/>
  <c r="Q35" i="25"/>
  <c r="Q36" i="35" s="1"/>
  <c r="Q36" i="25"/>
  <c r="Q37" i="35" s="1"/>
  <c r="Q37" i="25"/>
  <c r="Q38" i="25"/>
  <c r="Q40" i="35" s="1"/>
  <c r="Q39" i="25"/>
  <c r="I39" i="26" s="1"/>
  <c r="Q40" i="25"/>
  <c r="Q42" i="35" s="1"/>
  <c r="Q41" i="25"/>
  <c r="Q43" i="35" s="1"/>
  <c r="Q42" i="25"/>
  <c r="Q44" i="35" s="1"/>
  <c r="Q43" i="25"/>
  <c r="Q31" i="25"/>
  <c r="Q31" i="35" s="1"/>
  <c r="Q32" i="25"/>
  <c r="Q32" i="35" s="1"/>
  <c r="Q33" i="25"/>
  <c r="I33" i="26" s="1"/>
  <c r="Q34" i="25"/>
  <c r="Q35" i="35" s="1"/>
  <c r="Q30" i="25"/>
  <c r="I30" i="26" s="1"/>
  <c r="Q29" i="25"/>
  <c r="Q29" i="35" s="1"/>
  <c r="Q22" i="25"/>
  <c r="Q21" i="35" s="1"/>
  <c r="Q23" i="25"/>
  <c r="Q24" i="35" s="1"/>
  <c r="Q24" i="25"/>
  <c r="I24" i="26" s="1"/>
  <c r="Q25" i="25"/>
  <c r="Q26" i="35" s="1"/>
  <c r="Q26" i="25"/>
  <c r="Q27" i="35" s="1"/>
  <c r="Q27" i="25"/>
  <c r="Q21" i="25"/>
  <c r="Q20" i="35" s="1"/>
  <c r="U43" i="24"/>
  <c r="U42" i="24"/>
  <c r="U41" i="24"/>
  <c r="U40" i="24"/>
  <c r="U39" i="24"/>
  <c r="U38" i="24"/>
  <c r="U37" i="24"/>
  <c r="U36" i="24"/>
  <c r="U35" i="24"/>
  <c r="U34" i="24"/>
  <c r="U33" i="24"/>
  <c r="U32" i="24"/>
  <c r="U31" i="24"/>
  <c r="U30" i="24"/>
  <c r="U29" i="24"/>
  <c r="U27" i="24"/>
  <c r="U26" i="24"/>
  <c r="U25" i="24"/>
  <c r="U24" i="24"/>
  <c r="U23" i="24"/>
  <c r="U22" i="24"/>
  <c r="U21" i="24"/>
  <c r="U20" i="24"/>
  <c r="U19" i="24"/>
  <c r="U18" i="24"/>
  <c r="U17" i="24"/>
  <c r="U16" i="24"/>
  <c r="U15" i="24"/>
  <c r="U14" i="24"/>
  <c r="U13" i="24"/>
  <c r="U12" i="24"/>
  <c r="U11" i="24"/>
  <c r="U10" i="24"/>
  <c r="U9" i="24"/>
  <c r="U8" i="24"/>
  <c r="U7" i="24"/>
  <c r="U6" i="24"/>
  <c r="N43" i="24"/>
  <c r="M43" i="24"/>
  <c r="L43" i="24"/>
  <c r="N42" i="24"/>
  <c r="M42" i="24"/>
  <c r="L42" i="24"/>
  <c r="N41" i="24"/>
  <c r="M41" i="24"/>
  <c r="L41" i="24"/>
  <c r="N40" i="24"/>
  <c r="M40" i="24"/>
  <c r="L40" i="24"/>
  <c r="N39" i="24"/>
  <c r="M39" i="24"/>
  <c r="L39" i="24"/>
  <c r="N38" i="24"/>
  <c r="M38" i="24"/>
  <c r="L38" i="24"/>
  <c r="N37" i="24"/>
  <c r="M37" i="24"/>
  <c r="L37" i="24"/>
  <c r="N36" i="24"/>
  <c r="M36" i="24"/>
  <c r="L36" i="24"/>
  <c r="N35" i="24"/>
  <c r="M35" i="24"/>
  <c r="L35" i="24"/>
  <c r="N34" i="24"/>
  <c r="M34" i="24"/>
  <c r="L34" i="24"/>
  <c r="N33" i="24"/>
  <c r="M33" i="24"/>
  <c r="L33" i="24"/>
  <c r="N32" i="24"/>
  <c r="M32" i="24"/>
  <c r="L32" i="24"/>
  <c r="N31" i="24"/>
  <c r="M31" i="24"/>
  <c r="L31" i="24"/>
  <c r="N30" i="24"/>
  <c r="M30" i="24"/>
  <c r="L30" i="24"/>
  <c r="N29" i="24"/>
  <c r="M29" i="24"/>
  <c r="L29" i="24"/>
  <c r="J43" i="24"/>
  <c r="I43" i="24"/>
  <c r="H43" i="24"/>
  <c r="J42" i="24"/>
  <c r="I42" i="24"/>
  <c r="H42" i="24"/>
  <c r="J41" i="24"/>
  <c r="I41" i="24"/>
  <c r="H41" i="24"/>
  <c r="J40" i="24"/>
  <c r="I40" i="24"/>
  <c r="H40" i="24"/>
  <c r="J39" i="24"/>
  <c r="I39" i="24"/>
  <c r="H39" i="24"/>
  <c r="J38" i="24"/>
  <c r="I38" i="24"/>
  <c r="H38" i="24"/>
  <c r="J37" i="24"/>
  <c r="I37" i="24"/>
  <c r="H37" i="24"/>
  <c r="J36" i="24"/>
  <c r="I36" i="24"/>
  <c r="H36" i="24"/>
  <c r="J35" i="24"/>
  <c r="I35" i="24"/>
  <c r="H35" i="24"/>
  <c r="J34" i="24"/>
  <c r="I34" i="24"/>
  <c r="H34" i="24"/>
  <c r="J33" i="24"/>
  <c r="I33" i="24"/>
  <c r="H33" i="24"/>
  <c r="J32" i="24"/>
  <c r="I32" i="24"/>
  <c r="H32" i="24"/>
  <c r="J31" i="24"/>
  <c r="I31" i="24"/>
  <c r="H31" i="24"/>
  <c r="J30" i="24"/>
  <c r="I30" i="24"/>
  <c r="H30" i="24"/>
  <c r="J29" i="24"/>
  <c r="I29" i="24"/>
  <c r="H29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N27" i="24"/>
  <c r="M27" i="24"/>
  <c r="L27" i="24"/>
  <c r="N26" i="24"/>
  <c r="M26" i="24"/>
  <c r="L26" i="24"/>
  <c r="N25" i="24"/>
  <c r="M25" i="24"/>
  <c r="L25" i="24"/>
  <c r="N24" i="24"/>
  <c r="M24" i="24"/>
  <c r="L24" i="24"/>
  <c r="N23" i="24"/>
  <c r="M23" i="24"/>
  <c r="L23" i="24"/>
  <c r="N22" i="24"/>
  <c r="M22" i="24"/>
  <c r="L22" i="24"/>
  <c r="N21" i="24"/>
  <c r="M21" i="24"/>
  <c r="L21" i="24"/>
  <c r="N20" i="24"/>
  <c r="M20" i="24"/>
  <c r="L20" i="24"/>
  <c r="N19" i="24"/>
  <c r="M19" i="24"/>
  <c r="L19" i="24"/>
  <c r="N18" i="24"/>
  <c r="M18" i="24"/>
  <c r="L18" i="24"/>
  <c r="J27" i="24"/>
  <c r="I27" i="24"/>
  <c r="H27" i="24"/>
  <c r="J26" i="24"/>
  <c r="I26" i="24"/>
  <c r="H26" i="24"/>
  <c r="J25" i="24"/>
  <c r="I25" i="24"/>
  <c r="H25" i="24"/>
  <c r="J24" i="24"/>
  <c r="I24" i="24"/>
  <c r="H24" i="24"/>
  <c r="J23" i="24"/>
  <c r="I23" i="24"/>
  <c r="H23" i="24"/>
  <c r="J22" i="24"/>
  <c r="I22" i="24"/>
  <c r="H22" i="24"/>
  <c r="J21" i="24"/>
  <c r="I21" i="24"/>
  <c r="H21" i="24"/>
  <c r="J20" i="24"/>
  <c r="I20" i="24"/>
  <c r="H20" i="24"/>
  <c r="J19" i="24"/>
  <c r="I19" i="24"/>
  <c r="H19" i="24"/>
  <c r="J18" i="24"/>
  <c r="I18" i="24"/>
  <c r="H18" i="24"/>
  <c r="G27" i="24"/>
  <c r="G26" i="24"/>
  <c r="G25" i="24"/>
  <c r="G24" i="24"/>
  <c r="G23" i="24"/>
  <c r="G22" i="24"/>
  <c r="G21" i="24"/>
  <c r="G20" i="24"/>
  <c r="G19" i="24"/>
  <c r="G18" i="24"/>
  <c r="N17" i="24"/>
  <c r="N16" i="24"/>
  <c r="N5" i="24" s="1"/>
  <c r="N15" i="24"/>
  <c r="N14" i="24"/>
  <c r="N13" i="24"/>
  <c r="N12" i="24"/>
  <c r="N11" i="24"/>
  <c r="N10" i="24"/>
  <c r="N9" i="24"/>
  <c r="N8" i="24"/>
  <c r="N7" i="24"/>
  <c r="M17" i="24"/>
  <c r="M16" i="24"/>
  <c r="M15" i="24"/>
  <c r="M14" i="24"/>
  <c r="M13" i="24"/>
  <c r="M12" i="24"/>
  <c r="M11" i="24"/>
  <c r="M10" i="24"/>
  <c r="M9" i="24"/>
  <c r="M8" i="24"/>
  <c r="M7" i="24"/>
  <c r="L17" i="24"/>
  <c r="L5" i="24" s="1"/>
  <c r="L16" i="24"/>
  <c r="L15" i="24"/>
  <c r="L14" i="24"/>
  <c r="L13" i="24"/>
  <c r="L12" i="24"/>
  <c r="L11" i="24"/>
  <c r="L10" i="24"/>
  <c r="L9" i="24"/>
  <c r="L8" i="24"/>
  <c r="L7" i="24"/>
  <c r="J17" i="24"/>
  <c r="I17" i="24"/>
  <c r="H17" i="24"/>
  <c r="J16" i="24"/>
  <c r="I16" i="24"/>
  <c r="H16" i="24"/>
  <c r="J15" i="24"/>
  <c r="I15" i="24"/>
  <c r="H15" i="24"/>
  <c r="J14" i="24"/>
  <c r="I14" i="24"/>
  <c r="H14" i="24"/>
  <c r="J13" i="24"/>
  <c r="I13" i="24"/>
  <c r="H13" i="24"/>
  <c r="J12" i="24"/>
  <c r="I12" i="24"/>
  <c r="H12" i="24"/>
  <c r="J11" i="24"/>
  <c r="I11" i="24"/>
  <c r="H11" i="24"/>
  <c r="J10" i="24"/>
  <c r="I10" i="24"/>
  <c r="H10" i="24"/>
  <c r="J9" i="24"/>
  <c r="I9" i="24"/>
  <c r="H9" i="24"/>
  <c r="J8" i="24"/>
  <c r="I8" i="24"/>
  <c r="H8" i="24"/>
  <c r="J7" i="24"/>
  <c r="J5" i="24" s="1"/>
  <c r="I7" i="24"/>
  <c r="H7" i="24"/>
  <c r="G17" i="24"/>
  <c r="G16" i="24"/>
  <c r="G15" i="24"/>
  <c r="G14" i="24"/>
  <c r="G13" i="24"/>
  <c r="G12" i="24"/>
  <c r="G11" i="24"/>
  <c r="G10" i="24"/>
  <c r="G9" i="24"/>
  <c r="G8" i="24"/>
  <c r="G7" i="24"/>
  <c r="S43" i="24"/>
  <c r="Y43" i="25" s="1"/>
  <c r="Q43" i="26" s="1"/>
  <c r="S42" i="24"/>
  <c r="Y42" i="25" s="1"/>
  <c r="S41" i="24"/>
  <c r="Y41" i="25" s="1"/>
  <c r="S40" i="24"/>
  <c r="Y40" i="25" s="1"/>
  <c r="S39" i="24"/>
  <c r="Y39" i="25" s="1"/>
  <c r="Q39" i="26" s="1"/>
  <c r="S38" i="24"/>
  <c r="Y38" i="25" s="1"/>
  <c r="Q38" i="26" s="1"/>
  <c r="S37" i="24"/>
  <c r="Y37" i="25" s="1"/>
  <c r="S36" i="24"/>
  <c r="Y36" i="25" s="1"/>
  <c r="S35" i="24"/>
  <c r="S34" i="24"/>
  <c r="Y34" i="25" s="1"/>
  <c r="S33" i="24"/>
  <c r="Y33" i="25" s="1"/>
  <c r="S32" i="24"/>
  <c r="U32" i="32" s="1"/>
  <c r="S31" i="24"/>
  <c r="Y31" i="25" s="1"/>
  <c r="S30" i="24"/>
  <c r="Y30" i="25" s="1"/>
  <c r="Q30" i="26" s="1"/>
  <c r="S29" i="24"/>
  <c r="S27" i="24"/>
  <c r="Y27" i="25" s="1"/>
  <c r="S26" i="24"/>
  <c r="Y26" i="25" s="1"/>
  <c r="S25" i="24"/>
  <c r="Y25" i="25" s="1"/>
  <c r="Q25" i="26" s="1"/>
  <c r="S24" i="24"/>
  <c r="Y24" i="25" s="1"/>
  <c r="S23" i="24"/>
  <c r="Y23" i="25" s="1"/>
  <c r="S22" i="24"/>
  <c r="Y22" i="25" s="1"/>
  <c r="S21" i="24"/>
  <c r="Y21" i="25" s="1"/>
  <c r="Q21" i="26" s="1"/>
  <c r="S20" i="24"/>
  <c r="Y20" i="25" s="1"/>
  <c r="S19" i="24"/>
  <c r="S18" i="24"/>
  <c r="Y18" i="25" s="1"/>
  <c r="S17" i="24"/>
  <c r="Y17" i="25" s="1"/>
  <c r="S16" i="24"/>
  <c r="Y16" i="25" s="1"/>
  <c r="S15" i="24"/>
  <c r="Y15" i="25" s="1"/>
  <c r="Q15" i="26" s="1"/>
  <c r="S14" i="24"/>
  <c r="Y14" i="25" s="1"/>
  <c r="S13" i="24"/>
  <c r="Y13" i="25" s="1"/>
  <c r="Q13" i="26" s="1"/>
  <c r="S12" i="24"/>
  <c r="Y12" i="25" s="1"/>
  <c r="S11" i="24"/>
  <c r="Y11" i="25" s="1"/>
  <c r="Q11" i="26" s="1"/>
  <c r="S10" i="24"/>
  <c r="Y10" i="25" s="1"/>
  <c r="S9" i="24"/>
  <c r="Y9" i="25" s="1"/>
  <c r="S8" i="24"/>
  <c r="Y8" i="25" s="1"/>
  <c r="S7" i="24"/>
  <c r="Y7" i="25" s="1"/>
  <c r="S6" i="12"/>
  <c r="G48" i="25"/>
  <c r="G47" i="25"/>
  <c r="V44" i="49"/>
  <c r="F43" i="49"/>
  <c r="G43" i="25"/>
  <c r="F42" i="49"/>
  <c r="G42" i="25" s="1"/>
  <c r="F41" i="49"/>
  <c r="G41" i="25"/>
  <c r="F40" i="49"/>
  <c r="G40" i="25" s="1"/>
  <c r="F39" i="49"/>
  <c r="G39" i="25"/>
  <c r="F38" i="49"/>
  <c r="G38" i="25" s="1"/>
  <c r="F37" i="49"/>
  <c r="G37" i="25"/>
  <c r="F36" i="49"/>
  <c r="G36" i="25" s="1"/>
  <c r="F35" i="49"/>
  <c r="G35" i="25"/>
  <c r="F34" i="49"/>
  <c r="G34" i="25" s="1"/>
  <c r="F33" i="49"/>
  <c r="G33" i="25"/>
  <c r="F32" i="49"/>
  <c r="G32" i="25" s="1"/>
  <c r="F31" i="49"/>
  <c r="G31" i="25"/>
  <c r="F30" i="49"/>
  <c r="G30" i="25" s="1"/>
  <c r="F29" i="49"/>
  <c r="G29" i="25"/>
  <c r="V28" i="49"/>
  <c r="U28" i="49"/>
  <c r="S28" i="49"/>
  <c r="R28" i="49"/>
  <c r="P28" i="49"/>
  <c r="O28" i="49"/>
  <c r="N28" i="49"/>
  <c r="M28" i="49"/>
  <c r="L28" i="49"/>
  <c r="K28" i="49"/>
  <c r="J28" i="49"/>
  <c r="I28" i="49"/>
  <c r="I45" i="49" s="1"/>
  <c r="H28" i="49"/>
  <c r="G28" i="49"/>
  <c r="F27" i="49"/>
  <c r="G27" i="25" s="1"/>
  <c r="F26" i="49"/>
  <c r="G26" i="25"/>
  <c r="F25" i="49"/>
  <c r="G25" i="25" s="1"/>
  <c r="F24" i="49"/>
  <c r="G24" i="25"/>
  <c r="F23" i="49"/>
  <c r="G23" i="25" s="1"/>
  <c r="F22" i="49"/>
  <c r="G22" i="25"/>
  <c r="F21" i="49"/>
  <c r="G21" i="25" s="1"/>
  <c r="F20" i="49"/>
  <c r="G20" i="25"/>
  <c r="F19" i="49"/>
  <c r="G19" i="25" s="1"/>
  <c r="F18" i="49"/>
  <c r="G18" i="25"/>
  <c r="F17" i="49"/>
  <c r="G17" i="25"/>
  <c r="F16" i="49"/>
  <c r="G16" i="25" s="1"/>
  <c r="F15" i="49"/>
  <c r="G15" i="25"/>
  <c r="F14" i="49"/>
  <c r="G14" i="25"/>
  <c r="F13" i="49"/>
  <c r="G13" i="25"/>
  <c r="F12" i="49"/>
  <c r="G12" i="25"/>
  <c r="F11" i="49"/>
  <c r="G11" i="25"/>
  <c r="F10" i="49"/>
  <c r="G10" i="25"/>
  <c r="F9" i="49"/>
  <c r="G9" i="25"/>
  <c r="F8" i="49"/>
  <c r="G8" i="25"/>
  <c r="F7" i="49"/>
  <c r="G7" i="25"/>
  <c r="S6" i="49"/>
  <c r="S44" i="49" s="1"/>
  <c r="R6" i="49"/>
  <c r="R44" i="49"/>
  <c r="P6" i="49"/>
  <c r="P44" i="49"/>
  <c r="O6" i="49"/>
  <c r="O44" i="49"/>
  <c r="N6" i="49"/>
  <c r="N44" i="49"/>
  <c r="M6" i="49"/>
  <c r="M44" i="49" s="1"/>
  <c r="L6" i="49"/>
  <c r="L44" i="49"/>
  <c r="K6" i="49"/>
  <c r="K44" i="49"/>
  <c r="J6" i="49"/>
  <c r="J44" i="49"/>
  <c r="I6" i="49"/>
  <c r="I44" i="49"/>
  <c r="H6" i="49"/>
  <c r="H44" i="49" s="1"/>
  <c r="G6" i="49"/>
  <c r="G44" i="49"/>
  <c r="V5" i="49"/>
  <c r="U5" i="49"/>
  <c r="S5" i="49"/>
  <c r="R5" i="49"/>
  <c r="P5" i="49"/>
  <c r="O5" i="49"/>
  <c r="N5" i="49"/>
  <c r="M5" i="49"/>
  <c r="L5" i="49"/>
  <c r="K5" i="49"/>
  <c r="J5" i="49"/>
  <c r="I5" i="49"/>
  <c r="H5" i="49"/>
  <c r="G5" i="49"/>
  <c r="G45" i="49" s="1"/>
  <c r="P45" i="49"/>
  <c r="R45" i="49"/>
  <c r="O45" i="49"/>
  <c r="M45" i="49"/>
  <c r="U45" i="49"/>
  <c r="V45" i="49"/>
  <c r="L45" i="49"/>
  <c r="K45" i="49"/>
  <c r="J45" i="49"/>
  <c r="S28" i="2"/>
  <c r="V44" i="11"/>
  <c r="S6" i="14"/>
  <c r="V30" i="22"/>
  <c r="V31" i="22"/>
  <c r="V32" i="22"/>
  <c r="V33" i="22"/>
  <c r="V34" i="22"/>
  <c r="V35" i="22"/>
  <c r="V36" i="22"/>
  <c r="V37" i="22"/>
  <c r="V38" i="22"/>
  <c r="V39" i="22"/>
  <c r="V40" i="22"/>
  <c r="V41" i="22"/>
  <c r="V42" i="22"/>
  <c r="V43" i="22"/>
  <c r="V29" i="22"/>
  <c r="V8" i="22"/>
  <c r="V9" i="22"/>
  <c r="V10" i="22"/>
  <c r="V11" i="22"/>
  <c r="V12" i="22"/>
  <c r="V13" i="22"/>
  <c r="V14" i="22"/>
  <c r="V15" i="22"/>
  <c r="V16" i="22"/>
  <c r="V17" i="22"/>
  <c r="V18" i="22"/>
  <c r="V19" i="22"/>
  <c r="V20" i="22"/>
  <c r="V21" i="22"/>
  <c r="V22" i="22"/>
  <c r="V23" i="22"/>
  <c r="V24" i="22"/>
  <c r="V25" i="22"/>
  <c r="V26" i="22"/>
  <c r="V27" i="22"/>
  <c r="V7" i="22"/>
  <c r="U30" i="22"/>
  <c r="U31" i="22"/>
  <c r="U32" i="22"/>
  <c r="U33" i="22"/>
  <c r="U34" i="22"/>
  <c r="U35" i="22"/>
  <c r="U36" i="22"/>
  <c r="U37" i="22"/>
  <c r="U38" i="22"/>
  <c r="U39" i="22"/>
  <c r="U40" i="22"/>
  <c r="U41" i="22"/>
  <c r="U42" i="22"/>
  <c r="U43" i="22"/>
  <c r="U29" i="22"/>
  <c r="U8" i="22"/>
  <c r="U9" i="22"/>
  <c r="U10" i="22"/>
  <c r="U11" i="22"/>
  <c r="U12" i="22"/>
  <c r="U13" i="22"/>
  <c r="U14" i="22"/>
  <c r="U15" i="22"/>
  <c r="U16" i="22"/>
  <c r="U17" i="22"/>
  <c r="U18" i="22"/>
  <c r="U19" i="22"/>
  <c r="U20" i="22"/>
  <c r="U21" i="22"/>
  <c r="U22" i="22"/>
  <c r="U23" i="22"/>
  <c r="U24" i="22"/>
  <c r="U25" i="22"/>
  <c r="U26" i="22"/>
  <c r="U27" i="22"/>
  <c r="U7" i="22"/>
  <c r="S30" i="22"/>
  <c r="S31" i="22"/>
  <c r="Y31" i="23" s="1"/>
  <c r="S32" i="22"/>
  <c r="Y32" i="23" s="1"/>
  <c r="S33" i="22"/>
  <c r="Y33" i="23" s="1"/>
  <c r="S34" i="22"/>
  <c r="S35" i="22"/>
  <c r="Y35" i="23" s="1"/>
  <c r="S36" i="22"/>
  <c r="Y36" i="23" s="1"/>
  <c r="S37" i="22"/>
  <c r="Y37" i="23" s="1"/>
  <c r="S38" i="22"/>
  <c r="S39" i="22"/>
  <c r="S40" i="22"/>
  <c r="Y40" i="23" s="1"/>
  <c r="S41" i="22"/>
  <c r="Y41" i="23" s="1"/>
  <c r="S42" i="22"/>
  <c r="S43" i="22"/>
  <c r="S29" i="22"/>
  <c r="Y29" i="23" s="1"/>
  <c r="S8" i="22"/>
  <c r="S9" i="22"/>
  <c r="S10" i="22"/>
  <c r="Y10" i="23" s="1"/>
  <c r="S11" i="22"/>
  <c r="S12" i="22"/>
  <c r="Y12" i="23" s="1"/>
  <c r="S10" i="33" s="1"/>
  <c r="S13" i="22"/>
  <c r="S14" i="22"/>
  <c r="Y14" i="23" s="1"/>
  <c r="S12" i="33" s="1"/>
  <c r="S15" i="22"/>
  <c r="S16" i="22"/>
  <c r="Y16" i="23" s="1"/>
  <c r="S14" i="33" s="1"/>
  <c r="S17" i="22"/>
  <c r="S18" i="22"/>
  <c r="S19" i="22"/>
  <c r="S20" i="22"/>
  <c r="Y20" i="23" s="1"/>
  <c r="S18" i="33" s="1"/>
  <c r="S21" i="22"/>
  <c r="S22" i="22"/>
  <c r="S23" i="22"/>
  <c r="S24" i="22"/>
  <c r="Y24" i="23" s="1"/>
  <c r="S25" i="22"/>
  <c r="S26" i="22"/>
  <c r="S27" i="22"/>
  <c r="Y27" i="23" s="1"/>
  <c r="S7" i="22"/>
  <c r="U44" i="20"/>
  <c r="V44" i="19"/>
  <c r="U44" i="19"/>
  <c r="V44" i="18"/>
  <c r="U44" i="18"/>
  <c r="V44" i="41"/>
  <c r="V44" i="40"/>
  <c r="S6" i="20"/>
  <c r="X43" i="23"/>
  <c r="W43" i="23"/>
  <c r="V43" i="23"/>
  <c r="N43" i="26"/>
  <c r="U43" i="23"/>
  <c r="T43" i="23"/>
  <c r="S43" i="23"/>
  <c r="X42" i="23"/>
  <c r="W42" i="23"/>
  <c r="V42" i="23"/>
  <c r="U42" i="23"/>
  <c r="T42" i="23"/>
  <c r="S42" i="23"/>
  <c r="K42" i="26" s="1"/>
  <c r="X41" i="23"/>
  <c r="W41" i="23"/>
  <c r="V41" i="23"/>
  <c r="N41" i="26"/>
  <c r="U41" i="23"/>
  <c r="T41" i="23"/>
  <c r="S41" i="23"/>
  <c r="X40" i="23"/>
  <c r="P40" i="26"/>
  <c r="W40" i="23"/>
  <c r="V40" i="23"/>
  <c r="U40" i="23"/>
  <c r="T40" i="23"/>
  <c r="S40" i="23"/>
  <c r="X39" i="23"/>
  <c r="W39" i="23"/>
  <c r="V39" i="23"/>
  <c r="N39" i="26"/>
  <c r="U39" i="23"/>
  <c r="T39" i="23"/>
  <c r="S39" i="23"/>
  <c r="X38" i="23"/>
  <c r="W38" i="23"/>
  <c r="V38" i="23"/>
  <c r="U38" i="23"/>
  <c r="T38" i="23"/>
  <c r="L38" i="26"/>
  <c r="S38" i="23"/>
  <c r="X37" i="23"/>
  <c r="W37" i="23"/>
  <c r="V37" i="23"/>
  <c r="U37" i="23"/>
  <c r="T37" i="23"/>
  <c r="S37" i="23"/>
  <c r="X36" i="23"/>
  <c r="P36" i="26"/>
  <c r="W36" i="23"/>
  <c r="V36" i="23"/>
  <c r="U36" i="23"/>
  <c r="T36" i="23"/>
  <c r="S36" i="23"/>
  <c r="X35" i="23"/>
  <c r="W35" i="23"/>
  <c r="V35" i="23"/>
  <c r="N35" i="26"/>
  <c r="U35" i="23"/>
  <c r="T35" i="23"/>
  <c r="S35" i="23"/>
  <c r="X34" i="23"/>
  <c r="W34" i="23"/>
  <c r="V34" i="23"/>
  <c r="U34" i="23"/>
  <c r="T34" i="23"/>
  <c r="L34" i="26"/>
  <c r="S34" i="23"/>
  <c r="K34" i="26" s="1"/>
  <c r="X33" i="23"/>
  <c r="W33" i="23"/>
  <c r="V33" i="23"/>
  <c r="N33" i="26"/>
  <c r="U33" i="23"/>
  <c r="T33" i="23"/>
  <c r="S33" i="23"/>
  <c r="X32" i="23"/>
  <c r="P32" i="26"/>
  <c r="W32" i="23"/>
  <c r="V32" i="23"/>
  <c r="U32" i="23"/>
  <c r="T32" i="23"/>
  <c r="S32" i="23"/>
  <c r="X31" i="23"/>
  <c r="W31" i="23"/>
  <c r="V31" i="23"/>
  <c r="N31" i="26"/>
  <c r="U31" i="23"/>
  <c r="T31" i="23"/>
  <c r="S31" i="23"/>
  <c r="X30" i="23"/>
  <c r="W30" i="23"/>
  <c r="V30" i="23"/>
  <c r="U30" i="23"/>
  <c r="T30" i="23"/>
  <c r="L30" i="26"/>
  <c r="S30" i="23"/>
  <c r="K30" i="26" s="1"/>
  <c r="X29" i="23"/>
  <c r="W29" i="23"/>
  <c r="V29" i="23"/>
  <c r="U29" i="23"/>
  <c r="M29" i="26"/>
  <c r="T29" i="23"/>
  <c r="S29" i="23"/>
  <c r="R43" i="23"/>
  <c r="R42" i="23"/>
  <c r="R41" i="23"/>
  <c r="R40" i="23"/>
  <c r="R39" i="23"/>
  <c r="R38" i="23"/>
  <c r="R37" i="23"/>
  <c r="R36" i="23"/>
  <c r="R35" i="23"/>
  <c r="R34" i="23"/>
  <c r="R33" i="23"/>
  <c r="R32" i="23"/>
  <c r="R31" i="23"/>
  <c r="R30" i="23"/>
  <c r="R29" i="23"/>
  <c r="X27" i="23"/>
  <c r="W27" i="23"/>
  <c r="V27" i="23"/>
  <c r="U27" i="23"/>
  <c r="T27" i="23"/>
  <c r="S27" i="23"/>
  <c r="X26" i="23"/>
  <c r="W26" i="23"/>
  <c r="V26" i="23"/>
  <c r="U26" i="23"/>
  <c r="T26" i="23"/>
  <c r="S26" i="23"/>
  <c r="X25" i="23"/>
  <c r="W25" i="23"/>
  <c r="O25" i="26"/>
  <c r="V25" i="23"/>
  <c r="U25" i="23"/>
  <c r="T25" i="23"/>
  <c r="S25" i="23"/>
  <c r="X24" i="23"/>
  <c r="W24" i="23"/>
  <c r="V24" i="23"/>
  <c r="U24" i="23"/>
  <c r="T24" i="23"/>
  <c r="S24" i="23"/>
  <c r="X23" i="23"/>
  <c r="W23" i="23"/>
  <c r="V23" i="23"/>
  <c r="U23" i="23"/>
  <c r="T23" i="23"/>
  <c r="S23" i="23"/>
  <c r="X22" i="23"/>
  <c r="W22" i="23"/>
  <c r="V22" i="23"/>
  <c r="U22" i="23"/>
  <c r="T22" i="23"/>
  <c r="S22" i="23"/>
  <c r="X21" i="23"/>
  <c r="W21" i="23"/>
  <c r="O21" i="26"/>
  <c r="V21" i="23"/>
  <c r="U21" i="23"/>
  <c r="T21" i="23"/>
  <c r="S21" i="23"/>
  <c r="X20" i="23"/>
  <c r="W20" i="23"/>
  <c r="V20" i="23"/>
  <c r="U20" i="23"/>
  <c r="T20" i="23"/>
  <c r="S20" i="23"/>
  <c r="X19" i="23"/>
  <c r="W19" i="23"/>
  <c r="V19" i="23"/>
  <c r="U19" i="23"/>
  <c r="T19" i="23"/>
  <c r="S19" i="23"/>
  <c r="X18" i="23"/>
  <c r="W18" i="23"/>
  <c r="V18" i="23"/>
  <c r="U18" i="23"/>
  <c r="T18" i="23"/>
  <c r="S18" i="23"/>
  <c r="X17" i="23"/>
  <c r="W17" i="23"/>
  <c r="V17" i="23"/>
  <c r="U17" i="23"/>
  <c r="T17" i="23"/>
  <c r="S17" i="23"/>
  <c r="X16" i="23"/>
  <c r="W16" i="23"/>
  <c r="V16" i="23"/>
  <c r="U16" i="23"/>
  <c r="M16" i="26"/>
  <c r="T16" i="23"/>
  <c r="S16" i="23"/>
  <c r="X15" i="23"/>
  <c r="W15" i="23"/>
  <c r="O15" i="26"/>
  <c r="V15" i="23"/>
  <c r="U15" i="23"/>
  <c r="T15" i="23"/>
  <c r="S15" i="23"/>
  <c r="X14" i="23"/>
  <c r="W14" i="23"/>
  <c r="V14" i="23"/>
  <c r="U14" i="23"/>
  <c r="T14" i="23"/>
  <c r="S14" i="23"/>
  <c r="X13" i="23"/>
  <c r="W13" i="23"/>
  <c r="O13" i="26"/>
  <c r="V13" i="23"/>
  <c r="U13" i="23"/>
  <c r="T13" i="23"/>
  <c r="S13" i="23"/>
  <c r="X12" i="23"/>
  <c r="W12" i="23"/>
  <c r="V12" i="23"/>
  <c r="U12" i="23"/>
  <c r="T12" i="23"/>
  <c r="S12" i="23"/>
  <c r="X11" i="23"/>
  <c r="W11" i="23"/>
  <c r="O11" i="26"/>
  <c r="V11" i="23"/>
  <c r="U11" i="23"/>
  <c r="T11" i="23"/>
  <c r="S11" i="23"/>
  <c r="X10" i="23"/>
  <c r="W10" i="23"/>
  <c r="V10" i="23"/>
  <c r="U10" i="23"/>
  <c r="T10" i="23"/>
  <c r="S10" i="23"/>
  <c r="X9" i="23"/>
  <c r="W9" i="23"/>
  <c r="O9" i="26"/>
  <c r="V9" i="23"/>
  <c r="U9" i="23"/>
  <c r="T9" i="23"/>
  <c r="S9" i="23"/>
  <c r="X8" i="23"/>
  <c r="W8" i="23"/>
  <c r="V8" i="23"/>
  <c r="U8" i="23"/>
  <c r="T8" i="23"/>
  <c r="S8" i="23"/>
  <c r="X7" i="23"/>
  <c r="W7" i="23"/>
  <c r="O7" i="26"/>
  <c r="V7" i="23"/>
  <c r="U7" i="23"/>
  <c r="T7" i="23"/>
  <c r="S7" i="23"/>
  <c r="R27" i="23"/>
  <c r="R26" i="23"/>
  <c r="R25" i="23"/>
  <c r="R24" i="23"/>
  <c r="R23" i="23"/>
  <c r="R22" i="23"/>
  <c r="R21" i="23"/>
  <c r="R20" i="23"/>
  <c r="R19" i="23"/>
  <c r="R18" i="23"/>
  <c r="R17" i="23"/>
  <c r="R16" i="23"/>
  <c r="R15" i="23"/>
  <c r="R14" i="23"/>
  <c r="R13" i="23"/>
  <c r="R12" i="23"/>
  <c r="R11" i="23"/>
  <c r="R10" i="23"/>
  <c r="R9" i="23"/>
  <c r="R8" i="23"/>
  <c r="R7" i="23"/>
  <c r="Q43" i="23"/>
  <c r="R45" i="36"/>
  <c r="Q42" i="23"/>
  <c r="R44" i="36" s="1"/>
  <c r="Q41" i="23"/>
  <c r="R43" i="36" s="1"/>
  <c r="Q40" i="23"/>
  <c r="R42" i="36"/>
  <c r="Q39" i="23"/>
  <c r="R41" i="36" s="1"/>
  <c r="Q38" i="23"/>
  <c r="R40" i="36"/>
  <c r="Q37" i="23"/>
  <c r="R38" i="36" s="1"/>
  <c r="Q36" i="23"/>
  <c r="R37" i="36" s="1"/>
  <c r="Q35" i="23"/>
  <c r="Q34" i="23"/>
  <c r="R35" i="36" s="1"/>
  <c r="Q33" i="23"/>
  <c r="R34" i="36" s="1"/>
  <c r="Q32" i="23"/>
  <c r="R32" i="36" s="1"/>
  <c r="Q31" i="23"/>
  <c r="R31" i="36"/>
  <c r="Q30" i="23"/>
  <c r="R30" i="36" s="1"/>
  <c r="Q29" i="23"/>
  <c r="I29" i="26" s="1"/>
  <c r="R29" i="36"/>
  <c r="Q27" i="23"/>
  <c r="Q26" i="23"/>
  <c r="R27" i="36"/>
  <c r="Q25" i="23"/>
  <c r="R26" i="36" s="1"/>
  <c r="Q24" i="23"/>
  <c r="R25" i="36" s="1"/>
  <c r="Q23" i="23"/>
  <c r="R24" i="36" s="1"/>
  <c r="Q22" i="23"/>
  <c r="R21" i="36"/>
  <c r="Q21" i="23"/>
  <c r="R20" i="36" s="1"/>
  <c r="Q20" i="23"/>
  <c r="R18" i="36"/>
  <c r="Q19" i="23"/>
  <c r="R17" i="36" s="1"/>
  <c r="Q18" i="23"/>
  <c r="R16" i="36" s="1"/>
  <c r="Q17" i="23"/>
  <c r="R15" i="36" s="1"/>
  <c r="Q16" i="23"/>
  <c r="R14" i="36" s="1"/>
  <c r="Q15" i="23"/>
  <c r="R13" i="36"/>
  <c r="Q14" i="23"/>
  <c r="Q13" i="23"/>
  <c r="R11" i="36"/>
  <c r="Q12" i="23"/>
  <c r="Q11" i="23"/>
  <c r="R9" i="36" s="1"/>
  <c r="Q10" i="23"/>
  <c r="R8" i="36"/>
  <c r="Q9" i="23"/>
  <c r="R7" i="36" s="1"/>
  <c r="Q8" i="23"/>
  <c r="Q7" i="23"/>
  <c r="G43" i="22"/>
  <c r="G42" i="22"/>
  <c r="F42" i="22" s="1"/>
  <c r="G41" i="22"/>
  <c r="G40" i="22"/>
  <c r="G39" i="22"/>
  <c r="G38" i="22"/>
  <c r="F38" i="22" s="1"/>
  <c r="G37" i="22"/>
  <c r="G36" i="22"/>
  <c r="G35" i="22"/>
  <c r="G34" i="22"/>
  <c r="F34" i="22" s="1"/>
  <c r="G33" i="22"/>
  <c r="G32" i="22"/>
  <c r="G31" i="22"/>
  <c r="F31" i="22" s="1"/>
  <c r="G30" i="22"/>
  <c r="F30" i="22" s="1"/>
  <c r="G29" i="22"/>
  <c r="G27" i="22"/>
  <c r="G26" i="22"/>
  <c r="G25" i="22"/>
  <c r="G24" i="22"/>
  <c r="G23" i="22"/>
  <c r="G22" i="22"/>
  <c r="G21" i="22"/>
  <c r="G20" i="22"/>
  <c r="G19" i="22"/>
  <c r="F19" i="22" s="1"/>
  <c r="G18" i="22"/>
  <c r="G17" i="22"/>
  <c r="G16" i="22"/>
  <c r="F16" i="22" s="1"/>
  <c r="G15" i="22"/>
  <c r="G14" i="22"/>
  <c r="G13" i="22"/>
  <c r="F13" i="22" s="1"/>
  <c r="G12" i="22"/>
  <c r="F12" i="22" s="1"/>
  <c r="G11" i="22"/>
  <c r="G10" i="22"/>
  <c r="G9" i="22"/>
  <c r="G8" i="22"/>
  <c r="G6" i="22" s="1"/>
  <c r="G7" i="22"/>
  <c r="N43" i="22"/>
  <c r="M43" i="22"/>
  <c r="L43" i="22"/>
  <c r="K43" i="22"/>
  <c r="J43" i="22"/>
  <c r="I43" i="22"/>
  <c r="N42" i="22"/>
  <c r="M42" i="22"/>
  <c r="L42" i="22"/>
  <c r="K42" i="22"/>
  <c r="J42" i="22"/>
  <c r="I42" i="22"/>
  <c r="N41" i="22"/>
  <c r="M41" i="22"/>
  <c r="L41" i="22"/>
  <c r="K41" i="22"/>
  <c r="J41" i="22"/>
  <c r="I41" i="22"/>
  <c r="N40" i="22"/>
  <c r="M40" i="22"/>
  <c r="L40" i="22"/>
  <c r="K40" i="22"/>
  <c r="J40" i="22"/>
  <c r="I40" i="22"/>
  <c r="N39" i="22"/>
  <c r="M39" i="22"/>
  <c r="L39" i="22"/>
  <c r="K39" i="22"/>
  <c r="J39" i="22"/>
  <c r="I39" i="22"/>
  <c r="N38" i="22"/>
  <c r="M38" i="22"/>
  <c r="L38" i="22"/>
  <c r="K38" i="22"/>
  <c r="J38" i="22"/>
  <c r="I38" i="22"/>
  <c r="N37" i="22"/>
  <c r="M37" i="22"/>
  <c r="L37" i="22"/>
  <c r="K37" i="22"/>
  <c r="J37" i="22"/>
  <c r="I37" i="22"/>
  <c r="F37" i="22" s="1"/>
  <c r="N36" i="22"/>
  <c r="M36" i="22"/>
  <c r="L36" i="22"/>
  <c r="K36" i="22"/>
  <c r="J36" i="22"/>
  <c r="I36" i="22"/>
  <c r="N35" i="22"/>
  <c r="M35" i="22"/>
  <c r="L35" i="22"/>
  <c r="K35" i="22"/>
  <c r="J35" i="22"/>
  <c r="I35" i="22"/>
  <c r="N34" i="22"/>
  <c r="M34" i="22"/>
  <c r="L34" i="22"/>
  <c r="K34" i="22"/>
  <c r="J34" i="22"/>
  <c r="I34" i="22"/>
  <c r="N33" i="22"/>
  <c r="M33" i="22"/>
  <c r="L33" i="22"/>
  <c r="K33" i="22"/>
  <c r="J33" i="22"/>
  <c r="I33" i="22"/>
  <c r="N32" i="22"/>
  <c r="M32" i="22"/>
  <c r="L32" i="22"/>
  <c r="K32" i="22"/>
  <c r="J32" i="22"/>
  <c r="I32" i="22"/>
  <c r="N31" i="22"/>
  <c r="M31" i="22"/>
  <c r="L31" i="22"/>
  <c r="K31" i="22"/>
  <c r="J31" i="22"/>
  <c r="I31" i="22"/>
  <c r="N30" i="22"/>
  <c r="M30" i="22"/>
  <c r="L30" i="22"/>
  <c r="K30" i="22"/>
  <c r="J30" i="22"/>
  <c r="I30" i="22"/>
  <c r="N29" i="22"/>
  <c r="M29" i="22"/>
  <c r="L29" i="22"/>
  <c r="K29" i="22"/>
  <c r="J29" i="22"/>
  <c r="I29" i="22"/>
  <c r="I28" i="22" s="1"/>
  <c r="H43" i="22"/>
  <c r="H42" i="22"/>
  <c r="H41" i="22"/>
  <c r="F41" i="22" s="1"/>
  <c r="H40" i="22"/>
  <c r="F40" i="22" s="1"/>
  <c r="H39" i="22"/>
  <c r="H38" i="22"/>
  <c r="H37" i="22"/>
  <c r="H36" i="22"/>
  <c r="F36" i="22" s="1"/>
  <c r="H35" i="22"/>
  <c r="H34" i="22"/>
  <c r="H33" i="22"/>
  <c r="H32" i="22"/>
  <c r="F32" i="22" s="1"/>
  <c r="H31" i="22"/>
  <c r="H30" i="22"/>
  <c r="H29" i="22"/>
  <c r="N27" i="22"/>
  <c r="M27" i="22"/>
  <c r="L27" i="22"/>
  <c r="K27" i="22"/>
  <c r="J27" i="22"/>
  <c r="I27" i="22"/>
  <c r="N26" i="22"/>
  <c r="M26" i="22"/>
  <c r="L26" i="22"/>
  <c r="K26" i="22"/>
  <c r="J26" i="22"/>
  <c r="I26" i="22"/>
  <c r="N25" i="22"/>
  <c r="M25" i="22"/>
  <c r="L25" i="22"/>
  <c r="K25" i="22"/>
  <c r="J25" i="22"/>
  <c r="I25" i="22"/>
  <c r="F25" i="22" s="1"/>
  <c r="N24" i="22"/>
  <c r="M24" i="22"/>
  <c r="L24" i="22"/>
  <c r="K24" i="22"/>
  <c r="J24" i="22"/>
  <c r="I24" i="22"/>
  <c r="N23" i="22"/>
  <c r="M23" i="22"/>
  <c r="L23" i="22"/>
  <c r="K23" i="22"/>
  <c r="J23" i="22"/>
  <c r="I23" i="22"/>
  <c r="N22" i="22"/>
  <c r="M22" i="22"/>
  <c r="L22" i="22"/>
  <c r="K22" i="22"/>
  <c r="J22" i="22"/>
  <c r="I22" i="22"/>
  <c r="N21" i="22"/>
  <c r="M21" i="22"/>
  <c r="L21" i="22"/>
  <c r="K21" i="22"/>
  <c r="J21" i="22"/>
  <c r="I21" i="22"/>
  <c r="N20" i="22"/>
  <c r="M20" i="22"/>
  <c r="L20" i="22"/>
  <c r="K20" i="22"/>
  <c r="J20" i="22"/>
  <c r="I20" i="22"/>
  <c r="N19" i="22"/>
  <c r="M19" i="22"/>
  <c r="L19" i="22"/>
  <c r="K19" i="22"/>
  <c r="J19" i="22"/>
  <c r="I19" i="22"/>
  <c r="N18" i="22"/>
  <c r="M18" i="22"/>
  <c r="L18" i="22"/>
  <c r="K18" i="22"/>
  <c r="J18" i="22"/>
  <c r="I18" i="22"/>
  <c r="N17" i="22"/>
  <c r="M17" i="22"/>
  <c r="M6" i="22" s="1"/>
  <c r="L17" i="22"/>
  <c r="K17" i="22"/>
  <c r="J17" i="22"/>
  <c r="I17" i="22"/>
  <c r="N16" i="22"/>
  <c r="M16" i="22"/>
  <c r="L16" i="22"/>
  <c r="K16" i="22"/>
  <c r="J16" i="22"/>
  <c r="I16" i="22"/>
  <c r="N15" i="22"/>
  <c r="M15" i="22"/>
  <c r="L15" i="22"/>
  <c r="K15" i="22"/>
  <c r="J15" i="22"/>
  <c r="I15" i="22"/>
  <c r="N14" i="22"/>
  <c r="M14" i="22"/>
  <c r="L14" i="22"/>
  <c r="K14" i="22"/>
  <c r="J14" i="22"/>
  <c r="I14" i="22"/>
  <c r="N13" i="22"/>
  <c r="M13" i="22"/>
  <c r="L13" i="22"/>
  <c r="K13" i="22"/>
  <c r="J13" i="22"/>
  <c r="I13" i="22"/>
  <c r="N12" i="22"/>
  <c r="M12" i="22"/>
  <c r="L12" i="22"/>
  <c r="K12" i="22"/>
  <c r="J12" i="22"/>
  <c r="I12" i="22"/>
  <c r="N11" i="22"/>
  <c r="M11" i="22"/>
  <c r="L11" i="22"/>
  <c r="K11" i="22"/>
  <c r="J11" i="22"/>
  <c r="I11" i="22"/>
  <c r="N10" i="22"/>
  <c r="M10" i="22"/>
  <c r="L10" i="22"/>
  <c r="K10" i="22"/>
  <c r="J10" i="22"/>
  <c r="I10" i="22"/>
  <c r="N9" i="22"/>
  <c r="M9" i="22"/>
  <c r="L9" i="22"/>
  <c r="K9" i="22"/>
  <c r="J9" i="22"/>
  <c r="I9" i="22"/>
  <c r="N8" i="22"/>
  <c r="M8" i="22"/>
  <c r="L8" i="22"/>
  <c r="K8" i="22"/>
  <c r="J8" i="22"/>
  <c r="I8" i="22"/>
  <c r="N7" i="22"/>
  <c r="M7" i="22"/>
  <c r="L7" i="22"/>
  <c r="K7" i="22"/>
  <c r="J7" i="22"/>
  <c r="I7" i="22"/>
  <c r="I6" i="22" s="1"/>
  <c r="H8" i="22"/>
  <c r="H9" i="22"/>
  <c r="H10" i="22"/>
  <c r="H11" i="22"/>
  <c r="F11" i="22" s="1"/>
  <c r="H12" i="22"/>
  <c r="H13" i="22"/>
  <c r="H14" i="22"/>
  <c r="F14" i="22" s="1"/>
  <c r="H15" i="22"/>
  <c r="F15" i="22" s="1"/>
  <c r="H16" i="22"/>
  <c r="H17" i="22"/>
  <c r="H18" i="22"/>
  <c r="H19" i="22"/>
  <c r="H20" i="22"/>
  <c r="H5" i="22" s="1"/>
  <c r="H21" i="22"/>
  <c r="H22" i="22"/>
  <c r="H23" i="22"/>
  <c r="H24" i="22"/>
  <c r="H25" i="22"/>
  <c r="H26" i="22"/>
  <c r="H27" i="22"/>
  <c r="H7" i="22"/>
  <c r="S6" i="19"/>
  <c r="S6" i="18"/>
  <c r="S44" i="18"/>
  <c r="S6" i="16"/>
  <c r="S5" i="16"/>
  <c r="S6" i="41"/>
  <c r="S44" i="41"/>
  <c r="U44" i="13"/>
  <c r="F7" i="5"/>
  <c r="F8" i="5"/>
  <c r="J8" i="25" s="1"/>
  <c r="F9" i="5"/>
  <c r="J9" i="25" s="1"/>
  <c r="F10" i="5"/>
  <c r="J10" i="25"/>
  <c r="F11" i="5"/>
  <c r="J11" i="25"/>
  <c r="F12" i="5"/>
  <c r="J12" i="25"/>
  <c r="F13" i="5"/>
  <c r="F14" i="5"/>
  <c r="J14" i="25" s="1"/>
  <c r="F15" i="5"/>
  <c r="J15" i="25"/>
  <c r="F16" i="5"/>
  <c r="J16" i="25" s="1"/>
  <c r="F17" i="5"/>
  <c r="J17" i="25"/>
  <c r="I6" i="7"/>
  <c r="I44" i="7"/>
  <c r="J6" i="7"/>
  <c r="J44" i="7"/>
  <c r="K6" i="7"/>
  <c r="K44" i="7"/>
  <c r="L6" i="7"/>
  <c r="L44" i="7"/>
  <c r="M6" i="7"/>
  <c r="M44" i="7"/>
  <c r="N6" i="7"/>
  <c r="N44" i="7"/>
  <c r="H6" i="7"/>
  <c r="H44" i="7"/>
  <c r="G6" i="7"/>
  <c r="G44" i="7" s="1"/>
  <c r="O6" i="14"/>
  <c r="O44" i="14"/>
  <c r="P6" i="14"/>
  <c r="Q6" i="14"/>
  <c r="R6" i="14"/>
  <c r="S28" i="14"/>
  <c r="O6" i="40"/>
  <c r="O44" i="40"/>
  <c r="P6" i="40"/>
  <c r="P44" i="40"/>
  <c r="Q6" i="40"/>
  <c r="Q44" i="40"/>
  <c r="R6" i="40"/>
  <c r="R44" i="40"/>
  <c r="S6" i="40"/>
  <c r="S44" i="40" s="1"/>
  <c r="S6" i="9"/>
  <c r="S44" i="9" s="1"/>
  <c r="O6" i="12"/>
  <c r="O44" i="12"/>
  <c r="P6" i="12"/>
  <c r="P44" i="12"/>
  <c r="Q6" i="12"/>
  <c r="Q44" i="12"/>
  <c r="R6" i="12"/>
  <c r="R44" i="12"/>
  <c r="S44" i="12"/>
  <c r="G28" i="19"/>
  <c r="H28" i="19"/>
  <c r="I28" i="19"/>
  <c r="G28" i="20"/>
  <c r="H28" i="20"/>
  <c r="I28" i="20"/>
  <c r="J28" i="20"/>
  <c r="K28" i="20"/>
  <c r="L28" i="20"/>
  <c r="S6" i="11"/>
  <c r="S44" i="11"/>
  <c r="S6" i="13"/>
  <c r="S44" i="13"/>
  <c r="S6" i="2"/>
  <c r="S44" i="2"/>
  <c r="S6" i="5"/>
  <c r="S44" i="5" s="1"/>
  <c r="S6" i="4"/>
  <c r="S44" i="4"/>
  <c r="S28" i="4"/>
  <c r="G5" i="39"/>
  <c r="G6" i="39"/>
  <c r="G44" i="39"/>
  <c r="S28" i="40"/>
  <c r="S5" i="14"/>
  <c r="S28" i="19"/>
  <c r="H6" i="13"/>
  <c r="H44" i="13"/>
  <c r="U20" i="25"/>
  <c r="U19" i="25"/>
  <c r="U18" i="25"/>
  <c r="O40" i="26"/>
  <c r="O38" i="26"/>
  <c r="M37" i="26"/>
  <c r="O36" i="26"/>
  <c r="O34" i="26"/>
  <c r="O32" i="26"/>
  <c r="O30" i="26"/>
  <c r="F48" i="24"/>
  <c r="F47" i="24"/>
  <c r="P30" i="43"/>
  <c r="P49" i="43"/>
  <c r="O30" i="43"/>
  <c r="N30" i="43"/>
  <c r="M30" i="43"/>
  <c r="L30" i="43"/>
  <c r="L49" i="43"/>
  <c r="K30" i="43"/>
  <c r="J30" i="43"/>
  <c r="I30" i="43"/>
  <c r="H30" i="43"/>
  <c r="H49" i="43"/>
  <c r="P4" i="43"/>
  <c r="P3" i="43"/>
  <c r="O4" i="43"/>
  <c r="O3" i="43"/>
  <c r="N4" i="43"/>
  <c r="N3" i="43"/>
  <c r="M4" i="43"/>
  <c r="M3" i="43"/>
  <c r="L4" i="43"/>
  <c r="L3" i="43"/>
  <c r="K4" i="43"/>
  <c r="K3" i="43"/>
  <c r="J4" i="43"/>
  <c r="J3" i="43"/>
  <c r="I4" i="43"/>
  <c r="I3" i="43"/>
  <c r="H4" i="43"/>
  <c r="H3" i="43"/>
  <c r="O64" i="36"/>
  <c r="L64" i="36"/>
  <c r="O63" i="36"/>
  <c r="L63" i="36"/>
  <c r="O62" i="36"/>
  <c r="L62" i="36"/>
  <c r="F62" i="36"/>
  <c r="P62" i="36"/>
  <c r="O61" i="36"/>
  <c r="L61" i="36"/>
  <c r="O60" i="36"/>
  <c r="L60" i="36"/>
  <c r="H60" i="36"/>
  <c r="P49" i="36"/>
  <c r="O49" i="36"/>
  <c r="N49" i="36"/>
  <c r="M49" i="36"/>
  <c r="L49" i="36"/>
  <c r="J49" i="36"/>
  <c r="I49" i="36"/>
  <c r="H49" i="36"/>
  <c r="G49" i="36"/>
  <c r="F49" i="36"/>
  <c r="O45" i="36"/>
  <c r="N45" i="36"/>
  <c r="M45" i="36"/>
  <c r="L45" i="36"/>
  <c r="J45" i="36"/>
  <c r="I45" i="36"/>
  <c r="H45" i="36"/>
  <c r="G45" i="36"/>
  <c r="F45" i="36"/>
  <c r="O44" i="36"/>
  <c r="N44" i="36"/>
  <c r="M44" i="36"/>
  <c r="L44" i="36"/>
  <c r="J44" i="36"/>
  <c r="I44" i="36"/>
  <c r="H44" i="36"/>
  <c r="G44" i="36"/>
  <c r="F44" i="36"/>
  <c r="O43" i="36"/>
  <c r="N43" i="36"/>
  <c r="M43" i="36"/>
  <c r="L43" i="36"/>
  <c r="J43" i="36"/>
  <c r="I43" i="36"/>
  <c r="H43" i="36"/>
  <c r="G43" i="36"/>
  <c r="F43" i="36"/>
  <c r="O42" i="36"/>
  <c r="N42" i="36"/>
  <c r="M42" i="36"/>
  <c r="L42" i="36"/>
  <c r="J42" i="36"/>
  <c r="I42" i="36"/>
  <c r="H42" i="36"/>
  <c r="G42" i="36"/>
  <c r="F42" i="36"/>
  <c r="O41" i="36"/>
  <c r="N41" i="36"/>
  <c r="M41" i="36"/>
  <c r="L41" i="36"/>
  <c r="J41" i="36"/>
  <c r="I41" i="36"/>
  <c r="H41" i="36"/>
  <c r="G41" i="36"/>
  <c r="F41" i="36"/>
  <c r="P41" i="36"/>
  <c r="G41" i="34"/>
  <c r="O40" i="36"/>
  <c r="N40" i="36"/>
  <c r="M40" i="36"/>
  <c r="L40" i="36"/>
  <c r="J40" i="36"/>
  <c r="I40" i="36"/>
  <c r="H40" i="36"/>
  <c r="G40" i="36"/>
  <c r="F40" i="36"/>
  <c r="R39" i="36"/>
  <c r="O39" i="36"/>
  <c r="N39" i="36"/>
  <c r="M39" i="36"/>
  <c r="L39" i="36"/>
  <c r="J39" i="36"/>
  <c r="I39" i="36"/>
  <c r="H39" i="36"/>
  <c r="G39" i="36"/>
  <c r="F39" i="36"/>
  <c r="O38" i="36"/>
  <c r="N38" i="36"/>
  <c r="M38" i="36"/>
  <c r="L38" i="36"/>
  <c r="J38" i="36"/>
  <c r="I38" i="36"/>
  <c r="H38" i="36"/>
  <c r="G38" i="36"/>
  <c r="F38" i="36"/>
  <c r="O37" i="36"/>
  <c r="N37" i="36"/>
  <c r="M37" i="36"/>
  <c r="L37" i="36"/>
  <c r="J37" i="36"/>
  <c r="I37" i="36"/>
  <c r="H37" i="36"/>
  <c r="G37" i="36"/>
  <c r="F37" i="36"/>
  <c r="O36" i="36"/>
  <c r="N36" i="36"/>
  <c r="M36" i="36"/>
  <c r="L36" i="36"/>
  <c r="J36" i="36"/>
  <c r="I36" i="36"/>
  <c r="H36" i="36"/>
  <c r="G36" i="36"/>
  <c r="F36" i="36"/>
  <c r="O35" i="36"/>
  <c r="N35" i="36"/>
  <c r="M35" i="36"/>
  <c r="L35" i="36"/>
  <c r="J35" i="36"/>
  <c r="I35" i="36"/>
  <c r="H35" i="36"/>
  <c r="G35" i="36"/>
  <c r="F35" i="36"/>
  <c r="O34" i="36"/>
  <c r="N34" i="36"/>
  <c r="M34" i="36"/>
  <c r="L34" i="36"/>
  <c r="J34" i="36"/>
  <c r="I34" i="36"/>
  <c r="H34" i="36"/>
  <c r="G34" i="36"/>
  <c r="F34" i="36"/>
  <c r="R33" i="36"/>
  <c r="O33" i="36"/>
  <c r="N33" i="36"/>
  <c r="M33" i="36"/>
  <c r="L33" i="36"/>
  <c r="J33" i="36"/>
  <c r="I33" i="36"/>
  <c r="H33" i="36"/>
  <c r="G33" i="36"/>
  <c r="F33" i="36"/>
  <c r="P33" i="36"/>
  <c r="G33" i="34"/>
  <c r="O32" i="36"/>
  <c r="N32" i="36"/>
  <c r="M32" i="36"/>
  <c r="L32" i="36"/>
  <c r="J32" i="36"/>
  <c r="I32" i="36"/>
  <c r="H32" i="36"/>
  <c r="G32" i="36"/>
  <c r="F32" i="36"/>
  <c r="O31" i="36"/>
  <c r="N31" i="36"/>
  <c r="M31" i="36"/>
  <c r="L31" i="36"/>
  <c r="J31" i="36"/>
  <c r="I31" i="36"/>
  <c r="H31" i="36"/>
  <c r="G31" i="36"/>
  <c r="F31" i="36"/>
  <c r="O30" i="36"/>
  <c r="N30" i="36"/>
  <c r="M30" i="36"/>
  <c r="L30" i="36"/>
  <c r="J30" i="36"/>
  <c r="I30" i="36"/>
  <c r="H30" i="36"/>
  <c r="G30" i="36"/>
  <c r="F30" i="36"/>
  <c r="O29" i="36"/>
  <c r="N29" i="36"/>
  <c r="M29" i="36"/>
  <c r="L29" i="36"/>
  <c r="J29" i="36"/>
  <c r="J28" i="36"/>
  <c r="I29" i="36"/>
  <c r="H29" i="36"/>
  <c r="G29" i="36"/>
  <c r="F29" i="36"/>
  <c r="Q28" i="36"/>
  <c r="K28" i="36"/>
  <c r="O27" i="36"/>
  <c r="N27" i="36"/>
  <c r="M27" i="36"/>
  <c r="L27" i="36"/>
  <c r="J27" i="36"/>
  <c r="I27" i="36"/>
  <c r="H27" i="36"/>
  <c r="G27" i="36"/>
  <c r="F27" i="36"/>
  <c r="O26" i="36"/>
  <c r="N26" i="36"/>
  <c r="M26" i="36"/>
  <c r="L26" i="36"/>
  <c r="J26" i="36"/>
  <c r="I26" i="36"/>
  <c r="H26" i="36"/>
  <c r="G26" i="36"/>
  <c r="F26" i="36"/>
  <c r="O25" i="36"/>
  <c r="N25" i="36"/>
  <c r="M25" i="36"/>
  <c r="L25" i="36"/>
  <c r="J25" i="36"/>
  <c r="I25" i="36"/>
  <c r="H25" i="36"/>
  <c r="G25" i="36"/>
  <c r="F25" i="36"/>
  <c r="P25" i="36"/>
  <c r="G25" i="34"/>
  <c r="O24" i="36"/>
  <c r="N24" i="36"/>
  <c r="M24" i="36"/>
  <c r="L24" i="36"/>
  <c r="J24" i="36"/>
  <c r="I24" i="36"/>
  <c r="H24" i="36"/>
  <c r="G24" i="36"/>
  <c r="F24" i="36"/>
  <c r="R23" i="36"/>
  <c r="O23" i="36"/>
  <c r="N23" i="36"/>
  <c r="M23" i="36"/>
  <c r="L23" i="36"/>
  <c r="J23" i="36"/>
  <c r="I23" i="36"/>
  <c r="H23" i="36"/>
  <c r="G23" i="36"/>
  <c r="F23" i="36"/>
  <c r="R22" i="36"/>
  <c r="O22" i="36"/>
  <c r="N22" i="36"/>
  <c r="M22" i="36"/>
  <c r="L22" i="36"/>
  <c r="J22" i="36"/>
  <c r="I22" i="36"/>
  <c r="H22" i="36"/>
  <c r="G22" i="36"/>
  <c r="F22" i="36"/>
  <c r="O21" i="36"/>
  <c r="N21" i="36"/>
  <c r="M21" i="36"/>
  <c r="L21" i="36"/>
  <c r="J21" i="36"/>
  <c r="I21" i="36"/>
  <c r="H21" i="36"/>
  <c r="G21" i="36"/>
  <c r="F21" i="36"/>
  <c r="O20" i="36"/>
  <c r="N20" i="36"/>
  <c r="M20" i="36"/>
  <c r="L20" i="36"/>
  <c r="J20" i="36"/>
  <c r="I20" i="36"/>
  <c r="H20" i="36"/>
  <c r="G20" i="36"/>
  <c r="F20" i="36"/>
  <c r="R19" i="36"/>
  <c r="O19" i="36"/>
  <c r="N19" i="36"/>
  <c r="M19" i="36"/>
  <c r="L19" i="36"/>
  <c r="J19" i="36"/>
  <c r="I19" i="36"/>
  <c r="H19" i="36"/>
  <c r="G19" i="36"/>
  <c r="F19" i="36"/>
  <c r="P19" i="36"/>
  <c r="G19" i="34"/>
  <c r="O18" i="36"/>
  <c r="N18" i="36"/>
  <c r="M18" i="36"/>
  <c r="L18" i="36"/>
  <c r="J18" i="36"/>
  <c r="I18" i="36"/>
  <c r="H18" i="36"/>
  <c r="G18" i="36"/>
  <c r="F18" i="36"/>
  <c r="O17" i="36"/>
  <c r="N17" i="36"/>
  <c r="M17" i="36"/>
  <c r="L17" i="36"/>
  <c r="J17" i="36"/>
  <c r="I17" i="36"/>
  <c r="H17" i="36"/>
  <c r="G17" i="36"/>
  <c r="F17" i="36"/>
  <c r="O16" i="36"/>
  <c r="N16" i="36"/>
  <c r="M16" i="36"/>
  <c r="L16" i="36"/>
  <c r="J16" i="36"/>
  <c r="I16" i="36"/>
  <c r="H16" i="36"/>
  <c r="G16" i="36"/>
  <c r="F16" i="36"/>
  <c r="O15" i="36"/>
  <c r="N15" i="36"/>
  <c r="M15" i="36"/>
  <c r="L15" i="36"/>
  <c r="J15" i="36"/>
  <c r="I15" i="36"/>
  <c r="H15" i="36"/>
  <c r="G15" i="36"/>
  <c r="F15" i="36"/>
  <c r="O14" i="36"/>
  <c r="N14" i="36"/>
  <c r="M14" i="36"/>
  <c r="L14" i="36"/>
  <c r="J14" i="36"/>
  <c r="I14" i="36"/>
  <c r="H14" i="36"/>
  <c r="G14" i="36"/>
  <c r="F14" i="36"/>
  <c r="O13" i="36"/>
  <c r="N13" i="36"/>
  <c r="M13" i="36"/>
  <c r="L13" i="36"/>
  <c r="J13" i="36"/>
  <c r="I13" i="36"/>
  <c r="H13" i="36"/>
  <c r="G13" i="36"/>
  <c r="F13" i="36"/>
  <c r="O12" i="36"/>
  <c r="N12" i="36"/>
  <c r="M12" i="36"/>
  <c r="L12" i="36"/>
  <c r="J12" i="36"/>
  <c r="I12" i="36"/>
  <c r="H12" i="36"/>
  <c r="G12" i="36"/>
  <c r="F12" i="36"/>
  <c r="O11" i="36"/>
  <c r="N11" i="36"/>
  <c r="M11" i="36"/>
  <c r="L11" i="36"/>
  <c r="J11" i="36"/>
  <c r="I11" i="36"/>
  <c r="H11" i="36"/>
  <c r="G11" i="36"/>
  <c r="F11" i="36"/>
  <c r="O10" i="36"/>
  <c r="N10" i="36"/>
  <c r="M10" i="36"/>
  <c r="L10" i="36"/>
  <c r="J10" i="36"/>
  <c r="I10" i="36"/>
  <c r="H10" i="36"/>
  <c r="G10" i="36"/>
  <c r="F10" i="36"/>
  <c r="O9" i="36"/>
  <c r="N9" i="36"/>
  <c r="M9" i="36"/>
  <c r="L9" i="36"/>
  <c r="J9" i="36"/>
  <c r="I9" i="36"/>
  <c r="H9" i="36"/>
  <c r="G9" i="36"/>
  <c r="F9" i="36"/>
  <c r="O8" i="36"/>
  <c r="N8" i="36"/>
  <c r="M8" i="36"/>
  <c r="L8" i="36"/>
  <c r="J8" i="36"/>
  <c r="I8" i="36"/>
  <c r="H8" i="36"/>
  <c r="G8" i="36"/>
  <c r="F8" i="36"/>
  <c r="O7" i="36"/>
  <c r="N7" i="36"/>
  <c r="M7" i="36"/>
  <c r="L7" i="36"/>
  <c r="J7" i="36"/>
  <c r="I7" i="36"/>
  <c r="H7" i="36"/>
  <c r="G7" i="36"/>
  <c r="F7" i="36"/>
  <c r="O6" i="36"/>
  <c r="N6" i="36"/>
  <c r="M6" i="36"/>
  <c r="L6" i="36"/>
  <c r="J6" i="36"/>
  <c r="I6" i="36"/>
  <c r="H6" i="36"/>
  <c r="G6" i="36"/>
  <c r="F6" i="36"/>
  <c r="O5" i="36"/>
  <c r="N5" i="36"/>
  <c r="M5" i="36"/>
  <c r="L5" i="36"/>
  <c r="J5" i="36"/>
  <c r="J3" i="36"/>
  <c r="I5" i="36"/>
  <c r="H5" i="36"/>
  <c r="G5" i="36"/>
  <c r="F5" i="36"/>
  <c r="Q4" i="36"/>
  <c r="Q46" i="36"/>
  <c r="Q3" i="36"/>
  <c r="Q47" i="36"/>
  <c r="K3" i="36"/>
  <c r="O49" i="35"/>
  <c r="N49" i="35"/>
  <c r="M49" i="35"/>
  <c r="L49" i="35"/>
  <c r="K49" i="35"/>
  <c r="J49" i="35"/>
  <c r="I49" i="35"/>
  <c r="H49" i="35"/>
  <c r="G49" i="35"/>
  <c r="F49" i="35"/>
  <c r="N45" i="35"/>
  <c r="M45" i="35"/>
  <c r="L45" i="35"/>
  <c r="K45" i="35"/>
  <c r="J45" i="35"/>
  <c r="I45" i="35"/>
  <c r="H45" i="35"/>
  <c r="G45" i="35"/>
  <c r="F45" i="35"/>
  <c r="N44" i="35"/>
  <c r="M44" i="35"/>
  <c r="L44" i="35"/>
  <c r="K44" i="35"/>
  <c r="J44" i="35"/>
  <c r="I44" i="35"/>
  <c r="H44" i="35"/>
  <c r="G44" i="35"/>
  <c r="F44" i="35"/>
  <c r="N43" i="35"/>
  <c r="M43" i="35"/>
  <c r="L43" i="35"/>
  <c r="K43" i="35"/>
  <c r="J43" i="35"/>
  <c r="I43" i="35"/>
  <c r="H43" i="35"/>
  <c r="G43" i="35"/>
  <c r="F43" i="35"/>
  <c r="N42" i="35"/>
  <c r="M42" i="35"/>
  <c r="L42" i="35"/>
  <c r="K42" i="35"/>
  <c r="J42" i="35"/>
  <c r="I42" i="35"/>
  <c r="H42" i="35"/>
  <c r="G42" i="35"/>
  <c r="F42" i="35"/>
  <c r="N41" i="35"/>
  <c r="M41" i="35"/>
  <c r="L41" i="35"/>
  <c r="K41" i="35"/>
  <c r="J41" i="35"/>
  <c r="I41" i="35"/>
  <c r="H41" i="35"/>
  <c r="G41" i="35"/>
  <c r="F41" i="35"/>
  <c r="O41" i="35"/>
  <c r="F41" i="34"/>
  <c r="H41" i="34"/>
  <c r="N40" i="35"/>
  <c r="M40" i="35"/>
  <c r="L40" i="35"/>
  <c r="K40" i="35"/>
  <c r="J40" i="35"/>
  <c r="I40" i="35"/>
  <c r="H40" i="35"/>
  <c r="G40" i="35"/>
  <c r="F40" i="35"/>
  <c r="Q39" i="35"/>
  <c r="N39" i="35"/>
  <c r="M39" i="35"/>
  <c r="L39" i="35"/>
  <c r="K39" i="35"/>
  <c r="J39" i="35"/>
  <c r="I39" i="35"/>
  <c r="H39" i="35"/>
  <c r="G39" i="35"/>
  <c r="F39" i="35"/>
  <c r="N38" i="35"/>
  <c r="M38" i="35"/>
  <c r="L38" i="35"/>
  <c r="K38" i="35"/>
  <c r="J38" i="35"/>
  <c r="I38" i="35"/>
  <c r="H38" i="35"/>
  <c r="G38" i="35"/>
  <c r="F38" i="35"/>
  <c r="N37" i="35"/>
  <c r="M37" i="35"/>
  <c r="L37" i="35"/>
  <c r="K37" i="35"/>
  <c r="J37" i="35"/>
  <c r="I37" i="35"/>
  <c r="H37" i="35"/>
  <c r="G37" i="35"/>
  <c r="F37" i="35"/>
  <c r="N36" i="35"/>
  <c r="M36" i="35"/>
  <c r="L36" i="35"/>
  <c r="K36" i="35"/>
  <c r="J36" i="35"/>
  <c r="I36" i="35"/>
  <c r="H36" i="35"/>
  <c r="G36" i="35"/>
  <c r="F36" i="35"/>
  <c r="N35" i="35"/>
  <c r="M35" i="35"/>
  <c r="L35" i="35"/>
  <c r="K35" i="35"/>
  <c r="J35" i="35"/>
  <c r="I35" i="35"/>
  <c r="H35" i="35"/>
  <c r="G35" i="35"/>
  <c r="F35" i="35"/>
  <c r="N34" i="35"/>
  <c r="M34" i="35"/>
  <c r="L34" i="35"/>
  <c r="K34" i="35"/>
  <c r="J34" i="35"/>
  <c r="I34" i="35"/>
  <c r="H34" i="35"/>
  <c r="G34" i="35"/>
  <c r="F34" i="35"/>
  <c r="Q33" i="35"/>
  <c r="N33" i="35"/>
  <c r="M33" i="35"/>
  <c r="L33" i="35"/>
  <c r="K33" i="35"/>
  <c r="J33" i="35"/>
  <c r="I33" i="35"/>
  <c r="H33" i="35"/>
  <c r="G33" i="35"/>
  <c r="F33" i="35"/>
  <c r="O33" i="35"/>
  <c r="F33" i="34"/>
  <c r="H33" i="34"/>
  <c r="S32" i="35"/>
  <c r="N32" i="35"/>
  <c r="M32" i="35"/>
  <c r="L32" i="35"/>
  <c r="K32" i="35"/>
  <c r="J32" i="35"/>
  <c r="I32" i="35"/>
  <c r="H32" i="35"/>
  <c r="G32" i="35"/>
  <c r="F32" i="35"/>
  <c r="N31" i="35"/>
  <c r="M31" i="35"/>
  <c r="L31" i="35"/>
  <c r="K31" i="35"/>
  <c r="J31" i="35"/>
  <c r="I31" i="35"/>
  <c r="H31" i="35"/>
  <c r="G31" i="35"/>
  <c r="F31" i="35"/>
  <c r="N30" i="35"/>
  <c r="M30" i="35"/>
  <c r="L30" i="35"/>
  <c r="K30" i="35"/>
  <c r="J30" i="35"/>
  <c r="I30" i="35"/>
  <c r="H30" i="35"/>
  <c r="G30" i="35"/>
  <c r="F30" i="35"/>
  <c r="N29" i="35"/>
  <c r="M29" i="35"/>
  <c r="L29" i="35"/>
  <c r="K29" i="35"/>
  <c r="J29" i="35"/>
  <c r="I29" i="35"/>
  <c r="H29" i="35"/>
  <c r="G29" i="35"/>
  <c r="F29" i="35"/>
  <c r="P28" i="35"/>
  <c r="N27" i="35"/>
  <c r="M27" i="35"/>
  <c r="L27" i="35"/>
  <c r="K27" i="35"/>
  <c r="J27" i="35"/>
  <c r="I27" i="35"/>
  <c r="H27" i="35"/>
  <c r="G27" i="35"/>
  <c r="F27" i="35"/>
  <c r="N26" i="35"/>
  <c r="M26" i="35"/>
  <c r="L26" i="35"/>
  <c r="K26" i="35"/>
  <c r="J26" i="35"/>
  <c r="I26" i="35"/>
  <c r="H26" i="35"/>
  <c r="G26" i="35"/>
  <c r="F26" i="35"/>
  <c r="N25" i="35"/>
  <c r="M25" i="35"/>
  <c r="L25" i="35"/>
  <c r="K25" i="35"/>
  <c r="J25" i="35"/>
  <c r="I25" i="35"/>
  <c r="H25" i="35"/>
  <c r="G25" i="35"/>
  <c r="F25" i="35"/>
  <c r="N24" i="35"/>
  <c r="M24" i="35"/>
  <c r="L24" i="35"/>
  <c r="K24" i="35"/>
  <c r="J24" i="35"/>
  <c r="I24" i="35"/>
  <c r="H24" i="35"/>
  <c r="G24" i="35"/>
  <c r="F24" i="35"/>
  <c r="Q23" i="35"/>
  <c r="N23" i="35"/>
  <c r="M23" i="35"/>
  <c r="L23" i="35"/>
  <c r="K23" i="35"/>
  <c r="J23" i="35"/>
  <c r="I23" i="35"/>
  <c r="H23" i="35"/>
  <c r="G23" i="35"/>
  <c r="F23" i="35"/>
  <c r="Q22" i="35"/>
  <c r="N22" i="35"/>
  <c r="M22" i="35"/>
  <c r="L22" i="35"/>
  <c r="K22" i="35"/>
  <c r="J22" i="35"/>
  <c r="I22" i="35"/>
  <c r="H22" i="35"/>
  <c r="G22" i="35"/>
  <c r="F22" i="35"/>
  <c r="N21" i="35"/>
  <c r="M21" i="35"/>
  <c r="L21" i="35"/>
  <c r="K21" i="35"/>
  <c r="J21" i="35"/>
  <c r="I21" i="35"/>
  <c r="H21" i="35"/>
  <c r="G21" i="35"/>
  <c r="F21" i="35"/>
  <c r="N20" i="35"/>
  <c r="M20" i="35"/>
  <c r="L20" i="35"/>
  <c r="K20" i="35"/>
  <c r="J20" i="35"/>
  <c r="I20" i="35"/>
  <c r="H20" i="35"/>
  <c r="G20" i="35"/>
  <c r="F20" i="35"/>
  <c r="Q19" i="35"/>
  <c r="N19" i="35"/>
  <c r="M19" i="35"/>
  <c r="L19" i="35"/>
  <c r="K19" i="35"/>
  <c r="J19" i="35"/>
  <c r="I19" i="35"/>
  <c r="H19" i="35"/>
  <c r="G19" i="35"/>
  <c r="F19" i="35"/>
  <c r="O19" i="35"/>
  <c r="F19" i="34"/>
  <c r="H19" i="34"/>
  <c r="N18" i="35"/>
  <c r="M18" i="35"/>
  <c r="L18" i="35"/>
  <c r="K18" i="35"/>
  <c r="J18" i="35"/>
  <c r="I18" i="35"/>
  <c r="H18" i="35"/>
  <c r="G18" i="35"/>
  <c r="F18" i="35"/>
  <c r="N17" i="35"/>
  <c r="M17" i="35"/>
  <c r="L17" i="35"/>
  <c r="K17" i="35"/>
  <c r="J17" i="35"/>
  <c r="I17" i="35"/>
  <c r="H17" i="35"/>
  <c r="G17" i="35"/>
  <c r="F17" i="35"/>
  <c r="N16" i="35"/>
  <c r="M16" i="35"/>
  <c r="L16" i="35"/>
  <c r="K16" i="35"/>
  <c r="J16" i="35"/>
  <c r="I16" i="35"/>
  <c r="H16" i="35"/>
  <c r="G16" i="35"/>
  <c r="F16" i="35"/>
  <c r="N15" i="35"/>
  <c r="M15" i="35"/>
  <c r="L15" i="35"/>
  <c r="K15" i="35"/>
  <c r="J15" i="35"/>
  <c r="I15" i="35"/>
  <c r="H15" i="35"/>
  <c r="G15" i="35"/>
  <c r="F15" i="35"/>
  <c r="N14" i="35"/>
  <c r="M14" i="35"/>
  <c r="L14" i="35"/>
  <c r="K14" i="35"/>
  <c r="J14" i="35"/>
  <c r="I14" i="35"/>
  <c r="H14" i="35"/>
  <c r="G14" i="35"/>
  <c r="F14" i="35"/>
  <c r="N13" i="35"/>
  <c r="M13" i="35"/>
  <c r="L13" i="35"/>
  <c r="K13" i="35"/>
  <c r="J13" i="35"/>
  <c r="I13" i="35"/>
  <c r="H13" i="35"/>
  <c r="G13" i="35"/>
  <c r="F13" i="35"/>
  <c r="N12" i="35"/>
  <c r="M12" i="35"/>
  <c r="L12" i="35"/>
  <c r="K12" i="35"/>
  <c r="J12" i="35"/>
  <c r="I12" i="35"/>
  <c r="H12" i="35"/>
  <c r="G12" i="35"/>
  <c r="F12" i="35"/>
  <c r="N11" i="35"/>
  <c r="M11" i="35"/>
  <c r="L11" i="35"/>
  <c r="K11" i="35"/>
  <c r="J11" i="35"/>
  <c r="I11" i="35"/>
  <c r="H11" i="35"/>
  <c r="G11" i="35"/>
  <c r="F11" i="35"/>
  <c r="N10" i="35"/>
  <c r="M10" i="35"/>
  <c r="L10" i="35"/>
  <c r="K10" i="35"/>
  <c r="J10" i="35"/>
  <c r="I10" i="35"/>
  <c r="H10" i="35"/>
  <c r="G10" i="35"/>
  <c r="F10" i="35"/>
  <c r="N9" i="35"/>
  <c r="M9" i="35"/>
  <c r="L9" i="35"/>
  <c r="K9" i="35"/>
  <c r="J9" i="35"/>
  <c r="I9" i="35"/>
  <c r="H9" i="35"/>
  <c r="G9" i="35"/>
  <c r="F9" i="35"/>
  <c r="N8" i="35"/>
  <c r="M8" i="35"/>
  <c r="L8" i="35"/>
  <c r="K8" i="35"/>
  <c r="J8" i="35"/>
  <c r="I8" i="35"/>
  <c r="H8" i="35"/>
  <c r="G8" i="35"/>
  <c r="F8" i="35"/>
  <c r="N7" i="35"/>
  <c r="M7" i="35"/>
  <c r="L7" i="35"/>
  <c r="K7" i="35"/>
  <c r="J7" i="35"/>
  <c r="I7" i="35"/>
  <c r="H7" i="35"/>
  <c r="G7" i="35"/>
  <c r="F7" i="35"/>
  <c r="N6" i="35"/>
  <c r="M6" i="35"/>
  <c r="L6" i="35"/>
  <c r="K6" i="35"/>
  <c r="J6" i="35"/>
  <c r="I6" i="35"/>
  <c r="H6" i="35"/>
  <c r="G6" i="35"/>
  <c r="F6" i="35"/>
  <c r="N5" i="35"/>
  <c r="M5" i="35"/>
  <c r="L5" i="35"/>
  <c r="K5" i="35"/>
  <c r="J5" i="35"/>
  <c r="I5" i="35"/>
  <c r="H5" i="35"/>
  <c r="G5" i="35"/>
  <c r="F5" i="35"/>
  <c r="P4" i="35"/>
  <c r="P46" i="35"/>
  <c r="P3" i="35"/>
  <c r="K46" i="34"/>
  <c r="K45" i="34"/>
  <c r="K44" i="34"/>
  <c r="K43" i="34"/>
  <c r="K42" i="34"/>
  <c r="K41" i="34"/>
  <c r="K40" i="34"/>
  <c r="K39" i="34"/>
  <c r="J39" i="34"/>
  <c r="K38" i="34"/>
  <c r="K37" i="34"/>
  <c r="K36" i="34"/>
  <c r="K35" i="34"/>
  <c r="K34" i="34"/>
  <c r="K33" i="34"/>
  <c r="L33" i="34"/>
  <c r="J33" i="34"/>
  <c r="K32" i="34"/>
  <c r="L32" i="34"/>
  <c r="K31" i="34"/>
  <c r="K30" i="34"/>
  <c r="K29" i="34"/>
  <c r="I28" i="34"/>
  <c r="K27" i="34"/>
  <c r="K26" i="34"/>
  <c r="K25" i="34"/>
  <c r="K24" i="34"/>
  <c r="K23" i="34"/>
  <c r="J23" i="34"/>
  <c r="K22" i="34"/>
  <c r="K21" i="34"/>
  <c r="K20" i="34"/>
  <c r="K19" i="34"/>
  <c r="J19" i="34"/>
  <c r="K18" i="34"/>
  <c r="K17" i="34"/>
  <c r="K16" i="34"/>
  <c r="K15" i="34"/>
  <c r="K14" i="34"/>
  <c r="K13" i="34"/>
  <c r="K12" i="34"/>
  <c r="K11" i="34"/>
  <c r="K10" i="34"/>
  <c r="K9" i="34"/>
  <c r="K8" i="34"/>
  <c r="K7" i="34"/>
  <c r="K6" i="34"/>
  <c r="K5" i="34"/>
  <c r="K3" i="34"/>
  <c r="I4" i="34"/>
  <c r="I46" i="34"/>
  <c r="I3" i="34"/>
  <c r="O64" i="33"/>
  <c r="L64" i="33"/>
  <c r="G64" i="33"/>
  <c r="O63" i="33"/>
  <c r="L63" i="33"/>
  <c r="G63" i="33"/>
  <c r="O62" i="33"/>
  <c r="N62" i="33"/>
  <c r="M62" i="33"/>
  <c r="L62" i="33"/>
  <c r="J62" i="33"/>
  <c r="I62" i="33"/>
  <c r="H62" i="33"/>
  <c r="F62" i="33"/>
  <c r="P62" i="33"/>
  <c r="O61" i="33"/>
  <c r="L61" i="33"/>
  <c r="O60" i="33"/>
  <c r="N60" i="33"/>
  <c r="M60" i="33"/>
  <c r="L60" i="33"/>
  <c r="J60" i="33"/>
  <c r="I60" i="33"/>
  <c r="H60" i="33"/>
  <c r="G60" i="33"/>
  <c r="F60" i="33"/>
  <c r="P60" i="33"/>
  <c r="P51" i="33"/>
  <c r="O51" i="33"/>
  <c r="N51" i="33"/>
  <c r="M51" i="33"/>
  <c r="L51" i="33"/>
  <c r="J51" i="33"/>
  <c r="I51" i="33"/>
  <c r="H51" i="33"/>
  <c r="G51" i="33"/>
  <c r="F51" i="33"/>
  <c r="S49" i="33"/>
  <c r="P49" i="33"/>
  <c r="G49" i="31"/>
  <c r="T45" i="33"/>
  <c r="O45" i="33"/>
  <c r="N45" i="33"/>
  <c r="M45" i="33"/>
  <c r="L45" i="33"/>
  <c r="J45" i="33"/>
  <c r="I45" i="33"/>
  <c r="H45" i="33"/>
  <c r="G45" i="33"/>
  <c r="F45" i="33"/>
  <c r="T44" i="33"/>
  <c r="O44" i="33"/>
  <c r="N44" i="33"/>
  <c r="M44" i="33"/>
  <c r="L44" i="33"/>
  <c r="J44" i="33"/>
  <c r="I44" i="33"/>
  <c r="H44" i="33"/>
  <c r="G44" i="33"/>
  <c r="F44" i="33"/>
  <c r="T43" i="33"/>
  <c r="O43" i="33"/>
  <c r="N43" i="33"/>
  <c r="M43" i="33"/>
  <c r="L43" i="33"/>
  <c r="J43" i="33"/>
  <c r="I43" i="33"/>
  <c r="H43" i="33"/>
  <c r="G43" i="33"/>
  <c r="F43" i="33"/>
  <c r="T42" i="33"/>
  <c r="O42" i="33"/>
  <c r="N42" i="33"/>
  <c r="M42" i="33"/>
  <c r="L42" i="33"/>
  <c r="J42" i="33"/>
  <c r="I42" i="33"/>
  <c r="H42" i="33"/>
  <c r="G42" i="33"/>
  <c r="F42" i="33"/>
  <c r="T41" i="33"/>
  <c r="O41" i="33"/>
  <c r="N41" i="33"/>
  <c r="M41" i="33"/>
  <c r="L41" i="33"/>
  <c r="J41" i="33"/>
  <c r="I41" i="33"/>
  <c r="H41" i="33"/>
  <c r="G41" i="33"/>
  <c r="F41" i="33"/>
  <c r="P41" i="33"/>
  <c r="G41" i="31"/>
  <c r="T40" i="33"/>
  <c r="O40" i="33"/>
  <c r="N40" i="33"/>
  <c r="M40" i="33"/>
  <c r="L40" i="33"/>
  <c r="J40" i="33"/>
  <c r="I40" i="33"/>
  <c r="H40" i="33"/>
  <c r="G40" i="33"/>
  <c r="F40" i="33"/>
  <c r="T39" i="33"/>
  <c r="S39" i="33"/>
  <c r="S39" i="36"/>
  <c r="R39" i="33"/>
  <c r="O39" i="33"/>
  <c r="N39" i="33"/>
  <c r="M39" i="33"/>
  <c r="L39" i="33"/>
  <c r="J39" i="33"/>
  <c r="I39" i="33"/>
  <c r="H39" i="33"/>
  <c r="G39" i="33"/>
  <c r="F39" i="33"/>
  <c r="T38" i="33"/>
  <c r="O38" i="33"/>
  <c r="N38" i="33"/>
  <c r="M38" i="33"/>
  <c r="L38" i="33"/>
  <c r="J38" i="33"/>
  <c r="I38" i="33"/>
  <c r="H38" i="33"/>
  <c r="G38" i="33"/>
  <c r="F38" i="33"/>
  <c r="T37" i="33"/>
  <c r="O37" i="33"/>
  <c r="N37" i="33"/>
  <c r="M37" i="33"/>
  <c r="L37" i="33"/>
  <c r="J37" i="33"/>
  <c r="I37" i="33"/>
  <c r="H37" i="33"/>
  <c r="G37" i="33"/>
  <c r="F37" i="33"/>
  <c r="T36" i="33"/>
  <c r="O36" i="33"/>
  <c r="N36" i="33"/>
  <c r="M36" i="33"/>
  <c r="L36" i="33"/>
  <c r="J36" i="33"/>
  <c r="I36" i="33"/>
  <c r="H36" i="33"/>
  <c r="G36" i="33"/>
  <c r="F36" i="33"/>
  <c r="T35" i="33"/>
  <c r="O35" i="33"/>
  <c r="N35" i="33"/>
  <c r="M35" i="33"/>
  <c r="L35" i="33"/>
  <c r="J35" i="33"/>
  <c r="I35" i="33"/>
  <c r="H35" i="33"/>
  <c r="G35" i="33"/>
  <c r="F35" i="33"/>
  <c r="T34" i="33"/>
  <c r="O34" i="33"/>
  <c r="N34" i="33"/>
  <c r="M34" i="33"/>
  <c r="L34" i="33"/>
  <c r="J34" i="33"/>
  <c r="I34" i="33"/>
  <c r="H34" i="33"/>
  <c r="G34" i="33"/>
  <c r="F34" i="33"/>
  <c r="T33" i="33"/>
  <c r="S33" i="33"/>
  <c r="S33" i="36"/>
  <c r="R33" i="33"/>
  <c r="O33" i="33"/>
  <c r="N33" i="33"/>
  <c r="M33" i="33"/>
  <c r="L33" i="33"/>
  <c r="J33" i="33"/>
  <c r="I33" i="33"/>
  <c r="H33" i="33"/>
  <c r="G33" i="33"/>
  <c r="F33" i="33"/>
  <c r="P33" i="33"/>
  <c r="G33" i="31"/>
  <c r="T32" i="33"/>
  <c r="O32" i="33"/>
  <c r="N32" i="33"/>
  <c r="M32" i="33"/>
  <c r="L32" i="33"/>
  <c r="J32" i="33"/>
  <c r="I32" i="33"/>
  <c r="H32" i="33"/>
  <c r="G32" i="33"/>
  <c r="F32" i="33"/>
  <c r="T31" i="33"/>
  <c r="O31" i="33"/>
  <c r="N31" i="33"/>
  <c r="M31" i="33"/>
  <c r="L31" i="33"/>
  <c r="J31" i="33"/>
  <c r="I31" i="33"/>
  <c r="H31" i="33"/>
  <c r="G31" i="33"/>
  <c r="F31" i="33"/>
  <c r="T30" i="33"/>
  <c r="O30" i="33"/>
  <c r="N30" i="33"/>
  <c r="M30" i="33"/>
  <c r="L30" i="33"/>
  <c r="J30" i="33"/>
  <c r="I30" i="33"/>
  <c r="H30" i="33"/>
  <c r="G30" i="33"/>
  <c r="F30" i="33"/>
  <c r="T29" i="33"/>
  <c r="T28" i="33"/>
  <c r="O29" i="33"/>
  <c r="N29" i="33"/>
  <c r="M29" i="33"/>
  <c r="L29" i="33"/>
  <c r="J29" i="33"/>
  <c r="J28" i="33"/>
  <c r="I29" i="33"/>
  <c r="H29" i="33"/>
  <c r="G29" i="33"/>
  <c r="F29" i="33"/>
  <c r="Q28" i="33"/>
  <c r="Q47" i="33"/>
  <c r="K28" i="33"/>
  <c r="T27" i="33"/>
  <c r="O27" i="33"/>
  <c r="N27" i="33"/>
  <c r="M27" i="33"/>
  <c r="L27" i="33"/>
  <c r="J27" i="33"/>
  <c r="I27" i="33"/>
  <c r="H27" i="33"/>
  <c r="G27" i="33"/>
  <c r="F27" i="33"/>
  <c r="T26" i="33"/>
  <c r="O26" i="33"/>
  <c r="N26" i="33"/>
  <c r="M26" i="33"/>
  <c r="L26" i="33"/>
  <c r="J26" i="33"/>
  <c r="I26" i="33"/>
  <c r="H26" i="33"/>
  <c r="G26" i="33"/>
  <c r="F26" i="33"/>
  <c r="T25" i="33"/>
  <c r="O25" i="33"/>
  <c r="N25" i="33"/>
  <c r="M25" i="33"/>
  <c r="L25" i="33"/>
  <c r="J25" i="33"/>
  <c r="I25" i="33"/>
  <c r="H25" i="33"/>
  <c r="G25" i="33"/>
  <c r="F25" i="33"/>
  <c r="P25" i="33"/>
  <c r="G25" i="31"/>
  <c r="T24" i="33"/>
  <c r="O24" i="33"/>
  <c r="N24" i="33"/>
  <c r="M24" i="33"/>
  <c r="L24" i="33"/>
  <c r="J24" i="33"/>
  <c r="I24" i="33"/>
  <c r="H24" i="33"/>
  <c r="G24" i="33"/>
  <c r="F24" i="33"/>
  <c r="T23" i="33"/>
  <c r="S23" i="33"/>
  <c r="S23" i="36"/>
  <c r="R23" i="33"/>
  <c r="O23" i="33"/>
  <c r="N23" i="33"/>
  <c r="M23" i="33"/>
  <c r="L23" i="33"/>
  <c r="J23" i="33"/>
  <c r="I23" i="33"/>
  <c r="H23" i="33"/>
  <c r="G23" i="33"/>
  <c r="F23" i="33"/>
  <c r="T22" i="33"/>
  <c r="S22" i="33"/>
  <c r="S22" i="36"/>
  <c r="R22" i="33"/>
  <c r="O22" i="33"/>
  <c r="N22" i="33"/>
  <c r="M22" i="33"/>
  <c r="L22" i="33"/>
  <c r="J22" i="33"/>
  <c r="I22" i="33"/>
  <c r="H22" i="33"/>
  <c r="G22" i="33"/>
  <c r="F22" i="33"/>
  <c r="T21" i="33"/>
  <c r="O21" i="33"/>
  <c r="N21" i="33"/>
  <c r="M21" i="33"/>
  <c r="L21" i="33"/>
  <c r="J21" i="33"/>
  <c r="I21" i="33"/>
  <c r="H21" i="33"/>
  <c r="G21" i="33"/>
  <c r="F21" i="33"/>
  <c r="T20" i="33"/>
  <c r="O20" i="33"/>
  <c r="N20" i="33"/>
  <c r="M20" i="33"/>
  <c r="L20" i="33"/>
  <c r="J20" i="33"/>
  <c r="I20" i="33"/>
  <c r="H20" i="33"/>
  <c r="G20" i="33"/>
  <c r="F20" i="33"/>
  <c r="T19" i="33"/>
  <c r="S19" i="33"/>
  <c r="S19" i="36"/>
  <c r="R19" i="33"/>
  <c r="O19" i="33"/>
  <c r="N19" i="33"/>
  <c r="M19" i="33"/>
  <c r="L19" i="33"/>
  <c r="J19" i="33"/>
  <c r="I19" i="33"/>
  <c r="H19" i="33"/>
  <c r="G19" i="33"/>
  <c r="F19" i="33"/>
  <c r="P19" i="33"/>
  <c r="G19" i="31"/>
  <c r="T18" i="33"/>
  <c r="O18" i="33"/>
  <c r="N18" i="33"/>
  <c r="M18" i="33"/>
  <c r="L18" i="33"/>
  <c r="J18" i="33"/>
  <c r="I18" i="33"/>
  <c r="H18" i="33"/>
  <c r="G18" i="33"/>
  <c r="F18" i="33"/>
  <c r="T17" i="33"/>
  <c r="O17" i="33"/>
  <c r="N17" i="33"/>
  <c r="M17" i="33"/>
  <c r="L17" i="33"/>
  <c r="J17" i="33"/>
  <c r="I17" i="33"/>
  <c r="H17" i="33"/>
  <c r="G17" i="33"/>
  <c r="F17" i="33"/>
  <c r="T16" i="33"/>
  <c r="O16" i="33"/>
  <c r="N16" i="33"/>
  <c r="M16" i="33"/>
  <c r="L16" i="33"/>
  <c r="J16" i="33"/>
  <c r="I16" i="33"/>
  <c r="H16" i="33"/>
  <c r="G16" i="33"/>
  <c r="F16" i="33"/>
  <c r="T15" i="33"/>
  <c r="O15" i="33"/>
  <c r="N15" i="33"/>
  <c r="M15" i="33"/>
  <c r="L15" i="33"/>
  <c r="J15" i="33"/>
  <c r="I15" i="33"/>
  <c r="H15" i="33"/>
  <c r="G15" i="33"/>
  <c r="F15" i="33"/>
  <c r="T14" i="33"/>
  <c r="O14" i="33"/>
  <c r="N14" i="33"/>
  <c r="M14" i="33"/>
  <c r="L14" i="33"/>
  <c r="J14" i="33"/>
  <c r="I14" i="33"/>
  <c r="H14" i="33"/>
  <c r="G14" i="33"/>
  <c r="F14" i="33"/>
  <c r="T13" i="33"/>
  <c r="O13" i="33"/>
  <c r="N13" i="33"/>
  <c r="M13" i="33"/>
  <c r="L13" i="33"/>
  <c r="J13" i="33"/>
  <c r="I13" i="33"/>
  <c r="H13" i="33"/>
  <c r="G13" i="33"/>
  <c r="F13" i="33"/>
  <c r="T12" i="33"/>
  <c r="O12" i="33"/>
  <c r="N12" i="33"/>
  <c r="M12" i="33"/>
  <c r="L12" i="33"/>
  <c r="J12" i="33"/>
  <c r="I12" i="33"/>
  <c r="H12" i="33"/>
  <c r="G12" i="33"/>
  <c r="F12" i="33"/>
  <c r="T11" i="33"/>
  <c r="O11" i="33"/>
  <c r="N11" i="33"/>
  <c r="M11" i="33"/>
  <c r="L11" i="33"/>
  <c r="J11" i="33"/>
  <c r="I11" i="33"/>
  <c r="H11" i="33"/>
  <c r="G11" i="33"/>
  <c r="F11" i="33"/>
  <c r="T10" i="33"/>
  <c r="O10" i="33"/>
  <c r="N10" i="33"/>
  <c r="M10" i="33"/>
  <c r="L10" i="33"/>
  <c r="J10" i="33"/>
  <c r="I10" i="33"/>
  <c r="H10" i="33"/>
  <c r="G10" i="33"/>
  <c r="F10" i="33"/>
  <c r="T9" i="33"/>
  <c r="O9" i="33"/>
  <c r="N9" i="33"/>
  <c r="M9" i="33"/>
  <c r="L9" i="33"/>
  <c r="J9" i="33"/>
  <c r="I9" i="33"/>
  <c r="H9" i="33"/>
  <c r="G9" i="33"/>
  <c r="F9" i="33"/>
  <c r="T8" i="33"/>
  <c r="O8" i="33"/>
  <c r="N8" i="33"/>
  <c r="M8" i="33"/>
  <c r="L8" i="33"/>
  <c r="J8" i="33"/>
  <c r="I8" i="33"/>
  <c r="H8" i="33"/>
  <c r="G8" i="33"/>
  <c r="F8" i="33"/>
  <c r="T7" i="33"/>
  <c r="O7" i="33"/>
  <c r="N7" i="33"/>
  <c r="M7" i="33"/>
  <c r="L7" i="33"/>
  <c r="J7" i="33"/>
  <c r="I7" i="33"/>
  <c r="H7" i="33"/>
  <c r="G7" i="33"/>
  <c r="F7" i="33"/>
  <c r="T6" i="33"/>
  <c r="O6" i="33"/>
  <c r="N6" i="33"/>
  <c r="M6" i="33"/>
  <c r="L6" i="33"/>
  <c r="J6" i="33"/>
  <c r="I6" i="33"/>
  <c r="H6" i="33"/>
  <c r="G6" i="33"/>
  <c r="F6" i="33"/>
  <c r="T5" i="33"/>
  <c r="T3" i="33"/>
  <c r="O5" i="33"/>
  <c r="N5" i="33"/>
  <c r="M5" i="33"/>
  <c r="L5" i="33"/>
  <c r="J5" i="33"/>
  <c r="J4" i="33"/>
  <c r="I5" i="33"/>
  <c r="H5" i="33"/>
  <c r="G5" i="33"/>
  <c r="F5" i="33"/>
  <c r="Q4" i="33"/>
  <c r="Q46" i="33"/>
  <c r="Q3" i="33"/>
  <c r="K3" i="33"/>
  <c r="O51" i="32"/>
  <c r="N51" i="32"/>
  <c r="M51" i="32"/>
  <c r="L51" i="32"/>
  <c r="K51" i="32"/>
  <c r="J51" i="32"/>
  <c r="I51" i="32"/>
  <c r="H51" i="32"/>
  <c r="G51" i="32"/>
  <c r="F51" i="32"/>
  <c r="R49" i="32"/>
  <c r="O49" i="32"/>
  <c r="F49" i="31"/>
  <c r="H49" i="31"/>
  <c r="N49" i="32"/>
  <c r="M49" i="32"/>
  <c r="L49" i="32"/>
  <c r="K49" i="32"/>
  <c r="J49" i="32"/>
  <c r="I49" i="32"/>
  <c r="H49" i="32"/>
  <c r="G49" i="32"/>
  <c r="F49" i="32"/>
  <c r="S45" i="32"/>
  <c r="L45" i="31"/>
  <c r="R45" i="32"/>
  <c r="R45" i="35" s="1"/>
  <c r="N45" i="32"/>
  <c r="M45" i="32"/>
  <c r="L45" i="32"/>
  <c r="K45" i="32"/>
  <c r="J45" i="32"/>
  <c r="I45" i="32"/>
  <c r="H45" i="32"/>
  <c r="G45" i="32"/>
  <c r="F45" i="32"/>
  <c r="S44" i="32"/>
  <c r="R44" i="32"/>
  <c r="R44" i="35" s="1"/>
  <c r="N44" i="32"/>
  <c r="M44" i="32"/>
  <c r="L44" i="32"/>
  <c r="K44" i="32"/>
  <c r="J44" i="32"/>
  <c r="I44" i="32"/>
  <c r="H44" i="32"/>
  <c r="G44" i="32"/>
  <c r="F44" i="32"/>
  <c r="S43" i="32"/>
  <c r="R43" i="32"/>
  <c r="R43" i="35" s="1"/>
  <c r="N43" i="32"/>
  <c r="M43" i="32"/>
  <c r="L43" i="32"/>
  <c r="K43" i="32"/>
  <c r="J43" i="32"/>
  <c r="I43" i="32"/>
  <c r="H43" i="32"/>
  <c r="G43" i="32"/>
  <c r="F43" i="32"/>
  <c r="S42" i="32"/>
  <c r="R42" i="32"/>
  <c r="R42" i="35" s="1"/>
  <c r="N42" i="32"/>
  <c r="M42" i="32"/>
  <c r="L42" i="32"/>
  <c r="K42" i="32"/>
  <c r="J42" i="32"/>
  <c r="I42" i="32"/>
  <c r="H42" i="32"/>
  <c r="G42" i="32"/>
  <c r="F42" i="32"/>
  <c r="S41" i="32"/>
  <c r="L41" i="31"/>
  <c r="R41" i="32"/>
  <c r="R41" i="35"/>
  <c r="N41" i="32"/>
  <c r="M41" i="32"/>
  <c r="L41" i="32"/>
  <c r="K41" i="32"/>
  <c r="J41" i="32"/>
  <c r="I41" i="32"/>
  <c r="H41" i="32"/>
  <c r="G41" i="32"/>
  <c r="F41" i="32"/>
  <c r="O41" i="32"/>
  <c r="F41" i="31"/>
  <c r="H41" i="31"/>
  <c r="S40" i="32"/>
  <c r="R40" i="32"/>
  <c r="R40" i="35" s="1"/>
  <c r="N40" i="32"/>
  <c r="M40" i="32"/>
  <c r="L40" i="32"/>
  <c r="K40" i="32"/>
  <c r="J40" i="32"/>
  <c r="I40" i="32"/>
  <c r="H40" i="32"/>
  <c r="G40" i="32"/>
  <c r="F40" i="32"/>
  <c r="S39" i="32"/>
  <c r="R39" i="32"/>
  <c r="R39" i="35" s="1"/>
  <c r="Q39" i="32"/>
  <c r="N39" i="32"/>
  <c r="M39" i="32"/>
  <c r="L39" i="32"/>
  <c r="K39" i="32"/>
  <c r="J39" i="32"/>
  <c r="I39" i="32"/>
  <c r="H39" i="32"/>
  <c r="G39" i="32"/>
  <c r="F39" i="32"/>
  <c r="S38" i="32"/>
  <c r="R38" i="32"/>
  <c r="R38" i="35" s="1"/>
  <c r="N38" i="32"/>
  <c r="M38" i="32"/>
  <c r="L38" i="32"/>
  <c r="K38" i="32"/>
  <c r="J38" i="32"/>
  <c r="I38" i="32"/>
  <c r="H38" i="32"/>
  <c r="G38" i="32"/>
  <c r="F38" i="32"/>
  <c r="S37" i="32"/>
  <c r="R37" i="32"/>
  <c r="R37" i="35" s="1"/>
  <c r="N37" i="32"/>
  <c r="M37" i="32"/>
  <c r="L37" i="32"/>
  <c r="K37" i="32"/>
  <c r="J37" i="32"/>
  <c r="I37" i="32"/>
  <c r="H37" i="32"/>
  <c r="G37" i="32"/>
  <c r="F37" i="32"/>
  <c r="S36" i="32"/>
  <c r="L36" i="31"/>
  <c r="R36" i="32"/>
  <c r="R36" i="35" s="1"/>
  <c r="N36" i="32"/>
  <c r="M36" i="32"/>
  <c r="L36" i="32"/>
  <c r="K36" i="32"/>
  <c r="J36" i="32"/>
  <c r="I36" i="32"/>
  <c r="H36" i="32"/>
  <c r="G36" i="32"/>
  <c r="F36" i="32"/>
  <c r="S35" i="32"/>
  <c r="R35" i="32"/>
  <c r="R35" i="35" s="1"/>
  <c r="N35" i="32"/>
  <c r="M35" i="32"/>
  <c r="L35" i="32"/>
  <c r="K35" i="32"/>
  <c r="J35" i="32"/>
  <c r="I35" i="32"/>
  <c r="H35" i="32"/>
  <c r="G35" i="32"/>
  <c r="F35" i="32"/>
  <c r="S34" i="32"/>
  <c r="R34" i="32"/>
  <c r="R34" i="35" s="1"/>
  <c r="N34" i="32"/>
  <c r="M34" i="32"/>
  <c r="L34" i="32"/>
  <c r="K34" i="32"/>
  <c r="J34" i="32"/>
  <c r="I34" i="32"/>
  <c r="H34" i="32"/>
  <c r="G34" i="32"/>
  <c r="F34" i="32"/>
  <c r="S33" i="32"/>
  <c r="R33" i="32"/>
  <c r="R33" i="35"/>
  <c r="Q33" i="32"/>
  <c r="N33" i="32"/>
  <c r="M33" i="32"/>
  <c r="L33" i="32"/>
  <c r="K33" i="32"/>
  <c r="J33" i="32"/>
  <c r="I33" i="32"/>
  <c r="H33" i="32"/>
  <c r="G33" i="32"/>
  <c r="F33" i="32"/>
  <c r="O33" i="32"/>
  <c r="F33" i="31"/>
  <c r="H33" i="31"/>
  <c r="S32" i="32"/>
  <c r="R32" i="32"/>
  <c r="R32" i="35" s="1"/>
  <c r="N32" i="32"/>
  <c r="M32" i="32"/>
  <c r="L32" i="32"/>
  <c r="K32" i="32"/>
  <c r="J32" i="32"/>
  <c r="I32" i="32"/>
  <c r="H32" i="32"/>
  <c r="G32" i="32"/>
  <c r="F32" i="32"/>
  <c r="S31" i="32"/>
  <c r="R31" i="32"/>
  <c r="R31" i="35" s="1"/>
  <c r="N31" i="32"/>
  <c r="M31" i="32"/>
  <c r="L31" i="32"/>
  <c r="K31" i="32"/>
  <c r="J31" i="32"/>
  <c r="I31" i="32"/>
  <c r="H31" i="32"/>
  <c r="G31" i="32"/>
  <c r="F31" i="32"/>
  <c r="S30" i="32"/>
  <c r="R30" i="32"/>
  <c r="R30" i="35" s="1"/>
  <c r="N30" i="32"/>
  <c r="M30" i="32"/>
  <c r="L30" i="32"/>
  <c r="K30" i="32"/>
  <c r="J30" i="32"/>
  <c r="I30" i="32"/>
  <c r="H30" i="32"/>
  <c r="G30" i="32"/>
  <c r="F30" i="32"/>
  <c r="S29" i="32"/>
  <c r="R29" i="32"/>
  <c r="R29" i="35" s="1"/>
  <c r="S29" i="35" s="1"/>
  <c r="N29" i="32"/>
  <c r="M29" i="32"/>
  <c r="L29" i="32"/>
  <c r="K29" i="32"/>
  <c r="J29" i="32"/>
  <c r="I29" i="32"/>
  <c r="H29" i="32"/>
  <c r="G29" i="32"/>
  <c r="F29" i="32"/>
  <c r="P28" i="32"/>
  <c r="S27" i="32"/>
  <c r="R27" i="32"/>
  <c r="R27" i="35" s="1"/>
  <c r="N27" i="32"/>
  <c r="M27" i="32"/>
  <c r="L27" i="32"/>
  <c r="K27" i="32"/>
  <c r="J27" i="32"/>
  <c r="I27" i="32"/>
  <c r="H27" i="32"/>
  <c r="G27" i="32"/>
  <c r="F27" i="32"/>
  <c r="S26" i="32"/>
  <c r="R26" i="32"/>
  <c r="R26" i="35" s="1"/>
  <c r="N26" i="32"/>
  <c r="M26" i="32"/>
  <c r="L26" i="32"/>
  <c r="K26" i="32"/>
  <c r="J26" i="32"/>
  <c r="I26" i="32"/>
  <c r="H26" i="32"/>
  <c r="G26" i="32"/>
  <c r="F26" i="32"/>
  <c r="S25" i="32"/>
  <c r="R25" i="32"/>
  <c r="R25" i="35"/>
  <c r="N25" i="32"/>
  <c r="M25" i="32"/>
  <c r="L25" i="32"/>
  <c r="K25" i="32"/>
  <c r="J25" i="32"/>
  <c r="I25" i="32"/>
  <c r="H25" i="32"/>
  <c r="G25" i="32"/>
  <c r="F25" i="32"/>
  <c r="O25" i="32"/>
  <c r="F25" i="31"/>
  <c r="H25" i="31"/>
  <c r="S24" i="32"/>
  <c r="R24" i="32"/>
  <c r="R24" i="35" s="1"/>
  <c r="N24" i="32"/>
  <c r="M24" i="32"/>
  <c r="L24" i="32"/>
  <c r="K24" i="32"/>
  <c r="J24" i="32"/>
  <c r="I24" i="32"/>
  <c r="H24" i="32"/>
  <c r="G24" i="32"/>
  <c r="F24" i="32"/>
  <c r="S23" i="32"/>
  <c r="R23" i="32"/>
  <c r="K23" i="31" s="1"/>
  <c r="Q23" i="32"/>
  <c r="N23" i="32"/>
  <c r="M23" i="32"/>
  <c r="L23" i="32"/>
  <c r="K23" i="32"/>
  <c r="J23" i="32"/>
  <c r="I23" i="32"/>
  <c r="H23" i="32"/>
  <c r="G23" i="32"/>
  <c r="F23" i="32"/>
  <c r="S22" i="32"/>
  <c r="R22" i="32"/>
  <c r="R22" i="35" s="1"/>
  <c r="Q22" i="32"/>
  <c r="N22" i="32"/>
  <c r="M22" i="32"/>
  <c r="L22" i="32"/>
  <c r="K22" i="32"/>
  <c r="J22" i="32"/>
  <c r="I22" i="32"/>
  <c r="H22" i="32"/>
  <c r="G22" i="32"/>
  <c r="F22" i="32"/>
  <c r="S21" i="32"/>
  <c r="R21" i="32"/>
  <c r="R21" i="35" s="1"/>
  <c r="N21" i="32"/>
  <c r="M21" i="32"/>
  <c r="L21" i="32"/>
  <c r="K21" i="32"/>
  <c r="J21" i="32"/>
  <c r="I21" i="32"/>
  <c r="H21" i="32"/>
  <c r="G21" i="32"/>
  <c r="F21" i="32"/>
  <c r="S20" i="32"/>
  <c r="R20" i="32"/>
  <c r="R20" i="35" s="1"/>
  <c r="N20" i="32"/>
  <c r="M20" i="32"/>
  <c r="L20" i="32"/>
  <c r="K20" i="32"/>
  <c r="J20" i="32"/>
  <c r="I20" i="32"/>
  <c r="H20" i="32"/>
  <c r="G20" i="32"/>
  <c r="F20" i="32"/>
  <c r="S19" i="32"/>
  <c r="L19" i="31"/>
  <c r="R19" i="32"/>
  <c r="R19" i="35"/>
  <c r="Q19" i="32"/>
  <c r="N19" i="32"/>
  <c r="M19" i="32"/>
  <c r="L19" i="32"/>
  <c r="K19" i="32"/>
  <c r="J19" i="32"/>
  <c r="I19" i="32"/>
  <c r="H19" i="32"/>
  <c r="G19" i="32"/>
  <c r="F19" i="32"/>
  <c r="O19" i="32"/>
  <c r="F19" i="31"/>
  <c r="H19" i="31"/>
  <c r="S18" i="32"/>
  <c r="R18" i="32"/>
  <c r="R18" i="35" s="1"/>
  <c r="N18" i="32"/>
  <c r="M18" i="32"/>
  <c r="L18" i="32"/>
  <c r="K18" i="32"/>
  <c r="J18" i="32"/>
  <c r="I18" i="32"/>
  <c r="H18" i="32"/>
  <c r="G18" i="32"/>
  <c r="F18" i="32"/>
  <c r="S17" i="32"/>
  <c r="R17" i="32"/>
  <c r="R17" i="35" s="1"/>
  <c r="N17" i="32"/>
  <c r="M17" i="32"/>
  <c r="L17" i="32"/>
  <c r="K17" i="32"/>
  <c r="J17" i="32"/>
  <c r="I17" i="32"/>
  <c r="H17" i="32"/>
  <c r="G17" i="32"/>
  <c r="F17" i="32"/>
  <c r="S16" i="32"/>
  <c r="R16" i="32"/>
  <c r="R16" i="35" s="1"/>
  <c r="N16" i="32"/>
  <c r="M16" i="32"/>
  <c r="L16" i="32"/>
  <c r="K16" i="32"/>
  <c r="J16" i="32"/>
  <c r="I16" i="32"/>
  <c r="H16" i="32"/>
  <c r="G16" i="32"/>
  <c r="F16" i="32"/>
  <c r="S15" i="32"/>
  <c r="R15" i="32"/>
  <c r="R15" i="35" s="1"/>
  <c r="N15" i="32"/>
  <c r="M15" i="32"/>
  <c r="L15" i="32"/>
  <c r="K15" i="32"/>
  <c r="J15" i="32"/>
  <c r="I15" i="32"/>
  <c r="H15" i="32"/>
  <c r="G15" i="32"/>
  <c r="F15" i="32"/>
  <c r="S14" i="32"/>
  <c r="R14" i="32"/>
  <c r="R14" i="35" s="1"/>
  <c r="N14" i="32"/>
  <c r="M14" i="32"/>
  <c r="L14" i="32"/>
  <c r="K14" i="32"/>
  <c r="J14" i="32"/>
  <c r="I14" i="32"/>
  <c r="H14" i="32"/>
  <c r="G14" i="32"/>
  <c r="F14" i="32"/>
  <c r="S13" i="32"/>
  <c r="R13" i="32"/>
  <c r="R13" i="35" s="1"/>
  <c r="N13" i="32"/>
  <c r="M13" i="32"/>
  <c r="L13" i="32"/>
  <c r="K13" i="32"/>
  <c r="J13" i="32"/>
  <c r="I13" i="32"/>
  <c r="H13" i="32"/>
  <c r="G13" i="32"/>
  <c r="F13" i="32"/>
  <c r="S12" i="32"/>
  <c r="R12" i="32"/>
  <c r="R12" i="35" s="1"/>
  <c r="N12" i="32"/>
  <c r="M12" i="32"/>
  <c r="L12" i="32"/>
  <c r="K12" i="32"/>
  <c r="J12" i="32"/>
  <c r="I12" i="32"/>
  <c r="H12" i="32"/>
  <c r="G12" i="32"/>
  <c r="F12" i="32"/>
  <c r="S11" i="32"/>
  <c r="R11" i="32"/>
  <c r="R11" i="35" s="1"/>
  <c r="N11" i="32"/>
  <c r="M11" i="32"/>
  <c r="L11" i="32"/>
  <c r="K11" i="32"/>
  <c r="J11" i="32"/>
  <c r="I11" i="32"/>
  <c r="H11" i="32"/>
  <c r="G11" i="32"/>
  <c r="F11" i="32"/>
  <c r="S10" i="32"/>
  <c r="R10" i="32"/>
  <c r="R10" i="35" s="1"/>
  <c r="N10" i="32"/>
  <c r="M10" i="32"/>
  <c r="L10" i="32"/>
  <c r="K10" i="32"/>
  <c r="J10" i="32"/>
  <c r="I10" i="32"/>
  <c r="H10" i="32"/>
  <c r="G10" i="32"/>
  <c r="F10" i="32"/>
  <c r="S9" i="32"/>
  <c r="R9" i="32"/>
  <c r="R9" i="35" s="1"/>
  <c r="N9" i="32"/>
  <c r="M9" i="32"/>
  <c r="L9" i="32"/>
  <c r="K9" i="32"/>
  <c r="J9" i="32"/>
  <c r="I9" i="32"/>
  <c r="H9" i="32"/>
  <c r="G9" i="32"/>
  <c r="F9" i="32"/>
  <c r="S8" i="32"/>
  <c r="R8" i="32"/>
  <c r="R8" i="35" s="1"/>
  <c r="N8" i="32"/>
  <c r="M8" i="32"/>
  <c r="L8" i="32"/>
  <c r="K8" i="32"/>
  <c r="J8" i="32"/>
  <c r="I8" i="32"/>
  <c r="H8" i="32"/>
  <c r="G8" i="32"/>
  <c r="F8" i="32"/>
  <c r="S7" i="32"/>
  <c r="R7" i="32"/>
  <c r="R7" i="35" s="1"/>
  <c r="N7" i="32"/>
  <c r="M7" i="32"/>
  <c r="L7" i="32"/>
  <c r="K7" i="32"/>
  <c r="J7" i="32"/>
  <c r="I7" i="32"/>
  <c r="H7" i="32"/>
  <c r="G7" i="32"/>
  <c r="F7" i="32"/>
  <c r="S6" i="32"/>
  <c r="R6" i="32"/>
  <c r="N6" i="32"/>
  <c r="M6" i="32"/>
  <c r="L6" i="32"/>
  <c r="K6" i="32"/>
  <c r="J6" i="32"/>
  <c r="I6" i="32"/>
  <c r="H6" i="32"/>
  <c r="G6" i="32"/>
  <c r="F6" i="32"/>
  <c r="S5" i="32"/>
  <c r="R5" i="32"/>
  <c r="N5" i="32"/>
  <c r="M5" i="32"/>
  <c r="L5" i="32"/>
  <c r="K5" i="32"/>
  <c r="J5" i="32"/>
  <c r="I5" i="32"/>
  <c r="H5" i="32"/>
  <c r="G5" i="32"/>
  <c r="F5" i="32"/>
  <c r="P4" i="32"/>
  <c r="P46" i="32"/>
  <c r="P3" i="32"/>
  <c r="J39" i="31"/>
  <c r="J33" i="31"/>
  <c r="I28" i="31"/>
  <c r="J23" i="31"/>
  <c r="J19" i="31"/>
  <c r="I4" i="31"/>
  <c r="I46" i="31"/>
  <c r="I3" i="31"/>
  <c r="P49" i="22"/>
  <c r="Y43" i="23"/>
  <c r="S45" i="33"/>
  <c r="S45" i="36" s="1"/>
  <c r="R43" i="22"/>
  <c r="Q43" i="22"/>
  <c r="P43" i="22"/>
  <c r="O43" i="22"/>
  <c r="Y42" i="23"/>
  <c r="S44" i="33" s="1"/>
  <c r="R42" i="22"/>
  <c r="Q42" i="22"/>
  <c r="P42" i="22"/>
  <c r="O42" i="22"/>
  <c r="R41" i="22"/>
  <c r="Q41" i="22"/>
  <c r="P41" i="22"/>
  <c r="O41" i="22"/>
  <c r="R40" i="22"/>
  <c r="Q40" i="22"/>
  <c r="P40" i="22"/>
  <c r="O40" i="22"/>
  <c r="Y39" i="23"/>
  <c r="S41" i="33"/>
  <c r="K41" i="31" s="1"/>
  <c r="R39" i="22"/>
  <c r="Q39" i="22"/>
  <c r="P39" i="22"/>
  <c r="O39" i="22"/>
  <c r="Y38" i="23"/>
  <c r="S40" i="33" s="1"/>
  <c r="R38" i="22"/>
  <c r="Q38" i="22"/>
  <c r="P38" i="22"/>
  <c r="O38" i="22"/>
  <c r="R37" i="22"/>
  <c r="Q37" i="22"/>
  <c r="P37" i="22"/>
  <c r="O37" i="22"/>
  <c r="R36" i="22"/>
  <c r="Q36" i="22"/>
  <c r="P36" i="22"/>
  <c r="O36" i="22"/>
  <c r="R35" i="22"/>
  <c r="Q35" i="22"/>
  <c r="P35" i="22"/>
  <c r="O35" i="22"/>
  <c r="Y34" i="23"/>
  <c r="S35" i="33" s="1"/>
  <c r="R34" i="22"/>
  <c r="Q34" i="22"/>
  <c r="P34" i="22"/>
  <c r="O34" i="22"/>
  <c r="R33" i="22"/>
  <c r="Q33" i="22"/>
  <c r="P33" i="22"/>
  <c r="O33" i="22"/>
  <c r="R32" i="22"/>
  <c r="T32" i="36"/>
  <c r="Q32" i="22"/>
  <c r="P32" i="22"/>
  <c r="O32" i="22"/>
  <c r="R31" i="22"/>
  <c r="Q31" i="22"/>
  <c r="P31" i="22"/>
  <c r="O31" i="22"/>
  <c r="Y30" i="23"/>
  <c r="S30" i="33"/>
  <c r="S30" i="36"/>
  <c r="R30" i="22"/>
  <c r="Q30" i="22"/>
  <c r="P30" i="22"/>
  <c r="O30" i="22"/>
  <c r="R29" i="22"/>
  <c r="R28" i="22"/>
  <c r="Q29" i="22"/>
  <c r="Q28" i="22"/>
  <c r="P29" i="22"/>
  <c r="P28" i="22"/>
  <c r="O29" i="22"/>
  <c r="O28" i="22"/>
  <c r="R27" i="22"/>
  <c r="Q27" i="22"/>
  <c r="P27" i="22"/>
  <c r="O27" i="22"/>
  <c r="R26" i="22"/>
  <c r="Q26" i="22"/>
  <c r="P26" i="22"/>
  <c r="O26" i="22"/>
  <c r="Y25" i="23"/>
  <c r="S26" i="33" s="1"/>
  <c r="R25" i="22"/>
  <c r="Q25" i="22"/>
  <c r="P25" i="22"/>
  <c r="O25" i="22"/>
  <c r="R24" i="22"/>
  <c r="Q24" i="22"/>
  <c r="P24" i="22"/>
  <c r="O24" i="22"/>
  <c r="Y23" i="23"/>
  <c r="S24" i="33" s="1"/>
  <c r="R23" i="22"/>
  <c r="Q23" i="22"/>
  <c r="P23" i="22"/>
  <c r="O23" i="22"/>
  <c r="Y22" i="23"/>
  <c r="S21" i="33" s="1"/>
  <c r="R22" i="22"/>
  <c r="Q22" i="22"/>
  <c r="P22" i="22"/>
  <c r="O22" i="22"/>
  <c r="Y21" i="23"/>
  <c r="S20" i="33" s="1"/>
  <c r="R21" i="22"/>
  <c r="Q21" i="22"/>
  <c r="P21" i="22"/>
  <c r="O21" i="22"/>
  <c r="R20" i="22"/>
  <c r="Q20" i="22"/>
  <c r="P20" i="22"/>
  <c r="O20" i="22"/>
  <c r="Y19" i="23"/>
  <c r="S17" i="33" s="1"/>
  <c r="R19" i="22"/>
  <c r="Q19" i="22"/>
  <c r="P19" i="22"/>
  <c r="O19" i="22"/>
  <c r="Y18" i="23"/>
  <c r="S16" i="33" s="1"/>
  <c r="R18" i="22"/>
  <c r="Q18" i="22"/>
  <c r="P18" i="22"/>
  <c r="O18" i="22"/>
  <c r="Y17" i="23"/>
  <c r="S15" i="33" s="1"/>
  <c r="R17" i="22"/>
  <c r="Q17" i="22"/>
  <c r="P17" i="22"/>
  <c r="O17" i="22"/>
  <c r="R16" i="22"/>
  <c r="Q16" i="22"/>
  <c r="P16" i="22"/>
  <c r="O16" i="22"/>
  <c r="Y15" i="23"/>
  <c r="S13" i="33"/>
  <c r="R15" i="22"/>
  <c r="Q15" i="22"/>
  <c r="P15" i="22"/>
  <c r="O15" i="22"/>
  <c r="R14" i="22"/>
  <c r="Q14" i="22"/>
  <c r="P14" i="22"/>
  <c r="O14" i="22"/>
  <c r="Y13" i="23"/>
  <c r="S11" i="33" s="1"/>
  <c r="R13" i="22"/>
  <c r="Q13" i="22"/>
  <c r="P13" i="22"/>
  <c r="O13" i="22"/>
  <c r="R12" i="22"/>
  <c r="Q12" i="22"/>
  <c r="P12" i="22"/>
  <c r="O12" i="22"/>
  <c r="Y11" i="23"/>
  <c r="S9" i="33" s="1"/>
  <c r="R11" i="22"/>
  <c r="Q11" i="22"/>
  <c r="P11" i="22"/>
  <c r="O11" i="22"/>
  <c r="R10" i="22"/>
  <c r="Q10" i="22"/>
  <c r="P10" i="22"/>
  <c r="O10" i="22"/>
  <c r="Y9" i="23"/>
  <c r="S7" i="33" s="1"/>
  <c r="R9" i="22"/>
  <c r="Q9" i="22"/>
  <c r="P9" i="22"/>
  <c r="O9" i="22"/>
  <c r="Y8" i="23"/>
  <c r="S6" i="33" s="1"/>
  <c r="R8" i="22"/>
  <c r="Q8" i="22"/>
  <c r="P8" i="22"/>
  <c r="O8" i="22"/>
  <c r="R7" i="22"/>
  <c r="R5" i="22"/>
  <c r="Q7" i="22"/>
  <c r="P7" i="22"/>
  <c r="O7" i="22"/>
  <c r="O6" i="22"/>
  <c r="F43" i="20"/>
  <c r="O43" i="23"/>
  <c r="F42" i="20"/>
  <c r="O42" i="23" s="1"/>
  <c r="F41" i="20"/>
  <c r="O41" i="23"/>
  <c r="F40" i="20"/>
  <c r="O40" i="23" s="1"/>
  <c r="F39" i="20"/>
  <c r="O39" i="23"/>
  <c r="F38" i="20"/>
  <c r="O38" i="23" s="1"/>
  <c r="F37" i="20"/>
  <c r="O37" i="23"/>
  <c r="F36" i="20"/>
  <c r="O36" i="23" s="1"/>
  <c r="F35" i="20"/>
  <c r="O35" i="23"/>
  <c r="F34" i="20"/>
  <c r="O34" i="23" s="1"/>
  <c r="F33" i="20"/>
  <c r="O33" i="23"/>
  <c r="F32" i="20"/>
  <c r="O32" i="23" s="1"/>
  <c r="F31" i="20"/>
  <c r="O31" i="23"/>
  <c r="F30" i="20"/>
  <c r="O30" i="23" s="1"/>
  <c r="F29" i="20"/>
  <c r="F28" i="20" s="1"/>
  <c r="Q28" i="20" s="1"/>
  <c r="O29" i="23"/>
  <c r="V28" i="20"/>
  <c r="U28" i="20"/>
  <c r="S28" i="20"/>
  <c r="R28" i="20"/>
  <c r="P28" i="20"/>
  <c r="O28" i="20"/>
  <c r="N28" i="20"/>
  <c r="M28" i="20"/>
  <c r="F27" i="20"/>
  <c r="O27" i="23" s="1"/>
  <c r="F26" i="20"/>
  <c r="O26" i="23"/>
  <c r="P26" i="23" s="1"/>
  <c r="F25" i="20"/>
  <c r="O25" i="23" s="1"/>
  <c r="F23" i="20"/>
  <c r="O23" i="23"/>
  <c r="F22" i="20"/>
  <c r="O22" i="23" s="1"/>
  <c r="P22" i="23" s="1"/>
  <c r="F21" i="20"/>
  <c r="O21" i="23"/>
  <c r="F20" i="20"/>
  <c r="O20" i="23" s="1"/>
  <c r="F19" i="20"/>
  <c r="O19" i="23"/>
  <c r="F18" i="20"/>
  <c r="O18" i="23" s="1"/>
  <c r="F17" i="20"/>
  <c r="O17" i="23" s="1"/>
  <c r="F16" i="20"/>
  <c r="O16" i="23" s="1"/>
  <c r="F15" i="20"/>
  <c r="O15" i="23"/>
  <c r="P15" i="23" s="1"/>
  <c r="F14" i="20"/>
  <c r="O14" i="23" s="1"/>
  <c r="F13" i="20"/>
  <c r="O13" i="23"/>
  <c r="F12" i="20"/>
  <c r="O12" i="23" s="1"/>
  <c r="F11" i="20"/>
  <c r="O11" i="23"/>
  <c r="F10" i="20"/>
  <c r="O10" i="23" s="1"/>
  <c r="F9" i="20"/>
  <c r="O9" i="23"/>
  <c r="P9" i="23" s="1"/>
  <c r="F8" i="20"/>
  <c r="O8" i="23" s="1"/>
  <c r="F7" i="20"/>
  <c r="O7" i="23"/>
  <c r="V44" i="20"/>
  <c r="S44" i="20"/>
  <c r="R6" i="20"/>
  <c r="R44" i="20"/>
  <c r="P6" i="20"/>
  <c r="P44" i="20"/>
  <c r="O6" i="20"/>
  <c r="O44" i="20"/>
  <c r="N6" i="20"/>
  <c r="N44" i="20"/>
  <c r="M6" i="20"/>
  <c r="M44" i="20"/>
  <c r="L6" i="20"/>
  <c r="L44" i="20"/>
  <c r="K6" i="20"/>
  <c r="K44" i="20"/>
  <c r="J6" i="20"/>
  <c r="J44" i="20"/>
  <c r="I6" i="20"/>
  <c r="I44" i="20"/>
  <c r="H6" i="20"/>
  <c r="H44" i="20" s="1"/>
  <c r="G6" i="20"/>
  <c r="G44" i="20"/>
  <c r="V5" i="20"/>
  <c r="U5" i="20"/>
  <c r="S5" i="20"/>
  <c r="S45" i="20" s="1"/>
  <c r="R5" i="20"/>
  <c r="P5" i="20"/>
  <c r="P45" i="20"/>
  <c r="O5" i="20"/>
  <c r="N5" i="20"/>
  <c r="M5" i="20"/>
  <c r="L5" i="20"/>
  <c r="K5" i="20"/>
  <c r="J5" i="20"/>
  <c r="I5" i="20"/>
  <c r="I45" i="20" s="1"/>
  <c r="H5" i="20"/>
  <c r="H45" i="20" s="1"/>
  <c r="R60" i="19"/>
  <c r="N62" i="36"/>
  <c r="P59" i="19"/>
  <c r="R58" i="19"/>
  <c r="N60" i="36"/>
  <c r="F43" i="19"/>
  <c r="N43" i="23"/>
  <c r="F42" i="19"/>
  <c r="N42" i="23"/>
  <c r="F41" i="19"/>
  <c r="N41" i="23"/>
  <c r="F40" i="19"/>
  <c r="N40" i="23"/>
  <c r="F39" i="19"/>
  <c r="N39" i="23"/>
  <c r="F38" i="19"/>
  <c r="N38" i="23"/>
  <c r="F37" i="19"/>
  <c r="N37" i="23"/>
  <c r="F36" i="19"/>
  <c r="N36" i="23"/>
  <c r="F35" i="19"/>
  <c r="N35" i="23"/>
  <c r="F34" i="19"/>
  <c r="N34" i="23"/>
  <c r="F33" i="19"/>
  <c r="N33" i="23"/>
  <c r="F32" i="19"/>
  <c r="N32" i="23"/>
  <c r="F31" i="19"/>
  <c r="N31" i="23"/>
  <c r="F30" i="19"/>
  <c r="N30" i="23"/>
  <c r="F29" i="19"/>
  <c r="N29" i="23"/>
  <c r="V28" i="19"/>
  <c r="U28" i="19"/>
  <c r="R28" i="19"/>
  <c r="P28" i="19"/>
  <c r="O28" i="19"/>
  <c r="N28" i="19"/>
  <c r="M28" i="19"/>
  <c r="L28" i="19"/>
  <c r="K28" i="19"/>
  <c r="J28" i="19"/>
  <c r="F27" i="19"/>
  <c r="N27" i="23"/>
  <c r="F26" i="19"/>
  <c r="N26" i="23"/>
  <c r="F25" i="19"/>
  <c r="N25" i="23"/>
  <c r="F24" i="19"/>
  <c r="N24" i="23"/>
  <c r="F23" i="19"/>
  <c r="N23" i="23"/>
  <c r="F22" i="19"/>
  <c r="N22" i="23"/>
  <c r="F21" i="19"/>
  <c r="N21" i="23"/>
  <c r="F20" i="19"/>
  <c r="N20" i="23"/>
  <c r="F19" i="19"/>
  <c r="N19" i="23"/>
  <c r="F18" i="19"/>
  <c r="N18" i="23"/>
  <c r="F17" i="19"/>
  <c r="N17" i="23"/>
  <c r="F16" i="19"/>
  <c r="N16" i="23"/>
  <c r="F15" i="19"/>
  <c r="N15" i="23"/>
  <c r="F14" i="19"/>
  <c r="N14" i="23"/>
  <c r="F13" i="19"/>
  <c r="N13" i="23"/>
  <c r="F12" i="19"/>
  <c r="N12" i="23"/>
  <c r="F11" i="19"/>
  <c r="N11" i="23"/>
  <c r="F10" i="19"/>
  <c r="N10" i="23"/>
  <c r="F9" i="19"/>
  <c r="N9" i="23"/>
  <c r="F8" i="19"/>
  <c r="N8" i="23"/>
  <c r="F7" i="19"/>
  <c r="N7" i="23"/>
  <c r="S44" i="19"/>
  <c r="R6" i="19"/>
  <c r="R44" i="19"/>
  <c r="P6" i="19"/>
  <c r="P44" i="19"/>
  <c r="O6" i="19"/>
  <c r="O44" i="19"/>
  <c r="N6" i="19"/>
  <c r="N44" i="19"/>
  <c r="M6" i="19"/>
  <c r="M44" i="19"/>
  <c r="L6" i="19"/>
  <c r="L44" i="19"/>
  <c r="K6" i="19"/>
  <c r="K44" i="19"/>
  <c r="J6" i="19"/>
  <c r="J44" i="19"/>
  <c r="I6" i="19"/>
  <c r="I44" i="19"/>
  <c r="H6" i="19"/>
  <c r="H44" i="19"/>
  <c r="G6" i="19"/>
  <c r="G44" i="19"/>
  <c r="V5" i="19"/>
  <c r="S5" i="19"/>
  <c r="R5" i="19"/>
  <c r="P5" i="19"/>
  <c r="O5" i="19"/>
  <c r="N5" i="19"/>
  <c r="M5" i="19"/>
  <c r="L5" i="19"/>
  <c r="K5" i="19"/>
  <c r="J5" i="19"/>
  <c r="I5" i="19"/>
  <c r="H5" i="19"/>
  <c r="G5" i="19"/>
  <c r="R57" i="18"/>
  <c r="M62" i="36"/>
  <c r="P56" i="18"/>
  <c r="M61" i="33"/>
  <c r="R55" i="18"/>
  <c r="M60" i="36"/>
  <c r="F43" i="18"/>
  <c r="M43" i="23"/>
  <c r="F42" i="18"/>
  <c r="M42" i="23"/>
  <c r="F41" i="18"/>
  <c r="M41" i="23"/>
  <c r="F40" i="18"/>
  <c r="M40" i="23"/>
  <c r="F39" i="18"/>
  <c r="M39" i="23"/>
  <c r="F38" i="18"/>
  <c r="M38" i="23"/>
  <c r="F37" i="18"/>
  <c r="M37" i="23"/>
  <c r="F36" i="18"/>
  <c r="M36" i="23"/>
  <c r="F35" i="18"/>
  <c r="M35" i="23"/>
  <c r="F34" i="18"/>
  <c r="M34" i="23"/>
  <c r="F33" i="18"/>
  <c r="M33" i="23"/>
  <c r="F32" i="18"/>
  <c r="M32" i="23"/>
  <c r="F31" i="18"/>
  <c r="M31" i="23"/>
  <c r="F30" i="18"/>
  <c r="M30" i="23"/>
  <c r="F29" i="18"/>
  <c r="M29" i="23"/>
  <c r="V28" i="18"/>
  <c r="U28" i="18"/>
  <c r="S28" i="18"/>
  <c r="R28" i="18"/>
  <c r="P28" i="18"/>
  <c r="O28" i="18"/>
  <c r="N28" i="18"/>
  <c r="M28" i="18"/>
  <c r="L28" i="18"/>
  <c r="K28" i="18"/>
  <c r="J28" i="18"/>
  <c r="I28" i="18"/>
  <c r="H28" i="18"/>
  <c r="G28" i="18"/>
  <c r="F27" i="18"/>
  <c r="M27" i="23"/>
  <c r="F26" i="18"/>
  <c r="M26" i="23"/>
  <c r="F25" i="18"/>
  <c r="M25" i="23"/>
  <c r="F24" i="18"/>
  <c r="M24" i="23"/>
  <c r="F23" i="18"/>
  <c r="M23" i="23"/>
  <c r="F22" i="18"/>
  <c r="M22" i="23"/>
  <c r="F21" i="18"/>
  <c r="M21" i="23"/>
  <c r="F20" i="18"/>
  <c r="M20" i="23"/>
  <c r="F19" i="18"/>
  <c r="M19" i="23"/>
  <c r="F18" i="18"/>
  <c r="M18" i="23"/>
  <c r="F17" i="18"/>
  <c r="M17" i="23"/>
  <c r="F16" i="18"/>
  <c r="M16" i="23"/>
  <c r="F15" i="18"/>
  <c r="M15" i="23"/>
  <c r="F14" i="18"/>
  <c r="M14" i="23"/>
  <c r="F13" i="18"/>
  <c r="M13" i="23"/>
  <c r="F12" i="18"/>
  <c r="M12" i="23"/>
  <c r="F11" i="18"/>
  <c r="M11" i="23"/>
  <c r="F10" i="18"/>
  <c r="M10" i="23"/>
  <c r="F9" i="18"/>
  <c r="M9" i="23"/>
  <c r="F8" i="18"/>
  <c r="M8" i="23"/>
  <c r="F7" i="18"/>
  <c r="R6" i="18"/>
  <c r="R44" i="18"/>
  <c r="P6" i="18"/>
  <c r="P44" i="18"/>
  <c r="O6" i="18"/>
  <c r="O44" i="18"/>
  <c r="N6" i="18"/>
  <c r="N44" i="18"/>
  <c r="M6" i="18"/>
  <c r="M44" i="18"/>
  <c r="L6" i="18"/>
  <c r="L44" i="18"/>
  <c r="K6" i="18"/>
  <c r="K44" i="18"/>
  <c r="J6" i="18"/>
  <c r="J44" i="18"/>
  <c r="I6" i="18"/>
  <c r="I44" i="18"/>
  <c r="H6" i="18"/>
  <c r="H44" i="18"/>
  <c r="G6" i="18"/>
  <c r="G44" i="18"/>
  <c r="V5" i="18"/>
  <c r="U5" i="18"/>
  <c r="S5" i="18"/>
  <c r="R5" i="18"/>
  <c r="P5" i="18"/>
  <c r="O5" i="18"/>
  <c r="N5" i="18"/>
  <c r="M5" i="18"/>
  <c r="L5" i="18"/>
  <c r="K5" i="18"/>
  <c r="J5" i="18"/>
  <c r="I5" i="18"/>
  <c r="H5" i="18"/>
  <c r="G5" i="18"/>
  <c r="V44" i="16"/>
  <c r="U44" i="16"/>
  <c r="F43" i="16"/>
  <c r="L43" i="23"/>
  <c r="F42" i="16"/>
  <c r="L42" i="23"/>
  <c r="F41" i="16"/>
  <c r="L41" i="23"/>
  <c r="F40" i="16"/>
  <c r="L40" i="23"/>
  <c r="F39" i="16"/>
  <c r="L39" i="23"/>
  <c r="F38" i="16"/>
  <c r="L38" i="23"/>
  <c r="F37" i="16"/>
  <c r="L37" i="23"/>
  <c r="F36" i="16"/>
  <c r="L36" i="23"/>
  <c r="F35" i="16"/>
  <c r="L35" i="23"/>
  <c r="F34" i="16"/>
  <c r="L34" i="23"/>
  <c r="F33" i="16"/>
  <c r="L33" i="23"/>
  <c r="F32" i="16"/>
  <c r="L32" i="23"/>
  <c r="F31" i="16"/>
  <c r="L31" i="23"/>
  <c r="F30" i="16"/>
  <c r="L30" i="23"/>
  <c r="F29" i="16"/>
  <c r="L29" i="23"/>
  <c r="V28" i="16"/>
  <c r="U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7" i="16"/>
  <c r="L27" i="23"/>
  <c r="F26" i="16"/>
  <c r="L26" i="23"/>
  <c r="F25" i="16"/>
  <c r="L25" i="23"/>
  <c r="F24" i="16"/>
  <c r="L24" i="23"/>
  <c r="F23" i="16"/>
  <c r="L23" i="23"/>
  <c r="F22" i="16"/>
  <c r="L22" i="23"/>
  <c r="F21" i="16"/>
  <c r="L21" i="23"/>
  <c r="F20" i="16"/>
  <c r="L20" i="23"/>
  <c r="F19" i="16"/>
  <c r="L19" i="23"/>
  <c r="F18" i="16"/>
  <c r="L18" i="23"/>
  <c r="F17" i="16"/>
  <c r="L17" i="23"/>
  <c r="F16" i="16"/>
  <c r="L16" i="23"/>
  <c r="F15" i="16"/>
  <c r="L15" i="23"/>
  <c r="F14" i="16"/>
  <c r="L14" i="23"/>
  <c r="F13" i="16"/>
  <c r="L13" i="23"/>
  <c r="F12" i="16"/>
  <c r="L12" i="23"/>
  <c r="F11" i="16"/>
  <c r="L11" i="23"/>
  <c r="F10" i="16"/>
  <c r="L10" i="23"/>
  <c r="F9" i="16"/>
  <c r="L9" i="23"/>
  <c r="F8" i="16"/>
  <c r="L8" i="23"/>
  <c r="F7" i="16"/>
  <c r="L7" i="23"/>
  <c r="R6" i="16"/>
  <c r="R44" i="16"/>
  <c r="P6" i="16"/>
  <c r="P44" i="16"/>
  <c r="O6" i="16"/>
  <c r="O44" i="16"/>
  <c r="N6" i="16"/>
  <c r="N44" i="16"/>
  <c r="M6" i="16"/>
  <c r="M44" i="16"/>
  <c r="L6" i="16"/>
  <c r="L44" i="16"/>
  <c r="K6" i="16"/>
  <c r="K44" i="16"/>
  <c r="J6" i="16"/>
  <c r="J44" i="16"/>
  <c r="I6" i="16"/>
  <c r="I44" i="16"/>
  <c r="H6" i="16"/>
  <c r="H44" i="16"/>
  <c r="G6" i="16"/>
  <c r="G44" i="16"/>
  <c r="V5" i="16"/>
  <c r="U5" i="16"/>
  <c r="R5" i="16"/>
  <c r="P5" i="16"/>
  <c r="O5" i="16"/>
  <c r="N5" i="16"/>
  <c r="M5" i="16"/>
  <c r="L5" i="16"/>
  <c r="K5" i="16"/>
  <c r="J5" i="16"/>
  <c r="I5" i="16"/>
  <c r="H5" i="16"/>
  <c r="G5" i="16"/>
  <c r="R60" i="41"/>
  <c r="P59" i="41"/>
  <c r="R59" i="41"/>
  <c r="R58" i="41"/>
  <c r="F43" i="41"/>
  <c r="K43" i="23"/>
  <c r="F42" i="41"/>
  <c r="K42" i="23"/>
  <c r="F41" i="41"/>
  <c r="K41" i="23"/>
  <c r="F40" i="41"/>
  <c r="K40" i="23"/>
  <c r="F39" i="41"/>
  <c r="K39" i="23"/>
  <c r="F38" i="41"/>
  <c r="K38" i="23"/>
  <c r="F37" i="41"/>
  <c r="K37" i="23"/>
  <c r="F36" i="41"/>
  <c r="K36" i="23"/>
  <c r="F35" i="41"/>
  <c r="K35" i="23"/>
  <c r="F34" i="41"/>
  <c r="K34" i="23"/>
  <c r="F33" i="41"/>
  <c r="K33" i="23"/>
  <c r="F32" i="41"/>
  <c r="K32" i="23"/>
  <c r="F31" i="41"/>
  <c r="K31" i="23"/>
  <c r="F30" i="41"/>
  <c r="K30" i="23"/>
  <c r="F29" i="41"/>
  <c r="K29" i="23"/>
  <c r="V28" i="41"/>
  <c r="U28" i="41"/>
  <c r="S28" i="41"/>
  <c r="R28" i="41"/>
  <c r="P28" i="41"/>
  <c r="O28" i="41"/>
  <c r="N28" i="41"/>
  <c r="M28" i="41"/>
  <c r="L28" i="41"/>
  <c r="K28" i="41"/>
  <c r="J28" i="41"/>
  <c r="I28" i="41"/>
  <c r="H28" i="41"/>
  <c r="G28" i="41"/>
  <c r="F27" i="41"/>
  <c r="K27" i="23"/>
  <c r="F26" i="41"/>
  <c r="K26" i="23"/>
  <c r="F25" i="41"/>
  <c r="K25" i="23"/>
  <c r="F24" i="41"/>
  <c r="K24" i="23"/>
  <c r="F23" i="41"/>
  <c r="K23" i="23"/>
  <c r="F22" i="41"/>
  <c r="K22" i="23"/>
  <c r="F21" i="41"/>
  <c r="K21" i="23"/>
  <c r="F20" i="41"/>
  <c r="K20" i="23"/>
  <c r="F19" i="41"/>
  <c r="K19" i="23"/>
  <c r="F18" i="41"/>
  <c r="K18" i="23"/>
  <c r="F17" i="41"/>
  <c r="K17" i="23"/>
  <c r="F16" i="41"/>
  <c r="K16" i="23"/>
  <c r="F15" i="41"/>
  <c r="K15" i="23"/>
  <c r="F14" i="41"/>
  <c r="K14" i="23"/>
  <c r="F13" i="41"/>
  <c r="K13" i="23"/>
  <c r="F12" i="41"/>
  <c r="K12" i="23"/>
  <c r="F11" i="41"/>
  <c r="K11" i="23"/>
  <c r="F10" i="41"/>
  <c r="K10" i="23"/>
  <c r="F9" i="41"/>
  <c r="K9" i="23"/>
  <c r="F8" i="41"/>
  <c r="K8" i="23"/>
  <c r="F7" i="41"/>
  <c r="K7" i="23"/>
  <c r="R6" i="41"/>
  <c r="R44" i="41"/>
  <c r="P6" i="41"/>
  <c r="P44" i="41"/>
  <c r="O6" i="41"/>
  <c r="O44" i="41"/>
  <c r="N6" i="41"/>
  <c r="N44" i="41"/>
  <c r="M6" i="41"/>
  <c r="M44" i="41"/>
  <c r="L6" i="41"/>
  <c r="L44" i="41"/>
  <c r="K6" i="41"/>
  <c r="K44" i="41"/>
  <c r="J6" i="41"/>
  <c r="J44" i="41"/>
  <c r="I6" i="41"/>
  <c r="I44" i="41"/>
  <c r="H6" i="41"/>
  <c r="H44" i="41"/>
  <c r="G6" i="41"/>
  <c r="G44" i="41"/>
  <c r="V5" i="41"/>
  <c r="U5" i="41"/>
  <c r="S5" i="41"/>
  <c r="R5" i="41"/>
  <c r="P5" i="41"/>
  <c r="O5" i="41"/>
  <c r="N5" i="41"/>
  <c r="M5" i="41"/>
  <c r="L5" i="41"/>
  <c r="K5" i="41"/>
  <c r="J5" i="41"/>
  <c r="I5" i="41"/>
  <c r="H5" i="41"/>
  <c r="G5" i="41"/>
  <c r="J62" i="36"/>
  <c r="J61" i="36"/>
  <c r="J60" i="36"/>
  <c r="R60" i="14"/>
  <c r="I62" i="36"/>
  <c r="P59" i="14"/>
  <c r="R58" i="14"/>
  <c r="I60" i="36"/>
  <c r="S44" i="14"/>
  <c r="F43" i="14"/>
  <c r="J43" i="23"/>
  <c r="F42" i="14"/>
  <c r="J42" i="23"/>
  <c r="F41" i="14"/>
  <c r="J41" i="23"/>
  <c r="F40" i="14"/>
  <c r="J40" i="23"/>
  <c r="F39" i="14"/>
  <c r="J39" i="23"/>
  <c r="F38" i="14"/>
  <c r="J38" i="23"/>
  <c r="F37" i="14"/>
  <c r="J37" i="23"/>
  <c r="F36" i="14"/>
  <c r="J36" i="23"/>
  <c r="F35" i="14"/>
  <c r="J35" i="23"/>
  <c r="F34" i="14"/>
  <c r="J34" i="23"/>
  <c r="F33" i="14"/>
  <c r="J33" i="23"/>
  <c r="F32" i="14"/>
  <c r="J32" i="23"/>
  <c r="F31" i="14"/>
  <c r="J31" i="23"/>
  <c r="F30" i="14"/>
  <c r="J30" i="23"/>
  <c r="F29" i="14"/>
  <c r="J29" i="23"/>
  <c r="V28" i="14"/>
  <c r="U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7" i="14"/>
  <c r="J27" i="23"/>
  <c r="F26" i="14"/>
  <c r="J26" i="23"/>
  <c r="F25" i="14"/>
  <c r="J25" i="23"/>
  <c r="F24" i="14"/>
  <c r="J24" i="23"/>
  <c r="F23" i="14"/>
  <c r="J23" i="23"/>
  <c r="F22" i="14"/>
  <c r="J22" i="23"/>
  <c r="F21" i="14"/>
  <c r="J21" i="23"/>
  <c r="F20" i="14"/>
  <c r="J20" i="23"/>
  <c r="F19" i="14"/>
  <c r="J19" i="23"/>
  <c r="F18" i="14"/>
  <c r="J18" i="23"/>
  <c r="F17" i="14"/>
  <c r="J17" i="23"/>
  <c r="F16" i="14"/>
  <c r="J16" i="23"/>
  <c r="F15" i="14"/>
  <c r="J15" i="23"/>
  <c r="F14" i="14"/>
  <c r="J14" i="23"/>
  <c r="F13" i="14"/>
  <c r="J13" i="23"/>
  <c r="F12" i="14"/>
  <c r="J12" i="23"/>
  <c r="F11" i="14"/>
  <c r="J11" i="23"/>
  <c r="F10" i="14"/>
  <c r="J10" i="23"/>
  <c r="F9" i="14"/>
  <c r="F8" i="14"/>
  <c r="J8" i="23"/>
  <c r="F7" i="14"/>
  <c r="R44" i="14"/>
  <c r="P44" i="14"/>
  <c r="N6" i="14"/>
  <c r="N44" i="14"/>
  <c r="M6" i="14"/>
  <c r="M44" i="14"/>
  <c r="L6" i="14"/>
  <c r="L44" i="14"/>
  <c r="K6" i="14"/>
  <c r="K44" i="14"/>
  <c r="J6" i="14"/>
  <c r="J44" i="14"/>
  <c r="I6" i="14"/>
  <c r="I44" i="14"/>
  <c r="H6" i="14"/>
  <c r="H44" i="14"/>
  <c r="G6" i="14"/>
  <c r="G44" i="14"/>
  <c r="V5" i="14"/>
  <c r="U5" i="14"/>
  <c r="R5" i="14"/>
  <c r="P5" i="14"/>
  <c r="O5" i="14"/>
  <c r="N5" i="14"/>
  <c r="N45" i="14"/>
  <c r="M5" i="14"/>
  <c r="L5" i="14"/>
  <c r="K5" i="14"/>
  <c r="J5" i="14"/>
  <c r="J45" i="14"/>
  <c r="I5" i="14"/>
  <c r="H5" i="14"/>
  <c r="G5" i="14"/>
  <c r="R53" i="13"/>
  <c r="H62" i="36"/>
  <c r="P52" i="13"/>
  <c r="R52" i="13"/>
  <c r="H61" i="36"/>
  <c r="F43" i="13"/>
  <c r="I43" i="23"/>
  <c r="F42" i="13"/>
  <c r="I42" i="23"/>
  <c r="F41" i="13"/>
  <c r="I41" i="23"/>
  <c r="F40" i="13"/>
  <c r="I40" i="23"/>
  <c r="F39" i="13"/>
  <c r="I39" i="23"/>
  <c r="F38" i="13"/>
  <c r="I38" i="23"/>
  <c r="F37" i="13"/>
  <c r="I37" i="23"/>
  <c r="F36" i="13"/>
  <c r="I36" i="23"/>
  <c r="F35" i="13"/>
  <c r="I35" i="23"/>
  <c r="F34" i="13"/>
  <c r="I34" i="23"/>
  <c r="F33" i="13"/>
  <c r="I33" i="23"/>
  <c r="F32" i="13"/>
  <c r="I32" i="23"/>
  <c r="F31" i="13"/>
  <c r="I31" i="23"/>
  <c r="F30" i="13"/>
  <c r="I30" i="23"/>
  <c r="F29" i="13"/>
  <c r="I29" i="23"/>
  <c r="V28" i="13"/>
  <c r="U28" i="13"/>
  <c r="S28" i="13"/>
  <c r="R28" i="13"/>
  <c r="P28" i="13"/>
  <c r="O28" i="13"/>
  <c r="N28" i="13"/>
  <c r="M28" i="13"/>
  <c r="L28" i="13"/>
  <c r="K28" i="13"/>
  <c r="J28" i="13"/>
  <c r="I28" i="13"/>
  <c r="H28" i="13"/>
  <c r="G28" i="13"/>
  <c r="F27" i="13"/>
  <c r="I27" i="23"/>
  <c r="F26" i="13"/>
  <c r="I26" i="23"/>
  <c r="F25" i="13"/>
  <c r="I25" i="23"/>
  <c r="F24" i="13"/>
  <c r="I24" i="23"/>
  <c r="F23" i="13"/>
  <c r="I23" i="23"/>
  <c r="F22" i="13"/>
  <c r="I22" i="23"/>
  <c r="F21" i="13"/>
  <c r="I21" i="23"/>
  <c r="F20" i="13"/>
  <c r="I20" i="23"/>
  <c r="F19" i="13"/>
  <c r="I19" i="23"/>
  <c r="F18" i="13"/>
  <c r="I18" i="23"/>
  <c r="F17" i="13"/>
  <c r="I17" i="23"/>
  <c r="F16" i="13"/>
  <c r="I16" i="23"/>
  <c r="F15" i="13"/>
  <c r="I15" i="23"/>
  <c r="F14" i="13"/>
  <c r="I14" i="23"/>
  <c r="F13" i="13"/>
  <c r="I13" i="23"/>
  <c r="F12" i="13"/>
  <c r="I12" i="23"/>
  <c r="F11" i="13"/>
  <c r="I11" i="23"/>
  <c r="F10" i="13"/>
  <c r="I10" i="23"/>
  <c r="F9" i="13"/>
  <c r="I9" i="23"/>
  <c r="F8" i="13"/>
  <c r="I8" i="23"/>
  <c r="F7" i="13"/>
  <c r="I7" i="23"/>
  <c r="R6" i="13"/>
  <c r="R44" i="13"/>
  <c r="P6" i="13"/>
  <c r="P44" i="13"/>
  <c r="O6" i="13"/>
  <c r="O44" i="13"/>
  <c r="N6" i="13"/>
  <c r="N44" i="13"/>
  <c r="M6" i="13"/>
  <c r="M44" i="13"/>
  <c r="L6" i="13"/>
  <c r="L44" i="13"/>
  <c r="K6" i="13"/>
  <c r="K44" i="13"/>
  <c r="J6" i="13"/>
  <c r="J44" i="13"/>
  <c r="I6" i="13"/>
  <c r="I44" i="13"/>
  <c r="G6" i="13"/>
  <c r="G44" i="13"/>
  <c r="V5" i="13"/>
  <c r="U5" i="13"/>
  <c r="S5" i="13"/>
  <c r="R5" i="13"/>
  <c r="P5" i="13"/>
  <c r="O5" i="13"/>
  <c r="N5" i="13"/>
  <c r="M5" i="13"/>
  <c r="L5" i="13"/>
  <c r="K5" i="13"/>
  <c r="J5" i="13"/>
  <c r="I5" i="13"/>
  <c r="H5" i="13"/>
  <c r="G5" i="13"/>
  <c r="R57" i="12"/>
  <c r="G62" i="36"/>
  <c r="P56" i="12"/>
  <c r="R55" i="12"/>
  <c r="G60" i="36"/>
  <c r="V44" i="12"/>
  <c r="U28" i="12"/>
  <c r="F43" i="12"/>
  <c r="H43" i="23"/>
  <c r="F42" i="12"/>
  <c r="H42" i="23"/>
  <c r="F41" i="12"/>
  <c r="H41" i="23"/>
  <c r="F40" i="12"/>
  <c r="H40" i="23"/>
  <c r="F39" i="12"/>
  <c r="H39" i="23"/>
  <c r="F38" i="12"/>
  <c r="H38" i="23"/>
  <c r="F37" i="12"/>
  <c r="H37" i="23"/>
  <c r="F36" i="12"/>
  <c r="H36" i="23"/>
  <c r="F35" i="12"/>
  <c r="H35" i="23"/>
  <c r="F34" i="12"/>
  <c r="H34" i="23"/>
  <c r="F33" i="12"/>
  <c r="H33" i="23"/>
  <c r="F32" i="12"/>
  <c r="H32" i="23"/>
  <c r="F31" i="12"/>
  <c r="H31" i="23"/>
  <c r="F30" i="12"/>
  <c r="H30" i="23"/>
  <c r="F29" i="12"/>
  <c r="H29" i="23"/>
  <c r="V28" i="12"/>
  <c r="S28" i="12"/>
  <c r="R28" i="12"/>
  <c r="R45" i="12"/>
  <c r="Q28" i="12"/>
  <c r="P28" i="12"/>
  <c r="P45" i="12"/>
  <c r="O28" i="12"/>
  <c r="O45" i="12"/>
  <c r="N28" i="12"/>
  <c r="M28" i="12"/>
  <c r="L28" i="12"/>
  <c r="K28" i="12"/>
  <c r="J28" i="12"/>
  <c r="I28" i="12"/>
  <c r="H28" i="12"/>
  <c r="G28" i="12"/>
  <c r="F27" i="12"/>
  <c r="H27" i="23"/>
  <c r="Y26" i="23"/>
  <c r="S27" i="33" s="1"/>
  <c r="F26" i="12"/>
  <c r="H26" i="23"/>
  <c r="F25" i="12"/>
  <c r="H25" i="23"/>
  <c r="F24" i="12"/>
  <c r="H24" i="23"/>
  <c r="F23" i="12"/>
  <c r="H23" i="23"/>
  <c r="F22" i="12"/>
  <c r="H22" i="23"/>
  <c r="F21" i="12"/>
  <c r="H21" i="23"/>
  <c r="F20" i="12"/>
  <c r="H20" i="23"/>
  <c r="F19" i="12"/>
  <c r="H19" i="23"/>
  <c r="F18" i="12"/>
  <c r="H18" i="23"/>
  <c r="F16" i="12"/>
  <c r="H16" i="23"/>
  <c r="F15" i="12"/>
  <c r="H15" i="23"/>
  <c r="F14" i="12"/>
  <c r="H14" i="23"/>
  <c r="F13" i="12"/>
  <c r="H13" i="23"/>
  <c r="F12" i="12"/>
  <c r="H12" i="23"/>
  <c r="F11" i="12"/>
  <c r="H11" i="23"/>
  <c r="F10" i="12"/>
  <c r="H10" i="23"/>
  <c r="F7" i="12"/>
  <c r="H7" i="23"/>
  <c r="N6" i="12"/>
  <c r="N44" i="12"/>
  <c r="M6" i="12"/>
  <c r="M44" i="12"/>
  <c r="L6" i="12"/>
  <c r="L44" i="12"/>
  <c r="K6" i="12"/>
  <c r="K44" i="12"/>
  <c r="J6" i="12"/>
  <c r="J44" i="12"/>
  <c r="I6" i="12"/>
  <c r="I44" i="12"/>
  <c r="H6" i="12"/>
  <c r="H44" i="12"/>
  <c r="V5" i="12"/>
  <c r="U5" i="12"/>
  <c r="N5" i="12"/>
  <c r="M5" i="12"/>
  <c r="L5" i="12"/>
  <c r="K5" i="12"/>
  <c r="J5" i="12"/>
  <c r="I5" i="12"/>
  <c r="H5" i="12"/>
  <c r="F64" i="36"/>
  <c r="P64" i="36"/>
  <c r="F63" i="36"/>
  <c r="P63" i="36"/>
  <c r="F61" i="36"/>
  <c r="P61" i="36"/>
  <c r="F61" i="33"/>
  <c r="P61" i="33"/>
  <c r="F60" i="36"/>
  <c r="P60" i="36"/>
  <c r="O44" i="11"/>
  <c r="F43" i="11"/>
  <c r="G43" i="23"/>
  <c r="F42" i="11"/>
  <c r="G42" i="23"/>
  <c r="F41" i="11"/>
  <c r="G41" i="23"/>
  <c r="F40" i="11"/>
  <c r="G40" i="23"/>
  <c r="F39" i="11"/>
  <c r="G39" i="23"/>
  <c r="F38" i="11"/>
  <c r="G38" i="23"/>
  <c r="F37" i="11"/>
  <c r="G37" i="23"/>
  <c r="F36" i="11"/>
  <c r="G36" i="23"/>
  <c r="F35" i="11"/>
  <c r="G35" i="23"/>
  <c r="F34" i="11"/>
  <c r="G34" i="23"/>
  <c r="F33" i="11"/>
  <c r="G33" i="23"/>
  <c r="F32" i="11"/>
  <c r="G32" i="23"/>
  <c r="F31" i="11"/>
  <c r="G31" i="23"/>
  <c r="F30" i="11"/>
  <c r="G30" i="23"/>
  <c r="F29" i="11"/>
  <c r="G29" i="23"/>
  <c r="V28" i="11"/>
  <c r="U28" i="11"/>
  <c r="S28" i="11"/>
  <c r="R28" i="11"/>
  <c r="P28" i="11"/>
  <c r="O28" i="11"/>
  <c r="N28" i="11"/>
  <c r="M28" i="11"/>
  <c r="L28" i="11"/>
  <c r="K28" i="11"/>
  <c r="J28" i="11"/>
  <c r="I28" i="11"/>
  <c r="H28" i="11"/>
  <c r="G28" i="11"/>
  <c r="F27" i="11"/>
  <c r="G27" i="23"/>
  <c r="F26" i="11"/>
  <c r="G26" i="23"/>
  <c r="F25" i="11"/>
  <c r="G25" i="23"/>
  <c r="F24" i="11"/>
  <c r="G24" i="23"/>
  <c r="F23" i="11"/>
  <c r="F22" i="11"/>
  <c r="G22" i="23"/>
  <c r="F21" i="11"/>
  <c r="G21" i="23"/>
  <c r="F20" i="11"/>
  <c r="G20" i="23"/>
  <c r="F19" i="11"/>
  <c r="G19" i="23"/>
  <c r="F18" i="11"/>
  <c r="G18" i="23"/>
  <c r="F17" i="11"/>
  <c r="G17" i="23"/>
  <c r="F16" i="11"/>
  <c r="G16" i="23"/>
  <c r="F15" i="11"/>
  <c r="G15" i="23"/>
  <c r="F14" i="11"/>
  <c r="G14" i="23"/>
  <c r="F13" i="11"/>
  <c r="G13" i="23"/>
  <c r="F12" i="11"/>
  <c r="G12" i="23"/>
  <c r="F11" i="11"/>
  <c r="G11" i="23"/>
  <c r="F10" i="11"/>
  <c r="G10" i="23"/>
  <c r="F9" i="11"/>
  <c r="G9" i="23"/>
  <c r="F8" i="11"/>
  <c r="G8" i="23"/>
  <c r="F7" i="11"/>
  <c r="G7" i="23"/>
  <c r="U44" i="11"/>
  <c r="R6" i="11"/>
  <c r="R44" i="11"/>
  <c r="P6" i="11"/>
  <c r="P44" i="11"/>
  <c r="N6" i="11"/>
  <c r="N44" i="11"/>
  <c r="M6" i="11"/>
  <c r="M44" i="11"/>
  <c r="L6" i="11"/>
  <c r="L44" i="11"/>
  <c r="K6" i="11"/>
  <c r="K44" i="11"/>
  <c r="J6" i="11"/>
  <c r="J44" i="11"/>
  <c r="I6" i="11"/>
  <c r="I44" i="11"/>
  <c r="H6" i="11"/>
  <c r="H44" i="11"/>
  <c r="G6" i="11"/>
  <c r="G44" i="11"/>
  <c r="V5" i="11"/>
  <c r="U5" i="11"/>
  <c r="S5" i="11"/>
  <c r="R5" i="11"/>
  <c r="P5" i="11"/>
  <c r="O5" i="11"/>
  <c r="N5" i="11"/>
  <c r="M5" i="11"/>
  <c r="L5" i="11"/>
  <c r="K5" i="11"/>
  <c r="J5" i="11"/>
  <c r="I5" i="11"/>
  <c r="H5" i="11"/>
  <c r="G5" i="11"/>
  <c r="O44" i="39"/>
  <c r="F43" i="39"/>
  <c r="F42" i="39"/>
  <c r="F41" i="39"/>
  <c r="F40" i="39"/>
  <c r="F39" i="39"/>
  <c r="F38" i="39"/>
  <c r="F37" i="39"/>
  <c r="F34" i="39"/>
  <c r="F33" i="39"/>
  <c r="F32" i="39"/>
  <c r="F31" i="39"/>
  <c r="F30" i="39"/>
  <c r="F29" i="39"/>
  <c r="V28" i="39"/>
  <c r="U28" i="39"/>
  <c r="S28" i="39"/>
  <c r="R28" i="39"/>
  <c r="P28" i="39"/>
  <c r="O28" i="39"/>
  <c r="N28" i="39"/>
  <c r="M28" i="39"/>
  <c r="L28" i="39"/>
  <c r="K28" i="39"/>
  <c r="J28" i="39"/>
  <c r="I28" i="39"/>
  <c r="H28" i="39"/>
  <c r="F27" i="39"/>
  <c r="F26" i="39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V44" i="39"/>
  <c r="S6" i="39"/>
  <c r="S44" i="39"/>
  <c r="R6" i="39"/>
  <c r="R44" i="39"/>
  <c r="P6" i="39"/>
  <c r="P44" i="39"/>
  <c r="N6" i="39"/>
  <c r="N44" i="39"/>
  <c r="M6" i="39"/>
  <c r="M44" i="39"/>
  <c r="L6" i="39"/>
  <c r="L44" i="39"/>
  <c r="K6" i="39"/>
  <c r="K44" i="39"/>
  <c r="J6" i="39"/>
  <c r="J44" i="39"/>
  <c r="I6" i="39"/>
  <c r="I44" i="39"/>
  <c r="H6" i="39"/>
  <c r="H44" i="39"/>
  <c r="V5" i="39"/>
  <c r="U5" i="39"/>
  <c r="S5" i="39"/>
  <c r="R5" i="39"/>
  <c r="P5" i="39"/>
  <c r="O5" i="39"/>
  <c r="N5" i="39"/>
  <c r="M5" i="39"/>
  <c r="L5" i="39"/>
  <c r="K5" i="39"/>
  <c r="J5" i="39"/>
  <c r="I5" i="39"/>
  <c r="H5" i="39"/>
  <c r="F43" i="40"/>
  <c r="F43" i="23"/>
  <c r="F42" i="40"/>
  <c r="F42" i="23" s="1"/>
  <c r="F41" i="40"/>
  <c r="F41" i="23"/>
  <c r="F40" i="40"/>
  <c r="F40" i="23" s="1"/>
  <c r="F39" i="40"/>
  <c r="F39" i="23"/>
  <c r="P39" i="23" s="1"/>
  <c r="F38" i="40"/>
  <c r="F38" i="23" s="1"/>
  <c r="F37" i="40"/>
  <c r="F37" i="23"/>
  <c r="P37" i="23" s="1"/>
  <c r="R38" i="33" s="1"/>
  <c r="F36" i="40"/>
  <c r="F36" i="23" s="1"/>
  <c r="F35" i="40"/>
  <c r="F35" i="23"/>
  <c r="F34" i="40"/>
  <c r="F34" i="23" s="1"/>
  <c r="F33" i="40"/>
  <c r="F33" i="23"/>
  <c r="P33" i="23" s="1"/>
  <c r="F32" i="40"/>
  <c r="F32" i="23" s="1"/>
  <c r="F31" i="40"/>
  <c r="F31" i="23"/>
  <c r="F30" i="40"/>
  <c r="F30" i="23" s="1"/>
  <c r="F29" i="40"/>
  <c r="F29" i="23"/>
  <c r="V28" i="40"/>
  <c r="U28" i="40"/>
  <c r="R28" i="40"/>
  <c r="P28" i="40"/>
  <c r="O28" i="40"/>
  <c r="N28" i="40"/>
  <c r="M28" i="40"/>
  <c r="L28" i="40"/>
  <c r="L45" i="40" s="1"/>
  <c r="K28" i="40"/>
  <c r="J28" i="40"/>
  <c r="I28" i="40"/>
  <c r="H28" i="40"/>
  <c r="H45" i="40" s="1"/>
  <c r="G28" i="40"/>
  <c r="F27" i="40"/>
  <c r="F27" i="23" s="1"/>
  <c r="F26" i="40"/>
  <c r="F26" i="23"/>
  <c r="F25" i="40"/>
  <c r="F25" i="23" s="1"/>
  <c r="F24" i="40"/>
  <c r="F24" i="23"/>
  <c r="P24" i="23" s="1"/>
  <c r="F23" i="40"/>
  <c r="F23" i="23" s="1"/>
  <c r="F22" i="40"/>
  <c r="F22" i="23"/>
  <c r="F21" i="40"/>
  <c r="F21" i="23" s="1"/>
  <c r="P21" i="23" s="1"/>
  <c r="R20" i="33" s="1"/>
  <c r="F20" i="40"/>
  <c r="F20" i="23"/>
  <c r="F19" i="40"/>
  <c r="F19" i="23" s="1"/>
  <c r="P19" i="23" s="1"/>
  <c r="R17" i="33" s="1"/>
  <c r="F18" i="40"/>
  <c r="F18" i="23"/>
  <c r="F17" i="40"/>
  <c r="F17" i="23" s="1"/>
  <c r="F16" i="40"/>
  <c r="F16" i="23"/>
  <c r="F15" i="40"/>
  <c r="F15" i="23"/>
  <c r="F14" i="40"/>
  <c r="F14" i="23"/>
  <c r="F13" i="40"/>
  <c r="F13" i="23"/>
  <c r="F12" i="40"/>
  <c r="F12" i="23"/>
  <c r="F11" i="40"/>
  <c r="F11" i="23"/>
  <c r="F10" i="40"/>
  <c r="F10" i="23"/>
  <c r="F9" i="40"/>
  <c r="F9" i="23"/>
  <c r="F8" i="40"/>
  <c r="F8" i="23" s="1"/>
  <c r="F7" i="40"/>
  <c r="F7" i="23" s="1"/>
  <c r="U44" i="40"/>
  <c r="N6" i="40"/>
  <c r="N44" i="40"/>
  <c r="M6" i="40"/>
  <c r="M44" i="40"/>
  <c r="L6" i="40"/>
  <c r="L44" i="40"/>
  <c r="K6" i="40"/>
  <c r="K44" i="40"/>
  <c r="J6" i="40"/>
  <c r="J44" i="40"/>
  <c r="I6" i="40"/>
  <c r="I44" i="40"/>
  <c r="H6" i="40"/>
  <c r="H44" i="40"/>
  <c r="G6" i="40"/>
  <c r="G44" i="40"/>
  <c r="V5" i="40"/>
  <c r="U5" i="40"/>
  <c r="S5" i="40"/>
  <c r="R5" i="40"/>
  <c r="P5" i="40"/>
  <c r="O5" i="40"/>
  <c r="O45" i="40"/>
  <c r="N5" i="40"/>
  <c r="M5" i="40"/>
  <c r="L5" i="40"/>
  <c r="K5" i="40"/>
  <c r="J5" i="40"/>
  <c r="I5" i="40"/>
  <c r="H5" i="40"/>
  <c r="G5" i="40"/>
  <c r="G45" i="40"/>
  <c r="M46" i="24"/>
  <c r="L46" i="24"/>
  <c r="K46" i="24"/>
  <c r="J46" i="24"/>
  <c r="I46" i="24"/>
  <c r="H46" i="24"/>
  <c r="U44" i="24"/>
  <c r="Y35" i="25"/>
  <c r="V28" i="24"/>
  <c r="U28" i="24"/>
  <c r="R28" i="24"/>
  <c r="P28" i="24"/>
  <c r="O28" i="24"/>
  <c r="K28" i="24"/>
  <c r="Y19" i="25"/>
  <c r="Q19" i="26" s="1"/>
  <c r="V44" i="24"/>
  <c r="R6" i="24"/>
  <c r="R44" i="24"/>
  <c r="P6" i="24"/>
  <c r="P44" i="24"/>
  <c r="K6" i="24"/>
  <c r="K44" i="24"/>
  <c r="V5" i="24"/>
  <c r="U5" i="24"/>
  <c r="R5" i="24"/>
  <c r="P5" i="24"/>
  <c r="O5" i="24"/>
  <c r="K5" i="24"/>
  <c r="F43" i="10"/>
  <c r="O43" i="25" s="1"/>
  <c r="F42" i="10"/>
  <c r="O42" i="25" s="1"/>
  <c r="F41" i="10"/>
  <c r="O41" i="25" s="1"/>
  <c r="F40" i="10"/>
  <c r="O40" i="25"/>
  <c r="F39" i="10"/>
  <c r="O39" i="25" s="1"/>
  <c r="F38" i="10"/>
  <c r="O38" i="25"/>
  <c r="F37" i="10"/>
  <c r="O37" i="25" s="1"/>
  <c r="F36" i="10"/>
  <c r="O36" i="25"/>
  <c r="F35" i="10"/>
  <c r="O35" i="25" s="1"/>
  <c r="F34" i="10"/>
  <c r="O34" i="25"/>
  <c r="F33" i="10"/>
  <c r="O33" i="25" s="1"/>
  <c r="F32" i="10"/>
  <c r="O32" i="25"/>
  <c r="F31" i="10"/>
  <c r="O31" i="25" s="1"/>
  <c r="F30" i="10"/>
  <c r="O30" i="25"/>
  <c r="F29" i="10"/>
  <c r="O29" i="25" s="1"/>
  <c r="V28" i="10"/>
  <c r="U28" i="10"/>
  <c r="S28" i="10"/>
  <c r="R28" i="10"/>
  <c r="P28" i="10"/>
  <c r="O28" i="10"/>
  <c r="N28" i="10"/>
  <c r="M28" i="10"/>
  <c r="L28" i="10"/>
  <c r="K28" i="10"/>
  <c r="J28" i="10"/>
  <c r="I28" i="10"/>
  <c r="H28" i="10"/>
  <c r="G28" i="10"/>
  <c r="F27" i="10"/>
  <c r="O27" i="25" s="1"/>
  <c r="F26" i="10"/>
  <c r="O26" i="25"/>
  <c r="F25" i="10"/>
  <c r="O25" i="25" s="1"/>
  <c r="F24" i="10"/>
  <c r="O24" i="25"/>
  <c r="F23" i="10"/>
  <c r="O23" i="25" s="1"/>
  <c r="F22" i="10"/>
  <c r="O22" i="25"/>
  <c r="F21" i="10"/>
  <c r="O21" i="25" s="1"/>
  <c r="F20" i="10"/>
  <c r="O20" i="25"/>
  <c r="F19" i="10"/>
  <c r="O19" i="25" s="1"/>
  <c r="F18" i="10"/>
  <c r="O18" i="25"/>
  <c r="F17" i="10"/>
  <c r="O17" i="25" s="1"/>
  <c r="F16" i="10"/>
  <c r="O16" i="25"/>
  <c r="F15" i="10"/>
  <c r="O15" i="25" s="1"/>
  <c r="F14" i="10"/>
  <c r="O14" i="25"/>
  <c r="F13" i="10"/>
  <c r="O13" i="25" s="1"/>
  <c r="F12" i="10"/>
  <c r="O12" i="25"/>
  <c r="F11" i="10"/>
  <c r="O11" i="25" s="1"/>
  <c r="F10" i="10"/>
  <c r="O10" i="25"/>
  <c r="F9" i="10"/>
  <c r="O9" i="25" s="1"/>
  <c r="F8" i="10"/>
  <c r="O8" i="25"/>
  <c r="F7" i="10"/>
  <c r="O7" i="25" s="1"/>
  <c r="V44" i="10"/>
  <c r="U44" i="10"/>
  <c r="S6" i="10"/>
  <c r="S44" i="10"/>
  <c r="R6" i="10"/>
  <c r="R44" i="10"/>
  <c r="P6" i="10"/>
  <c r="P44" i="10"/>
  <c r="O6" i="10"/>
  <c r="O44" i="10"/>
  <c r="N6" i="10"/>
  <c r="N44" i="10"/>
  <c r="M6" i="10"/>
  <c r="M44" i="10" s="1"/>
  <c r="L6" i="10"/>
  <c r="L44" i="10"/>
  <c r="K6" i="10"/>
  <c r="K44" i="10"/>
  <c r="J6" i="10"/>
  <c r="J44" i="10"/>
  <c r="I6" i="10"/>
  <c r="I44" i="10"/>
  <c r="H6" i="10"/>
  <c r="H44" i="10" s="1"/>
  <c r="G6" i="10"/>
  <c r="G44" i="10"/>
  <c r="V5" i="10"/>
  <c r="U5" i="10"/>
  <c r="S5" i="10"/>
  <c r="R5" i="10"/>
  <c r="P5" i="10"/>
  <c r="O5" i="10"/>
  <c r="N5" i="10"/>
  <c r="M5" i="10"/>
  <c r="L5" i="10"/>
  <c r="K5" i="10"/>
  <c r="J5" i="10"/>
  <c r="I5" i="10"/>
  <c r="H5" i="10"/>
  <c r="H45" i="10" s="1"/>
  <c r="G5" i="10"/>
  <c r="N44" i="9"/>
  <c r="K44" i="9"/>
  <c r="F43" i="9"/>
  <c r="N43" i="25"/>
  <c r="F42" i="9"/>
  <c r="N42" i="25" s="1"/>
  <c r="F41" i="9"/>
  <c r="N41" i="25"/>
  <c r="F40" i="9"/>
  <c r="N40" i="25" s="1"/>
  <c r="F39" i="9"/>
  <c r="N39" i="25"/>
  <c r="F38" i="9"/>
  <c r="N38" i="25" s="1"/>
  <c r="F37" i="9"/>
  <c r="N37" i="25"/>
  <c r="F36" i="9"/>
  <c r="N36" i="25" s="1"/>
  <c r="F35" i="9"/>
  <c r="N35" i="25"/>
  <c r="F34" i="9"/>
  <c r="N34" i="25" s="1"/>
  <c r="F33" i="9"/>
  <c r="N33" i="25"/>
  <c r="F32" i="9"/>
  <c r="N32" i="25" s="1"/>
  <c r="F31" i="9"/>
  <c r="N31" i="25"/>
  <c r="F30" i="9"/>
  <c r="N30" i="25" s="1"/>
  <c r="N28" i="25" s="1"/>
  <c r="F29" i="9"/>
  <c r="N29" i="25"/>
  <c r="V28" i="9"/>
  <c r="U28" i="9"/>
  <c r="S28" i="9"/>
  <c r="R28" i="9"/>
  <c r="Q28" i="9"/>
  <c r="P28" i="9"/>
  <c r="O28" i="9"/>
  <c r="N28" i="9"/>
  <c r="M28" i="9"/>
  <c r="L28" i="9"/>
  <c r="K28" i="9"/>
  <c r="J28" i="9"/>
  <c r="I28" i="9"/>
  <c r="I45" i="9" s="1"/>
  <c r="H28" i="9"/>
  <c r="G28" i="9"/>
  <c r="F27" i="9"/>
  <c r="N27" i="25"/>
  <c r="F26" i="9"/>
  <c r="N26" i="25"/>
  <c r="F25" i="9"/>
  <c r="N25" i="25"/>
  <c r="F24" i="9"/>
  <c r="N24" i="25"/>
  <c r="F23" i="9"/>
  <c r="N23" i="25"/>
  <c r="F22" i="9"/>
  <c r="N22" i="25"/>
  <c r="F21" i="9"/>
  <c r="N21" i="25"/>
  <c r="F20" i="9"/>
  <c r="N20" i="25"/>
  <c r="F19" i="9"/>
  <c r="N19" i="25"/>
  <c r="F18" i="9"/>
  <c r="F5" i="9" s="1"/>
  <c r="N18" i="25"/>
  <c r="F17" i="9"/>
  <c r="N17" i="25"/>
  <c r="F16" i="9"/>
  <c r="N16" i="25"/>
  <c r="F15" i="9"/>
  <c r="N15" i="25"/>
  <c r="F14" i="9"/>
  <c r="N14" i="25"/>
  <c r="F13" i="9"/>
  <c r="N13" i="25"/>
  <c r="F12" i="9"/>
  <c r="N12" i="25"/>
  <c r="F11" i="9"/>
  <c r="N11" i="25"/>
  <c r="F10" i="9"/>
  <c r="N10" i="25"/>
  <c r="F9" i="9"/>
  <c r="N9" i="25"/>
  <c r="F8" i="9"/>
  <c r="N8" i="25"/>
  <c r="F7" i="9"/>
  <c r="N7" i="25"/>
  <c r="V44" i="9"/>
  <c r="U44" i="9"/>
  <c r="R6" i="9"/>
  <c r="R44" i="9"/>
  <c r="P6" i="9"/>
  <c r="P44" i="9"/>
  <c r="O6" i="9"/>
  <c r="O44" i="9"/>
  <c r="M6" i="9"/>
  <c r="M44" i="9"/>
  <c r="L6" i="9"/>
  <c r="L44" i="9"/>
  <c r="J6" i="9"/>
  <c r="J44" i="9"/>
  <c r="I6" i="9"/>
  <c r="I44" i="9"/>
  <c r="H6" i="9"/>
  <c r="H44" i="9"/>
  <c r="G6" i="9"/>
  <c r="G44" i="9"/>
  <c r="V5" i="9"/>
  <c r="U5" i="9"/>
  <c r="S5" i="9"/>
  <c r="R5" i="9"/>
  <c r="P5" i="9"/>
  <c r="O5" i="9"/>
  <c r="N5" i="9"/>
  <c r="N45" i="9" s="1"/>
  <c r="M5" i="9"/>
  <c r="L5" i="9"/>
  <c r="K5" i="9"/>
  <c r="J5" i="9"/>
  <c r="I5" i="9"/>
  <c r="H5" i="9"/>
  <c r="G5" i="9"/>
  <c r="G45" i="9" s="1"/>
  <c r="F43" i="8"/>
  <c r="M43" i="25"/>
  <c r="F42" i="8"/>
  <c r="M42" i="25" s="1"/>
  <c r="F41" i="8"/>
  <c r="M41" i="25"/>
  <c r="F40" i="8"/>
  <c r="M40" i="25" s="1"/>
  <c r="F39" i="8"/>
  <c r="M39" i="25"/>
  <c r="F38" i="8"/>
  <c r="M38" i="25" s="1"/>
  <c r="F37" i="8"/>
  <c r="M37" i="25"/>
  <c r="F36" i="8"/>
  <c r="M36" i="25" s="1"/>
  <c r="F35" i="8"/>
  <c r="M35" i="25"/>
  <c r="F34" i="8"/>
  <c r="M34" i="25" s="1"/>
  <c r="F33" i="8"/>
  <c r="M33" i="25"/>
  <c r="F32" i="8"/>
  <c r="M32" i="25" s="1"/>
  <c r="F31" i="8"/>
  <c r="M31" i="25"/>
  <c r="F30" i="8"/>
  <c r="M30" i="25" s="1"/>
  <c r="F29" i="8"/>
  <c r="M29" i="25"/>
  <c r="M28" i="25" s="1"/>
  <c r="V28" i="8"/>
  <c r="U28" i="8"/>
  <c r="S28" i="8"/>
  <c r="S45" i="8" s="1"/>
  <c r="R28" i="8"/>
  <c r="P28" i="8"/>
  <c r="O28" i="8"/>
  <c r="N28" i="8"/>
  <c r="M28" i="8"/>
  <c r="M45" i="8" s="1"/>
  <c r="L28" i="8"/>
  <c r="K28" i="8"/>
  <c r="J28" i="8"/>
  <c r="I28" i="8"/>
  <c r="I45" i="8" s="1"/>
  <c r="H28" i="8"/>
  <c r="H45" i="8" s="1"/>
  <c r="G28" i="8"/>
  <c r="F27" i="8"/>
  <c r="M27" i="25"/>
  <c r="F26" i="8"/>
  <c r="M26" i="25" s="1"/>
  <c r="F25" i="8"/>
  <c r="M25" i="25"/>
  <c r="F24" i="8"/>
  <c r="M24" i="25" s="1"/>
  <c r="F23" i="8"/>
  <c r="M23" i="25"/>
  <c r="F22" i="8"/>
  <c r="M22" i="25" s="1"/>
  <c r="F21" i="8"/>
  <c r="M21" i="25"/>
  <c r="F20" i="8"/>
  <c r="M20" i="25" s="1"/>
  <c r="F19" i="8"/>
  <c r="M19" i="25"/>
  <c r="F18" i="8"/>
  <c r="M18" i="25" s="1"/>
  <c r="F17" i="8"/>
  <c r="M17" i="25"/>
  <c r="F16" i="8"/>
  <c r="M16" i="25" s="1"/>
  <c r="F15" i="8"/>
  <c r="M15" i="25"/>
  <c r="F14" i="8"/>
  <c r="M14" i="25" s="1"/>
  <c r="F13" i="8"/>
  <c r="M13" i="25"/>
  <c r="F12" i="8"/>
  <c r="M12" i="25" s="1"/>
  <c r="F11" i="8"/>
  <c r="M11" i="25"/>
  <c r="F10" i="8"/>
  <c r="M10" i="25" s="1"/>
  <c r="F9" i="8"/>
  <c r="M9" i="25"/>
  <c r="F8" i="8"/>
  <c r="M8" i="25" s="1"/>
  <c r="F7" i="8"/>
  <c r="M7" i="25"/>
  <c r="V44" i="8"/>
  <c r="U44" i="8"/>
  <c r="S6" i="8"/>
  <c r="S44" i="8"/>
  <c r="R6" i="8"/>
  <c r="R44" i="8"/>
  <c r="P6" i="8"/>
  <c r="P44" i="8"/>
  <c r="O6" i="8"/>
  <c r="O44" i="8"/>
  <c r="N6" i="8"/>
  <c r="N44" i="8"/>
  <c r="M6" i="8"/>
  <c r="M44" i="8"/>
  <c r="L6" i="8"/>
  <c r="L44" i="8"/>
  <c r="K6" i="8"/>
  <c r="K44" i="8"/>
  <c r="J6" i="8"/>
  <c r="J44" i="8"/>
  <c r="I6" i="8"/>
  <c r="I44" i="8" s="1"/>
  <c r="H6" i="8"/>
  <c r="H44" i="8"/>
  <c r="G6" i="8"/>
  <c r="G44" i="8" s="1"/>
  <c r="V5" i="8"/>
  <c r="U5" i="8"/>
  <c r="S5" i="8"/>
  <c r="R5" i="8"/>
  <c r="P5" i="8"/>
  <c r="O5" i="8"/>
  <c r="N5" i="8"/>
  <c r="M5" i="8"/>
  <c r="L5" i="8"/>
  <c r="K5" i="8"/>
  <c r="J5" i="8"/>
  <c r="I5" i="8"/>
  <c r="H5" i="8"/>
  <c r="G5" i="8"/>
  <c r="G45" i="8" s="1"/>
  <c r="L43" i="25"/>
  <c r="L42" i="25"/>
  <c r="L41" i="25"/>
  <c r="L40" i="25"/>
  <c r="L39" i="25"/>
  <c r="L38" i="25"/>
  <c r="L37" i="25"/>
  <c r="L36" i="25"/>
  <c r="L35" i="25"/>
  <c r="L34" i="25"/>
  <c r="L33" i="25"/>
  <c r="L31" i="25"/>
  <c r="L30" i="25"/>
  <c r="L29" i="25"/>
  <c r="L28" i="25" s="1"/>
  <c r="V28" i="7"/>
  <c r="U28" i="7"/>
  <c r="S28" i="7"/>
  <c r="S45" i="7" s="1"/>
  <c r="R28" i="7"/>
  <c r="P28" i="7"/>
  <c r="O28" i="7"/>
  <c r="N28" i="7"/>
  <c r="M28" i="7"/>
  <c r="L28" i="7"/>
  <c r="K28" i="7"/>
  <c r="J28" i="7"/>
  <c r="I28" i="7"/>
  <c r="H28" i="7"/>
  <c r="G28" i="7"/>
  <c r="F27" i="7"/>
  <c r="L27" i="25"/>
  <c r="F26" i="7"/>
  <c r="L26" i="25" s="1"/>
  <c r="F25" i="7"/>
  <c r="L25" i="25"/>
  <c r="F24" i="7"/>
  <c r="L24" i="25" s="1"/>
  <c r="F23" i="7"/>
  <c r="L23" i="25"/>
  <c r="F22" i="7"/>
  <c r="L22" i="25" s="1"/>
  <c r="F21" i="7"/>
  <c r="L21" i="25"/>
  <c r="F19" i="7"/>
  <c r="L19" i="25" s="1"/>
  <c r="F18" i="7"/>
  <c r="L18" i="25"/>
  <c r="F17" i="7"/>
  <c r="L17" i="25" s="1"/>
  <c r="F16" i="7"/>
  <c r="L16" i="25"/>
  <c r="F15" i="7"/>
  <c r="L15" i="25"/>
  <c r="F14" i="7"/>
  <c r="L14" i="25"/>
  <c r="F13" i="7"/>
  <c r="L13" i="25"/>
  <c r="F12" i="7"/>
  <c r="L12" i="25"/>
  <c r="F11" i="7"/>
  <c r="L11" i="25"/>
  <c r="F10" i="7"/>
  <c r="L10" i="25"/>
  <c r="F9" i="7"/>
  <c r="L9" i="25"/>
  <c r="F8" i="7"/>
  <c r="L8" i="25"/>
  <c r="F7" i="7"/>
  <c r="L7" i="25"/>
  <c r="V44" i="7"/>
  <c r="U44" i="7"/>
  <c r="S6" i="7"/>
  <c r="S44" i="7"/>
  <c r="R6" i="7"/>
  <c r="R44" i="7"/>
  <c r="P6" i="7"/>
  <c r="P44" i="7"/>
  <c r="O6" i="7"/>
  <c r="O44" i="7"/>
  <c r="V5" i="7"/>
  <c r="U5" i="7"/>
  <c r="S5" i="7"/>
  <c r="R5" i="7"/>
  <c r="P5" i="7"/>
  <c r="O5" i="7"/>
  <c r="N5" i="7"/>
  <c r="M5" i="7"/>
  <c r="L5" i="7"/>
  <c r="K5" i="7"/>
  <c r="J5" i="7"/>
  <c r="I5" i="7"/>
  <c r="H5" i="7"/>
  <c r="F43" i="6"/>
  <c r="K43" i="25"/>
  <c r="F42" i="6"/>
  <c r="K42" i="25" s="1"/>
  <c r="F41" i="6"/>
  <c r="K41" i="25"/>
  <c r="F40" i="6"/>
  <c r="K40" i="25" s="1"/>
  <c r="F39" i="6"/>
  <c r="K39" i="25"/>
  <c r="F38" i="6"/>
  <c r="K38" i="25" s="1"/>
  <c r="F37" i="6"/>
  <c r="K37" i="25"/>
  <c r="F36" i="6"/>
  <c r="K36" i="25" s="1"/>
  <c r="F35" i="6"/>
  <c r="K35" i="25"/>
  <c r="F34" i="6"/>
  <c r="K34" i="25" s="1"/>
  <c r="F33" i="6"/>
  <c r="K33" i="25"/>
  <c r="F32" i="6"/>
  <c r="K32" i="25" s="1"/>
  <c r="F31" i="6"/>
  <c r="K31" i="25"/>
  <c r="F30" i="6"/>
  <c r="K30" i="25" s="1"/>
  <c r="V28" i="6"/>
  <c r="U28" i="6"/>
  <c r="R28" i="6"/>
  <c r="P28" i="6"/>
  <c r="O28" i="6"/>
  <c r="N28" i="6"/>
  <c r="M28" i="6"/>
  <c r="L28" i="6"/>
  <c r="K28" i="6"/>
  <c r="J28" i="6"/>
  <c r="F27" i="6"/>
  <c r="K27" i="25"/>
  <c r="F26" i="6"/>
  <c r="K26" i="25" s="1"/>
  <c r="F25" i="6"/>
  <c r="K25" i="25"/>
  <c r="F24" i="6"/>
  <c r="K24" i="25" s="1"/>
  <c r="F23" i="6"/>
  <c r="K23" i="25"/>
  <c r="F22" i="6"/>
  <c r="K22" i="25" s="1"/>
  <c r="F21" i="6"/>
  <c r="K21" i="25"/>
  <c r="F20" i="6"/>
  <c r="K20" i="25" s="1"/>
  <c r="F19" i="6"/>
  <c r="K19" i="25"/>
  <c r="F18" i="6"/>
  <c r="K18" i="25" s="1"/>
  <c r="F17" i="6"/>
  <c r="K17" i="25" s="1"/>
  <c r="F16" i="6"/>
  <c r="K16" i="25" s="1"/>
  <c r="F15" i="6"/>
  <c r="K15" i="25" s="1"/>
  <c r="F14" i="6"/>
  <c r="K14" i="25" s="1"/>
  <c r="F13" i="6"/>
  <c r="K13" i="25" s="1"/>
  <c r="F12" i="6"/>
  <c r="K12" i="25" s="1"/>
  <c r="F11" i="6"/>
  <c r="K11" i="25"/>
  <c r="F10" i="6"/>
  <c r="K10" i="25" s="1"/>
  <c r="F9" i="6"/>
  <c r="K9" i="25" s="1"/>
  <c r="F8" i="6"/>
  <c r="K8" i="25" s="1"/>
  <c r="F7" i="6"/>
  <c r="K7" i="25"/>
  <c r="V44" i="6"/>
  <c r="U44" i="6"/>
  <c r="S6" i="6"/>
  <c r="S44" i="6" s="1"/>
  <c r="R6" i="6"/>
  <c r="R44" i="6"/>
  <c r="P6" i="6"/>
  <c r="P44" i="6"/>
  <c r="O6" i="6"/>
  <c r="O44" i="6"/>
  <c r="N6" i="6"/>
  <c r="N44" i="6" s="1"/>
  <c r="M6" i="6"/>
  <c r="M44" i="6"/>
  <c r="L6" i="6"/>
  <c r="L44" i="6"/>
  <c r="K6" i="6"/>
  <c r="K44" i="6"/>
  <c r="J6" i="6"/>
  <c r="J44" i="6" s="1"/>
  <c r="I6" i="6"/>
  <c r="I44" i="6"/>
  <c r="H6" i="6"/>
  <c r="H44" i="6" s="1"/>
  <c r="G6" i="6"/>
  <c r="G44" i="6" s="1"/>
  <c r="V5" i="6"/>
  <c r="U5" i="6"/>
  <c r="S5" i="6"/>
  <c r="R5" i="6"/>
  <c r="P5" i="6"/>
  <c r="O5" i="6"/>
  <c r="N5" i="6"/>
  <c r="M5" i="6"/>
  <c r="M45" i="6" s="1"/>
  <c r="L5" i="6"/>
  <c r="K5" i="6"/>
  <c r="J5" i="6"/>
  <c r="J45" i="6" s="1"/>
  <c r="I5" i="6"/>
  <c r="I45" i="6" s="1"/>
  <c r="H5" i="6"/>
  <c r="G5" i="6"/>
  <c r="F43" i="5"/>
  <c r="J43" i="25"/>
  <c r="F42" i="5"/>
  <c r="J42" i="25" s="1"/>
  <c r="F41" i="5"/>
  <c r="J41" i="25"/>
  <c r="F40" i="5"/>
  <c r="J40" i="25" s="1"/>
  <c r="F39" i="5"/>
  <c r="J39" i="25"/>
  <c r="F38" i="5"/>
  <c r="J38" i="25" s="1"/>
  <c r="F37" i="5"/>
  <c r="J37" i="25"/>
  <c r="F36" i="5"/>
  <c r="J36" i="25" s="1"/>
  <c r="F35" i="5"/>
  <c r="J35" i="25"/>
  <c r="F34" i="5"/>
  <c r="J34" i="25" s="1"/>
  <c r="F33" i="5"/>
  <c r="J33" i="25"/>
  <c r="F32" i="5"/>
  <c r="J32" i="25" s="1"/>
  <c r="F31" i="5"/>
  <c r="J31" i="25"/>
  <c r="F30" i="5"/>
  <c r="J30" i="25" s="1"/>
  <c r="F29" i="5"/>
  <c r="J29" i="25"/>
  <c r="V28" i="5"/>
  <c r="U28" i="5"/>
  <c r="S28" i="5"/>
  <c r="R28" i="5"/>
  <c r="P28" i="5"/>
  <c r="O28" i="5"/>
  <c r="N28" i="5"/>
  <c r="M28" i="5"/>
  <c r="L28" i="5"/>
  <c r="K28" i="5"/>
  <c r="J28" i="5"/>
  <c r="I28" i="5"/>
  <c r="I45" i="5" s="1"/>
  <c r="H28" i="5"/>
  <c r="H45" i="5" s="1"/>
  <c r="G28" i="5"/>
  <c r="F27" i="5"/>
  <c r="J27" i="25"/>
  <c r="F26" i="5"/>
  <c r="J26" i="25" s="1"/>
  <c r="F25" i="5"/>
  <c r="J25" i="25"/>
  <c r="F24" i="5"/>
  <c r="J24" i="25"/>
  <c r="F23" i="5"/>
  <c r="J23" i="25"/>
  <c r="F22" i="5"/>
  <c r="J22" i="25"/>
  <c r="F21" i="5"/>
  <c r="J21" i="25"/>
  <c r="F20" i="5"/>
  <c r="J20" i="25"/>
  <c r="F19" i="5"/>
  <c r="J19" i="25"/>
  <c r="F18" i="5"/>
  <c r="J18" i="25"/>
  <c r="J13" i="25"/>
  <c r="V44" i="5"/>
  <c r="U44" i="5"/>
  <c r="R6" i="5"/>
  <c r="R44" i="5"/>
  <c r="P6" i="5"/>
  <c r="P44" i="5"/>
  <c r="O6" i="5"/>
  <c r="O44" i="5"/>
  <c r="N6" i="5"/>
  <c r="N44" i="5" s="1"/>
  <c r="M6" i="5"/>
  <c r="M44" i="5"/>
  <c r="L6" i="5"/>
  <c r="L44" i="5"/>
  <c r="K6" i="5"/>
  <c r="K44" i="5"/>
  <c r="J6" i="5"/>
  <c r="J44" i="5"/>
  <c r="I6" i="5"/>
  <c r="I44" i="5"/>
  <c r="H6" i="5"/>
  <c r="H44" i="5"/>
  <c r="G6" i="5"/>
  <c r="G44" i="5"/>
  <c r="V5" i="5"/>
  <c r="U5" i="5"/>
  <c r="S5" i="5"/>
  <c r="R5" i="5"/>
  <c r="P5" i="5"/>
  <c r="O5" i="5"/>
  <c r="N5" i="5"/>
  <c r="M5" i="5"/>
  <c r="L5" i="5"/>
  <c r="K5" i="5"/>
  <c r="J5" i="5"/>
  <c r="I5" i="5"/>
  <c r="H5" i="5"/>
  <c r="G5" i="5"/>
  <c r="G45" i="5" s="1"/>
  <c r="P44" i="4"/>
  <c r="F43" i="4"/>
  <c r="I43" i="25"/>
  <c r="F42" i="4"/>
  <c r="I42" i="25" s="1"/>
  <c r="F41" i="4"/>
  <c r="I41" i="25"/>
  <c r="F40" i="4"/>
  <c r="I40" i="25" s="1"/>
  <c r="F39" i="4"/>
  <c r="I39" i="25"/>
  <c r="F38" i="4"/>
  <c r="I38" i="25" s="1"/>
  <c r="F37" i="4"/>
  <c r="I37" i="25"/>
  <c r="F36" i="4"/>
  <c r="I36" i="25" s="1"/>
  <c r="F35" i="4"/>
  <c r="I35" i="25"/>
  <c r="F34" i="4"/>
  <c r="I34" i="25" s="1"/>
  <c r="F33" i="4"/>
  <c r="I33" i="25"/>
  <c r="F32" i="4"/>
  <c r="I32" i="25" s="1"/>
  <c r="F31" i="4"/>
  <c r="I31" i="25"/>
  <c r="F30" i="4"/>
  <c r="I30" i="25" s="1"/>
  <c r="I28" i="25" s="1"/>
  <c r="F29" i="4"/>
  <c r="I29" i="25"/>
  <c r="V28" i="4"/>
  <c r="U28" i="4"/>
  <c r="R28" i="4"/>
  <c r="P28" i="4"/>
  <c r="O28" i="4"/>
  <c r="N28" i="4"/>
  <c r="N45" i="4" s="1"/>
  <c r="M28" i="4"/>
  <c r="L28" i="4"/>
  <c r="K28" i="4"/>
  <c r="J28" i="4"/>
  <c r="I28" i="4"/>
  <c r="H28" i="4"/>
  <c r="G28" i="4"/>
  <c r="F27" i="4"/>
  <c r="I27" i="25" s="1"/>
  <c r="F26" i="4"/>
  <c r="I26" i="25"/>
  <c r="F25" i="4"/>
  <c r="I25" i="25" s="1"/>
  <c r="F24" i="4"/>
  <c r="I24" i="25"/>
  <c r="F23" i="4"/>
  <c r="I23" i="25" s="1"/>
  <c r="F22" i="4"/>
  <c r="I22" i="25"/>
  <c r="F21" i="4"/>
  <c r="I21" i="25" s="1"/>
  <c r="F20" i="4"/>
  <c r="I20" i="25"/>
  <c r="F19" i="4"/>
  <c r="I19" i="25" s="1"/>
  <c r="F18" i="4"/>
  <c r="I18" i="25"/>
  <c r="F17" i="4"/>
  <c r="I17" i="25" s="1"/>
  <c r="F16" i="4"/>
  <c r="I16" i="25" s="1"/>
  <c r="F15" i="4"/>
  <c r="I15" i="25" s="1"/>
  <c r="F14" i="4"/>
  <c r="I14" i="25"/>
  <c r="F13" i="4"/>
  <c r="I13" i="25" s="1"/>
  <c r="F12" i="4"/>
  <c r="I12" i="25"/>
  <c r="F11" i="4"/>
  <c r="I11" i="25" s="1"/>
  <c r="F10" i="4"/>
  <c r="I10" i="25"/>
  <c r="F9" i="4"/>
  <c r="I9" i="25" s="1"/>
  <c r="F8" i="4"/>
  <c r="I8" i="25"/>
  <c r="F7" i="4"/>
  <c r="I7" i="25" s="1"/>
  <c r="V44" i="4"/>
  <c r="U44" i="4"/>
  <c r="R6" i="4"/>
  <c r="R44" i="4"/>
  <c r="O6" i="4"/>
  <c r="O44" i="4"/>
  <c r="N6" i="4"/>
  <c r="N44" i="4"/>
  <c r="M6" i="4"/>
  <c r="M44" i="4" s="1"/>
  <c r="L6" i="4"/>
  <c r="L44" i="4"/>
  <c r="K6" i="4"/>
  <c r="K44" i="4"/>
  <c r="J6" i="4"/>
  <c r="J44" i="4"/>
  <c r="I6" i="4"/>
  <c r="I44" i="4"/>
  <c r="H6" i="4"/>
  <c r="H44" i="4" s="1"/>
  <c r="G6" i="4"/>
  <c r="G44" i="4"/>
  <c r="V5" i="4"/>
  <c r="U5" i="4"/>
  <c r="S5" i="4"/>
  <c r="R5" i="4"/>
  <c r="P5" i="4"/>
  <c r="O5" i="4"/>
  <c r="N5" i="4"/>
  <c r="M5" i="4"/>
  <c r="M45" i="4" s="1"/>
  <c r="L5" i="4"/>
  <c r="K5" i="4"/>
  <c r="J5" i="4"/>
  <c r="I5" i="4"/>
  <c r="I45" i="4" s="1"/>
  <c r="H5" i="4"/>
  <c r="H45" i="4" s="1"/>
  <c r="G5" i="4"/>
  <c r="G45" i="4" s="1"/>
  <c r="F43" i="3"/>
  <c r="H43" i="25"/>
  <c r="F42" i="3"/>
  <c r="H42" i="25" s="1"/>
  <c r="F41" i="3"/>
  <c r="H41" i="25"/>
  <c r="F40" i="3"/>
  <c r="H40" i="25" s="1"/>
  <c r="F39" i="3"/>
  <c r="H39" i="25"/>
  <c r="F38" i="3"/>
  <c r="H38" i="25" s="1"/>
  <c r="F37" i="3"/>
  <c r="H37" i="25"/>
  <c r="F36" i="3"/>
  <c r="H36" i="25" s="1"/>
  <c r="F35" i="3"/>
  <c r="H35" i="25"/>
  <c r="F34" i="3"/>
  <c r="H34" i="25" s="1"/>
  <c r="F33" i="3"/>
  <c r="H33" i="25"/>
  <c r="F32" i="3"/>
  <c r="H32" i="25" s="1"/>
  <c r="F31" i="3"/>
  <c r="H31" i="25"/>
  <c r="F30" i="3"/>
  <c r="H30" i="25" s="1"/>
  <c r="F29" i="3"/>
  <c r="H29" i="25"/>
  <c r="V28" i="3"/>
  <c r="U28" i="3"/>
  <c r="S28" i="3"/>
  <c r="R28" i="3"/>
  <c r="Q28" i="3"/>
  <c r="P28" i="3"/>
  <c r="O28" i="3"/>
  <c r="N28" i="3"/>
  <c r="N45" i="3" s="1"/>
  <c r="M28" i="3"/>
  <c r="L28" i="3"/>
  <c r="F27" i="3"/>
  <c r="H27" i="25"/>
  <c r="F26" i="3"/>
  <c r="H26" i="25" s="1"/>
  <c r="F25" i="3"/>
  <c r="H25" i="25"/>
  <c r="F24" i="3"/>
  <c r="H24" i="25" s="1"/>
  <c r="F23" i="3"/>
  <c r="H23" i="25"/>
  <c r="F22" i="3"/>
  <c r="H22" i="25" s="1"/>
  <c r="F21" i="3"/>
  <c r="H21" i="25"/>
  <c r="F20" i="3"/>
  <c r="H20" i="25" s="1"/>
  <c r="F19" i="3"/>
  <c r="H19" i="25"/>
  <c r="F18" i="3"/>
  <c r="H18" i="25" s="1"/>
  <c r="F17" i="3"/>
  <c r="H17" i="25" s="1"/>
  <c r="F16" i="3"/>
  <c r="H16" i="25" s="1"/>
  <c r="F15" i="3"/>
  <c r="H15" i="25"/>
  <c r="F14" i="3"/>
  <c r="H14" i="25"/>
  <c r="F13" i="3"/>
  <c r="H13" i="25"/>
  <c r="F12" i="3"/>
  <c r="H12" i="25"/>
  <c r="F11" i="3"/>
  <c r="H11" i="25"/>
  <c r="F10" i="3"/>
  <c r="H10" i="25"/>
  <c r="F9" i="3"/>
  <c r="H9" i="25"/>
  <c r="F8" i="3"/>
  <c r="H8" i="25"/>
  <c r="F7" i="3"/>
  <c r="H7" i="25"/>
  <c r="V44" i="3"/>
  <c r="U44" i="3"/>
  <c r="S6" i="3"/>
  <c r="S44" i="3" s="1"/>
  <c r="R6" i="3"/>
  <c r="R44" i="3"/>
  <c r="P6" i="3"/>
  <c r="P44" i="3"/>
  <c r="O6" i="3"/>
  <c r="O44" i="3"/>
  <c r="N6" i="3"/>
  <c r="N44" i="3"/>
  <c r="M6" i="3"/>
  <c r="M44" i="3" s="1"/>
  <c r="L6" i="3"/>
  <c r="L44" i="3"/>
  <c r="K6" i="3"/>
  <c r="K44" i="3"/>
  <c r="J6" i="3"/>
  <c r="J44" i="3"/>
  <c r="I6" i="3"/>
  <c r="I44" i="3"/>
  <c r="H6" i="3"/>
  <c r="H44" i="3"/>
  <c r="G6" i="3"/>
  <c r="G44" i="3"/>
  <c r="V5" i="3"/>
  <c r="U5" i="3"/>
  <c r="S5" i="3"/>
  <c r="S45" i="3" s="1"/>
  <c r="R5" i="3"/>
  <c r="P5" i="3"/>
  <c r="O5" i="3"/>
  <c r="O45" i="3"/>
  <c r="N5" i="3"/>
  <c r="M5" i="3"/>
  <c r="L5" i="3"/>
  <c r="K5" i="3"/>
  <c r="J5" i="3"/>
  <c r="I5" i="3"/>
  <c r="H5" i="3"/>
  <c r="H45" i="3" s="1"/>
  <c r="G5" i="3"/>
  <c r="F43" i="2"/>
  <c r="F43" i="25" s="1"/>
  <c r="F42" i="2"/>
  <c r="F42" i="25"/>
  <c r="F41" i="2"/>
  <c r="F41" i="25" s="1"/>
  <c r="F40" i="2"/>
  <c r="F40" i="25"/>
  <c r="F39" i="2"/>
  <c r="F39" i="25" s="1"/>
  <c r="F38" i="2"/>
  <c r="F38" i="25"/>
  <c r="F37" i="2"/>
  <c r="F37" i="25" s="1"/>
  <c r="F36" i="2"/>
  <c r="F36" i="25"/>
  <c r="F35" i="2"/>
  <c r="F35" i="25" s="1"/>
  <c r="F34" i="2"/>
  <c r="F34" i="25"/>
  <c r="F33" i="2"/>
  <c r="F33" i="25" s="1"/>
  <c r="F32" i="2"/>
  <c r="F32" i="25"/>
  <c r="F31" i="2"/>
  <c r="F31" i="25" s="1"/>
  <c r="F30" i="2"/>
  <c r="F30" i="25"/>
  <c r="F29" i="2"/>
  <c r="F29" i="25" s="1"/>
  <c r="V28" i="2"/>
  <c r="R28" i="2"/>
  <c r="P28" i="2"/>
  <c r="O28" i="2"/>
  <c r="N28" i="2"/>
  <c r="M28" i="2"/>
  <c r="L28" i="2"/>
  <c r="K28" i="2"/>
  <c r="J28" i="2"/>
  <c r="I28" i="2"/>
  <c r="I45" i="2" s="1"/>
  <c r="H28" i="2"/>
  <c r="G28" i="2"/>
  <c r="F27" i="2"/>
  <c r="F27" i="25"/>
  <c r="F26" i="2"/>
  <c r="F26" i="25" s="1"/>
  <c r="F25" i="2"/>
  <c r="F25" i="25"/>
  <c r="F24" i="2"/>
  <c r="F24" i="25" s="1"/>
  <c r="F23" i="2"/>
  <c r="F23" i="25"/>
  <c r="F22" i="2"/>
  <c r="F22" i="25" s="1"/>
  <c r="F21" i="2"/>
  <c r="F21" i="25"/>
  <c r="F20" i="2"/>
  <c r="F20" i="25" s="1"/>
  <c r="F19" i="2"/>
  <c r="F19" i="25"/>
  <c r="F18" i="2"/>
  <c r="F18" i="25" s="1"/>
  <c r="F17" i="2"/>
  <c r="F17" i="25" s="1"/>
  <c r="F16" i="2"/>
  <c r="F16" i="25" s="1"/>
  <c r="F15" i="2"/>
  <c r="F15" i="25" s="1"/>
  <c r="F14" i="2"/>
  <c r="F14" i="25"/>
  <c r="F13" i="2"/>
  <c r="F13" i="25" s="1"/>
  <c r="F12" i="2"/>
  <c r="F12" i="25"/>
  <c r="F11" i="2"/>
  <c r="F11" i="25" s="1"/>
  <c r="F10" i="2"/>
  <c r="F10" i="25"/>
  <c r="F9" i="2"/>
  <c r="F9" i="25" s="1"/>
  <c r="F8" i="2"/>
  <c r="F8" i="25"/>
  <c r="F7" i="2"/>
  <c r="F7" i="25" s="1"/>
  <c r="V44" i="2"/>
  <c r="U44" i="2"/>
  <c r="R6" i="2"/>
  <c r="R44" i="2"/>
  <c r="P6" i="2"/>
  <c r="P44" i="2"/>
  <c r="O6" i="2"/>
  <c r="O44" i="2"/>
  <c r="N6" i="2"/>
  <c r="N44" i="2"/>
  <c r="M6" i="2"/>
  <c r="M44" i="2" s="1"/>
  <c r="L6" i="2"/>
  <c r="L44" i="2" s="1"/>
  <c r="K6" i="2"/>
  <c r="K44" i="2"/>
  <c r="J6" i="2"/>
  <c r="J44" i="2"/>
  <c r="I6" i="2"/>
  <c r="I44" i="2" s="1"/>
  <c r="H6" i="2"/>
  <c r="H44" i="2"/>
  <c r="G6" i="2"/>
  <c r="G44" i="2" s="1"/>
  <c r="V5" i="2"/>
  <c r="U5" i="2"/>
  <c r="S5" i="2"/>
  <c r="S45" i="2"/>
  <c r="R5" i="2"/>
  <c r="P5" i="2"/>
  <c r="O5" i="2"/>
  <c r="N5" i="2"/>
  <c r="M5" i="2"/>
  <c r="L5" i="2"/>
  <c r="L45" i="2"/>
  <c r="K5" i="2"/>
  <c r="J5" i="2"/>
  <c r="I5" i="2"/>
  <c r="H5" i="2"/>
  <c r="H45" i="2" s="1"/>
  <c r="G5" i="2"/>
  <c r="G45" i="2" s="1"/>
  <c r="O48" i="23"/>
  <c r="N48" i="23"/>
  <c r="M48" i="23"/>
  <c r="L48" i="23"/>
  <c r="P48" i="23" s="1"/>
  <c r="G48" i="26" s="1"/>
  <c r="K48" i="23"/>
  <c r="J48" i="23"/>
  <c r="I48" i="23"/>
  <c r="H48" i="23"/>
  <c r="G48" i="23"/>
  <c r="F48" i="23"/>
  <c r="O47" i="23"/>
  <c r="N47" i="23"/>
  <c r="M47" i="23"/>
  <c r="L47" i="23"/>
  <c r="K47" i="23"/>
  <c r="J47" i="23"/>
  <c r="I47" i="23"/>
  <c r="H47" i="23"/>
  <c r="G47" i="23"/>
  <c r="F47" i="23"/>
  <c r="G23" i="23"/>
  <c r="R20" i="25"/>
  <c r="O48" i="25"/>
  <c r="N48" i="25"/>
  <c r="M48" i="25"/>
  <c r="L48" i="25"/>
  <c r="K48" i="25"/>
  <c r="J48" i="25"/>
  <c r="I48" i="25"/>
  <c r="H48" i="25"/>
  <c r="F48" i="25"/>
  <c r="O47" i="25"/>
  <c r="N47" i="25"/>
  <c r="M47" i="25"/>
  <c r="L47" i="25"/>
  <c r="K47" i="25"/>
  <c r="P47" i="25" s="1"/>
  <c r="F47" i="26" s="1"/>
  <c r="H47" i="26" s="1"/>
  <c r="J47" i="25"/>
  <c r="I47" i="25"/>
  <c r="H47" i="25"/>
  <c r="F47" i="25"/>
  <c r="Q38" i="35"/>
  <c r="N27" i="26"/>
  <c r="P26" i="26"/>
  <c r="L26" i="26"/>
  <c r="N25" i="26"/>
  <c r="P24" i="26"/>
  <c r="O24" i="26"/>
  <c r="P22" i="26"/>
  <c r="N21" i="26"/>
  <c r="X20" i="25"/>
  <c r="P20" i="26"/>
  <c r="W20" i="25"/>
  <c r="O20" i="26"/>
  <c r="V20" i="25"/>
  <c r="T20" i="25"/>
  <c r="S20" i="25"/>
  <c r="K20" i="26" s="1"/>
  <c r="X19" i="25"/>
  <c r="W19" i="25"/>
  <c r="V19" i="25"/>
  <c r="T19" i="25"/>
  <c r="S19" i="25"/>
  <c r="R19" i="25"/>
  <c r="J19" i="26" s="1"/>
  <c r="X18" i="25"/>
  <c r="P18" i="26"/>
  <c r="W18" i="25"/>
  <c r="O18" i="26"/>
  <c r="V18" i="25"/>
  <c r="T18" i="25"/>
  <c r="S18" i="25"/>
  <c r="K18" i="26" s="1"/>
  <c r="R18" i="25"/>
  <c r="J18" i="26" s="1"/>
  <c r="P16" i="26"/>
  <c r="N15" i="26"/>
  <c r="P12" i="26"/>
  <c r="O12" i="26"/>
  <c r="N11" i="26"/>
  <c r="P10" i="26"/>
  <c r="P8" i="26"/>
  <c r="L8" i="26"/>
  <c r="Q5" i="35"/>
  <c r="J49" i="43"/>
  <c r="N49" i="43"/>
  <c r="K49" i="43"/>
  <c r="S5" i="12"/>
  <c r="J3" i="33"/>
  <c r="J63" i="33"/>
  <c r="J61" i="33"/>
  <c r="J4" i="36"/>
  <c r="F8" i="12"/>
  <c r="H8" i="23"/>
  <c r="G5" i="12"/>
  <c r="M45" i="12"/>
  <c r="J63" i="36"/>
  <c r="Q44" i="14"/>
  <c r="U5" i="19"/>
  <c r="G5" i="20"/>
  <c r="F24" i="20"/>
  <c r="O24" i="23"/>
  <c r="P54" i="13"/>
  <c r="P55" i="13"/>
  <c r="U44" i="12"/>
  <c r="F9" i="12"/>
  <c r="H9" i="23"/>
  <c r="F17" i="12"/>
  <c r="H17" i="23"/>
  <c r="G6" i="12"/>
  <c r="G44" i="12"/>
  <c r="K19" i="31"/>
  <c r="F35" i="39"/>
  <c r="G5" i="7"/>
  <c r="G45" i="7" s="1"/>
  <c r="F20" i="7"/>
  <c r="L20" i="25" s="1"/>
  <c r="L32" i="25"/>
  <c r="F64" i="33"/>
  <c r="P64" i="33"/>
  <c r="F29" i="6"/>
  <c r="K29" i="25"/>
  <c r="F36" i="39"/>
  <c r="G28" i="39"/>
  <c r="G45" i="39"/>
  <c r="F63" i="33"/>
  <c r="P63" i="33"/>
  <c r="V32" i="33"/>
  <c r="O25" i="35"/>
  <c r="F25" i="34"/>
  <c r="H25" i="34"/>
  <c r="J64" i="36"/>
  <c r="J64" i="33"/>
  <c r="U6" i="22"/>
  <c r="V28" i="22"/>
  <c r="U28" i="22"/>
  <c r="U5" i="22"/>
  <c r="V5" i="22"/>
  <c r="V6" i="22"/>
  <c r="R45" i="10"/>
  <c r="R45" i="13"/>
  <c r="O32" i="35"/>
  <c r="F32" i="34"/>
  <c r="P6" i="36"/>
  <c r="G6" i="34"/>
  <c r="P30" i="36"/>
  <c r="G30" i="34"/>
  <c r="K3" i="35"/>
  <c r="J47" i="36"/>
  <c r="J65" i="36"/>
  <c r="H45" i="13"/>
  <c r="V45" i="20"/>
  <c r="N28" i="35"/>
  <c r="O30" i="35"/>
  <c r="F30" i="34"/>
  <c r="H30" i="34"/>
  <c r="O6" i="35"/>
  <c r="F6" i="34"/>
  <c r="H6" i="34"/>
  <c r="O31" i="35"/>
  <c r="F31" i="34"/>
  <c r="O34" i="35"/>
  <c r="F34" i="34"/>
  <c r="L11" i="31"/>
  <c r="L24" i="31"/>
  <c r="L26" i="31"/>
  <c r="L30" i="31"/>
  <c r="L32" i="31"/>
  <c r="L42" i="31"/>
  <c r="O3" i="36"/>
  <c r="R45" i="19"/>
  <c r="M45" i="19"/>
  <c r="P45" i="19"/>
  <c r="H4" i="36"/>
  <c r="P9" i="36"/>
  <c r="G9" i="34"/>
  <c r="P18" i="36"/>
  <c r="G18" i="34"/>
  <c r="P21" i="36"/>
  <c r="G21" i="34"/>
  <c r="P11" i="36"/>
  <c r="G11" i="34"/>
  <c r="G45" i="13"/>
  <c r="H3" i="36"/>
  <c r="O45" i="4"/>
  <c r="P45" i="5"/>
  <c r="U45" i="6"/>
  <c r="R45" i="6"/>
  <c r="R45" i="8"/>
  <c r="K45" i="24"/>
  <c r="N45" i="16"/>
  <c r="O49" i="43"/>
  <c r="R45" i="14"/>
  <c r="R45" i="40"/>
  <c r="O45" i="18"/>
  <c r="L16" i="31"/>
  <c r="L34" i="31"/>
  <c r="P34" i="33"/>
  <c r="G34" i="31"/>
  <c r="P44" i="33"/>
  <c r="G44" i="31"/>
  <c r="G4" i="35"/>
  <c r="G46" i="35"/>
  <c r="O7" i="35"/>
  <c r="F7" i="34"/>
  <c r="J4" i="35"/>
  <c r="J46" i="35"/>
  <c r="N4" i="35"/>
  <c r="N46" i="35"/>
  <c r="O8" i="35"/>
  <c r="F8" i="34"/>
  <c r="M3" i="35"/>
  <c r="O13" i="35"/>
  <c r="F13" i="34"/>
  <c r="O18" i="35"/>
  <c r="F18" i="34"/>
  <c r="M28" i="35"/>
  <c r="H28" i="35"/>
  <c r="G28" i="35"/>
  <c r="K28" i="35"/>
  <c r="K47" i="35"/>
  <c r="F28" i="35"/>
  <c r="O37" i="35"/>
  <c r="F37" i="34"/>
  <c r="O38" i="35"/>
  <c r="F38" i="34"/>
  <c r="O43" i="35"/>
  <c r="F43" i="34"/>
  <c r="O44" i="35"/>
  <c r="F44" i="34"/>
  <c r="P5" i="36"/>
  <c r="P4" i="36"/>
  <c r="F4" i="36"/>
  <c r="F46" i="36"/>
  <c r="P13" i="36"/>
  <c r="G13" i="34"/>
  <c r="P20" i="36"/>
  <c r="G20" i="34"/>
  <c r="P22" i="36"/>
  <c r="G22" i="34"/>
  <c r="P23" i="36"/>
  <c r="G23" i="34"/>
  <c r="P26" i="36"/>
  <c r="G26" i="34"/>
  <c r="P27" i="36"/>
  <c r="G27" i="34"/>
  <c r="P31" i="36"/>
  <c r="G31" i="34"/>
  <c r="O28" i="36"/>
  <c r="O47" i="36"/>
  <c r="O65" i="36"/>
  <c r="M49" i="43"/>
  <c r="K45" i="10"/>
  <c r="O36" i="35"/>
  <c r="F36" i="34"/>
  <c r="R45" i="5"/>
  <c r="P45" i="4"/>
  <c r="R45" i="4"/>
  <c r="O21" i="35"/>
  <c r="F21" i="34"/>
  <c r="P45" i="3"/>
  <c r="R45" i="2"/>
  <c r="P5" i="22"/>
  <c r="P45" i="22"/>
  <c r="P6" i="22"/>
  <c r="P45" i="40"/>
  <c r="P58" i="12"/>
  <c r="P59" i="12"/>
  <c r="G62" i="33"/>
  <c r="R56" i="12"/>
  <c r="G61" i="36"/>
  <c r="G3" i="35"/>
  <c r="P61" i="19"/>
  <c r="R59" i="19"/>
  <c r="N61" i="36"/>
  <c r="N61" i="33"/>
  <c r="I47" i="31"/>
  <c r="K28" i="34"/>
  <c r="L29" i="34"/>
  <c r="P47" i="35"/>
  <c r="I28" i="36"/>
  <c r="P32" i="36"/>
  <c r="G32" i="34"/>
  <c r="P45" i="7"/>
  <c r="N45" i="8"/>
  <c r="R45" i="9"/>
  <c r="I45" i="13"/>
  <c r="N45" i="41"/>
  <c r="P45" i="41"/>
  <c r="G3" i="32"/>
  <c r="M3" i="32"/>
  <c r="O8" i="32"/>
  <c r="F8" i="31"/>
  <c r="O11" i="32"/>
  <c r="F11" i="31"/>
  <c r="H11" i="31"/>
  <c r="O17" i="32"/>
  <c r="F17" i="31"/>
  <c r="O18" i="32"/>
  <c r="F18" i="31"/>
  <c r="O26" i="32"/>
  <c r="F26" i="31"/>
  <c r="J28" i="32"/>
  <c r="N28" i="32"/>
  <c r="O30" i="32"/>
  <c r="F30" i="31"/>
  <c r="O31" i="32"/>
  <c r="F31" i="31"/>
  <c r="S28" i="32"/>
  <c r="M28" i="32"/>
  <c r="O43" i="32"/>
  <c r="F43" i="31"/>
  <c r="H43" i="31"/>
  <c r="L8" i="31"/>
  <c r="L12" i="31"/>
  <c r="P18" i="33"/>
  <c r="G18" i="31"/>
  <c r="L21" i="31"/>
  <c r="L23" i="31"/>
  <c r="G28" i="33"/>
  <c r="P38" i="33"/>
  <c r="G38" i="31"/>
  <c r="P40" i="33"/>
  <c r="G40" i="31"/>
  <c r="P45" i="33"/>
  <c r="G45" i="31"/>
  <c r="F3" i="35"/>
  <c r="J3" i="35"/>
  <c r="N3" i="35"/>
  <c r="N47" i="35"/>
  <c r="M4" i="35"/>
  <c r="M46" i="35"/>
  <c r="H4" i="35"/>
  <c r="H46" i="35"/>
  <c r="K4" i="35"/>
  <c r="K46" i="35"/>
  <c r="O9" i="35"/>
  <c r="F9" i="34"/>
  <c r="H9" i="34"/>
  <c r="O10" i="35"/>
  <c r="F10" i="34"/>
  <c r="O11" i="35"/>
  <c r="F11" i="34"/>
  <c r="O12" i="35"/>
  <c r="F12" i="34"/>
  <c r="O14" i="35"/>
  <c r="F14" i="34"/>
  <c r="O15" i="35"/>
  <c r="F15" i="34"/>
  <c r="O16" i="35"/>
  <c r="F16" i="34"/>
  <c r="O17" i="35"/>
  <c r="F17" i="34"/>
  <c r="O20" i="35"/>
  <c r="F20" i="34"/>
  <c r="O22" i="35"/>
  <c r="F22" i="34"/>
  <c r="O23" i="35"/>
  <c r="F23" i="34"/>
  <c r="O24" i="35"/>
  <c r="F24" i="34"/>
  <c r="O26" i="35"/>
  <c r="F26" i="34"/>
  <c r="H26" i="34"/>
  <c r="O29" i="35"/>
  <c r="F29" i="34"/>
  <c r="J28" i="35"/>
  <c r="I28" i="35"/>
  <c r="O35" i="35"/>
  <c r="F35" i="34"/>
  <c r="O39" i="35"/>
  <c r="F39" i="34"/>
  <c r="O40" i="35"/>
  <c r="F40" i="34"/>
  <c r="O42" i="35"/>
  <c r="F42" i="34"/>
  <c r="O45" i="35"/>
  <c r="F45" i="34"/>
  <c r="F3" i="36"/>
  <c r="F47" i="36"/>
  <c r="F65" i="36"/>
  <c r="P7" i="36"/>
  <c r="G7" i="34"/>
  <c r="H7" i="34"/>
  <c r="P12" i="36"/>
  <c r="G12" i="34"/>
  <c r="P34" i="36"/>
  <c r="G34" i="34"/>
  <c r="P36" i="36"/>
  <c r="G36" i="34"/>
  <c r="P38" i="36"/>
  <c r="G38" i="34"/>
  <c r="P40" i="36"/>
  <c r="G40" i="34"/>
  <c r="P42" i="36"/>
  <c r="G42" i="34"/>
  <c r="P43" i="36"/>
  <c r="G43" i="34"/>
  <c r="P44" i="36"/>
  <c r="G44" i="34"/>
  <c r="P45" i="36"/>
  <c r="G45" i="34"/>
  <c r="O45" i="9"/>
  <c r="N45" i="10"/>
  <c r="P45" i="24"/>
  <c r="R45" i="39"/>
  <c r="R45" i="11"/>
  <c r="P45" i="8"/>
  <c r="P45" i="11"/>
  <c r="S45" i="13"/>
  <c r="O45" i="41"/>
  <c r="U45" i="41"/>
  <c r="M45" i="41"/>
  <c r="R45" i="41"/>
  <c r="R45" i="16"/>
  <c r="N45" i="18"/>
  <c r="O45" i="19"/>
  <c r="R45" i="20"/>
  <c r="P47" i="32"/>
  <c r="H50" i="31"/>
  <c r="K47" i="33"/>
  <c r="K65" i="33"/>
  <c r="P37" i="33"/>
  <c r="G37" i="31"/>
  <c r="O27" i="35"/>
  <c r="F27" i="34"/>
  <c r="L28" i="35"/>
  <c r="J46" i="36"/>
  <c r="M45" i="16"/>
  <c r="L44" i="31"/>
  <c r="N45" i="40"/>
  <c r="K45" i="4"/>
  <c r="O44" i="22"/>
  <c r="K45" i="14"/>
  <c r="P45" i="16"/>
  <c r="M45" i="18"/>
  <c r="J3" i="32"/>
  <c r="O45" i="2"/>
  <c r="R45" i="7"/>
  <c r="R56" i="18"/>
  <c r="M61" i="36"/>
  <c r="H3" i="35"/>
  <c r="F47" i="35"/>
  <c r="P58" i="18"/>
  <c r="O5" i="35"/>
  <c r="F5" i="34"/>
  <c r="F4" i="35"/>
  <c r="F46" i="35"/>
  <c r="I4" i="35"/>
  <c r="I46" i="35"/>
  <c r="I3" i="35"/>
  <c r="L3" i="35"/>
  <c r="L4" i="35"/>
  <c r="L46" i="35"/>
  <c r="P8" i="36"/>
  <c r="G8" i="34"/>
  <c r="G3" i="36"/>
  <c r="F28" i="36"/>
  <c r="P29" i="36"/>
  <c r="P28" i="36"/>
  <c r="K45" i="39"/>
  <c r="O45" i="39"/>
  <c r="L27" i="31"/>
  <c r="L38" i="31"/>
  <c r="L43" i="31"/>
  <c r="G3" i="33"/>
  <c r="R45" i="18"/>
  <c r="O5" i="22"/>
  <c r="O45" i="22"/>
  <c r="R45" i="3"/>
  <c r="O45" i="7"/>
  <c r="L45" i="9"/>
  <c r="L45" i="39"/>
  <c r="N45" i="11"/>
  <c r="J45" i="13"/>
  <c r="N45" i="13"/>
  <c r="J45" i="16"/>
  <c r="L7" i="31"/>
  <c r="L15" i="31"/>
  <c r="P6" i="33"/>
  <c r="G6" i="31"/>
  <c r="P10" i="33"/>
  <c r="G10" i="31"/>
  <c r="P14" i="33"/>
  <c r="G14" i="31"/>
  <c r="P21" i="33"/>
  <c r="G21" i="31"/>
  <c r="P22" i="33"/>
  <c r="G22" i="31"/>
  <c r="P26" i="33"/>
  <c r="G26" i="31"/>
  <c r="P27" i="33"/>
  <c r="G27" i="31"/>
  <c r="F28" i="33"/>
  <c r="P30" i="33"/>
  <c r="G30" i="31"/>
  <c r="P31" i="33"/>
  <c r="G31" i="31"/>
  <c r="S45" i="40"/>
  <c r="O45" i="14"/>
  <c r="P23" i="33"/>
  <c r="G23" i="31"/>
  <c r="H45" i="19"/>
  <c r="S44" i="16"/>
  <c r="V45" i="16"/>
  <c r="U45" i="24"/>
  <c r="L31" i="31"/>
  <c r="M47" i="35"/>
  <c r="G28" i="32"/>
  <c r="J45" i="5"/>
  <c r="N45" i="5"/>
  <c r="P45" i="6"/>
  <c r="O45" i="8"/>
  <c r="H45" i="11"/>
  <c r="L45" i="11"/>
  <c r="V45" i="11"/>
  <c r="L45" i="16"/>
  <c r="N45" i="19"/>
  <c r="F3" i="32"/>
  <c r="N4" i="32"/>
  <c r="N46" i="32"/>
  <c r="O6" i="32"/>
  <c r="F6" i="31"/>
  <c r="H3" i="32"/>
  <c r="M4" i="32"/>
  <c r="M46" i="32"/>
  <c r="O9" i="32"/>
  <c r="F9" i="31"/>
  <c r="O10" i="32"/>
  <c r="F10" i="31"/>
  <c r="L4" i="32"/>
  <c r="L46" i="32"/>
  <c r="I3" i="32"/>
  <c r="O13" i="32"/>
  <c r="F13" i="31"/>
  <c r="O14" i="32"/>
  <c r="F14" i="31"/>
  <c r="O15" i="32"/>
  <c r="F15" i="31"/>
  <c r="O16" i="32"/>
  <c r="F16" i="31"/>
  <c r="K47" i="36"/>
  <c r="K65" i="36"/>
  <c r="P45" i="9"/>
  <c r="P45" i="10"/>
  <c r="R45" i="24"/>
  <c r="P45" i="39"/>
  <c r="J45" i="11"/>
  <c r="K45" i="13"/>
  <c r="L45" i="13"/>
  <c r="L45" i="41"/>
  <c r="P24" i="33"/>
  <c r="G24" i="31"/>
  <c r="L25" i="31"/>
  <c r="P32" i="33"/>
  <c r="G32" i="31"/>
  <c r="P36" i="33"/>
  <c r="G36" i="31"/>
  <c r="P39" i="33"/>
  <c r="G39" i="31"/>
  <c r="L39" i="31"/>
  <c r="H28" i="33"/>
  <c r="P10" i="36"/>
  <c r="G10" i="34"/>
  <c r="P17" i="36"/>
  <c r="G17" i="34"/>
  <c r="R59" i="12"/>
  <c r="R51" i="22"/>
  <c r="K45" i="5"/>
  <c r="P61" i="41"/>
  <c r="R61" i="41"/>
  <c r="O20" i="32"/>
  <c r="F20" i="31"/>
  <c r="O21" i="32"/>
  <c r="F21" i="31"/>
  <c r="O22" i="32"/>
  <c r="F22" i="31"/>
  <c r="O23" i="32"/>
  <c r="F23" i="31"/>
  <c r="O24" i="32"/>
  <c r="F24" i="31"/>
  <c r="O27" i="32"/>
  <c r="F27" i="31"/>
  <c r="L28" i="32"/>
  <c r="I28" i="32"/>
  <c r="I47" i="32"/>
  <c r="F28" i="32"/>
  <c r="F47" i="32"/>
  <c r="O32" i="32"/>
  <c r="F32" i="31"/>
  <c r="H28" i="32"/>
  <c r="H47" i="32"/>
  <c r="O34" i="32"/>
  <c r="F34" i="31"/>
  <c r="O35" i="32"/>
  <c r="F35" i="31"/>
  <c r="O36" i="32"/>
  <c r="F36" i="31"/>
  <c r="O37" i="32"/>
  <c r="F37" i="31"/>
  <c r="H37" i="31"/>
  <c r="O38" i="32"/>
  <c r="F38" i="31"/>
  <c r="O39" i="32"/>
  <c r="F39" i="31"/>
  <c r="O40" i="32"/>
  <c r="F40" i="31"/>
  <c r="O42" i="32"/>
  <c r="F42" i="31"/>
  <c r="O44" i="32"/>
  <c r="F44" i="31"/>
  <c r="O45" i="32"/>
  <c r="F45" i="31"/>
  <c r="O3" i="33"/>
  <c r="M3" i="33"/>
  <c r="H3" i="33"/>
  <c r="H47" i="33"/>
  <c r="F3" i="33"/>
  <c r="F47" i="33"/>
  <c r="F65" i="33"/>
  <c r="P12" i="33"/>
  <c r="G12" i="31"/>
  <c r="P13" i="33"/>
  <c r="G13" i="31"/>
  <c r="P17" i="33"/>
  <c r="G17" i="31"/>
  <c r="P20" i="33"/>
  <c r="G20" i="31"/>
  <c r="Q46" i="35"/>
  <c r="Q46" i="32"/>
  <c r="K47" i="34"/>
  <c r="G47" i="33"/>
  <c r="G65" i="33"/>
  <c r="H64" i="33"/>
  <c r="R55" i="13"/>
  <c r="H64" i="36"/>
  <c r="P35" i="36"/>
  <c r="G35" i="34"/>
  <c r="F4" i="32"/>
  <c r="O5" i="32"/>
  <c r="F5" i="31"/>
  <c r="S3" i="32"/>
  <c r="O45" i="11"/>
  <c r="S45" i="18"/>
  <c r="U45" i="18"/>
  <c r="K45" i="19"/>
  <c r="N3" i="33"/>
  <c r="P8" i="33"/>
  <c r="G8" i="31"/>
  <c r="P16" i="33"/>
  <c r="G16" i="31"/>
  <c r="P34" i="26"/>
  <c r="M8" i="26"/>
  <c r="M24" i="26"/>
  <c r="J4" i="32"/>
  <c r="J46" i="32"/>
  <c r="H63" i="33"/>
  <c r="K28" i="32"/>
  <c r="O7" i="32"/>
  <c r="F7" i="31"/>
  <c r="I4" i="32"/>
  <c r="I46" i="32"/>
  <c r="H4" i="32"/>
  <c r="H46" i="32"/>
  <c r="K33" i="31"/>
  <c r="H61" i="33"/>
  <c r="K45" i="3"/>
  <c r="O45" i="5"/>
  <c r="L45" i="19"/>
  <c r="P24" i="36"/>
  <c r="G24" i="34"/>
  <c r="G28" i="36"/>
  <c r="O12" i="32"/>
  <c r="F12" i="31"/>
  <c r="R54" i="13"/>
  <c r="H63" i="36"/>
  <c r="K4" i="32"/>
  <c r="K46" i="32"/>
  <c r="P29" i="33"/>
  <c r="O4" i="33"/>
  <c r="O46" i="33"/>
  <c r="J47" i="33"/>
  <c r="J65" i="33"/>
  <c r="P45" i="14"/>
  <c r="H45" i="16"/>
  <c r="M28" i="33"/>
  <c r="M47" i="33"/>
  <c r="P43" i="33"/>
  <c r="G43" i="31"/>
  <c r="L36" i="26"/>
  <c r="K3" i="32"/>
  <c r="L3" i="32"/>
  <c r="P9" i="33"/>
  <c r="G9" i="31"/>
  <c r="O45" i="13"/>
  <c r="P45" i="13"/>
  <c r="H45" i="41"/>
  <c r="P37" i="36"/>
  <c r="G37" i="34"/>
  <c r="P39" i="36"/>
  <c r="G39" i="34"/>
  <c r="N29" i="26"/>
  <c r="N37" i="26"/>
  <c r="G4" i="32"/>
  <c r="G46" i="32"/>
  <c r="L29" i="31"/>
  <c r="L28" i="31"/>
  <c r="N3" i="32"/>
  <c r="F4" i="33"/>
  <c r="F46" i="33"/>
  <c r="P5" i="33"/>
  <c r="M4" i="33"/>
  <c r="M46" i="33"/>
  <c r="H4" i="33"/>
  <c r="H46" i="33"/>
  <c r="P45" i="2"/>
  <c r="J45" i="7"/>
  <c r="L45" i="10"/>
  <c r="V45" i="10"/>
  <c r="M45" i="20"/>
  <c r="P11" i="33"/>
  <c r="G11" i="31"/>
  <c r="P15" i="33"/>
  <c r="G15" i="31"/>
  <c r="P30" i="26"/>
  <c r="P38" i="26"/>
  <c r="M12" i="26"/>
  <c r="M20" i="26"/>
  <c r="S4" i="32"/>
  <c r="P50" i="22"/>
  <c r="N45" i="20"/>
  <c r="P62" i="41"/>
  <c r="R62" i="41"/>
  <c r="O29" i="32"/>
  <c r="F29" i="31"/>
  <c r="H45" i="9"/>
  <c r="O45" i="10"/>
  <c r="M45" i="11"/>
  <c r="O45" i="16"/>
  <c r="P45" i="18"/>
  <c r="J46" i="33"/>
  <c r="P35" i="33"/>
  <c r="G35" i="31"/>
  <c r="P42" i="33"/>
  <c r="G42" i="31"/>
  <c r="K49" i="31"/>
  <c r="G4" i="36"/>
  <c r="G46" i="36"/>
  <c r="O4" i="36"/>
  <c r="O46" i="36"/>
  <c r="P14" i="36"/>
  <c r="G14" i="34"/>
  <c r="P15" i="36"/>
  <c r="G15" i="34"/>
  <c r="P16" i="36"/>
  <c r="G16" i="34"/>
  <c r="L32" i="26"/>
  <c r="L40" i="26"/>
  <c r="V45" i="24"/>
  <c r="S45" i="19"/>
  <c r="N30" i="26"/>
  <c r="N38" i="26"/>
  <c r="S45" i="41"/>
  <c r="S45" i="14"/>
  <c r="K45" i="12"/>
  <c r="J45" i="41"/>
  <c r="H45" i="14"/>
  <c r="V45" i="14"/>
  <c r="V45" i="13"/>
  <c r="I45" i="11"/>
  <c r="P48" i="25"/>
  <c r="F48" i="26"/>
  <c r="L45" i="8"/>
  <c r="U45" i="8"/>
  <c r="V45" i="8"/>
  <c r="K45" i="7"/>
  <c r="U45" i="7"/>
  <c r="V45" i="7"/>
  <c r="M30" i="26"/>
  <c r="O31" i="26"/>
  <c r="M34" i="26"/>
  <c r="O35" i="26"/>
  <c r="M38" i="26"/>
  <c r="M42" i="26"/>
  <c r="O43" i="26"/>
  <c r="J45" i="4"/>
  <c r="V45" i="4"/>
  <c r="U45" i="3"/>
  <c r="U45" i="2"/>
  <c r="P19" i="26"/>
  <c r="P27" i="26"/>
  <c r="K45" i="20"/>
  <c r="O10" i="26"/>
  <c r="O14" i="26"/>
  <c r="O22" i="26"/>
  <c r="O26" i="26"/>
  <c r="M19" i="26"/>
  <c r="M23" i="26"/>
  <c r="M27" i="26"/>
  <c r="M45" i="5"/>
  <c r="G4" i="33"/>
  <c r="G46" i="33"/>
  <c r="P7" i="33"/>
  <c r="G7" i="31"/>
  <c r="O45" i="6"/>
  <c r="O45" i="24"/>
  <c r="G61" i="33"/>
  <c r="R58" i="12"/>
  <c r="I3" i="33"/>
  <c r="I4" i="33"/>
  <c r="I46" i="33"/>
  <c r="H28" i="36"/>
  <c r="H47" i="36"/>
  <c r="H46" i="36"/>
  <c r="M28" i="36"/>
  <c r="G47" i="36"/>
  <c r="N28" i="36"/>
  <c r="O6" i="24"/>
  <c r="O44" i="24"/>
  <c r="N4" i="33"/>
  <c r="N46" i="33"/>
  <c r="I3" i="36"/>
  <c r="I4" i="36"/>
  <c r="I46" i="36"/>
  <c r="N3" i="36"/>
  <c r="N4" i="36"/>
  <c r="N46" i="36"/>
  <c r="M3" i="36"/>
  <c r="M4" i="36"/>
  <c r="M46" i="36"/>
  <c r="P61" i="14"/>
  <c r="I61" i="33"/>
  <c r="R59" i="14"/>
  <c r="I61" i="36"/>
  <c r="I28" i="33"/>
  <c r="I47" i="33"/>
  <c r="N28" i="33"/>
  <c r="V45" i="3"/>
  <c r="L45" i="4"/>
  <c r="M45" i="40"/>
  <c r="K45" i="11"/>
  <c r="J45" i="12"/>
  <c r="N45" i="12"/>
  <c r="I45" i="12"/>
  <c r="U45" i="12"/>
  <c r="M45" i="13"/>
  <c r="I45" i="14"/>
  <c r="M45" i="14"/>
  <c r="I45" i="18"/>
  <c r="L45" i="18"/>
  <c r="H49" i="34"/>
  <c r="I49" i="43"/>
  <c r="M25" i="26"/>
  <c r="P43" i="26"/>
  <c r="I47" i="34"/>
  <c r="O33" i="26"/>
  <c r="N45" i="6"/>
  <c r="J45" i="8"/>
  <c r="K45" i="8"/>
  <c r="J45" i="9"/>
  <c r="J45" i="10"/>
  <c r="U45" i="13"/>
  <c r="L45" i="14"/>
  <c r="G45" i="16"/>
  <c r="L33" i="31"/>
  <c r="L35" i="31"/>
  <c r="P47" i="23"/>
  <c r="G47" i="26"/>
  <c r="F6" i="14"/>
  <c r="F44" i="14"/>
  <c r="L42" i="26"/>
  <c r="L45" i="20"/>
  <c r="N9" i="26"/>
  <c r="L18" i="26"/>
  <c r="L20" i="26"/>
  <c r="L22" i="26"/>
  <c r="N7" i="26"/>
  <c r="N13" i="26"/>
  <c r="L16" i="26"/>
  <c r="L12" i="26"/>
  <c r="N19" i="26"/>
  <c r="N23" i="26"/>
  <c r="J45" i="19"/>
  <c r="T28" i="23"/>
  <c r="N40" i="26"/>
  <c r="H45" i="18"/>
  <c r="I45" i="41"/>
  <c r="L28" i="22"/>
  <c r="L45" i="22" s="1"/>
  <c r="K6" i="23"/>
  <c r="K44" i="23"/>
  <c r="G45" i="14"/>
  <c r="F5" i="14"/>
  <c r="Q5" i="14"/>
  <c r="Q45" i="14"/>
  <c r="J7" i="23"/>
  <c r="L45" i="12"/>
  <c r="S45" i="12"/>
  <c r="G45" i="12"/>
  <c r="F5" i="12"/>
  <c r="F6" i="11"/>
  <c r="Q6" i="11"/>
  <c r="Q44" i="11"/>
  <c r="I45" i="39"/>
  <c r="L10" i="26"/>
  <c r="L24" i="26"/>
  <c r="L14" i="26"/>
  <c r="M14" i="26"/>
  <c r="M10" i="26"/>
  <c r="M18" i="26"/>
  <c r="M22" i="26"/>
  <c r="T5" i="23"/>
  <c r="F28" i="9"/>
  <c r="K45" i="9"/>
  <c r="S45" i="9"/>
  <c r="O39" i="26"/>
  <c r="K45" i="6"/>
  <c r="F28" i="6"/>
  <c r="Q28" i="6" s="1"/>
  <c r="N34" i="26"/>
  <c r="L45" i="3"/>
  <c r="G45" i="3"/>
  <c r="N28" i="24"/>
  <c r="M36" i="26"/>
  <c r="M40" i="26"/>
  <c r="J28" i="24"/>
  <c r="P31" i="26"/>
  <c r="P35" i="26"/>
  <c r="P39" i="26"/>
  <c r="M33" i="26"/>
  <c r="M41" i="26"/>
  <c r="J45" i="2"/>
  <c r="N45" i="2"/>
  <c r="M9" i="26"/>
  <c r="M11" i="26"/>
  <c r="M13" i="26"/>
  <c r="M15" i="26"/>
  <c r="M17" i="26"/>
  <c r="M21" i="26"/>
  <c r="X5" i="25"/>
  <c r="U45" i="20"/>
  <c r="V45" i="19"/>
  <c r="V45" i="18"/>
  <c r="U45" i="16"/>
  <c r="V44" i="22"/>
  <c r="V45" i="41"/>
  <c r="V45" i="12"/>
  <c r="U44" i="22"/>
  <c r="V45" i="9"/>
  <c r="U45" i="4"/>
  <c r="K45" i="40"/>
  <c r="K38" i="26"/>
  <c r="J45" i="20"/>
  <c r="G45" i="19"/>
  <c r="I45" i="19"/>
  <c r="K45" i="18"/>
  <c r="F5" i="18"/>
  <c r="Q5" i="18"/>
  <c r="K28" i="23"/>
  <c r="F28" i="41"/>
  <c r="Q28" i="41"/>
  <c r="G45" i="41"/>
  <c r="F28" i="14"/>
  <c r="I28" i="23"/>
  <c r="I6" i="23"/>
  <c r="I44" i="23"/>
  <c r="H28" i="23"/>
  <c r="H45" i="12"/>
  <c r="S45" i="11"/>
  <c r="G28" i="23"/>
  <c r="F28" i="11"/>
  <c r="Q28" i="11"/>
  <c r="G45" i="11"/>
  <c r="G6" i="23"/>
  <c r="G44" i="23"/>
  <c r="M31" i="26"/>
  <c r="M35" i="26"/>
  <c r="M39" i="26"/>
  <c r="M43" i="26"/>
  <c r="K28" i="22"/>
  <c r="J45" i="40"/>
  <c r="G45" i="10"/>
  <c r="L45" i="7"/>
  <c r="L45" i="5"/>
  <c r="N42" i="26"/>
  <c r="N28" i="26" s="1"/>
  <c r="L29" i="26"/>
  <c r="L41" i="26"/>
  <c r="M45" i="3"/>
  <c r="L11" i="26"/>
  <c r="N28" i="23"/>
  <c r="F28" i="19"/>
  <c r="Q28" i="19"/>
  <c r="N5" i="23"/>
  <c r="N6" i="23"/>
  <c r="N44" i="23"/>
  <c r="F6" i="19"/>
  <c r="M28" i="23"/>
  <c r="F28" i="18"/>
  <c r="Q28" i="18"/>
  <c r="J45" i="18"/>
  <c r="G45" i="18"/>
  <c r="I45" i="16"/>
  <c r="K45" i="41"/>
  <c r="K5" i="23"/>
  <c r="F6" i="41"/>
  <c r="F5" i="41"/>
  <c r="J28" i="23"/>
  <c r="J9" i="23"/>
  <c r="F28" i="13"/>
  <c r="Q28" i="13"/>
  <c r="I5" i="23"/>
  <c r="F6" i="13"/>
  <c r="F44" i="13"/>
  <c r="F5" i="13"/>
  <c r="F28" i="12"/>
  <c r="W28" i="23"/>
  <c r="J44" i="22"/>
  <c r="H6" i="23"/>
  <c r="H44" i="23"/>
  <c r="F6" i="12"/>
  <c r="F44" i="12"/>
  <c r="H5" i="23"/>
  <c r="G5" i="23"/>
  <c r="F5" i="11"/>
  <c r="F28" i="39"/>
  <c r="Q28" i="39"/>
  <c r="J45" i="39"/>
  <c r="N45" i="39"/>
  <c r="F5" i="39"/>
  <c r="F6" i="39"/>
  <c r="Q6" i="39"/>
  <c r="Q44" i="39"/>
  <c r="L17" i="26"/>
  <c r="N18" i="26"/>
  <c r="L21" i="26"/>
  <c r="N22" i="26"/>
  <c r="L25" i="26"/>
  <c r="N26" i="26"/>
  <c r="H45" i="39"/>
  <c r="F28" i="40"/>
  <c r="Q28" i="40"/>
  <c r="P7" i="26"/>
  <c r="L9" i="26"/>
  <c r="P23" i="26"/>
  <c r="U6" i="23"/>
  <c r="U44" i="23"/>
  <c r="F28" i="10"/>
  <c r="Q28" i="10" s="1"/>
  <c r="I45" i="10"/>
  <c r="F6" i="10"/>
  <c r="Q6" i="10" s="1"/>
  <c r="Q44" i="10" s="1"/>
  <c r="F28" i="7"/>
  <c r="Q28" i="7"/>
  <c r="F5" i="7"/>
  <c r="Q5" i="7" s="1"/>
  <c r="G45" i="6"/>
  <c r="U6" i="25"/>
  <c r="U44" i="25"/>
  <c r="I37" i="26"/>
  <c r="X28" i="25"/>
  <c r="O37" i="26"/>
  <c r="O41" i="26"/>
  <c r="K45" i="2"/>
  <c r="U5" i="25"/>
  <c r="P14" i="26"/>
  <c r="S45" i="16"/>
  <c r="S45" i="39"/>
  <c r="R6" i="35"/>
  <c r="R46" i="35"/>
  <c r="S46" i="32"/>
  <c r="M28" i="24"/>
  <c r="H32" i="34"/>
  <c r="M45" i="39"/>
  <c r="H27" i="34"/>
  <c r="V45" i="2"/>
  <c r="H65" i="36"/>
  <c r="L45" i="6"/>
  <c r="N8" i="26"/>
  <c r="P9" i="26"/>
  <c r="N12" i="26"/>
  <c r="L13" i="26"/>
  <c r="P13" i="26"/>
  <c r="N14" i="26"/>
  <c r="L15" i="26"/>
  <c r="P15" i="26"/>
  <c r="P17" i="26"/>
  <c r="L19" i="26"/>
  <c r="N20" i="26"/>
  <c r="P21" i="26"/>
  <c r="L23" i="26"/>
  <c r="N24" i="26"/>
  <c r="P25" i="26"/>
  <c r="L27" i="26"/>
  <c r="U28" i="23"/>
  <c r="U45" i="9"/>
  <c r="V45" i="5"/>
  <c r="V45" i="6"/>
  <c r="V45" i="40"/>
  <c r="M44" i="22"/>
  <c r="P44" i="22"/>
  <c r="M7" i="23"/>
  <c r="F6" i="18"/>
  <c r="O28" i="33"/>
  <c r="O47" i="33"/>
  <c r="O65" i="33"/>
  <c r="L37" i="31"/>
  <c r="U45" i="39"/>
  <c r="K44" i="22"/>
  <c r="N44" i="22"/>
  <c r="U28" i="25"/>
  <c r="W28" i="25"/>
  <c r="L6" i="31"/>
  <c r="L10" i="31"/>
  <c r="L14" i="31"/>
  <c r="L18" i="31"/>
  <c r="L22" i="31"/>
  <c r="L40" i="31"/>
  <c r="N32" i="26"/>
  <c r="P33" i="26"/>
  <c r="L35" i="26"/>
  <c r="N36" i="26"/>
  <c r="P37" i="26"/>
  <c r="P41" i="26"/>
  <c r="T46" i="33"/>
  <c r="L20" i="31"/>
  <c r="K45" i="16"/>
  <c r="L5" i="31"/>
  <c r="L3" i="31"/>
  <c r="L9" i="31"/>
  <c r="L13" i="31"/>
  <c r="L17" i="31"/>
  <c r="O19" i="26"/>
  <c r="O23" i="26"/>
  <c r="M26" i="26"/>
  <c r="O27" i="26"/>
  <c r="U45" i="19"/>
  <c r="U45" i="14"/>
  <c r="U45" i="11"/>
  <c r="V45" i="39"/>
  <c r="U45" i="40"/>
  <c r="U45" i="10"/>
  <c r="U45" i="5"/>
  <c r="W5" i="23"/>
  <c r="F23" i="22"/>
  <c r="J6" i="22"/>
  <c r="L5" i="22"/>
  <c r="N5" i="22"/>
  <c r="M28" i="22"/>
  <c r="X6" i="23"/>
  <c r="X44" i="23"/>
  <c r="L3" i="33"/>
  <c r="L28" i="23"/>
  <c r="L6" i="23"/>
  <c r="L44" i="23"/>
  <c r="R45" i="22"/>
  <c r="X28" i="23"/>
  <c r="F5" i="16"/>
  <c r="Q5" i="16"/>
  <c r="Q45" i="16"/>
  <c r="O29" i="26"/>
  <c r="W6" i="23"/>
  <c r="W44" i="23" s="1"/>
  <c r="F28" i="16"/>
  <c r="M32" i="26"/>
  <c r="L28" i="36"/>
  <c r="U5" i="23"/>
  <c r="N6" i="22"/>
  <c r="M7" i="26"/>
  <c r="O8" i="26"/>
  <c r="L28" i="33"/>
  <c r="L4" i="36"/>
  <c r="L46" i="36"/>
  <c r="X5" i="23"/>
  <c r="L6" i="22"/>
  <c r="T47" i="33"/>
  <c r="J5" i="22"/>
  <c r="F9" i="22"/>
  <c r="K5" i="22"/>
  <c r="F18" i="22"/>
  <c r="F26" i="22"/>
  <c r="J28" i="22"/>
  <c r="N28" i="22"/>
  <c r="V45" i="22"/>
  <c r="F6" i="16"/>
  <c r="Q6" i="16"/>
  <c r="Q44" i="16"/>
  <c r="T6" i="23"/>
  <c r="T44" i="23"/>
  <c r="L47" i="33"/>
  <c r="L65" i="33"/>
  <c r="P11" i="26"/>
  <c r="F10" i="22"/>
  <c r="N10" i="26"/>
  <c r="L3" i="36"/>
  <c r="T4" i="33"/>
  <c r="P29" i="26"/>
  <c r="L4" i="31"/>
  <c r="L5" i="23"/>
  <c r="R6" i="22"/>
  <c r="R44" i="22"/>
  <c r="V28" i="23"/>
  <c r="L4" i="33"/>
  <c r="L46" i="33"/>
  <c r="K6" i="22"/>
  <c r="G63" i="36"/>
  <c r="R49" i="22"/>
  <c r="G64" i="36"/>
  <c r="G65" i="36"/>
  <c r="U45" i="22"/>
  <c r="S13" i="36"/>
  <c r="H47" i="35"/>
  <c r="J47" i="32"/>
  <c r="H36" i="34"/>
  <c r="H20" i="34"/>
  <c r="H14" i="34"/>
  <c r="H30" i="31"/>
  <c r="H18" i="34"/>
  <c r="H34" i="34"/>
  <c r="H42" i="31"/>
  <c r="N47" i="33"/>
  <c r="H16" i="34"/>
  <c r="H37" i="34"/>
  <c r="H40" i="31"/>
  <c r="H32" i="31"/>
  <c r="H21" i="31"/>
  <c r="P51" i="22"/>
  <c r="H42" i="34"/>
  <c r="H24" i="34"/>
  <c r="H17" i="34"/>
  <c r="J47" i="35"/>
  <c r="G47" i="35"/>
  <c r="H13" i="34"/>
  <c r="F45" i="14"/>
  <c r="M47" i="32"/>
  <c r="L47" i="35"/>
  <c r="H31" i="34"/>
  <c r="F28" i="34"/>
  <c r="I47" i="35"/>
  <c r="H15" i="34"/>
  <c r="O28" i="35"/>
  <c r="H8" i="31"/>
  <c r="H10" i="34"/>
  <c r="H36" i="31"/>
  <c r="H31" i="31"/>
  <c r="H26" i="31"/>
  <c r="H10" i="31"/>
  <c r="H8" i="34"/>
  <c r="H44" i="34"/>
  <c r="O28" i="32"/>
  <c r="F28" i="31"/>
  <c r="H27" i="31"/>
  <c r="H14" i="31"/>
  <c r="H45" i="34"/>
  <c r="H40" i="34"/>
  <c r="H18" i="31"/>
  <c r="H11" i="34"/>
  <c r="H7" i="31"/>
  <c r="H15" i="31"/>
  <c r="H22" i="34"/>
  <c r="H21" i="34"/>
  <c r="H35" i="34"/>
  <c r="H22" i="31"/>
  <c r="H43" i="34"/>
  <c r="H45" i="31"/>
  <c r="H39" i="31"/>
  <c r="H24" i="31"/>
  <c r="H44" i="31"/>
  <c r="G29" i="34"/>
  <c r="I47" i="36"/>
  <c r="H35" i="31"/>
  <c r="G5" i="34"/>
  <c r="G4" i="34"/>
  <c r="P3" i="36"/>
  <c r="P47" i="36"/>
  <c r="P65" i="36"/>
  <c r="H38" i="34"/>
  <c r="H20" i="31"/>
  <c r="H13" i="31"/>
  <c r="H12" i="34"/>
  <c r="F45" i="13"/>
  <c r="O3" i="35"/>
  <c r="O4" i="35"/>
  <c r="O46" i="35"/>
  <c r="F4" i="34"/>
  <c r="F46" i="34"/>
  <c r="F3" i="34"/>
  <c r="P46" i="36"/>
  <c r="H16" i="31"/>
  <c r="H23" i="34"/>
  <c r="N47" i="32"/>
  <c r="H17" i="31"/>
  <c r="H38" i="31"/>
  <c r="H34" i="31"/>
  <c r="F44" i="11"/>
  <c r="H39" i="34"/>
  <c r="L47" i="32"/>
  <c r="S47" i="32"/>
  <c r="G47" i="32"/>
  <c r="L47" i="31"/>
  <c r="P62" i="19"/>
  <c r="R61" i="19"/>
  <c r="N63" i="36"/>
  <c r="N63" i="33"/>
  <c r="H6" i="31"/>
  <c r="H9" i="31"/>
  <c r="R58" i="18"/>
  <c r="M63" i="36"/>
  <c r="P59" i="18"/>
  <c r="M63" i="33"/>
  <c r="H65" i="33"/>
  <c r="T45" i="23"/>
  <c r="H23" i="31"/>
  <c r="F3" i="31"/>
  <c r="G45" i="23"/>
  <c r="K47" i="32"/>
  <c r="N45" i="23"/>
  <c r="F4" i="31"/>
  <c r="F46" i="31"/>
  <c r="G5" i="31"/>
  <c r="P3" i="33"/>
  <c r="P4" i="33"/>
  <c r="P46" i="33"/>
  <c r="H12" i="31"/>
  <c r="O3" i="32"/>
  <c r="F46" i="32"/>
  <c r="O4" i="32"/>
  <c r="O46" i="32"/>
  <c r="L46" i="31"/>
  <c r="G29" i="31"/>
  <c r="P28" i="33"/>
  <c r="W45" i="23"/>
  <c r="K45" i="23"/>
  <c r="J6" i="23"/>
  <c r="J44" i="23"/>
  <c r="P62" i="14"/>
  <c r="R61" i="14"/>
  <c r="I63" i="33"/>
  <c r="M47" i="36"/>
  <c r="N47" i="36"/>
  <c r="R50" i="22"/>
  <c r="P52" i="22"/>
  <c r="L45" i="23"/>
  <c r="J5" i="23"/>
  <c r="J45" i="23"/>
  <c r="I45" i="23"/>
  <c r="F45" i="12"/>
  <c r="H45" i="23"/>
  <c r="M6" i="26"/>
  <c r="M44" i="26"/>
  <c r="J45" i="22"/>
  <c r="M28" i="26"/>
  <c r="K45" i="22"/>
  <c r="Q6" i="19"/>
  <c r="Q44" i="19"/>
  <c r="F5" i="19"/>
  <c r="F44" i="19"/>
  <c r="F45" i="18"/>
  <c r="F45" i="41"/>
  <c r="Q5" i="41"/>
  <c r="Q6" i="41"/>
  <c r="Q44" i="41"/>
  <c r="F44" i="41"/>
  <c r="Q5" i="13"/>
  <c r="Q6" i="13"/>
  <c r="Q44" i="13"/>
  <c r="U45" i="23"/>
  <c r="F45" i="11"/>
  <c r="Q5" i="11"/>
  <c r="N45" i="22"/>
  <c r="F44" i="39"/>
  <c r="Q5" i="39"/>
  <c r="F45" i="39"/>
  <c r="U45" i="25"/>
  <c r="F44" i="16"/>
  <c r="F44" i="18"/>
  <c r="Q6" i="18"/>
  <c r="Q44" i="18"/>
  <c r="F45" i="16"/>
  <c r="M6" i="23"/>
  <c r="M44" i="23"/>
  <c r="M5" i="23"/>
  <c r="M45" i="23"/>
  <c r="G3" i="34"/>
  <c r="X45" i="23"/>
  <c r="M5" i="26"/>
  <c r="L47" i="36"/>
  <c r="L65" i="36"/>
  <c r="F47" i="34"/>
  <c r="O47" i="35"/>
  <c r="O47" i="32"/>
  <c r="F47" i="31"/>
  <c r="G46" i="34"/>
  <c r="H5" i="34"/>
  <c r="H3" i="34"/>
  <c r="G28" i="34"/>
  <c r="G47" i="34"/>
  <c r="H29" i="34"/>
  <c r="H28" i="34"/>
  <c r="N64" i="33"/>
  <c r="N65" i="33"/>
  <c r="R62" i="19"/>
  <c r="N64" i="36"/>
  <c r="N65" i="36"/>
  <c r="R59" i="18"/>
  <c r="M64" i="36"/>
  <c r="M65" i="36"/>
  <c r="M64" i="33"/>
  <c r="M65" i="33"/>
  <c r="P47" i="33"/>
  <c r="P65" i="33"/>
  <c r="G28" i="31"/>
  <c r="H29" i="31"/>
  <c r="G3" i="31"/>
  <c r="G4" i="31"/>
  <c r="H5" i="31"/>
  <c r="H3" i="31"/>
  <c r="I63" i="36"/>
  <c r="R52" i="22"/>
  <c r="R62" i="14"/>
  <c r="I64" i="33"/>
  <c r="I65" i="33"/>
  <c r="P53" i="22"/>
  <c r="M45" i="26"/>
  <c r="F45" i="19"/>
  <c r="Q5" i="19"/>
  <c r="H4" i="34"/>
  <c r="H46" i="34"/>
  <c r="H47" i="34"/>
  <c r="G47" i="31"/>
  <c r="G46" i="31"/>
  <c r="H4" i="31"/>
  <c r="H46" i="31"/>
  <c r="H28" i="31"/>
  <c r="H47" i="31"/>
  <c r="I64" i="36"/>
  <c r="I65" i="36"/>
  <c r="R53" i="22"/>
  <c r="Q17" i="26" l="1"/>
  <c r="S5" i="22"/>
  <c r="M45" i="10"/>
  <c r="O28" i="25"/>
  <c r="F5" i="10"/>
  <c r="Q5" i="10" s="1"/>
  <c r="F44" i="10"/>
  <c r="X6" i="25"/>
  <c r="O6" i="25"/>
  <c r="O44" i="25" s="1"/>
  <c r="O5" i="25"/>
  <c r="O45" i="25" s="1"/>
  <c r="F45" i="10"/>
  <c r="S45" i="10"/>
  <c r="M45" i="9"/>
  <c r="F43" i="24"/>
  <c r="I32" i="26"/>
  <c r="I41" i="26"/>
  <c r="F45" i="9"/>
  <c r="N5" i="25"/>
  <c r="N45" i="25" s="1"/>
  <c r="Q5" i="9"/>
  <c r="F6" i="9"/>
  <c r="F44" i="9" s="1"/>
  <c r="Q6" i="9"/>
  <c r="N6" i="25"/>
  <c r="N44" i="25" s="1"/>
  <c r="F28" i="8"/>
  <c r="Q28" i="8" s="1"/>
  <c r="K21" i="26"/>
  <c r="J26" i="26"/>
  <c r="N6" i="24"/>
  <c r="N44" i="24" s="1"/>
  <c r="M6" i="25"/>
  <c r="M44" i="25" s="1"/>
  <c r="M5" i="25"/>
  <c r="M45" i="25" s="1"/>
  <c r="F5" i="8"/>
  <c r="F6" i="8"/>
  <c r="K17" i="26"/>
  <c r="K39" i="31"/>
  <c r="K30" i="31"/>
  <c r="M45" i="7"/>
  <c r="N45" i="7"/>
  <c r="I45" i="7"/>
  <c r="H45" i="7"/>
  <c r="F6" i="7"/>
  <c r="L6" i="25"/>
  <c r="L44" i="25" s="1"/>
  <c r="M5" i="24"/>
  <c r="M45" i="24" s="1"/>
  <c r="F44" i="7"/>
  <c r="Q6" i="7"/>
  <c r="Q44" i="7" s="1"/>
  <c r="F45" i="7"/>
  <c r="L5" i="25"/>
  <c r="L45" i="25" s="1"/>
  <c r="Q7" i="35"/>
  <c r="H48" i="26"/>
  <c r="K28" i="25"/>
  <c r="Q34" i="35"/>
  <c r="H45" i="6"/>
  <c r="K36" i="26"/>
  <c r="F33" i="24"/>
  <c r="F37" i="24"/>
  <c r="F41" i="24"/>
  <c r="I13" i="26"/>
  <c r="K6" i="25"/>
  <c r="K44" i="25" s="1"/>
  <c r="K5" i="25"/>
  <c r="K45" i="25" s="1"/>
  <c r="F5" i="6"/>
  <c r="F6" i="6"/>
  <c r="P14" i="25"/>
  <c r="F14" i="26" s="1"/>
  <c r="Y32" i="25"/>
  <c r="Q32" i="26" s="1"/>
  <c r="R28" i="32"/>
  <c r="J28" i="25"/>
  <c r="J45" i="24"/>
  <c r="F28" i="5"/>
  <c r="Q28" i="5" s="1"/>
  <c r="F36" i="24"/>
  <c r="P33" i="25"/>
  <c r="F33" i="26" s="1"/>
  <c r="P41" i="25"/>
  <c r="F41" i="26" s="1"/>
  <c r="F32" i="24"/>
  <c r="F40" i="24"/>
  <c r="L31" i="26"/>
  <c r="L28" i="26" s="1"/>
  <c r="I23" i="26"/>
  <c r="F26" i="24"/>
  <c r="P6" i="26"/>
  <c r="J6" i="24"/>
  <c r="J44" i="24" s="1"/>
  <c r="P8" i="25"/>
  <c r="Q6" i="32" s="1"/>
  <c r="F6" i="5"/>
  <c r="Q6" i="5" s="1"/>
  <c r="Q44" i="5" s="1"/>
  <c r="Q6" i="25"/>
  <c r="Q44" i="25" s="1"/>
  <c r="J7" i="25"/>
  <c r="F5" i="5"/>
  <c r="S28" i="24"/>
  <c r="Y28" i="25" s="1"/>
  <c r="S45" i="5"/>
  <c r="K13" i="31"/>
  <c r="X45" i="25"/>
  <c r="F28" i="4"/>
  <c r="Q28" i="4" s="1"/>
  <c r="P39" i="25"/>
  <c r="F39" i="26" s="1"/>
  <c r="J29" i="26"/>
  <c r="J36" i="26"/>
  <c r="K37" i="26"/>
  <c r="K40" i="26"/>
  <c r="K43" i="26"/>
  <c r="F31" i="24"/>
  <c r="F35" i="24"/>
  <c r="F39" i="24"/>
  <c r="F34" i="24"/>
  <c r="F38" i="24"/>
  <c r="R28" i="25"/>
  <c r="P31" i="25"/>
  <c r="F31" i="26" s="1"/>
  <c r="Q25" i="35"/>
  <c r="F5" i="4"/>
  <c r="Q5" i="4" s="1"/>
  <c r="I6" i="25"/>
  <c r="I44" i="25" s="1"/>
  <c r="I5" i="25"/>
  <c r="I45" i="25" s="1"/>
  <c r="K13" i="26"/>
  <c r="F45" i="4"/>
  <c r="F14" i="24"/>
  <c r="F6" i="4"/>
  <c r="S45" i="4"/>
  <c r="R23" i="35"/>
  <c r="R28" i="35"/>
  <c r="K22" i="31"/>
  <c r="R46" i="32"/>
  <c r="R4" i="32"/>
  <c r="S6" i="24"/>
  <c r="S44" i="24" s="1"/>
  <c r="V44" i="25"/>
  <c r="J45" i="3"/>
  <c r="H28" i="25"/>
  <c r="F28" i="3"/>
  <c r="P32" i="25"/>
  <c r="Q32" i="32" s="1"/>
  <c r="I45" i="3"/>
  <c r="P22" i="25"/>
  <c r="Q21" i="32" s="1"/>
  <c r="I20" i="26"/>
  <c r="P25" i="25"/>
  <c r="Q26" i="32" s="1"/>
  <c r="F19" i="24"/>
  <c r="F23" i="24"/>
  <c r="P20" i="25"/>
  <c r="F20" i="26" s="1"/>
  <c r="F24" i="24"/>
  <c r="F27" i="24"/>
  <c r="K24" i="26"/>
  <c r="P23" i="25"/>
  <c r="Q24" i="32" s="1"/>
  <c r="F21" i="24"/>
  <c r="F25" i="24"/>
  <c r="H6" i="25"/>
  <c r="H44" i="25" s="1"/>
  <c r="H5" i="25"/>
  <c r="H45" i="25" s="1"/>
  <c r="F6" i="3"/>
  <c r="N45" i="24"/>
  <c r="P5" i="26"/>
  <c r="P45" i="26" s="1"/>
  <c r="Q6" i="3"/>
  <c r="Q44" i="3" s="1"/>
  <c r="F44" i="3"/>
  <c r="L6" i="26"/>
  <c r="L44" i="26" s="1"/>
  <c r="L5" i="26"/>
  <c r="F9" i="24"/>
  <c r="F8" i="24"/>
  <c r="F12" i="24"/>
  <c r="K10" i="26"/>
  <c r="K16" i="26"/>
  <c r="F13" i="24"/>
  <c r="F16" i="24"/>
  <c r="T5" i="25"/>
  <c r="T45" i="25" s="1"/>
  <c r="F5" i="3"/>
  <c r="K9" i="26"/>
  <c r="K12" i="26"/>
  <c r="F10" i="24"/>
  <c r="F7" i="24"/>
  <c r="F11" i="24"/>
  <c r="T6" i="25"/>
  <c r="T44" i="25" s="1"/>
  <c r="P10" i="25"/>
  <c r="Q8" i="32" s="1"/>
  <c r="P15" i="25"/>
  <c r="F15" i="26" s="1"/>
  <c r="I12" i="26"/>
  <c r="K11" i="26"/>
  <c r="K14" i="26"/>
  <c r="F15" i="24"/>
  <c r="P44" i="26"/>
  <c r="N45" i="49"/>
  <c r="X44" i="25"/>
  <c r="G28" i="25"/>
  <c r="P34" i="25"/>
  <c r="F34" i="26" s="1"/>
  <c r="H28" i="24"/>
  <c r="P37" i="25"/>
  <c r="F37" i="26" s="1"/>
  <c r="G28" i="24"/>
  <c r="P36" i="25"/>
  <c r="Q37" i="32" s="1"/>
  <c r="P42" i="25"/>
  <c r="F42" i="26" s="1"/>
  <c r="I31" i="26"/>
  <c r="J33" i="26"/>
  <c r="H45" i="49"/>
  <c r="F30" i="24"/>
  <c r="F42" i="24"/>
  <c r="I34" i="26"/>
  <c r="Q30" i="35"/>
  <c r="Q28" i="35" s="1"/>
  <c r="P40" i="25"/>
  <c r="Q42" i="32" s="1"/>
  <c r="J37" i="26"/>
  <c r="F28" i="49"/>
  <c r="Q28" i="49" s="1"/>
  <c r="I28" i="24"/>
  <c r="Q28" i="25"/>
  <c r="P30" i="25"/>
  <c r="F30" i="26" s="1"/>
  <c r="P35" i="25"/>
  <c r="Q36" i="32" s="1"/>
  <c r="P38" i="25"/>
  <c r="Q40" i="32" s="1"/>
  <c r="P43" i="25"/>
  <c r="Q45" i="32" s="1"/>
  <c r="Q16" i="35"/>
  <c r="Q3" i="35" s="1"/>
  <c r="P18" i="25"/>
  <c r="F18" i="26" s="1"/>
  <c r="P21" i="25"/>
  <c r="F21" i="26" s="1"/>
  <c r="P26" i="25"/>
  <c r="Q27" i="32" s="1"/>
  <c r="J21" i="26"/>
  <c r="F22" i="24"/>
  <c r="F20" i="24"/>
  <c r="P19" i="25"/>
  <c r="F19" i="26" s="1"/>
  <c r="P24" i="25"/>
  <c r="Q25" i="32" s="1"/>
  <c r="P27" i="25"/>
  <c r="F27" i="26" s="1"/>
  <c r="K27" i="26"/>
  <c r="I26" i="26"/>
  <c r="I22" i="26"/>
  <c r="F18" i="24"/>
  <c r="O6" i="26"/>
  <c r="O44" i="26" s="1"/>
  <c r="O5" i="26"/>
  <c r="O45" i="26" s="1"/>
  <c r="G5" i="25"/>
  <c r="G45" i="25" s="1"/>
  <c r="F17" i="24"/>
  <c r="W5" i="25"/>
  <c r="W45" i="25" s="1"/>
  <c r="P16" i="25"/>
  <c r="F16" i="26" s="1"/>
  <c r="F5" i="49"/>
  <c r="F45" i="49" s="1"/>
  <c r="F6" i="49"/>
  <c r="M6" i="24"/>
  <c r="M44" i="24" s="1"/>
  <c r="W6" i="25"/>
  <c r="W44" i="25" s="1"/>
  <c r="Q6" i="49"/>
  <c r="Q44" i="49" s="1"/>
  <c r="F44" i="49"/>
  <c r="P13" i="25"/>
  <c r="Q11" i="32" s="1"/>
  <c r="R6" i="25"/>
  <c r="R44" i="25" s="1"/>
  <c r="I15" i="26"/>
  <c r="P9" i="25"/>
  <c r="Q7" i="32" s="1"/>
  <c r="P12" i="25"/>
  <c r="Q10" i="32" s="1"/>
  <c r="I8" i="26"/>
  <c r="I14" i="26"/>
  <c r="J9" i="26"/>
  <c r="J13" i="26"/>
  <c r="J17" i="26"/>
  <c r="K7" i="26"/>
  <c r="G6" i="25"/>
  <c r="G44" i="25" s="1"/>
  <c r="I6" i="24"/>
  <c r="I44" i="24" s="1"/>
  <c r="P11" i="25"/>
  <c r="Q9" i="32" s="1"/>
  <c r="P17" i="25"/>
  <c r="F17" i="26" s="1"/>
  <c r="Y29" i="25"/>
  <c r="Q29" i="26" s="1"/>
  <c r="S45" i="49"/>
  <c r="L28" i="24"/>
  <c r="L45" i="24" s="1"/>
  <c r="M45" i="2"/>
  <c r="P29" i="25"/>
  <c r="F28" i="25"/>
  <c r="Q41" i="35"/>
  <c r="K39" i="26"/>
  <c r="F28" i="2"/>
  <c r="Q28" i="2" s="1"/>
  <c r="I43" i="26"/>
  <c r="F29" i="24"/>
  <c r="I40" i="26"/>
  <c r="S28" i="25"/>
  <c r="I35" i="26"/>
  <c r="I38" i="26"/>
  <c r="J35" i="26"/>
  <c r="J39" i="26"/>
  <c r="J43" i="26"/>
  <c r="K41" i="26"/>
  <c r="F22" i="26"/>
  <c r="Q16" i="32"/>
  <c r="S5" i="25"/>
  <c r="I27" i="26"/>
  <c r="H5" i="24"/>
  <c r="Q5" i="25"/>
  <c r="J20" i="26"/>
  <c r="J27" i="26"/>
  <c r="K19" i="26"/>
  <c r="V5" i="25"/>
  <c r="V45" i="25" s="1"/>
  <c r="L6" i="24"/>
  <c r="L44" i="24" s="1"/>
  <c r="N16" i="26"/>
  <c r="N17" i="26"/>
  <c r="N6" i="26" s="1"/>
  <c r="N44" i="26" s="1"/>
  <c r="F6" i="2"/>
  <c r="Q4" i="35"/>
  <c r="F6" i="25"/>
  <c r="F44" i="25" s="1"/>
  <c r="P7" i="25"/>
  <c r="F5" i="25"/>
  <c r="G6" i="24"/>
  <c r="G44" i="24" s="1"/>
  <c r="G5" i="24"/>
  <c r="H6" i="24"/>
  <c r="H44" i="24" s="1"/>
  <c r="J10" i="26"/>
  <c r="I5" i="24"/>
  <c r="S6" i="25"/>
  <c r="S44" i="25" s="1"/>
  <c r="J11" i="26"/>
  <c r="J15" i="26"/>
  <c r="R5" i="25"/>
  <c r="F5" i="2"/>
  <c r="I10" i="26"/>
  <c r="K45" i="31"/>
  <c r="R3" i="32"/>
  <c r="Q27" i="26"/>
  <c r="Y5" i="25"/>
  <c r="Y45" i="25" s="1"/>
  <c r="Y6" i="25"/>
  <c r="R5" i="35"/>
  <c r="S5" i="24"/>
  <c r="S45" i="24" s="1"/>
  <c r="R41" i="33"/>
  <c r="G39" i="26"/>
  <c r="F28" i="23"/>
  <c r="R34" i="33"/>
  <c r="G33" i="26"/>
  <c r="P34" i="23"/>
  <c r="I45" i="40"/>
  <c r="P32" i="23"/>
  <c r="G32" i="26" s="1"/>
  <c r="P35" i="23"/>
  <c r="P40" i="23"/>
  <c r="P43" i="23"/>
  <c r="G43" i="26" s="1"/>
  <c r="R28" i="23"/>
  <c r="S28" i="23"/>
  <c r="P31" i="23"/>
  <c r="P36" i="23"/>
  <c r="R37" i="33" s="1"/>
  <c r="I42" i="26"/>
  <c r="P42" i="23"/>
  <c r="G42" i="26" s="1"/>
  <c r="P30" i="23"/>
  <c r="P38" i="23"/>
  <c r="P41" i="23"/>
  <c r="R43" i="33" s="1"/>
  <c r="H28" i="22"/>
  <c r="F35" i="22"/>
  <c r="F39" i="22"/>
  <c r="F43" i="22"/>
  <c r="G28" i="22"/>
  <c r="F33" i="22"/>
  <c r="G24" i="26"/>
  <c r="R25" i="33"/>
  <c r="P23" i="23"/>
  <c r="R24" i="33" s="1"/>
  <c r="F27" i="22"/>
  <c r="F24" i="22"/>
  <c r="I25" i="26"/>
  <c r="I44" i="22"/>
  <c r="P18" i="23"/>
  <c r="P27" i="23"/>
  <c r="G27" i="26" s="1"/>
  <c r="F22" i="22"/>
  <c r="F21" i="22"/>
  <c r="P20" i="23"/>
  <c r="P25" i="23"/>
  <c r="P17" i="23"/>
  <c r="L44" i="22"/>
  <c r="P7" i="23"/>
  <c r="F6" i="23"/>
  <c r="F44" i="23" s="1"/>
  <c r="F5" i="23"/>
  <c r="F45" i="23" s="1"/>
  <c r="H44" i="22"/>
  <c r="P14" i="23"/>
  <c r="G5" i="22"/>
  <c r="S6" i="23"/>
  <c r="I11" i="26"/>
  <c r="P12" i="23"/>
  <c r="F5" i="40"/>
  <c r="P10" i="23"/>
  <c r="G10" i="26" s="1"/>
  <c r="P13" i="23"/>
  <c r="G13" i="26" s="1"/>
  <c r="R6" i="23"/>
  <c r="R44" i="23" s="1"/>
  <c r="R5" i="23"/>
  <c r="F6" i="40"/>
  <c r="F44" i="40" s="1"/>
  <c r="P11" i="23"/>
  <c r="R9" i="33" s="1"/>
  <c r="P16" i="23"/>
  <c r="Q6" i="23"/>
  <c r="S5" i="23"/>
  <c r="S45" i="23" s="1"/>
  <c r="S44" i="36"/>
  <c r="K44" i="31"/>
  <c r="Q35" i="26"/>
  <c r="S36" i="33"/>
  <c r="K36" i="31" s="1"/>
  <c r="S31" i="33"/>
  <c r="Q31" i="26"/>
  <c r="Q34" i="26"/>
  <c r="U32" i="36"/>
  <c r="Q42" i="26"/>
  <c r="K21" i="31"/>
  <c r="S21" i="36"/>
  <c r="S17" i="36"/>
  <c r="K17" i="31"/>
  <c r="Q22" i="26"/>
  <c r="Q23" i="26"/>
  <c r="K9" i="31"/>
  <c r="S9" i="36"/>
  <c r="S8" i="33"/>
  <c r="K8" i="31" s="1"/>
  <c r="Q10" i="26"/>
  <c r="S15" i="36"/>
  <c r="K15" i="31"/>
  <c r="S44" i="22"/>
  <c r="Q9" i="26"/>
  <c r="K35" i="31"/>
  <c r="S35" i="36"/>
  <c r="Q33" i="26"/>
  <c r="S34" i="33"/>
  <c r="S37" i="33"/>
  <c r="Q36" i="26"/>
  <c r="Q41" i="26"/>
  <c r="S43" i="33"/>
  <c r="Q37" i="26"/>
  <c r="S38" i="33"/>
  <c r="S29" i="33"/>
  <c r="S42" i="33"/>
  <c r="Q40" i="26"/>
  <c r="S32" i="33"/>
  <c r="S31" i="36"/>
  <c r="K31" i="31"/>
  <c r="K40" i="31"/>
  <c r="S40" i="36"/>
  <c r="S41" i="36"/>
  <c r="S28" i="22"/>
  <c r="Y28" i="23" s="1"/>
  <c r="S28" i="33" s="1"/>
  <c r="S25" i="33"/>
  <c r="Q24" i="26"/>
  <c r="S16" i="36"/>
  <c r="K16" i="31"/>
  <c r="K20" i="31"/>
  <c r="S20" i="36"/>
  <c r="S26" i="36"/>
  <c r="K26" i="31"/>
  <c r="K27" i="31"/>
  <c r="S27" i="36"/>
  <c r="S18" i="36"/>
  <c r="K18" i="31"/>
  <c r="K24" i="31"/>
  <c r="S24" i="36"/>
  <c r="Q20" i="26"/>
  <c r="Q18" i="26"/>
  <c r="Q26" i="26"/>
  <c r="K11" i="31"/>
  <c r="S11" i="36"/>
  <c r="S14" i="36"/>
  <c r="K14" i="31"/>
  <c r="S12" i="36"/>
  <c r="K12" i="31"/>
  <c r="S6" i="36"/>
  <c r="K6" i="31"/>
  <c r="K7" i="31"/>
  <c r="S7" i="36"/>
  <c r="S10" i="36"/>
  <c r="K10" i="31"/>
  <c r="Q12" i="26"/>
  <c r="Q16" i="26"/>
  <c r="S6" i="22"/>
  <c r="Y7" i="23"/>
  <c r="Q8" i="26"/>
  <c r="Q14" i="26"/>
  <c r="G35" i="26"/>
  <c r="R36" i="33"/>
  <c r="R45" i="33"/>
  <c r="G31" i="26"/>
  <c r="R31" i="33"/>
  <c r="G36" i="26"/>
  <c r="R28" i="36"/>
  <c r="R42" i="33"/>
  <c r="G40" i="26"/>
  <c r="R30" i="33"/>
  <c r="G30" i="26"/>
  <c r="G38" i="26"/>
  <c r="R40" i="33"/>
  <c r="O28" i="23"/>
  <c r="R35" i="33"/>
  <c r="G34" i="26"/>
  <c r="R44" i="33"/>
  <c r="F29" i="22"/>
  <c r="R36" i="36"/>
  <c r="G37" i="26"/>
  <c r="K32" i="26"/>
  <c r="I36" i="26"/>
  <c r="J30" i="26"/>
  <c r="G45" i="20"/>
  <c r="H45" i="22"/>
  <c r="G44" i="22"/>
  <c r="G45" i="22"/>
  <c r="Q28" i="23"/>
  <c r="P29" i="23"/>
  <c r="Q44" i="23"/>
  <c r="R46" i="36" s="1"/>
  <c r="F17" i="22"/>
  <c r="V5" i="23"/>
  <c r="V45" i="23" s="1"/>
  <c r="V6" i="23"/>
  <c r="V44" i="23" s="1"/>
  <c r="M5" i="22"/>
  <c r="M45" i="22" s="1"/>
  <c r="F6" i="20"/>
  <c r="Q6" i="20" s="1"/>
  <c r="Q44" i="20" s="1"/>
  <c r="R26" i="33"/>
  <c r="G25" i="26"/>
  <c r="G22" i="26"/>
  <c r="R21" i="33"/>
  <c r="R27" i="33"/>
  <c r="G26" i="26"/>
  <c r="R18" i="33"/>
  <c r="G20" i="26"/>
  <c r="G23" i="26"/>
  <c r="G18" i="26"/>
  <c r="R16" i="33"/>
  <c r="G21" i="26"/>
  <c r="G19" i="26"/>
  <c r="I19" i="26"/>
  <c r="F20" i="22"/>
  <c r="S44" i="23"/>
  <c r="I21" i="26"/>
  <c r="G14" i="26"/>
  <c r="R12" i="33"/>
  <c r="R7" i="33"/>
  <c r="G9" i="26"/>
  <c r="G17" i="26"/>
  <c r="R15" i="33"/>
  <c r="O6" i="23"/>
  <c r="O44" i="23" s="1"/>
  <c r="R10" i="33"/>
  <c r="G12" i="26"/>
  <c r="G15" i="26"/>
  <c r="R13" i="33"/>
  <c r="F44" i="20"/>
  <c r="R8" i="33"/>
  <c r="R11" i="33"/>
  <c r="P6" i="23"/>
  <c r="P8" i="23"/>
  <c r="O5" i="23"/>
  <c r="G11" i="26"/>
  <c r="G16" i="26"/>
  <c r="R14" i="33"/>
  <c r="R5" i="33"/>
  <c r="H6" i="22"/>
  <c r="F7" i="22"/>
  <c r="G7" i="26"/>
  <c r="P5" i="23"/>
  <c r="I16" i="26"/>
  <c r="F8" i="22"/>
  <c r="I5" i="22"/>
  <c r="I45" i="22" s="1"/>
  <c r="I17" i="26"/>
  <c r="R5" i="36"/>
  <c r="R10" i="36"/>
  <c r="R12" i="36"/>
  <c r="I7" i="26"/>
  <c r="Q5" i="23"/>
  <c r="Q45" i="23" s="1"/>
  <c r="R6" i="36"/>
  <c r="F5" i="20"/>
  <c r="Q43" i="32" l="1"/>
  <c r="Y44" i="25"/>
  <c r="Q18" i="32"/>
  <c r="F23" i="26"/>
  <c r="H23" i="26" s="1"/>
  <c r="H27" i="26"/>
  <c r="J27" i="31" s="1"/>
  <c r="H18" i="26"/>
  <c r="F44" i="8"/>
  <c r="Q6" i="8"/>
  <c r="Q44" i="8" s="1"/>
  <c r="F45" i="8"/>
  <c r="Q5" i="8"/>
  <c r="H14" i="26"/>
  <c r="Q35" i="32"/>
  <c r="Q31" i="32"/>
  <c r="F25" i="26"/>
  <c r="H22" i="26"/>
  <c r="F24" i="26"/>
  <c r="Q13" i="32"/>
  <c r="R47" i="32"/>
  <c r="Q41" i="32"/>
  <c r="Q34" i="32"/>
  <c r="F40" i="26"/>
  <c r="H40" i="26" s="1"/>
  <c r="F12" i="26"/>
  <c r="H12" i="26" s="1"/>
  <c r="J10" i="34" s="1"/>
  <c r="Q12" i="32"/>
  <c r="F9" i="26"/>
  <c r="F44" i="6"/>
  <c r="Q6" i="6"/>
  <c r="Q44" i="6" s="1"/>
  <c r="F8" i="26"/>
  <c r="Q5" i="6"/>
  <c r="F45" i="6"/>
  <c r="F11" i="26"/>
  <c r="H11" i="26" s="1"/>
  <c r="J9" i="31" s="1"/>
  <c r="Q30" i="32"/>
  <c r="F35" i="26"/>
  <c r="H35" i="26" s="1"/>
  <c r="J36" i="34" s="1"/>
  <c r="L45" i="26"/>
  <c r="F44" i="5"/>
  <c r="Q15" i="32"/>
  <c r="Q5" i="5"/>
  <c r="F45" i="5"/>
  <c r="J5" i="25"/>
  <c r="J45" i="25" s="1"/>
  <c r="J6" i="25"/>
  <c r="J44" i="25" s="1"/>
  <c r="H9" i="26"/>
  <c r="J7" i="34" s="1"/>
  <c r="H30" i="26"/>
  <c r="J30" i="31" s="1"/>
  <c r="G45" i="24"/>
  <c r="H34" i="26"/>
  <c r="J35" i="34" s="1"/>
  <c r="R45" i="25"/>
  <c r="H20" i="26"/>
  <c r="J18" i="34" s="1"/>
  <c r="H16" i="26"/>
  <c r="J14" i="34" s="1"/>
  <c r="K6" i="26"/>
  <c r="F13" i="26"/>
  <c r="H13" i="26" s="1"/>
  <c r="J11" i="31" s="1"/>
  <c r="F44" i="4"/>
  <c r="Q6" i="4"/>
  <c r="Q44" i="4" s="1"/>
  <c r="K28" i="26"/>
  <c r="F32" i="26"/>
  <c r="H32" i="26" s="1"/>
  <c r="Q45" i="35"/>
  <c r="Q20" i="32"/>
  <c r="H17" i="26"/>
  <c r="J15" i="31" s="1"/>
  <c r="F6" i="24"/>
  <c r="Q6" i="24" s="1"/>
  <c r="Q44" i="24" s="1"/>
  <c r="F10" i="26"/>
  <c r="H10" i="26" s="1"/>
  <c r="J8" i="34" s="1"/>
  <c r="K5" i="26"/>
  <c r="F5" i="24"/>
  <c r="Q5" i="24" s="1"/>
  <c r="Q5" i="3"/>
  <c r="F45" i="3"/>
  <c r="Q47" i="35"/>
  <c r="F28" i="24"/>
  <c r="Q28" i="24" s="1"/>
  <c r="F43" i="26"/>
  <c r="H43" i="26" s="1"/>
  <c r="Q44" i="32"/>
  <c r="J28" i="26"/>
  <c r="Q45" i="25"/>
  <c r="F38" i="26"/>
  <c r="Q38" i="32"/>
  <c r="F36" i="26"/>
  <c r="H31" i="26"/>
  <c r="J31" i="34" s="1"/>
  <c r="H42" i="26"/>
  <c r="J44" i="31" s="1"/>
  <c r="H33" i="26"/>
  <c r="I45" i="24"/>
  <c r="H45" i="24"/>
  <c r="K44" i="26"/>
  <c r="H19" i="26"/>
  <c r="J17" i="34" s="1"/>
  <c r="F26" i="26"/>
  <c r="H26" i="26" s="1"/>
  <c r="Q17" i="32"/>
  <c r="H25" i="26"/>
  <c r="J25" i="31" s="1"/>
  <c r="Q14" i="32"/>
  <c r="Q5" i="49"/>
  <c r="J6" i="26"/>
  <c r="J44" i="26" s="1"/>
  <c r="F45" i="25"/>
  <c r="H39" i="26"/>
  <c r="H36" i="26"/>
  <c r="J37" i="31" s="1"/>
  <c r="H37" i="26"/>
  <c r="J38" i="31" s="1"/>
  <c r="H38" i="26"/>
  <c r="J40" i="34" s="1"/>
  <c r="S45" i="25"/>
  <c r="F29" i="26"/>
  <c r="P28" i="25"/>
  <c r="Q29" i="32"/>
  <c r="H21" i="26"/>
  <c r="J20" i="34" s="1"/>
  <c r="H24" i="26"/>
  <c r="J5" i="26"/>
  <c r="N5" i="26"/>
  <c r="N45" i="26" s="1"/>
  <c r="F44" i="2"/>
  <c r="Q6" i="2"/>
  <c r="Q44" i="2" s="1"/>
  <c r="Q5" i="2"/>
  <c r="F45" i="2"/>
  <c r="H15" i="26"/>
  <c r="J13" i="31" s="1"/>
  <c r="P5" i="25"/>
  <c r="P6" i="25"/>
  <c r="P44" i="25" s="1"/>
  <c r="Q5" i="32"/>
  <c r="J4" i="31" s="1"/>
  <c r="F7" i="26"/>
  <c r="H7" i="26" s="1"/>
  <c r="R3" i="35"/>
  <c r="R47" i="35" s="1"/>
  <c r="R4" i="35"/>
  <c r="I28" i="26"/>
  <c r="F28" i="22"/>
  <c r="R32" i="33"/>
  <c r="G41" i="26"/>
  <c r="H41" i="26" s="1"/>
  <c r="J43" i="31" s="1"/>
  <c r="R45" i="23"/>
  <c r="Q5" i="40"/>
  <c r="F45" i="40"/>
  <c r="Q28" i="26"/>
  <c r="S36" i="36"/>
  <c r="S8" i="36"/>
  <c r="S34" i="36"/>
  <c r="K34" i="31"/>
  <c r="S29" i="36"/>
  <c r="S28" i="36" s="1"/>
  <c r="K29" i="31"/>
  <c r="S38" i="36"/>
  <c r="K38" i="31"/>
  <c r="K43" i="31"/>
  <c r="S43" i="36"/>
  <c r="K32" i="31"/>
  <c r="S32" i="36"/>
  <c r="S45" i="22"/>
  <c r="S42" i="36"/>
  <c r="K42" i="31"/>
  <c r="K37" i="31"/>
  <c r="S37" i="36"/>
  <c r="S25" i="36"/>
  <c r="K25" i="31"/>
  <c r="Q7" i="26"/>
  <c r="Y6" i="23"/>
  <c r="Y44" i="23" s="1"/>
  <c r="S46" i="33" s="1"/>
  <c r="Y5" i="23"/>
  <c r="Y45" i="23" s="1"/>
  <c r="S5" i="33"/>
  <c r="G29" i="26"/>
  <c r="P28" i="23"/>
  <c r="R29" i="33"/>
  <c r="P44" i="23"/>
  <c r="R46" i="33" s="1"/>
  <c r="P45" i="23"/>
  <c r="J30" i="34"/>
  <c r="O45" i="23"/>
  <c r="J21" i="34"/>
  <c r="J21" i="31"/>
  <c r="J16" i="31"/>
  <c r="J16" i="34"/>
  <c r="Q5" i="20"/>
  <c r="F45" i="20"/>
  <c r="F6" i="22"/>
  <c r="F5" i="22"/>
  <c r="I5" i="26"/>
  <c r="I6" i="26"/>
  <c r="I44" i="26" s="1"/>
  <c r="G6" i="26"/>
  <c r="G44" i="26" s="1"/>
  <c r="G5" i="26"/>
  <c r="R3" i="36"/>
  <c r="R47" i="36" s="1"/>
  <c r="J4" i="34"/>
  <c r="R4" i="36"/>
  <c r="G8" i="26"/>
  <c r="H8" i="26" s="1"/>
  <c r="R6" i="33"/>
  <c r="R4" i="33" s="1"/>
  <c r="J12" i="34"/>
  <c r="J12" i="31"/>
  <c r="J31" i="31" l="1"/>
  <c r="J25" i="34"/>
  <c r="J22" i="34"/>
  <c r="J22" i="31"/>
  <c r="J27" i="34"/>
  <c r="J42" i="31"/>
  <c r="J42" i="34"/>
  <c r="J36" i="31"/>
  <c r="Q28" i="32"/>
  <c r="K45" i="26"/>
  <c r="J37" i="34"/>
  <c r="J17" i="31"/>
  <c r="J7" i="31"/>
  <c r="J40" i="31"/>
  <c r="J18" i="31"/>
  <c r="J10" i="31"/>
  <c r="J8" i="31"/>
  <c r="J14" i="31"/>
  <c r="F44" i="24"/>
  <c r="J11" i="34"/>
  <c r="J9" i="34"/>
  <c r="J35" i="31"/>
  <c r="J15" i="34"/>
  <c r="J32" i="31"/>
  <c r="J32" i="34"/>
  <c r="J44" i="34"/>
  <c r="F28" i="26"/>
  <c r="J45" i="26"/>
  <c r="J38" i="34"/>
  <c r="J45" i="31"/>
  <c r="J45" i="34"/>
  <c r="J34" i="34"/>
  <c r="J34" i="31"/>
  <c r="F45" i="24"/>
  <c r="I45" i="26"/>
  <c r="J26" i="34"/>
  <c r="J26" i="31"/>
  <c r="J20" i="31"/>
  <c r="J13" i="34"/>
  <c r="P45" i="25"/>
  <c r="J43" i="34"/>
  <c r="J41" i="34"/>
  <c r="J41" i="31"/>
  <c r="J24" i="34"/>
  <c r="J24" i="31"/>
  <c r="F6" i="26"/>
  <c r="F44" i="26" s="1"/>
  <c r="F5" i="26"/>
  <c r="Q3" i="32"/>
  <c r="Q4" i="32"/>
  <c r="R28" i="33"/>
  <c r="K28" i="31"/>
  <c r="S5" i="36"/>
  <c r="S3" i="33"/>
  <c r="S47" i="33" s="1"/>
  <c r="S4" i="33"/>
  <c r="K5" i="31"/>
  <c r="K3" i="31" s="1"/>
  <c r="K4" i="31"/>
  <c r="S46" i="36"/>
  <c r="K46" i="31"/>
  <c r="Q5" i="26"/>
  <c r="Q45" i="26" s="1"/>
  <c r="Q6" i="26"/>
  <c r="Q44" i="26" s="1"/>
  <c r="H29" i="26"/>
  <c r="G28" i="26"/>
  <c r="G45" i="26" s="1"/>
  <c r="R3" i="33"/>
  <c r="J6" i="31"/>
  <c r="J6" i="34"/>
  <c r="J5" i="34"/>
  <c r="H6" i="26"/>
  <c r="H5" i="26"/>
  <c r="J5" i="31"/>
  <c r="F45" i="22"/>
  <c r="Q5" i="22"/>
  <c r="F44" i="22"/>
  <c r="Q6" i="22"/>
  <c r="Q47" i="32" l="1"/>
  <c r="J3" i="31"/>
  <c r="K47" i="31"/>
  <c r="F45" i="26"/>
  <c r="J3" i="34"/>
  <c r="R47" i="33"/>
  <c r="H44" i="26"/>
  <c r="J46" i="34" s="1"/>
  <c r="S3" i="36"/>
  <c r="S47" i="36" s="1"/>
  <c r="K4" i="34"/>
  <c r="S4" i="36"/>
  <c r="J29" i="31"/>
  <c r="H28" i="26"/>
  <c r="H45" i="26" s="1"/>
  <c r="J29" i="34"/>
  <c r="J28" i="34" s="1"/>
  <c r="J47" i="34" l="1"/>
  <c r="J28" i="31"/>
  <c r="J47" i="31" s="1"/>
  <c r="J46" i="31"/>
</calcChain>
</file>

<file path=xl/sharedStrings.xml><?xml version="1.0" encoding="utf-8"?>
<sst xmlns="http://schemas.openxmlformats.org/spreadsheetml/2006/main" count="2499" uniqueCount="218">
  <si>
    <t>Plán</t>
  </si>
  <si>
    <t>Upravený</t>
  </si>
  <si>
    <t>bez</t>
  </si>
  <si>
    <t>Převody z fondů/použití fondů</t>
  </si>
  <si>
    <t>Skutečnost</t>
  </si>
  <si>
    <t>č.ř.</t>
  </si>
  <si>
    <t>činnost</t>
  </si>
  <si>
    <t>plán</t>
  </si>
  <si>
    <t>fondů</t>
  </si>
  <si>
    <t>FPP</t>
  </si>
  <si>
    <t>FÚUP</t>
  </si>
  <si>
    <t>FO</t>
  </si>
  <si>
    <t>Fstip</t>
  </si>
  <si>
    <t>Náklady celkem (ř.2+14až25)</t>
  </si>
  <si>
    <t xml:space="preserve">   z toho:</t>
  </si>
  <si>
    <t xml:space="preserve"> A-vzděl.č.,specif.VaV,SKM,vlastní,fondy:</t>
  </si>
  <si>
    <t xml:space="preserve">v tom - </t>
  </si>
  <si>
    <t>mzdy</t>
  </si>
  <si>
    <t>OON</t>
  </si>
  <si>
    <t>odvody</t>
  </si>
  <si>
    <t>energie</t>
  </si>
  <si>
    <t>opravy, údržba</t>
  </si>
  <si>
    <t>materiál</t>
  </si>
  <si>
    <t>služby</t>
  </si>
  <si>
    <t>cestovné</t>
  </si>
  <si>
    <t>odpisy</t>
  </si>
  <si>
    <t>stipendia</t>
  </si>
  <si>
    <t>ostatní</t>
  </si>
  <si>
    <t>C-doktorská stipendia</t>
  </si>
  <si>
    <t>112*</t>
  </si>
  <si>
    <t>D-zahr.st.,CEEPUS,AKTION,Socrates</t>
  </si>
  <si>
    <t>113*</t>
  </si>
  <si>
    <t>F-vzdělávací projekty, I-rozvojové programy, J,M,H,E</t>
  </si>
  <si>
    <t>115*,118*,114*</t>
  </si>
  <si>
    <t>G-FRVŠ</t>
  </si>
  <si>
    <t>116*</t>
  </si>
  <si>
    <t>Ostatní dotace ze SR a od úz.celků bez VaV</t>
  </si>
  <si>
    <t>13* bez 139*,14*</t>
  </si>
  <si>
    <t>OPRLZ, strukturální fondy aj.proj.spoluf.EU</t>
  </si>
  <si>
    <t>119*, 139*</t>
  </si>
  <si>
    <t xml:space="preserve">Účelové příspěvky bez VaV </t>
  </si>
  <si>
    <t>151*,161*</t>
  </si>
  <si>
    <t>Výzkumné záměry</t>
  </si>
  <si>
    <t>Projekty VaV ze SR a od úz.celků</t>
  </si>
  <si>
    <t xml:space="preserve">Účelové příspěvky na VaV </t>
  </si>
  <si>
    <t>251*</t>
  </si>
  <si>
    <t>Doplňková činnost</t>
  </si>
  <si>
    <t>8*</t>
  </si>
  <si>
    <t>Výnosy celkem (ř.27 až 43)</t>
  </si>
  <si>
    <t>A-příspěvek na vzdělávací činnost</t>
  </si>
  <si>
    <t>111*</t>
  </si>
  <si>
    <t>Dotace na SKM, přísp.na ubytovací a soc.stip.</t>
  </si>
  <si>
    <t>12*, 117*</t>
  </si>
  <si>
    <t>Účelové příspěvky bez VaV</t>
  </si>
  <si>
    <t>VaV - Výzkumné záměry</t>
  </si>
  <si>
    <t>VaV - ze SR a od úz.celků</t>
  </si>
  <si>
    <t xml:space="preserve">Účelové příspěvky  na VaV </t>
  </si>
  <si>
    <t>Vlastní zdroje (hl.č.za úplatu)</t>
  </si>
  <si>
    <t>Čerpání fondů</t>
  </si>
  <si>
    <t>Hospodářský výsledek dílčí (ř.27+32+36+41+42+43-2-25)</t>
  </si>
  <si>
    <t>Hospodářský výsledek (ř.26-1)</t>
  </si>
  <si>
    <t>Schváleno v AS fakulty dne:</t>
  </si>
  <si>
    <t>Podpis:</t>
  </si>
  <si>
    <t>Komentář:</t>
  </si>
  <si>
    <t>Náklady na tvorbu sociálního fondu ve výši 2 % z mezd (z ř.3) plánujte na ř. 5, tj. plán celkových odvodů bude 35+2=37 % resp. u dotačních projektů na řádky odpovídající příslušnému zdroji financování</t>
  </si>
  <si>
    <t>Výměnu NEI příspěvku za příspěvek na kapitálové výdaje plánujte v nákladech do ř.13 a plánovanou částku uveďte zde:</t>
  </si>
  <si>
    <t>Příspěvek na nedotační odpisy plánujte ve výnosech na ř. 27 (výnos bude součástí rozpisu rozdělení příspěvku na HS), náklad je součástí celkových nákladů na účetní odpisy na ř.11)</t>
  </si>
  <si>
    <t>Náklady na dotační odpisy plánujte na ř. 11, odpovídající částku účtovanou dle vyhl.504 do výnosů plánujte na ř. 41.</t>
  </si>
  <si>
    <t>Prostředky získané ze SR jako spolupříjemci (partneři) dotačních projektů plánujte - projekty VaV na ř. 24 a 40, ostatní (většinou projekty spolufinancované EU) na ř. 20 a 35</t>
  </si>
  <si>
    <t>11 - Lékařská fakulta</t>
  </si>
  <si>
    <t>21 - Filozofická fakulta</t>
  </si>
  <si>
    <t>22 - Právnická fakulta</t>
  </si>
  <si>
    <t>23 - Fakulta sociálních studií</t>
  </si>
  <si>
    <t>31 - Přírodovědecká fakulta</t>
  </si>
  <si>
    <t>33 - Fakulta informatiky</t>
  </si>
  <si>
    <t>41 - Pedagogická fakulta</t>
  </si>
  <si>
    <t>51 - Fakulta sportovních studií</t>
  </si>
  <si>
    <t>56 - Ekonomicko správní fakulta</t>
  </si>
  <si>
    <t>81 - SKM</t>
  </si>
  <si>
    <t>82 - SUKB</t>
  </si>
  <si>
    <t>83 - UCT</t>
  </si>
  <si>
    <t>84 - SPSSN</t>
  </si>
  <si>
    <t>92 - ÚVT</t>
  </si>
  <si>
    <t>96 - CJV</t>
  </si>
  <si>
    <t>97 - CZS</t>
  </si>
  <si>
    <t>Plán výměny NEI příspěvku za příspěvek na kapitálové výdaje je uveden v nákladech na ř.13 a činí částku:</t>
  </si>
  <si>
    <t>LF</t>
  </si>
  <si>
    <t>PřF</t>
  </si>
  <si>
    <t>SKM</t>
  </si>
  <si>
    <t>SUKB</t>
  </si>
  <si>
    <t>UCT</t>
  </si>
  <si>
    <t>SPSSN</t>
  </si>
  <si>
    <t>IBA</t>
  </si>
  <si>
    <t>ÚVT</t>
  </si>
  <si>
    <t>CJV</t>
  </si>
  <si>
    <t>CZS</t>
  </si>
  <si>
    <t>RMU</t>
  </si>
  <si>
    <t>celkem</t>
  </si>
  <si>
    <t>FF</t>
  </si>
  <si>
    <t>PrF</t>
  </si>
  <si>
    <t>FSS</t>
  </si>
  <si>
    <t>FI</t>
  </si>
  <si>
    <t>PdF</t>
  </si>
  <si>
    <t>FSpS</t>
  </si>
  <si>
    <t>ESF</t>
  </si>
  <si>
    <t>fakulty</t>
  </si>
  <si>
    <t>CTT</t>
  </si>
  <si>
    <t>Fsoc</t>
  </si>
  <si>
    <t xml:space="preserve">Hosp.středisko: </t>
  </si>
  <si>
    <t>za období</t>
  </si>
  <si>
    <t>1 -</t>
  </si>
  <si>
    <t>Čerpání</t>
  </si>
  <si>
    <t>Odhad</t>
  </si>
  <si>
    <t>přehled po fakultách - skutečnost</t>
  </si>
  <si>
    <t>skuteč.</t>
  </si>
  <si>
    <t>přehled režij.součástí - skutečnost</t>
  </si>
  <si>
    <t>MU celkem - skutečnost</t>
  </si>
  <si>
    <t>Skuteč.</t>
  </si>
  <si>
    <t>přehled po fakultách - odhad</t>
  </si>
  <si>
    <t>odhad</t>
  </si>
  <si>
    <t>přehled režij.součástí - odhad</t>
  </si>
  <si>
    <t>MU celkem - odhad</t>
  </si>
  <si>
    <t>přij.říz.</t>
  </si>
  <si>
    <t>za přij.řízení</t>
  </si>
  <si>
    <t xml:space="preserve">Plán výměny NEI příspěvku za příspěvek na kapitálové výdaje </t>
  </si>
  <si>
    <t>za přijímací řízení</t>
  </si>
  <si>
    <t>VaV - dotace na institucionální podporu</t>
  </si>
  <si>
    <t>z toho vnitro - ú.549 ?</t>
  </si>
  <si>
    <t>13a</t>
  </si>
  <si>
    <t xml:space="preserve">            SPN (režie) - ú.547*</t>
  </si>
  <si>
    <t>13b</t>
  </si>
  <si>
    <t>strukturální fondy aj.proj.spoluf.EU</t>
  </si>
  <si>
    <t>VaV - institucionální podpora</t>
  </si>
  <si>
    <t>4* bez FÚUP z dotací</t>
  </si>
  <si>
    <t>Projekty VaV z dotací ze zahr., VaVpI</t>
  </si>
  <si>
    <t>Dotační odpisy z řádku 41</t>
  </si>
  <si>
    <t>Hospodářská činnost ř.č 41+43 bez dotačních odpisů</t>
  </si>
  <si>
    <t>Dary nezaúčtované v ř.41 (IBA)</t>
  </si>
  <si>
    <t>Hospodářská činnost ř.č 41+43 bez dotačních odpisů+dary nezaúčtované v řádku 41</t>
  </si>
  <si>
    <t>z toho 4%</t>
  </si>
  <si>
    <t>Hosp.činnost ř.č 41+43 bez dot.odpisy+dary nezaúčt.v řádku 41</t>
  </si>
  <si>
    <t>HV po snížení o 4%</t>
  </si>
  <si>
    <t>Náklady na tvorbu sociálního fondu ve výši 1 % z mezd (z ř.3) plánujte na ř. 5, tj. plán celkových odvodů bude 34+1=35 % resp. u dotačních projektů na řádky odpovídající příslušnému zdroji financování</t>
  </si>
  <si>
    <r>
      <t xml:space="preserve">Rozpočet 2011 </t>
    </r>
    <r>
      <rPr>
        <b/>
        <sz val="10"/>
        <rFont val="Arial CE"/>
        <family val="2"/>
      </rPr>
      <t>- v tis. Kč</t>
    </r>
  </si>
  <si>
    <r>
      <t>Rozpočet 2011</t>
    </r>
    <r>
      <rPr>
        <sz val="10"/>
        <rFont val="Arial CE"/>
      </rPr>
      <t xml:space="preserve"> - v tis. Kč</t>
    </r>
  </si>
  <si>
    <t>Projekty VaV z dotací ze zahr. a OP VaV</t>
  </si>
  <si>
    <t>261*,2195</t>
  </si>
  <si>
    <t>152*,153*,157*,159*,167*,169*,19*,257*,259*,267*,269*</t>
  </si>
  <si>
    <t>Příspěvek na nedotační odpisy plánujte ve výnosech na ř. 27 (výnos je součástí rozpisu rozdělení příspěvku na HS, č.č.1112), náklad je součástí celkových nákladů na účetní odpisy na ř.11)</t>
  </si>
  <si>
    <t>Prostředky získané ze SR jako spolupříjemci (partneři) dotačních projektů plánujte - projekty VaV na ř. 24 a 40, ostatní na ř. 20 a 35</t>
  </si>
  <si>
    <t>79 - CEITEC - CŘS</t>
  </si>
  <si>
    <t>87 - CTT</t>
  </si>
  <si>
    <t>bez mezd Hort (CP - převod)</t>
  </si>
  <si>
    <r>
      <t xml:space="preserve">bez </t>
    </r>
    <r>
      <rPr>
        <vertAlign val="superscript"/>
        <sz val="8"/>
        <rFont val="Arial CE"/>
      </rPr>
      <t>*)</t>
    </r>
  </si>
  <si>
    <r>
      <t xml:space="preserve">Hosp.středisko: </t>
    </r>
    <r>
      <rPr>
        <sz val="10"/>
        <color indexed="12"/>
        <rFont val="Calibri"/>
        <family val="2"/>
      </rPr>
      <t>&lt;</t>
    </r>
    <r>
      <rPr>
        <b/>
        <i/>
        <sz val="10"/>
        <color indexed="12"/>
        <rFont val="Calibri"/>
        <family val="2"/>
      </rPr>
      <t>doplnit č.HS a název&gt;</t>
    </r>
  </si>
  <si>
    <r>
      <t>111*,12*,117*,152*,153*,157*,159*,167*,169*,19*,211* - 2115</t>
    </r>
    <r>
      <rPr>
        <sz val="8"/>
        <color indexed="10"/>
        <rFont val="Calibri"/>
        <family val="2"/>
      </rPr>
      <t>-</t>
    </r>
    <r>
      <rPr>
        <sz val="8"/>
        <rFont val="Calibri"/>
        <family val="2"/>
      </rPr>
      <t>257*,</t>
    </r>
    <r>
      <rPr>
        <sz val="8"/>
        <color indexed="10"/>
        <rFont val="Calibri"/>
        <family val="2"/>
      </rPr>
      <t>-2116</t>
    </r>
    <r>
      <rPr>
        <sz val="8"/>
        <rFont val="Calibri"/>
        <family val="2"/>
      </rPr>
      <t>, 259*,267*,269*,4*</t>
    </r>
  </si>
  <si>
    <r>
      <t>213*,214*,22*,2115,2125,2126,2151,</t>
    </r>
    <r>
      <rPr>
        <sz val="8"/>
        <color indexed="10"/>
        <rFont val="Calibri"/>
        <family val="2"/>
      </rPr>
      <t>2116</t>
    </r>
  </si>
  <si>
    <r>
      <t>213*,214*,22*,2115,</t>
    </r>
    <r>
      <rPr>
        <sz val="8"/>
        <color indexed="10"/>
        <rFont val="Calibri"/>
        <family val="2"/>
      </rPr>
      <t>2116</t>
    </r>
    <r>
      <rPr>
        <sz val="8"/>
        <rFont val="Calibri"/>
        <family val="2"/>
      </rPr>
      <t>, 2125,2126,2151</t>
    </r>
  </si>
  <si>
    <t>plán bez</t>
  </si>
  <si>
    <r>
      <t>Rozpočet 2014</t>
    </r>
    <r>
      <rPr>
        <b/>
        <sz val="12"/>
        <color indexed="10"/>
        <rFont val="Calibri"/>
        <family val="2"/>
      </rPr>
      <t xml:space="preserve"> (v tis.Kč)</t>
    </r>
  </si>
  <si>
    <t>Frez</t>
  </si>
  <si>
    <t>FRez</t>
  </si>
  <si>
    <t>zůstatek ve fondech 2013</t>
  </si>
  <si>
    <t>VaV - dotace na IP</t>
  </si>
  <si>
    <t>2112*</t>
  </si>
  <si>
    <t>Strukturální fondy aj.proj.spoluf.EU</t>
  </si>
  <si>
    <t>Náklady celkem (ř. 2 + 14 až 23)</t>
  </si>
  <si>
    <t>Výnosy celkem (ř. 25 až 39)</t>
  </si>
  <si>
    <t>Hospodářský výsledek (ř. 24 - 1)</t>
  </si>
  <si>
    <t>Hospodářský výsledek dílčí (ř.25+29+33+37+38+39-2-23)</t>
  </si>
  <si>
    <t>FRIM</t>
  </si>
  <si>
    <r>
      <t xml:space="preserve">Hosp.středisko: </t>
    </r>
    <r>
      <rPr>
        <sz val="10"/>
        <color indexed="12"/>
        <rFont val="Calibri"/>
        <family val="2"/>
      </rPr>
      <t/>
    </r>
  </si>
  <si>
    <t>&lt;doplnit č.HS a název&gt;</t>
  </si>
  <si>
    <t>Náklady celkem (ř.2+14až23)</t>
  </si>
  <si>
    <t>Výnosy celkem (ř.25 až 39)</t>
  </si>
  <si>
    <t>117*, 12*</t>
  </si>
  <si>
    <t>Hospodářský výsledek (ř.24-1)</t>
  </si>
  <si>
    <t>Příspěvek na nedotační odpisy plánujte ve výnosech na ř. 25 (výnos je součástí rozpisu rozdělení příspěvku na HS, č.č.1112), náklad je součástí celkových nákladů na účetní odpisy na ř.11)</t>
  </si>
  <si>
    <t>Náklady na dotační odpisy plánujte na ř. 11, odpovídající částku účtovanou dle vyhl.504 do výnosů plánujte na ř. 37.</t>
  </si>
  <si>
    <t>plán (v tis. Kč)</t>
  </si>
  <si>
    <t xml:space="preserve"> </t>
  </si>
  <si>
    <t>Masarykova univerzita celkem - plán</t>
  </si>
  <si>
    <t>16 - Farmaceutická fakulta</t>
  </si>
  <si>
    <t>FaF</t>
  </si>
  <si>
    <t xml:space="preserve">99 - RMU </t>
  </si>
  <si>
    <r>
      <t xml:space="preserve">Rozpočet 2022 </t>
    </r>
    <r>
      <rPr>
        <b/>
        <sz val="10"/>
        <rFont val="Arial CE"/>
        <charset val="238"/>
      </rPr>
      <t>- v tis. Kč</t>
    </r>
  </si>
  <si>
    <t>F-vzdělávací projekty, I-rozvojové programy, uk. P, NPO</t>
  </si>
  <si>
    <t>Projekty VaV z dotací ze zahr. a OP VVV</t>
  </si>
  <si>
    <t>Plán výměny NEI příspěvku za příspěvek na kapitálové výdaje:</t>
  </si>
  <si>
    <t>Plán výměny IP na DKRVO NEI za IP na DKRVO na kapitálové výdaje:</t>
  </si>
  <si>
    <t>Dne 12.4.2022</t>
  </si>
  <si>
    <t>CEITEC</t>
  </si>
  <si>
    <t>71 - CEITEC</t>
  </si>
  <si>
    <r>
      <t xml:space="preserve">111*, </t>
    </r>
    <r>
      <rPr>
        <sz val="8"/>
        <color rgb="FFFF0000"/>
        <rFont val="Arial"/>
        <family val="2"/>
        <charset val="238"/>
      </rPr>
      <t>1154</t>
    </r>
    <r>
      <rPr>
        <sz val="8"/>
        <rFont val="Arial"/>
        <family val="2"/>
        <charset val="238"/>
      </rPr>
      <t>, 117*,12*, 152*, 153*, 157*, 159*, 167*, 169*, 19*, 211* (bez 2114, 2115, 2116, 2117), 257*, 259*, 267*, 269*, 4*</t>
    </r>
  </si>
  <si>
    <r>
      <t xml:space="preserve">114*, 115* </t>
    </r>
    <r>
      <rPr>
        <sz val="8"/>
        <color rgb="FFFF0000"/>
        <rFont val="Arial"/>
        <family val="2"/>
        <charset val="238"/>
      </rPr>
      <t>bez 1154</t>
    </r>
    <r>
      <rPr>
        <sz val="8"/>
        <rFont val="Arial"/>
        <family val="2"/>
        <charset val="238"/>
      </rPr>
      <t>, 118*</t>
    </r>
  </si>
  <si>
    <t>13* bez 139*,14*,320*</t>
  </si>
  <si>
    <t>119*, 139*,1797</t>
  </si>
  <si>
    <t>2114, 2115, 2116, 2117, 2125, 2126, 213*, 214*, 2151, 22*,2397, 24*,27* mimo 279*,218*</t>
  </si>
  <si>
    <r>
      <t xml:space="preserve">111*, </t>
    </r>
    <r>
      <rPr>
        <sz val="8"/>
        <color rgb="FFFF0000"/>
        <rFont val="Arial"/>
        <family val="2"/>
        <charset val="238"/>
      </rPr>
      <t>1154</t>
    </r>
  </si>
  <si>
    <t>VaV - IP na DKRVO</t>
  </si>
  <si>
    <t>Výměnu NEI příspěvku za příspěvek na kapitálové výdaje uveďte zde:</t>
  </si>
  <si>
    <t>Přehled po fakultách - plán</t>
  </si>
  <si>
    <t>Přehled nefakultních HS - plán</t>
  </si>
  <si>
    <t xml:space="preserve">Sumář fakult </t>
  </si>
  <si>
    <t>Sumář nefakultních HS</t>
  </si>
  <si>
    <t>Rozpočet Masarykovy univerzity 2024
  část neinvestiční</t>
  </si>
  <si>
    <r>
      <t xml:space="preserve">Rozpočet 2024 </t>
    </r>
    <r>
      <rPr>
        <b/>
        <sz val="10"/>
        <rFont val="Arial CE"/>
        <family val="2"/>
      </rPr>
      <t>- v tis. Kč</t>
    </r>
  </si>
  <si>
    <r>
      <t xml:space="preserve">Rozpočet 2024 </t>
    </r>
    <r>
      <rPr>
        <b/>
        <sz val="10"/>
        <rFont val="Arial CE"/>
        <charset val="238"/>
      </rPr>
      <t>- v tis. Kč</t>
    </r>
  </si>
  <si>
    <r>
      <t>2195, 2196, 261*,2197,279*;</t>
    </r>
    <r>
      <rPr>
        <sz val="8"/>
        <color rgb="FFFF0000"/>
        <rFont val="Arial"/>
        <family val="2"/>
        <charset val="238"/>
      </rPr>
      <t>262*</t>
    </r>
  </si>
  <si>
    <r>
      <t>Rozpočet 2024</t>
    </r>
    <r>
      <rPr>
        <b/>
        <sz val="12"/>
        <color indexed="10"/>
        <rFont val="Arial"/>
        <family val="2"/>
        <charset val="238"/>
      </rPr>
      <t xml:space="preserve"> (v tis.Kč)</t>
    </r>
  </si>
  <si>
    <t>Dne 21.3.2024</t>
  </si>
  <si>
    <t>Schváleno v AS fakulty dne: 26. 3. 2024</t>
  </si>
  <si>
    <t>Schváleno v AS fakulty dne: 27. 3. 2024</t>
  </si>
  <si>
    <t>Schváleno v AS fakulty dne: 25. 3. 2024</t>
  </si>
  <si>
    <t>Schváleno v AS fakulty dne: 18. 3. 2024</t>
  </si>
  <si>
    <t>Schváleno v AS fakulty dne: 2. 4. 2024</t>
  </si>
  <si>
    <t>schváleno v AS Masarykovy univerzity dne: 13. 5. 2024</t>
  </si>
  <si>
    <t>stav k 13. 5.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</si>
</sst>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0"/>
  </numFmts>
  <fonts count="165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sz val="12"/>
      <name val="Arial CE"/>
      <family val="2"/>
    </font>
    <font>
      <sz val="10"/>
      <name val="Arial CE"/>
    </font>
    <font>
      <sz val="8"/>
      <name val="Arial CE"/>
      <family val="2"/>
    </font>
    <font>
      <b/>
      <sz val="10"/>
      <name val="Arial CE"/>
      <family val="2"/>
    </font>
    <font>
      <sz val="9"/>
      <name val="Arial CE"/>
    </font>
    <font>
      <sz val="9"/>
      <name val="Arial CE"/>
    </font>
    <font>
      <b/>
      <sz val="8"/>
      <name val="Arial CE"/>
      <family val="2"/>
    </font>
    <font>
      <b/>
      <sz val="9"/>
      <name val="Arial CE"/>
    </font>
    <font>
      <sz val="8"/>
      <color indexed="10"/>
      <name val="Arial CE"/>
    </font>
    <font>
      <sz val="8"/>
      <color indexed="12"/>
      <name val="Arial CE"/>
      <family val="2"/>
    </font>
    <font>
      <sz val="10"/>
      <color indexed="12"/>
      <name val="Arial CE"/>
      <family val="2"/>
    </font>
    <font>
      <sz val="8"/>
      <name val="Arial CE"/>
      <family val="2"/>
    </font>
    <font>
      <b/>
      <sz val="10"/>
      <color indexed="12"/>
      <name val="Arial CE"/>
      <family val="2"/>
    </font>
    <font>
      <i/>
      <sz val="9"/>
      <name val="Arial CE"/>
    </font>
    <font>
      <i/>
      <sz val="8"/>
      <name val="Arial CE"/>
    </font>
    <font>
      <b/>
      <sz val="8"/>
      <name val="Arial CE"/>
      <family val="2"/>
    </font>
    <font>
      <sz val="8"/>
      <color indexed="12"/>
      <name val="Arial CE"/>
      <family val="2"/>
    </font>
    <font>
      <b/>
      <sz val="9"/>
      <name val="Arial CE"/>
    </font>
    <font>
      <i/>
      <sz val="9"/>
      <name val="Arial CE"/>
    </font>
    <font>
      <b/>
      <i/>
      <sz val="9"/>
      <name val="Arial CE"/>
    </font>
    <font>
      <b/>
      <sz val="10"/>
      <name val="Arial CE"/>
      <family val="2"/>
    </font>
    <font>
      <sz val="12"/>
      <name val="Arial CE"/>
    </font>
    <font>
      <b/>
      <sz val="24"/>
      <name val="Arial CE"/>
    </font>
    <font>
      <b/>
      <sz val="16"/>
      <name val="Arial CE"/>
    </font>
    <font>
      <b/>
      <sz val="20"/>
      <name val="Arial CE"/>
    </font>
    <font>
      <i/>
      <sz val="8"/>
      <color indexed="10"/>
      <name val="Arial CE"/>
    </font>
    <font>
      <b/>
      <sz val="12"/>
      <color indexed="10"/>
      <name val="Arial CE"/>
    </font>
    <font>
      <sz val="8"/>
      <color indexed="9"/>
      <name val="Arial CE"/>
    </font>
    <font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sz val="10"/>
      <color indexed="9"/>
      <name val="Arial CE"/>
    </font>
    <font>
      <sz val="9"/>
      <color indexed="9"/>
      <name val="Arial CE"/>
    </font>
    <font>
      <i/>
      <sz val="9"/>
      <color indexed="9"/>
      <name val="Arial CE"/>
    </font>
    <font>
      <sz val="8"/>
      <color indexed="9"/>
      <name val="Arial"/>
      <family val="2"/>
    </font>
    <font>
      <b/>
      <sz val="12"/>
      <name val="Arial CE"/>
      <family val="2"/>
    </font>
    <font>
      <b/>
      <i/>
      <sz val="8"/>
      <name val="Arial CE"/>
    </font>
    <font>
      <b/>
      <sz val="8"/>
      <color indexed="12"/>
      <name val="Arial CE"/>
    </font>
    <font>
      <i/>
      <sz val="8"/>
      <color indexed="12"/>
      <name val="Arial CE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0"/>
      <color indexed="12"/>
      <name val="Arial CE"/>
      <family val="2"/>
    </font>
    <font>
      <sz val="9"/>
      <color indexed="12"/>
      <name val="Arial CE"/>
    </font>
    <font>
      <sz val="9"/>
      <color indexed="12"/>
      <name val="Arial"/>
      <family val="2"/>
    </font>
    <font>
      <vertAlign val="superscript"/>
      <sz val="8"/>
      <name val="Arial CE"/>
    </font>
    <font>
      <sz val="8"/>
      <color indexed="21"/>
      <name val="Arial CE"/>
      <family val="2"/>
    </font>
    <font>
      <sz val="10"/>
      <color indexed="21"/>
      <name val="Arial CE"/>
      <family val="2"/>
    </font>
    <font>
      <sz val="10"/>
      <name val="Arial CE"/>
    </font>
    <font>
      <sz val="10"/>
      <color indexed="8"/>
      <name val="Arial"/>
      <family val="2"/>
    </font>
    <font>
      <sz val="10"/>
      <name val="Arial CE"/>
    </font>
    <font>
      <b/>
      <sz val="12"/>
      <color indexed="10"/>
      <name val="Calibri"/>
      <family val="2"/>
    </font>
    <font>
      <sz val="10"/>
      <color indexed="12"/>
      <name val="Calibri"/>
      <family val="2"/>
    </font>
    <font>
      <b/>
      <i/>
      <sz val="10"/>
      <color indexed="12"/>
      <name val="Calibri"/>
      <family val="2"/>
    </font>
    <font>
      <sz val="8"/>
      <color indexed="10"/>
      <name val="Calibri"/>
      <family val="2"/>
    </font>
    <font>
      <sz val="8"/>
      <name val="Calibri"/>
      <family val="2"/>
    </font>
    <font>
      <sz val="8"/>
      <name val="Arial CE"/>
    </font>
    <font>
      <i/>
      <sz val="8"/>
      <name val="Arial CE"/>
      <family val="2"/>
    </font>
    <font>
      <b/>
      <sz val="8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i/>
      <sz val="8"/>
      <color indexed="12"/>
      <name val="Arial CE"/>
      <charset val="238"/>
    </font>
    <font>
      <i/>
      <sz val="8"/>
      <name val="Arial CE"/>
      <charset val="238"/>
    </font>
    <font>
      <i/>
      <sz val="8"/>
      <color indexed="10"/>
      <name val="Arial CE"/>
      <family val="2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8"/>
      <name val="Calibri"/>
      <family val="2"/>
      <scheme val="minor"/>
    </font>
    <font>
      <i/>
      <sz val="10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9"/>
      <color indexed="12"/>
      <name val="Calibri"/>
      <family val="2"/>
      <scheme val="minor"/>
    </font>
    <font>
      <sz val="8"/>
      <color theme="0"/>
      <name val="Arial CE"/>
      <family val="2"/>
    </font>
    <font>
      <sz val="8"/>
      <color rgb="FF0000FF"/>
      <name val="Arial CE"/>
      <family val="2"/>
    </font>
    <font>
      <sz val="9"/>
      <color theme="1"/>
      <name val="Arial CE"/>
    </font>
    <font>
      <sz val="8"/>
      <color theme="1"/>
      <name val="Arial CE"/>
    </font>
    <font>
      <b/>
      <sz val="12"/>
      <name val="Calibri"/>
      <family val="2"/>
      <charset val="238"/>
      <scheme val="minor"/>
    </font>
    <font>
      <sz val="8"/>
      <color theme="0"/>
      <name val="Arial CE"/>
    </font>
    <font>
      <sz val="8"/>
      <color theme="0"/>
      <name val="Arial"/>
      <family val="2"/>
    </font>
    <font>
      <sz val="8"/>
      <color theme="0"/>
      <name val="Arial"/>
      <family val="2"/>
      <charset val="238"/>
    </font>
    <font>
      <sz val="10"/>
      <name val="Arial CE"/>
      <family val="2"/>
    </font>
    <font>
      <u/>
      <sz val="10"/>
      <color theme="10"/>
      <name val="Arial CE"/>
    </font>
    <font>
      <u/>
      <sz val="10"/>
      <color theme="11"/>
      <name val="Arial CE"/>
    </font>
    <font>
      <i/>
      <sz val="8"/>
      <color rgb="FF0000FF"/>
      <name val="Arial CE"/>
    </font>
    <font>
      <sz val="8"/>
      <color indexed="12"/>
      <name val="Arial CE"/>
    </font>
    <font>
      <b/>
      <i/>
      <sz val="8"/>
      <name val="Arial CE"/>
      <charset val="238"/>
    </font>
    <font>
      <i/>
      <sz val="8"/>
      <color rgb="FF0000FF"/>
      <name val="Arial CE"/>
      <charset val="238"/>
    </font>
    <font>
      <sz val="8"/>
      <color indexed="10"/>
      <name val="Arial CE"/>
      <charset val="238"/>
    </font>
    <font>
      <sz val="8"/>
      <color rgb="FF0000FF"/>
      <name val="Arial CE"/>
      <charset val="238"/>
    </font>
    <font>
      <sz val="8"/>
      <color theme="0"/>
      <name val="Arial CE"/>
      <charset val="238"/>
    </font>
    <font>
      <sz val="8"/>
      <color indexed="9"/>
      <name val="Arial CE"/>
      <charset val="238"/>
    </font>
    <font>
      <sz val="8"/>
      <color rgb="FF0000FF"/>
      <name val="Arial CE"/>
    </font>
    <font>
      <b/>
      <sz val="8"/>
      <color rgb="FF0000FF"/>
      <name val="Arial CE"/>
      <charset val="238"/>
    </font>
    <font>
      <sz val="9"/>
      <color rgb="FF0000FF"/>
      <name val="Arial CE"/>
    </font>
    <font>
      <b/>
      <sz val="8"/>
      <color rgb="FF0000FF"/>
      <name val="Arial CE"/>
    </font>
    <font>
      <b/>
      <sz val="8"/>
      <color indexed="21"/>
      <name val="Arial CE"/>
      <charset val="238"/>
    </font>
    <font>
      <sz val="10"/>
      <name val="Arial CE"/>
      <charset val="238"/>
    </font>
    <font>
      <i/>
      <sz val="12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sz val="11"/>
      <color rgb="FF9C0006"/>
      <name val="Calibri"/>
      <family val="2"/>
      <charset val="238"/>
      <scheme val="minor"/>
    </font>
    <font>
      <u/>
      <sz val="10"/>
      <color indexed="2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DC"/>
      <name val="Arial"/>
      <family val="2"/>
      <charset val="238"/>
    </font>
    <font>
      <sz val="10"/>
      <color rgb="FF0000DC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i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9"/>
      <color indexed="12"/>
      <name val="Arial"/>
      <family val="2"/>
      <charset val="238"/>
    </font>
    <font>
      <sz val="10"/>
      <color theme="0"/>
      <name val="Arial CE"/>
    </font>
    <font>
      <sz val="11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  <fill>
      <patternFill patternType="solid">
        <fgColor rgb="FF0000DC"/>
        <bgColor indexed="64"/>
      </patternFill>
    </fill>
    <fill>
      <patternFill patternType="solid">
        <fgColor rgb="FF0000FF"/>
        <bgColor indexed="64"/>
      </patternFill>
    </fill>
  </fills>
  <borders count="20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82">
    <xf numFmtId="0" fontId="0" fillId="0" borderId="0"/>
    <xf numFmtId="0" fontId="44" fillId="2" borderId="0" applyNumberFormat="0" applyBorder="0" applyAlignment="0" applyProtection="0"/>
    <xf numFmtId="0" fontId="85" fillId="3" borderId="0" applyNumberFormat="0" applyBorder="0" applyAlignment="0" applyProtection="0"/>
    <xf numFmtId="0" fontId="44" fillId="4" borderId="0" applyNumberFormat="0" applyBorder="0" applyAlignment="0" applyProtection="0"/>
    <xf numFmtId="0" fontId="85" fillId="5" borderId="0" applyNumberFormat="0" applyBorder="0" applyAlignment="0" applyProtection="0"/>
    <xf numFmtId="0" fontId="44" fillId="6" borderId="0" applyNumberFormat="0" applyBorder="0" applyAlignment="0" applyProtection="0"/>
    <xf numFmtId="0" fontId="85" fillId="7" borderId="0" applyNumberFormat="0" applyBorder="0" applyAlignment="0" applyProtection="0"/>
    <xf numFmtId="0" fontId="44" fillId="8" borderId="0" applyNumberFormat="0" applyBorder="0" applyAlignment="0" applyProtection="0"/>
    <xf numFmtId="0" fontId="85" fillId="9" borderId="0" applyNumberFormat="0" applyBorder="0" applyAlignment="0" applyProtection="0"/>
    <xf numFmtId="0" fontId="44" fillId="10" borderId="0" applyNumberFormat="0" applyBorder="0" applyAlignment="0" applyProtection="0"/>
    <xf numFmtId="0" fontId="85" fillId="10" borderId="0" applyNumberFormat="0" applyBorder="0" applyAlignment="0" applyProtection="0"/>
    <xf numFmtId="0" fontId="44" fillId="9" borderId="0" applyNumberFormat="0" applyBorder="0" applyAlignment="0" applyProtection="0"/>
    <xf numFmtId="0" fontId="85" fillId="7" borderId="0" applyNumberFormat="0" applyBorder="0" applyAlignment="0" applyProtection="0"/>
    <xf numFmtId="0" fontId="44" fillId="3" borderId="0" applyNumberFormat="0" applyBorder="0" applyAlignment="0" applyProtection="0"/>
    <xf numFmtId="0" fontId="85" fillId="10" borderId="0" applyNumberFormat="0" applyBorder="0" applyAlignment="0" applyProtection="0"/>
    <xf numFmtId="0" fontId="44" fillId="5" borderId="0" applyNumberFormat="0" applyBorder="0" applyAlignment="0" applyProtection="0"/>
    <xf numFmtId="0" fontId="85" fillId="5" borderId="0" applyNumberFormat="0" applyBorder="0" applyAlignment="0" applyProtection="0"/>
    <xf numFmtId="0" fontId="44" fillId="11" borderId="0" applyNumberFormat="0" applyBorder="0" applyAlignment="0" applyProtection="0"/>
    <xf numFmtId="0" fontId="85" fillId="12" borderId="0" applyNumberFormat="0" applyBorder="0" applyAlignment="0" applyProtection="0"/>
    <xf numFmtId="0" fontId="44" fillId="8" borderId="0" applyNumberFormat="0" applyBorder="0" applyAlignment="0" applyProtection="0"/>
    <xf numFmtId="0" fontId="85" fillId="4" borderId="0" applyNumberFormat="0" applyBorder="0" applyAlignment="0" applyProtection="0"/>
    <xf numFmtId="0" fontId="44" fillId="3" borderId="0" applyNumberFormat="0" applyBorder="0" applyAlignment="0" applyProtection="0"/>
    <xf numFmtId="0" fontId="85" fillId="10" borderId="0" applyNumberFormat="0" applyBorder="0" applyAlignment="0" applyProtection="0"/>
    <xf numFmtId="0" fontId="44" fillId="13" borderId="0" applyNumberFormat="0" applyBorder="0" applyAlignment="0" applyProtection="0"/>
    <xf numFmtId="0" fontId="85" fillId="7" borderId="0" applyNumberFormat="0" applyBorder="0" applyAlignment="0" applyProtection="0"/>
    <xf numFmtId="0" fontId="45" fillId="14" borderId="0" applyNumberFormat="0" applyBorder="0" applyAlignment="0" applyProtection="0"/>
    <xf numFmtId="0" fontId="86" fillId="10" borderId="0" applyNumberFormat="0" applyBorder="0" applyAlignment="0" applyProtection="0"/>
    <xf numFmtId="0" fontId="45" fillId="5" borderId="0" applyNumberFormat="0" applyBorder="0" applyAlignment="0" applyProtection="0"/>
    <xf numFmtId="0" fontId="86" fillId="15" borderId="0" applyNumberFormat="0" applyBorder="0" applyAlignment="0" applyProtection="0"/>
    <xf numFmtId="0" fontId="45" fillId="11" borderId="0" applyNumberFormat="0" applyBorder="0" applyAlignment="0" applyProtection="0"/>
    <xf numFmtId="0" fontId="86" fillId="13" borderId="0" applyNumberFormat="0" applyBorder="0" applyAlignment="0" applyProtection="0"/>
    <xf numFmtId="0" fontId="45" fillId="16" borderId="0" applyNumberFormat="0" applyBorder="0" applyAlignment="0" applyProtection="0"/>
    <xf numFmtId="0" fontId="86" fillId="4" borderId="0" applyNumberFormat="0" applyBorder="0" applyAlignment="0" applyProtection="0"/>
    <xf numFmtId="0" fontId="45" fillId="17" borderId="0" applyNumberFormat="0" applyBorder="0" applyAlignment="0" applyProtection="0"/>
    <xf numFmtId="0" fontId="86" fillId="10" borderId="0" applyNumberFormat="0" applyBorder="0" applyAlignment="0" applyProtection="0"/>
    <xf numFmtId="0" fontId="45" fillId="18" borderId="0" applyNumberFormat="0" applyBorder="0" applyAlignment="0" applyProtection="0"/>
    <xf numFmtId="0" fontId="86" fillId="5" borderId="0" applyNumberFormat="0" applyBorder="0" applyAlignment="0" applyProtection="0"/>
    <xf numFmtId="0" fontId="46" fillId="0" borderId="1" applyNumberFormat="0" applyFill="0" applyAlignment="0" applyProtection="0"/>
    <xf numFmtId="0" fontId="87" fillId="0" borderId="2" applyNumberFormat="0" applyFill="0" applyAlignment="0" applyProtection="0"/>
    <xf numFmtId="164" fontId="3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47" fillId="4" borderId="0" applyNumberFormat="0" applyBorder="0" applyAlignment="0" applyProtection="0"/>
    <xf numFmtId="0" fontId="88" fillId="8" borderId="0" applyNumberFormat="0" applyBorder="0" applyAlignment="0" applyProtection="0"/>
    <xf numFmtId="0" fontId="48" fillId="19" borderId="3" applyNumberFormat="0" applyAlignment="0" applyProtection="0"/>
    <xf numFmtId="0" fontId="89" fillId="19" borderId="3" applyNumberFormat="0" applyAlignment="0" applyProtection="0"/>
    <xf numFmtId="0" fontId="49" fillId="0" borderId="4" applyNumberFormat="0" applyFill="0" applyAlignment="0" applyProtection="0"/>
    <xf numFmtId="0" fontId="90" fillId="0" borderId="5" applyNumberFormat="0" applyFill="0" applyAlignment="0" applyProtection="0"/>
    <xf numFmtId="0" fontId="50" fillId="0" borderId="6" applyNumberFormat="0" applyFill="0" applyAlignment="0" applyProtection="0"/>
    <xf numFmtId="0" fontId="91" fillId="0" borderId="7" applyNumberFormat="0" applyFill="0" applyAlignment="0" applyProtection="0"/>
    <xf numFmtId="0" fontId="51" fillId="0" borderId="8" applyNumberFormat="0" applyFill="0" applyAlignment="0" applyProtection="0"/>
    <xf numFmtId="0" fontId="92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3" fillId="12" borderId="0" applyNumberFormat="0" applyBorder="0" applyAlignment="0" applyProtection="0"/>
    <xf numFmtId="0" fontId="94" fillId="12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44" fillId="0" borderId="0"/>
    <xf numFmtId="0" fontId="69" fillId="0" borderId="0"/>
    <xf numFmtId="0" fontId="83" fillId="0" borderId="0"/>
    <xf numFmtId="0" fontId="3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4" fillId="0" borderId="0"/>
    <xf numFmtId="0" fontId="67" fillId="0" borderId="0"/>
    <xf numFmtId="0" fontId="44" fillId="0" borderId="0"/>
    <xf numFmtId="0" fontId="34" fillId="0" borderId="0"/>
    <xf numFmtId="0" fontId="34" fillId="0" borderId="0"/>
    <xf numFmtId="0" fontId="44" fillId="0" borderId="0"/>
    <xf numFmtId="0" fontId="44" fillId="0" borderId="0"/>
    <xf numFmtId="0" fontId="44" fillId="0" borderId="0"/>
    <xf numFmtId="0" fontId="34" fillId="0" borderId="0"/>
    <xf numFmtId="0" fontId="44" fillId="0" borderId="0"/>
    <xf numFmtId="0" fontId="34" fillId="0" borderId="0"/>
    <xf numFmtId="0" fontId="34" fillId="0" borderId="0"/>
    <xf numFmtId="0" fontId="68" fillId="0" borderId="0"/>
    <xf numFmtId="0" fontId="34" fillId="0" borderId="0"/>
    <xf numFmtId="0" fontId="34" fillId="0" borderId="0"/>
    <xf numFmtId="0" fontId="44" fillId="0" borderId="0"/>
    <xf numFmtId="0" fontId="2" fillId="0" borderId="0"/>
    <xf numFmtId="0" fontId="34" fillId="7" borderId="10" applyNumberFormat="0" applyFont="0" applyAlignment="0" applyProtection="0"/>
    <xf numFmtId="0" fontId="83" fillId="7" borderId="10" applyNumberFormat="0" applyFont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54" fillId="0" borderId="11" applyNumberFormat="0" applyFill="0" applyAlignment="0" applyProtection="0"/>
    <xf numFmtId="0" fontId="95" fillId="0" borderId="12" applyNumberFormat="0" applyFill="0" applyAlignment="0" applyProtection="0"/>
    <xf numFmtId="0" fontId="55" fillId="6" borderId="0" applyNumberFormat="0" applyBorder="0" applyAlignment="0" applyProtection="0"/>
    <xf numFmtId="0" fontId="96" fillId="10" borderId="0" applyNumberFormat="0" applyBorder="0" applyAlignment="0" applyProtection="0"/>
    <xf numFmtId="0" fontId="5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7" fillId="9" borderId="13" applyNumberFormat="0" applyAlignment="0" applyProtection="0"/>
    <xf numFmtId="0" fontId="97" fillId="12" borderId="13" applyNumberFormat="0" applyAlignment="0" applyProtection="0"/>
    <xf numFmtId="0" fontId="58" fillId="20" borderId="13" applyNumberFormat="0" applyAlignment="0" applyProtection="0"/>
    <xf numFmtId="0" fontId="98" fillId="21" borderId="1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6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45" fillId="22" borderId="0" applyNumberFormat="0" applyBorder="0" applyAlignment="0" applyProtection="0"/>
    <xf numFmtId="0" fontId="86" fillId="23" borderId="0" applyNumberFormat="0" applyBorder="0" applyAlignment="0" applyProtection="0"/>
    <xf numFmtId="0" fontId="45" fillId="24" borderId="0" applyNumberFormat="0" applyBorder="0" applyAlignment="0" applyProtection="0"/>
    <xf numFmtId="0" fontId="86" fillId="15" borderId="0" applyNumberFormat="0" applyBorder="0" applyAlignment="0" applyProtection="0"/>
    <xf numFmtId="0" fontId="45" fillId="25" borderId="0" applyNumberFormat="0" applyBorder="0" applyAlignment="0" applyProtection="0"/>
    <xf numFmtId="0" fontId="86" fillId="13" borderId="0" applyNumberFormat="0" applyBorder="0" applyAlignment="0" applyProtection="0"/>
    <xf numFmtId="0" fontId="45" fillId="16" borderId="0" applyNumberFormat="0" applyBorder="0" applyAlignment="0" applyProtection="0"/>
    <xf numFmtId="0" fontId="86" fillId="26" borderId="0" applyNumberFormat="0" applyBorder="0" applyAlignment="0" applyProtection="0"/>
    <xf numFmtId="0" fontId="45" fillId="17" borderId="0" applyNumberFormat="0" applyBorder="0" applyAlignment="0" applyProtection="0"/>
    <xf numFmtId="0" fontId="86" fillId="17" borderId="0" applyNumberFormat="0" applyBorder="0" applyAlignment="0" applyProtection="0"/>
    <xf numFmtId="0" fontId="45" fillId="15" borderId="0" applyNumberFormat="0" applyBorder="0" applyAlignment="0" applyProtection="0"/>
    <xf numFmtId="0" fontId="86" fillId="24" borderId="0" applyNumberFormat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38" fillId="0" borderId="0"/>
    <xf numFmtId="0" fontId="83" fillId="0" borderId="0"/>
    <xf numFmtId="0" fontId="142" fillId="36" borderId="0" applyNumberFormat="0" applyBorder="0" applyAlignment="0" applyProtection="0"/>
    <xf numFmtId="0" fontId="46" fillId="0" borderId="168" applyNumberFormat="0" applyFill="0" applyAlignment="0" applyProtection="0"/>
    <xf numFmtId="0" fontId="87" fillId="0" borderId="169" applyNumberFormat="0" applyFill="0" applyAlignment="0" applyProtection="0"/>
    <xf numFmtId="0" fontId="51" fillId="0" borderId="170" applyNumberFormat="0" applyFill="0" applyAlignment="0" applyProtection="0"/>
    <xf numFmtId="0" fontId="92" fillId="0" borderId="171" applyNumberFormat="0" applyFill="0" applyAlignment="0" applyProtection="0"/>
    <xf numFmtId="0" fontId="2" fillId="0" borderId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2" fillId="0" borderId="175" applyNumberFormat="0" applyFill="0" applyAlignment="0" applyProtection="0"/>
    <xf numFmtId="0" fontId="34" fillId="0" borderId="0"/>
    <xf numFmtId="9" fontId="44" fillId="0" borderId="0" applyFont="0" applyFill="0" applyBorder="0" applyAlignment="0" applyProtection="0"/>
    <xf numFmtId="0" fontId="34" fillId="0" borderId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83" fillId="0" borderId="0"/>
    <xf numFmtId="0" fontId="83" fillId="0" borderId="0"/>
    <xf numFmtId="0" fontId="1" fillId="0" borderId="0"/>
    <xf numFmtId="0" fontId="143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83" fillId="0" borderId="0" applyFont="0" applyFill="0" applyBorder="0" applyAlignment="0" applyProtection="0"/>
    <xf numFmtId="0" fontId="83" fillId="0" borderId="0"/>
    <xf numFmtId="0" fontId="83" fillId="0" borderId="0"/>
    <xf numFmtId="0" fontId="1" fillId="0" borderId="0"/>
    <xf numFmtId="0" fontId="87" fillId="0" borderId="169" applyNumberFormat="0" applyFill="0" applyAlignment="0" applyProtection="0"/>
    <xf numFmtId="0" fontId="98" fillId="21" borderId="173" applyNumberFormat="0" applyAlignment="0" applyProtection="0"/>
    <xf numFmtId="0" fontId="87" fillId="0" borderId="169" applyNumberFormat="0" applyFill="0" applyAlignment="0" applyProtection="0"/>
    <xf numFmtId="0" fontId="46" fillId="0" borderId="168" applyNumberFormat="0" applyFill="0" applyAlignment="0" applyProtection="0"/>
    <xf numFmtId="0" fontId="99" fillId="21" borderId="14" applyNumberFormat="0" applyAlignment="0" applyProtection="0"/>
    <xf numFmtId="0" fontId="59" fillId="20" borderId="14" applyNumberFormat="0" applyAlignment="0" applyProtection="0"/>
    <xf numFmtId="0" fontId="98" fillId="21" borderId="173" applyNumberFormat="0" applyAlignment="0" applyProtection="0"/>
    <xf numFmtId="0" fontId="58" fillId="20" borderId="173" applyNumberFormat="0" applyAlignment="0" applyProtection="0"/>
    <xf numFmtId="0" fontId="97" fillId="12" borderId="173" applyNumberFormat="0" applyAlignment="0" applyProtection="0"/>
    <xf numFmtId="0" fontId="57" fillId="9" borderId="173" applyNumberFormat="0" applyAlignment="0" applyProtection="0"/>
    <xf numFmtId="0" fontId="83" fillId="7" borderId="172" applyNumberFormat="0" applyFont="0" applyAlignment="0" applyProtection="0"/>
    <xf numFmtId="0" fontId="34" fillId="7" borderId="172" applyNumberFormat="0" applyFont="0" applyAlignment="0" applyProtection="0"/>
    <xf numFmtId="0" fontId="46" fillId="0" borderId="168" applyNumberFormat="0" applyFill="0" applyAlignment="0" applyProtection="0"/>
    <xf numFmtId="0" fontId="87" fillId="0" borderId="169" applyNumberFormat="0" applyFill="0" applyAlignment="0" applyProtection="0"/>
    <xf numFmtId="0" fontId="92" fillId="0" borderId="175" applyNumberFormat="0" applyFill="0" applyAlignment="0" applyProtection="0"/>
    <xf numFmtId="0" fontId="92" fillId="0" borderId="175" applyNumberFormat="0" applyFill="0" applyAlignment="0" applyProtection="0"/>
    <xf numFmtId="0" fontId="87" fillId="0" borderId="169" applyNumberFormat="0" applyFill="0" applyAlignment="0" applyProtection="0"/>
    <xf numFmtId="0" fontId="46" fillId="0" borderId="168" applyNumberFormat="0" applyFill="0" applyAlignment="0" applyProtection="0"/>
    <xf numFmtId="0" fontId="58" fillId="20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46" fillId="0" borderId="168" applyNumberFormat="0" applyFill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46" fillId="0" borderId="168" applyNumberFormat="0" applyFill="0" applyAlignment="0" applyProtection="0"/>
    <xf numFmtId="0" fontId="87" fillId="0" borderId="169" applyNumberFormat="0" applyFill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57" fillId="9" borderId="173" applyNumberFormat="0" applyAlignment="0" applyProtection="0"/>
    <xf numFmtId="0" fontId="34" fillId="7" borderId="172" applyNumberFormat="0" applyFon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51" fillId="0" borderId="170" applyNumberFormat="0" applyFill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87" fillId="0" borderId="169" applyNumberFormat="0" applyFill="0" applyAlignment="0" applyProtection="0"/>
    <xf numFmtId="0" fontId="83" fillId="7" borderId="172" applyNumberFormat="0" applyFont="0" applyAlignment="0" applyProtection="0"/>
    <xf numFmtId="0" fontId="46" fillId="0" borderId="168" applyNumberFormat="0" applyFill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46" fillId="0" borderId="168" applyNumberFormat="0" applyFill="0" applyAlignment="0" applyProtection="0"/>
    <xf numFmtId="0" fontId="87" fillId="0" borderId="169" applyNumberFormat="0" applyFill="0" applyAlignment="0" applyProtection="0"/>
    <xf numFmtId="0" fontId="98" fillId="21" borderId="173" applyNumberFormat="0" applyAlignment="0" applyProtection="0"/>
    <xf numFmtId="0" fontId="87" fillId="0" borderId="169" applyNumberFormat="0" applyFill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97" fillId="12" borderId="173" applyNumberFormat="0" applyAlignment="0" applyProtection="0"/>
    <xf numFmtId="0" fontId="98" fillId="21" borderId="173" applyNumberFormat="0" applyAlignment="0" applyProtection="0"/>
    <xf numFmtId="0" fontId="99" fillId="21" borderId="14" applyNumberFormat="0" applyAlignment="0" applyProtection="0"/>
    <xf numFmtId="0" fontId="87" fillId="0" borderId="169" applyNumberFormat="0" applyFill="0" applyAlignment="0" applyProtection="0"/>
    <xf numFmtId="0" fontId="87" fillId="0" borderId="169" applyNumberFormat="0" applyFill="0" applyAlignment="0" applyProtection="0"/>
    <xf numFmtId="0" fontId="46" fillId="0" borderId="168" applyNumberFormat="0" applyFill="0" applyAlignment="0" applyProtection="0"/>
    <xf numFmtId="0" fontId="58" fillId="20" borderId="173" applyNumberFormat="0" applyAlignment="0" applyProtection="0"/>
    <xf numFmtId="0" fontId="59" fillId="20" borderId="14" applyNumberFormat="0" applyAlignment="0" applyProtection="0"/>
    <xf numFmtId="0" fontId="98" fillId="21" borderId="173" applyNumberFormat="0" applyAlignment="0" applyProtection="0"/>
    <xf numFmtId="0" fontId="46" fillId="0" borderId="168" applyNumberFormat="0" applyFill="0" applyAlignment="0" applyProtection="0"/>
    <xf numFmtId="0" fontId="57" fillId="9" borderId="173" applyNumberFormat="0" applyAlignment="0" applyProtection="0"/>
    <xf numFmtId="0" fontId="87" fillId="0" borderId="169" applyNumberFormat="0" applyFill="0" applyAlignment="0" applyProtection="0"/>
    <xf numFmtId="0" fontId="87" fillId="0" borderId="169" applyNumberFormat="0" applyFill="0" applyAlignment="0" applyProtection="0"/>
    <xf numFmtId="0" fontId="98" fillId="21" borderId="173" applyNumberFormat="0" applyAlignment="0" applyProtection="0"/>
    <xf numFmtId="0" fontId="87" fillId="0" borderId="169" applyNumberFormat="0" applyFill="0" applyAlignment="0" applyProtection="0"/>
    <xf numFmtId="0" fontId="46" fillId="0" borderId="168" applyNumberFormat="0" applyFill="0" applyAlignment="0" applyProtection="0"/>
    <xf numFmtId="0" fontId="99" fillId="21" borderId="14" applyNumberFormat="0" applyAlignment="0" applyProtection="0"/>
    <xf numFmtId="0" fontId="59" fillId="20" borderId="14" applyNumberFormat="0" applyAlignment="0" applyProtection="0"/>
    <xf numFmtId="0" fontId="98" fillId="21" borderId="173" applyNumberFormat="0" applyAlignment="0" applyProtection="0"/>
    <xf numFmtId="0" fontId="58" fillId="20" borderId="173" applyNumberFormat="0" applyAlignment="0" applyProtection="0"/>
    <xf numFmtId="0" fontId="97" fillId="12" borderId="173" applyNumberFormat="0" applyAlignment="0" applyProtection="0"/>
    <xf numFmtId="0" fontId="57" fillId="9" borderId="173" applyNumberFormat="0" applyAlignment="0" applyProtection="0"/>
    <xf numFmtId="0" fontId="83" fillId="7" borderId="172" applyNumberFormat="0" applyFont="0" applyAlignment="0" applyProtection="0"/>
    <xf numFmtId="0" fontId="34" fillId="7" borderId="172" applyNumberFormat="0" applyFont="0" applyAlignment="0" applyProtection="0"/>
    <xf numFmtId="0" fontId="46" fillId="0" borderId="168" applyNumberFormat="0" applyFill="0" applyAlignment="0" applyProtection="0"/>
    <xf numFmtId="0" fontId="87" fillId="0" borderId="169" applyNumberFormat="0" applyFill="0" applyAlignment="0" applyProtection="0"/>
    <xf numFmtId="0" fontId="87" fillId="0" borderId="169" applyNumberFormat="0" applyFill="0" applyAlignment="0" applyProtection="0"/>
    <xf numFmtId="0" fontId="46" fillId="0" borderId="168" applyNumberFormat="0" applyFill="0" applyAlignment="0" applyProtection="0"/>
    <xf numFmtId="0" fontId="58" fillId="20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46" fillId="0" borderId="168" applyNumberFormat="0" applyFill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46" fillId="0" borderId="168" applyNumberFormat="0" applyFill="0" applyAlignment="0" applyProtection="0"/>
    <xf numFmtId="0" fontId="87" fillId="0" borderId="169" applyNumberFormat="0" applyFill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57" fillId="9" borderId="173" applyNumberFormat="0" applyAlignment="0" applyProtection="0"/>
    <xf numFmtId="0" fontId="34" fillId="7" borderId="172" applyNumberFormat="0" applyFon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87" fillId="0" borderId="169" applyNumberFormat="0" applyFill="0" applyAlignment="0" applyProtection="0"/>
    <xf numFmtId="0" fontId="83" fillId="7" borderId="172" applyNumberFormat="0" applyFont="0" applyAlignment="0" applyProtection="0"/>
    <xf numFmtId="0" fontId="46" fillId="0" borderId="168" applyNumberFormat="0" applyFill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99" fillId="21" borderId="14" applyNumberFormat="0" applyAlignment="0" applyProtection="0"/>
    <xf numFmtId="0" fontId="59" fillId="20" borderId="14" applyNumberFormat="0" applyAlignment="0" applyProtection="0"/>
    <xf numFmtId="0" fontId="98" fillId="21" borderId="173" applyNumberFormat="0" applyAlignment="0" applyProtection="0"/>
    <xf numFmtId="0" fontId="58" fillId="20" borderId="173" applyNumberFormat="0" applyAlignment="0" applyProtection="0"/>
    <xf numFmtId="0" fontId="97" fillId="12" borderId="173" applyNumberFormat="0" applyAlignment="0" applyProtection="0"/>
    <xf numFmtId="0" fontId="57" fillId="9" borderId="173" applyNumberFormat="0" applyAlignment="0" applyProtection="0"/>
    <xf numFmtId="0" fontId="83" fillId="7" borderId="172" applyNumberFormat="0" applyFont="0" applyAlignment="0" applyProtection="0"/>
    <xf numFmtId="0" fontId="34" fillId="7" borderId="172" applyNumberFormat="0" applyFont="0" applyAlignment="0" applyProtection="0"/>
    <xf numFmtId="0" fontId="46" fillId="0" borderId="168" applyNumberFormat="0" applyFill="0" applyAlignment="0" applyProtection="0"/>
    <xf numFmtId="0" fontId="87" fillId="0" borderId="169" applyNumberFormat="0" applyFill="0" applyAlignment="0" applyProtection="0"/>
    <xf numFmtId="0" fontId="87" fillId="0" borderId="169" applyNumberFormat="0" applyFill="0" applyAlignment="0" applyProtection="0"/>
    <xf numFmtId="0" fontId="46" fillId="0" borderId="168" applyNumberFormat="0" applyFill="0" applyAlignment="0" applyProtection="0"/>
    <xf numFmtId="0" fontId="58" fillId="20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46" fillId="0" borderId="168" applyNumberFormat="0" applyFill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46" fillId="0" borderId="168" applyNumberFormat="0" applyFill="0" applyAlignment="0" applyProtection="0"/>
    <xf numFmtId="0" fontId="87" fillId="0" borderId="169" applyNumberFormat="0" applyFill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57" fillId="9" borderId="173" applyNumberFormat="0" applyAlignment="0" applyProtection="0"/>
    <xf numFmtId="0" fontId="34" fillId="7" borderId="172" applyNumberFormat="0" applyFon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87" fillId="0" borderId="169" applyNumberFormat="0" applyFill="0" applyAlignment="0" applyProtection="0"/>
    <xf numFmtId="0" fontId="83" fillId="7" borderId="172" applyNumberFormat="0" applyFont="0" applyAlignment="0" applyProtection="0"/>
    <xf numFmtId="0" fontId="46" fillId="0" borderId="168" applyNumberFormat="0" applyFill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99" fillId="21" borderId="14" applyNumberFormat="0" applyAlignment="0" applyProtection="0"/>
    <xf numFmtId="0" fontId="59" fillId="20" borderId="14" applyNumberFormat="0" applyAlignment="0" applyProtection="0"/>
    <xf numFmtId="0" fontId="98" fillId="21" borderId="173" applyNumberFormat="0" applyAlignment="0" applyProtection="0"/>
    <xf numFmtId="0" fontId="58" fillId="20" borderId="173" applyNumberFormat="0" applyAlignment="0" applyProtection="0"/>
    <xf numFmtId="0" fontId="97" fillId="12" borderId="173" applyNumberFormat="0" applyAlignment="0" applyProtection="0"/>
    <xf numFmtId="0" fontId="57" fillId="9" borderId="173" applyNumberFormat="0" applyAlignment="0" applyProtection="0"/>
    <xf numFmtId="0" fontId="83" fillId="7" borderId="172" applyNumberFormat="0" applyFont="0" applyAlignment="0" applyProtection="0"/>
    <xf numFmtId="0" fontId="34" fillId="7" borderId="172" applyNumberFormat="0" applyFont="0" applyAlignment="0" applyProtection="0"/>
    <xf numFmtId="0" fontId="46" fillId="0" borderId="168" applyNumberFormat="0" applyFill="0" applyAlignment="0" applyProtection="0"/>
    <xf numFmtId="0" fontId="87" fillId="0" borderId="169" applyNumberFormat="0" applyFill="0" applyAlignment="0" applyProtection="0"/>
    <xf numFmtId="0" fontId="87" fillId="0" borderId="169" applyNumberFormat="0" applyFill="0" applyAlignment="0" applyProtection="0"/>
    <xf numFmtId="0" fontId="46" fillId="0" borderId="168" applyNumberFormat="0" applyFill="0" applyAlignment="0" applyProtection="0"/>
    <xf numFmtId="0" fontId="58" fillId="20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46" fillId="0" borderId="168" applyNumberFormat="0" applyFill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46" fillId="0" borderId="168" applyNumberFormat="0" applyFill="0" applyAlignment="0" applyProtection="0"/>
    <xf numFmtId="0" fontId="87" fillId="0" borderId="169" applyNumberFormat="0" applyFill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57" fillId="9" borderId="173" applyNumberFormat="0" applyAlignment="0" applyProtection="0"/>
    <xf numFmtId="0" fontId="34" fillId="7" borderId="172" applyNumberFormat="0" applyFon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87" fillId="0" borderId="169" applyNumberFormat="0" applyFill="0" applyAlignment="0" applyProtection="0"/>
    <xf numFmtId="0" fontId="83" fillId="7" borderId="172" applyNumberFormat="0" applyFont="0" applyAlignment="0" applyProtection="0"/>
    <xf numFmtId="0" fontId="46" fillId="0" borderId="168" applyNumberFormat="0" applyFill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87" fillId="0" borderId="169" applyNumberFormat="0" applyFill="0" applyAlignment="0" applyProtection="0"/>
    <xf numFmtId="0" fontId="98" fillId="21" borderId="173" applyNumberFormat="0" applyAlignment="0" applyProtection="0"/>
    <xf numFmtId="0" fontId="87" fillId="0" borderId="169" applyNumberFormat="0" applyFill="0" applyAlignment="0" applyProtection="0"/>
    <xf numFmtId="0" fontId="46" fillId="0" borderId="168" applyNumberFormat="0" applyFill="0" applyAlignment="0" applyProtection="0"/>
    <xf numFmtId="0" fontId="99" fillId="21" borderId="14" applyNumberFormat="0" applyAlignment="0" applyProtection="0"/>
    <xf numFmtId="0" fontId="59" fillId="20" borderId="14" applyNumberFormat="0" applyAlignment="0" applyProtection="0"/>
    <xf numFmtId="0" fontId="98" fillId="21" borderId="173" applyNumberFormat="0" applyAlignment="0" applyProtection="0"/>
    <xf numFmtId="0" fontId="58" fillId="20" borderId="173" applyNumberFormat="0" applyAlignment="0" applyProtection="0"/>
    <xf numFmtId="0" fontId="97" fillId="12" borderId="173" applyNumberFormat="0" applyAlignment="0" applyProtection="0"/>
    <xf numFmtId="0" fontId="57" fillId="9" borderId="173" applyNumberFormat="0" applyAlignment="0" applyProtection="0"/>
    <xf numFmtId="0" fontId="83" fillId="7" borderId="172" applyNumberFormat="0" applyFont="0" applyAlignment="0" applyProtection="0"/>
    <xf numFmtId="0" fontId="34" fillId="7" borderId="172" applyNumberFormat="0" applyFont="0" applyAlignment="0" applyProtection="0"/>
    <xf numFmtId="0" fontId="46" fillId="0" borderId="168" applyNumberFormat="0" applyFill="0" applyAlignment="0" applyProtection="0"/>
    <xf numFmtId="0" fontId="87" fillId="0" borderId="169" applyNumberFormat="0" applyFill="0" applyAlignment="0" applyProtection="0"/>
    <xf numFmtId="0" fontId="87" fillId="0" borderId="169" applyNumberFormat="0" applyFill="0" applyAlignment="0" applyProtection="0"/>
    <xf numFmtId="0" fontId="46" fillId="0" borderId="168" applyNumberFormat="0" applyFill="0" applyAlignment="0" applyProtection="0"/>
    <xf numFmtId="0" fontId="58" fillId="20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46" fillId="0" borderId="168" applyNumberFormat="0" applyFill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46" fillId="0" borderId="168" applyNumberFormat="0" applyFill="0" applyAlignment="0" applyProtection="0"/>
    <xf numFmtId="0" fontId="87" fillId="0" borderId="169" applyNumberFormat="0" applyFill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57" fillId="9" borderId="173" applyNumberFormat="0" applyAlignment="0" applyProtection="0"/>
    <xf numFmtId="0" fontId="34" fillId="7" borderId="172" applyNumberFormat="0" applyFon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34" fillId="7" borderId="172" applyNumberFormat="0" applyFont="0" applyAlignment="0" applyProtection="0"/>
    <xf numFmtId="0" fontId="83" fillId="7" borderId="172" applyNumberFormat="0" applyFont="0" applyAlignment="0" applyProtection="0"/>
    <xf numFmtId="0" fontId="57" fillId="9" borderId="173" applyNumberFormat="0" applyAlignment="0" applyProtection="0"/>
    <xf numFmtId="0" fontId="97" fillId="12" borderId="173" applyNumberFormat="0" applyAlignment="0" applyProtection="0"/>
    <xf numFmtId="0" fontId="58" fillId="20" borderId="173" applyNumberFormat="0" applyAlignment="0" applyProtection="0"/>
    <xf numFmtId="0" fontId="98" fillId="21" borderId="173" applyNumberFormat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  <xf numFmtId="0" fontId="87" fillId="0" borderId="169" applyNumberFormat="0" applyFill="0" applyAlignment="0" applyProtection="0"/>
    <xf numFmtId="0" fontId="83" fillId="7" borderId="172" applyNumberFormat="0" applyFont="0" applyAlignment="0" applyProtection="0"/>
    <xf numFmtId="0" fontId="46" fillId="0" borderId="168" applyNumberFormat="0" applyFill="0" applyAlignment="0" applyProtection="0"/>
    <xf numFmtId="0" fontId="59" fillId="20" borderId="14" applyNumberFormat="0" applyAlignment="0" applyProtection="0"/>
    <xf numFmtId="0" fontId="99" fillId="21" borderId="14" applyNumberFormat="0" applyAlignment="0" applyProtection="0"/>
  </cellStyleXfs>
  <cellXfs count="1086">
    <xf numFmtId="0" fontId="0" fillId="0" borderId="0" xfId="0"/>
    <xf numFmtId="0" fontId="4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4" fillId="0" borderId="17" xfId="0" applyFont="1" applyBorder="1"/>
    <xf numFmtId="0" fontId="6" fillId="0" borderId="18" xfId="0" applyFont="1" applyBorder="1"/>
    <xf numFmtId="0" fontId="4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0" borderId="0" xfId="0" applyFont="1"/>
    <xf numFmtId="0" fontId="6" fillId="27" borderId="17" xfId="0" applyFont="1" applyFill="1" applyBorder="1"/>
    <xf numFmtId="0" fontId="6" fillId="27" borderId="18" xfId="0" applyFont="1" applyFill="1" applyBorder="1"/>
    <xf numFmtId="0" fontId="8" fillId="27" borderId="20" xfId="0" applyFont="1" applyFill="1" applyBorder="1" applyAlignment="1">
      <alignment horizontal="center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0" xfId="0" applyFont="1"/>
    <xf numFmtId="0" fontId="8" fillId="0" borderId="24" xfId="0" applyFont="1" applyBorder="1"/>
    <xf numFmtId="0" fontId="8" fillId="0" borderId="25" xfId="0" applyFont="1" applyBorder="1" applyAlignment="1">
      <alignment horizontal="center"/>
    </xf>
    <xf numFmtId="0" fontId="8" fillId="0" borderId="26" xfId="0" applyFont="1" applyBorder="1"/>
    <xf numFmtId="0" fontId="6" fillId="27" borderId="27" xfId="0" applyFont="1" applyFill="1" applyBorder="1"/>
    <xf numFmtId="0" fontId="6" fillId="27" borderId="28" xfId="0" applyFont="1" applyFill="1" applyBorder="1"/>
    <xf numFmtId="0" fontId="8" fillId="0" borderId="29" xfId="0" applyFont="1" applyBorder="1"/>
    <xf numFmtId="0" fontId="8" fillId="0" borderId="30" xfId="0" applyFont="1" applyBorder="1"/>
    <xf numFmtId="0" fontId="8" fillId="0" borderId="17" xfId="0" applyFont="1" applyBorder="1"/>
    <xf numFmtId="0" fontId="8" fillId="0" borderId="18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center"/>
    </xf>
    <xf numFmtId="0" fontId="16" fillId="0" borderId="21" xfId="0" applyFont="1" applyBorder="1"/>
    <xf numFmtId="0" fontId="16" fillId="0" borderId="0" xfId="0" applyFont="1"/>
    <xf numFmtId="0" fontId="16" fillId="0" borderId="24" xfId="0" applyFont="1" applyBorder="1"/>
    <xf numFmtId="0" fontId="16" fillId="0" borderId="25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9" fillId="0" borderId="0" xfId="0" applyFont="1"/>
    <xf numFmtId="3" fontId="6" fillId="27" borderId="28" xfId="0" applyNumberFormat="1" applyFont="1" applyFill="1" applyBorder="1"/>
    <xf numFmtId="3" fontId="14" fillId="27" borderId="37" xfId="0" applyNumberFormat="1" applyFont="1" applyFill="1" applyBorder="1"/>
    <xf numFmtId="3" fontId="8" fillId="0" borderId="22" xfId="0" applyNumberFormat="1" applyFont="1" applyBorder="1"/>
    <xf numFmtId="3" fontId="14" fillId="0" borderId="38" xfId="0" applyNumberFormat="1" applyFont="1" applyBorder="1"/>
    <xf numFmtId="3" fontId="16" fillId="0" borderId="24" xfId="0" applyNumberFormat="1" applyFont="1" applyBorder="1"/>
    <xf numFmtId="3" fontId="17" fillId="0" borderId="24" xfId="0" applyNumberFormat="1" applyFont="1" applyBorder="1"/>
    <xf numFmtId="3" fontId="17" fillId="0" borderId="39" xfId="0" applyNumberFormat="1" applyFont="1" applyBorder="1"/>
    <xf numFmtId="3" fontId="8" fillId="0" borderId="24" xfId="0" applyNumberFormat="1" applyFont="1" applyBorder="1"/>
    <xf numFmtId="3" fontId="14" fillId="0" borderId="39" xfId="0" applyNumberFormat="1" applyFont="1" applyBorder="1"/>
    <xf numFmtId="3" fontId="8" fillId="0" borderId="26" xfId="0" applyNumberFormat="1" applyFont="1" applyBorder="1"/>
    <xf numFmtId="3" fontId="14" fillId="0" borderId="26" xfId="0" applyNumberFormat="1" applyFont="1" applyBorder="1"/>
    <xf numFmtId="3" fontId="14" fillId="0" borderId="41" xfId="0" applyNumberFormat="1" applyFont="1" applyBorder="1"/>
    <xf numFmtId="3" fontId="8" fillId="0" borderId="30" xfId="0" applyNumberFormat="1" applyFont="1" applyBorder="1"/>
    <xf numFmtId="3" fontId="14" fillId="0" borderId="42" xfId="0" applyNumberFormat="1" applyFont="1" applyBorder="1"/>
    <xf numFmtId="3" fontId="8" fillId="0" borderId="18" xfId="0" applyNumberFormat="1" applyFont="1" applyBorder="1"/>
    <xf numFmtId="3" fontId="14" fillId="0" borderId="18" xfId="0" applyNumberFormat="1" applyFont="1" applyBorder="1"/>
    <xf numFmtId="3" fontId="14" fillId="0" borderId="35" xfId="0" applyNumberFormat="1" applyFont="1" applyBorder="1"/>
    <xf numFmtId="0" fontId="14" fillId="0" borderId="43" xfId="0" applyFont="1" applyBorder="1"/>
    <xf numFmtId="3" fontId="20" fillId="27" borderId="37" xfId="0" applyNumberFormat="1" applyFont="1" applyFill="1" applyBorder="1"/>
    <xf numFmtId="3" fontId="5" fillId="0" borderId="40" xfId="0" applyNumberFormat="1" applyFont="1" applyBorder="1"/>
    <xf numFmtId="3" fontId="5" fillId="0" borderId="39" xfId="0" applyNumberFormat="1" applyFont="1" applyBorder="1"/>
    <xf numFmtId="3" fontId="17" fillId="0" borderId="40" xfId="0" applyNumberFormat="1" applyFont="1" applyBorder="1"/>
    <xf numFmtId="14" fontId="5" fillId="0" borderId="0" xfId="0" applyNumberFormat="1" applyFont="1" applyAlignment="1">
      <alignment horizontal="left"/>
    </xf>
    <xf numFmtId="3" fontId="14" fillId="0" borderId="0" xfId="0" applyNumberFormat="1" applyFont="1"/>
    <xf numFmtId="3" fontId="14" fillId="0" borderId="0" xfId="90" applyNumberFormat="1" applyFont="1"/>
    <xf numFmtId="3" fontId="7" fillId="0" borderId="24" xfId="0" applyNumberFormat="1" applyFont="1" applyBorder="1"/>
    <xf numFmtId="3" fontId="14" fillId="0" borderId="51" xfId="0" applyNumberFormat="1" applyFont="1" applyBorder="1"/>
    <xf numFmtId="3" fontId="14" fillId="28" borderId="43" xfId="0" applyNumberFormat="1" applyFont="1" applyFill="1" applyBorder="1"/>
    <xf numFmtId="3" fontId="17" fillId="0" borderId="52" xfId="0" applyNumberFormat="1" applyFont="1" applyBorder="1"/>
    <xf numFmtId="3" fontId="17" fillId="0" borderId="47" xfId="0" applyNumberFormat="1" applyFont="1" applyBorder="1"/>
    <xf numFmtId="3" fontId="17" fillId="0" borderId="41" xfId="0" applyNumberFormat="1" applyFont="1" applyBorder="1"/>
    <xf numFmtId="3" fontId="14" fillId="0" borderId="52" xfId="0" applyNumberFormat="1" applyFont="1" applyBorder="1"/>
    <xf numFmtId="3" fontId="14" fillId="0" borderId="53" xfId="0" applyNumberFormat="1" applyFont="1" applyBorder="1"/>
    <xf numFmtId="3" fontId="14" fillId="0" borderId="54" xfId="0" applyNumberFormat="1" applyFont="1" applyBorder="1"/>
    <xf numFmtId="0" fontId="8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27" borderId="57" xfId="0" applyFont="1" applyFill="1" applyBorder="1" applyAlignment="1">
      <alignment horizontal="center"/>
    </xf>
    <xf numFmtId="3" fontId="10" fillId="27" borderId="37" xfId="0" applyNumberFormat="1" applyFont="1" applyFill="1" applyBorder="1"/>
    <xf numFmtId="0" fontId="14" fillId="0" borderId="59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3" fontId="20" fillId="27" borderId="27" xfId="0" applyNumberFormat="1" applyFont="1" applyFill="1" applyBorder="1"/>
    <xf numFmtId="3" fontId="8" fillId="0" borderId="60" xfId="0" applyNumberFormat="1" applyFont="1" applyBorder="1"/>
    <xf numFmtId="3" fontId="10" fillId="27" borderId="27" xfId="0" applyNumberFormat="1" applyFont="1" applyFill="1" applyBorder="1"/>
    <xf numFmtId="3" fontId="14" fillId="0" borderId="17" xfId="0" applyNumberFormat="1" applyFont="1" applyBorder="1"/>
    <xf numFmtId="0" fontId="14" fillId="0" borderId="61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3" fontId="20" fillId="27" borderId="63" xfId="0" applyNumberFormat="1" applyFont="1" applyFill="1" applyBorder="1"/>
    <xf numFmtId="3" fontId="8" fillId="0" borderId="64" xfId="0" applyNumberFormat="1" applyFont="1" applyBorder="1"/>
    <xf numFmtId="3" fontId="17" fillId="0" borderId="65" xfId="0" applyNumberFormat="1" applyFont="1" applyBorder="1"/>
    <xf numFmtId="3" fontId="14" fillId="0" borderId="65" xfId="0" applyNumberFormat="1" applyFont="1" applyBorder="1"/>
    <xf numFmtId="3" fontId="10" fillId="27" borderId="63" xfId="0" applyNumberFormat="1" applyFont="1" applyFill="1" applyBorder="1"/>
    <xf numFmtId="3" fontId="14" fillId="0" borderId="62" xfId="0" applyNumberFormat="1" applyFont="1" applyBorder="1"/>
    <xf numFmtId="0" fontId="14" fillId="0" borderId="66" xfId="0" applyFont="1" applyBorder="1" applyAlignment="1">
      <alignment horizontal="center"/>
    </xf>
    <xf numFmtId="0" fontId="14" fillId="0" borderId="67" xfId="0" applyFont="1" applyBorder="1" applyAlignment="1">
      <alignment horizontal="center"/>
    </xf>
    <xf numFmtId="3" fontId="20" fillId="27" borderId="68" xfId="0" applyNumberFormat="1" applyFont="1" applyFill="1" applyBorder="1"/>
    <xf numFmtId="3" fontId="8" fillId="0" borderId="69" xfId="0" applyNumberFormat="1" applyFont="1" applyBorder="1"/>
    <xf numFmtId="3" fontId="17" fillId="0" borderId="51" xfId="0" applyNumberFormat="1" applyFont="1" applyBorder="1"/>
    <xf numFmtId="3" fontId="10" fillId="27" borderId="68" xfId="0" applyNumberFormat="1" applyFont="1" applyFill="1" applyBorder="1"/>
    <xf numFmtId="3" fontId="14" fillId="0" borderId="70" xfId="0" applyNumberFormat="1" applyFont="1" applyBorder="1"/>
    <xf numFmtId="3" fontId="14" fillId="0" borderId="67" xfId="0" applyNumberFormat="1" applyFont="1" applyBorder="1"/>
    <xf numFmtId="3" fontId="9" fillId="27" borderId="37" xfId="0" applyNumberFormat="1" applyFont="1" applyFill="1" applyBorder="1"/>
    <xf numFmtId="3" fontId="5" fillId="0" borderId="38" xfId="0" applyNumberFormat="1" applyFont="1" applyBorder="1"/>
    <xf numFmtId="3" fontId="5" fillId="0" borderId="42" xfId="0" applyNumberFormat="1" applyFont="1" applyBorder="1"/>
    <xf numFmtId="0" fontId="4" fillId="0" borderId="71" xfId="0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0" fontId="8" fillId="0" borderId="73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3" fontId="20" fillId="27" borderId="28" xfId="0" applyNumberFormat="1" applyFont="1" applyFill="1" applyBorder="1"/>
    <xf numFmtId="3" fontId="21" fillId="0" borderId="26" xfId="0" applyNumberFormat="1" applyFont="1" applyBorder="1"/>
    <xf numFmtId="3" fontId="21" fillId="0" borderId="24" xfId="0" applyNumberFormat="1" applyFont="1" applyBorder="1"/>
    <xf numFmtId="3" fontId="21" fillId="0" borderId="74" xfId="0" applyNumberFormat="1" applyFont="1" applyBorder="1"/>
    <xf numFmtId="0" fontId="20" fillId="0" borderId="75" xfId="0" applyFont="1" applyBorder="1" applyAlignment="1">
      <alignment horizontal="center"/>
    </xf>
    <xf numFmtId="3" fontId="20" fillId="27" borderId="76" xfId="0" applyNumberFormat="1" applyFont="1" applyFill="1" applyBorder="1"/>
    <xf numFmtId="3" fontId="8" fillId="0" borderId="77" xfId="0" applyNumberFormat="1" applyFont="1" applyBorder="1"/>
    <xf numFmtId="3" fontId="21" fillId="0" borderId="78" xfId="0" applyNumberFormat="1" applyFont="1" applyBorder="1"/>
    <xf numFmtId="3" fontId="21" fillId="0" borderId="79" xfId="0" applyNumberFormat="1" applyFont="1" applyBorder="1"/>
    <xf numFmtId="3" fontId="21" fillId="0" borderId="80" xfId="0" applyNumberFormat="1" applyFont="1" applyBorder="1"/>
    <xf numFmtId="0" fontId="8" fillId="0" borderId="81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81" xfId="0" applyNumberFormat="1" applyFont="1" applyBorder="1"/>
    <xf numFmtId="3" fontId="17" fillId="0" borderId="26" xfId="0" applyNumberFormat="1" applyFont="1" applyBorder="1"/>
    <xf numFmtId="0" fontId="10" fillId="0" borderId="33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3" fontId="10" fillId="0" borderId="38" xfId="0" applyNumberFormat="1" applyFont="1" applyBorder="1"/>
    <xf numFmtId="3" fontId="22" fillId="0" borderId="41" xfId="0" applyNumberFormat="1" applyFont="1" applyBorder="1"/>
    <xf numFmtId="3" fontId="22" fillId="0" borderId="39" xfId="0" applyNumberFormat="1" applyFont="1" applyBorder="1"/>
    <xf numFmtId="3" fontId="22" fillId="0" borderId="82" xfId="0" applyNumberFormat="1" applyFont="1" applyBorder="1"/>
    <xf numFmtId="3" fontId="10" fillId="0" borderId="35" xfId="0" applyNumberFormat="1" applyFont="1" applyBorder="1"/>
    <xf numFmtId="0" fontId="10" fillId="0" borderId="0" xfId="0" applyFont="1"/>
    <xf numFmtId="0" fontId="24" fillId="0" borderId="0" xfId="0" applyFont="1"/>
    <xf numFmtId="0" fontId="26" fillId="0" borderId="0" xfId="0" applyFont="1"/>
    <xf numFmtId="0" fontId="23" fillId="0" borderId="0" xfId="0" applyFont="1"/>
    <xf numFmtId="0" fontId="14" fillId="0" borderId="0" xfId="0" applyFont="1" applyAlignment="1">
      <alignment horizontal="right"/>
    </xf>
    <xf numFmtId="3" fontId="17" fillId="0" borderId="36" xfId="0" applyNumberFormat="1" applyFont="1" applyBorder="1"/>
    <xf numFmtId="3" fontId="17" fillId="0" borderId="25" xfId="0" applyNumberFormat="1" applyFont="1" applyBorder="1"/>
    <xf numFmtId="0" fontId="14" fillId="0" borderId="16" xfId="0" applyFont="1" applyBorder="1" applyAlignment="1">
      <alignment horizontal="center"/>
    </xf>
    <xf numFmtId="3" fontId="14" fillId="0" borderId="64" xfId="0" applyNumberFormat="1" applyFont="1" applyBorder="1"/>
    <xf numFmtId="3" fontId="9" fillId="27" borderId="20" xfId="0" applyNumberFormat="1" applyFont="1" applyFill="1" applyBorder="1"/>
    <xf numFmtId="3" fontId="12" fillId="0" borderId="0" xfId="0" applyNumberFormat="1" applyFont="1"/>
    <xf numFmtId="3" fontId="11" fillId="0" borderId="0" xfId="0" applyNumberFormat="1" applyFont="1"/>
    <xf numFmtId="3" fontId="19" fillId="0" borderId="0" xfId="0" applyNumberFormat="1" applyFont="1"/>
    <xf numFmtId="0" fontId="6" fillId="0" borderId="5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3" fontId="6" fillId="27" borderId="27" xfId="0" applyNumberFormat="1" applyFont="1" applyFill="1" applyBorder="1"/>
    <xf numFmtId="3" fontId="16" fillId="0" borderId="85" xfId="0" applyNumberFormat="1" applyFont="1" applyBorder="1"/>
    <xf numFmtId="0" fontId="4" fillId="0" borderId="86" xfId="0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0" fontId="8" fillId="27" borderId="88" xfId="0" applyFont="1" applyFill="1" applyBorder="1" applyAlignment="1">
      <alignment horizontal="center"/>
    </xf>
    <xf numFmtId="0" fontId="8" fillId="0" borderId="89" xfId="0" applyFont="1" applyBorder="1" applyAlignment="1">
      <alignment horizontal="center"/>
    </xf>
    <xf numFmtId="0" fontId="16" fillId="0" borderId="90" xfId="0" applyFont="1" applyBorder="1" applyAlignment="1">
      <alignment horizontal="center"/>
    </xf>
    <xf numFmtId="0" fontId="8" fillId="0" borderId="90" xfId="0" applyFont="1" applyBorder="1" applyAlignment="1">
      <alignment horizontal="center"/>
    </xf>
    <xf numFmtId="0" fontId="8" fillId="0" borderId="91" xfId="0" applyFont="1" applyBorder="1" applyAlignment="1">
      <alignment horizontal="center"/>
    </xf>
    <xf numFmtId="3" fontId="10" fillId="27" borderId="28" xfId="0" applyNumberFormat="1" applyFont="1" applyFill="1" applyBorder="1"/>
    <xf numFmtId="3" fontId="7" fillId="0" borderId="22" xfId="0" applyNumberFormat="1" applyFont="1" applyBorder="1"/>
    <xf numFmtId="3" fontId="7" fillId="0" borderId="26" xfId="0" applyNumberFormat="1" applyFont="1" applyBorder="1"/>
    <xf numFmtId="3" fontId="7" fillId="0" borderId="30" xfId="0" applyNumberFormat="1" applyFont="1" applyBorder="1"/>
    <xf numFmtId="0" fontId="2" fillId="0" borderId="17" xfId="0" applyFont="1" applyBorder="1"/>
    <xf numFmtId="0" fontId="2" fillId="0" borderId="0" xfId="0" applyFont="1"/>
    <xf numFmtId="3" fontId="17" fillId="0" borderId="84" xfId="0" applyNumberFormat="1" applyFont="1" applyBorder="1"/>
    <xf numFmtId="3" fontId="5" fillId="0" borderId="84" xfId="0" applyNumberFormat="1" applyFont="1" applyBorder="1"/>
    <xf numFmtId="0" fontId="14" fillId="0" borderId="72" xfId="0" applyFont="1" applyBorder="1" applyAlignment="1">
      <alignment horizontal="center"/>
    </xf>
    <xf numFmtId="3" fontId="17" fillId="0" borderId="55" xfId="0" applyNumberFormat="1" applyFont="1" applyBorder="1"/>
    <xf numFmtId="3" fontId="17" fillId="0" borderId="42" xfId="0" applyNumberFormat="1" applyFont="1" applyBorder="1"/>
    <xf numFmtId="3" fontId="17" fillId="0" borderId="35" xfId="0" applyNumberFormat="1" applyFont="1" applyBorder="1"/>
    <xf numFmtId="0" fontId="14" fillId="28" borderId="0" xfId="0" applyFont="1" applyFill="1"/>
    <xf numFmtId="3" fontId="14" fillId="28" borderId="0" xfId="0" applyNumberFormat="1" applyFont="1" applyFill="1"/>
    <xf numFmtId="0" fontId="14" fillId="0" borderId="16" xfId="0" applyFont="1" applyBorder="1"/>
    <xf numFmtId="0" fontId="34" fillId="0" borderId="0" xfId="0" applyFont="1"/>
    <xf numFmtId="0" fontId="31" fillId="0" borderId="0" xfId="0" applyFont="1"/>
    <xf numFmtId="0" fontId="33" fillId="0" borderId="0" xfId="0" applyFont="1"/>
    <xf numFmtId="0" fontId="32" fillId="0" borderId="0" xfId="0" applyFont="1"/>
    <xf numFmtId="14" fontId="32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3" fontId="30" fillId="0" borderId="0" xfId="0" applyNumberFormat="1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0" fillId="0" borderId="0" xfId="0" applyFont="1"/>
    <xf numFmtId="3" fontId="39" fillId="0" borderId="0" xfId="0" applyNumberFormat="1" applyFont="1"/>
    <xf numFmtId="0" fontId="40" fillId="29" borderId="0" xfId="0" applyFont="1" applyFill="1" applyAlignment="1">
      <alignment horizontal="right"/>
    </xf>
    <xf numFmtId="0" fontId="40" fillId="29" borderId="0" xfId="0" applyFont="1" applyFill="1"/>
    <xf numFmtId="10" fontId="5" fillId="0" borderId="39" xfId="0" applyNumberFormat="1" applyFont="1" applyBorder="1"/>
    <xf numFmtId="3" fontId="5" fillId="0" borderId="47" xfId="0" applyNumberFormat="1" applyFont="1" applyBorder="1"/>
    <xf numFmtId="3" fontId="5" fillId="0" borderId="41" xfId="0" applyNumberFormat="1" applyFont="1" applyBorder="1"/>
    <xf numFmtId="3" fontId="9" fillId="27" borderId="28" xfId="0" applyNumberFormat="1" applyFont="1" applyFill="1" applyBorder="1"/>
    <xf numFmtId="0" fontId="14" fillId="0" borderId="82" xfId="0" applyFont="1" applyBorder="1" applyAlignment="1">
      <alignment horizontal="center"/>
    </xf>
    <xf numFmtId="3" fontId="14" fillId="0" borderId="100" xfId="0" applyNumberFormat="1" applyFont="1" applyBorder="1"/>
    <xf numFmtId="3" fontId="16" fillId="0" borderId="41" xfId="0" applyNumberFormat="1" applyFont="1" applyBorder="1"/>
    <xf numFmtId="3" fontId="0" fillId="0" borderId="0" xfId="0" applyNumberFormat="1"/>
    <xf numFmtId="3" fontId="14" fillId="0" borderId="82" xfId="0" applyNumberFormat="1" applyFont="1" applyBorder="1"/>
    <xf numFmtId="0" fontId="18" fillId="0" borderId="33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3" fontId="41" fillId="0" borderId="41" xfId="0" applyNumberFormat="1" applyFont="1" applyBorder="1"/>
    <xf numFmtId="3" fontId="18" fillId="0" borderId="41" xfId="0" applyNumberFormat="1" applyFont="1" applyBorder="1"/>
    <xf numFmtId="3" fontId="18" fillId="0" borderId="42" xfId="0" applyNumberFormat="1" applyFont="1" applyBorder="1"/>
    <xf numFmtId="3" fontId="18" fillId="0" borderId="35" xfId="0" applyNumberFormat="1" applyFont="1" applyBorder="1"/>
    <xf numFmtId="0" fontId="18" fillId="0" borderId="0" xfId="0" applyFont="1"/>
    <xf numFmtId="3" fontId="18" fillId="28" borderId="43" xfId="0" applyNumberFormat="1" applyFont="1" applyFill="1" applyBorder="1"/>
    <xf numFmtId="0" fontId="18" fillId="0" borderId="43" xfId="0" applyFont="1" applyBorder="1"/>
    <xf numFmtId="0" fontId="42" fillId="0" borderId="0" xfId="0" applyFont="1"/>
    <xf numFmtId="3" fontId="17" fillId="0" borderId="78" xfId="0" applyNumberFormat="1" applyFont="1" applyBorder="1"/>
    <xf numFmtId="3" fontId="17" fillId="0" borderId="101" xfId="0" applyNumberFormat="1" applyFont="1" applyBorder="1"/>
    <xf numFmtId="3" fontId="14" fillId="0" borderId="78" xfId="0" applyNumberFormat="1" applyFont="1" applyBorder="1"/>
    <xf numFmtId="3" fontId="14" fillId="0" borderId="102" xfId="0" applyNumberFormat="1" applyFont="1" applyBorder="1"/>
    <xf numFmtId="3" fontId="14" fillId="0" borderId="101" xfId="0" applyNumberFormat="1" applyFont="1" applyBorder="1"/>
    <xf numFmtId="3" fontId="7" fillId="0" borderId="85" xfId="0" applyNumberFormat="1" applyFont="1" applyBorder="1"/>
    <xf numFmtId="3" fontId="7" fillId="0" borderId="60" xfId="0" applyNumberFormat="1" applyFont="1" applyBorder="1"/>
    <xf numFmtId="3" fontId="7" fillId="0" borderId="52" xfId="0" applyNumberFormat="1" applyFont="1" applyBorder="1"/>
    <xf numFmtId="3" fontId="14" fillId="0" borderId="103" xfId="0" applyNumberFormat="1" applyFont="1" applyBorder="1"/>
    <xf numFmtId="3" fontId="7" fillId="0" borderId="53" xfId="0" applyNumberFormat="1" applyFont="1" applyBorder="1"/>
    <xf numFmtId="3" fontId="7" fillId="0" borderId="79" xfId="0" applyNumberFormat="1" applyFont="1" applyBorder="1"/>
    <xf numFmtId="3" fontId="10" fillId="0" borderId="39" xfId="0" applyNumberFormat="1" applyFont="1" applyBorder="1"/>
    <xf numFmtId="3" fontId="7" fillId="0" borderId="80" xfId="0" applyNumberFormat="1" applyFont="1" applyBorder="1"/>
    <xf numFmtId="3" fontId="7" fillId="0" borderId="74" xfId="0" applyNumberFormat="1" applyFont="1" applyBorder="1"/>
    <xf numFmtId="3" fontId="7" fillId="0" borderId="41" xfId="0" applyNumberFormat="1" applyFont="1" applyBorder="1"/>
    <xf numFmtId="3" fontId="7" fillId="0" borderId="95" xfId="0" applyNumberFormat="1" applyFont="1" applyBorder="1"/>
    <xf numFmtId="0" fontId="43" fillId="0" borderId="0" xfId="0" applyFont="1"/>
    <xf numFmtId="3" fontId="18" fillId="29" borderId="0" xfId="0" applyNumberFormat="1" applyFont="1" applyFill="1"/>
    <xf numFmtId="1" fontId="29" fillId="29" borderId="0" xfId="0" applyNumberFormat="1" applyFont="1" applyFill="1" applyAlignment="1">
      <alignment horizontal="right"/>
    </xf>
    <xf numFmtId="3" fontId="18" fillId="0" borderId="38" xfId="0" applyNumberFormat="1" applyFont="1" applyBorder="1"/>
    <xf numFmtId="3" fontId="8" fillId="29" borderId="0" xfId="0" applyNumberFormat="1" applyFont="1" applyFill="1"/>
    <xf numFmtId="3" fontId="10" fillId="29" borderId="0" xfId="0" applyNumberFormat="1" applyFont="1" applyFill="1"/>
    <xf numFmtId="3" fontId="5" fillId="0" borderId="26" xfId="0" applyNumberFormat="1" applyFont="1" applyBorder="1"/>
    <xf numFmtId="3" fontId="14" fillId="0" borderId="43" xfId="0" applyNumberFormat="1" applyFont="1" applyBorder="1"/>
    <xf numFmtId="0" fontId="18" fillId="30" borderId="33" xfId="0" applyFont="1" applyFill="1" applyBorder="1" applyAlignment="1">
      <alignment horizontal="center"/>
    </xf>
    <xf numFmtId="0" fontId="18" fillId="30" borderId="35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3" fontId="43" fillId="0" borderId="0" xfId="0" applyNumberFormat="1" applyFont="1"/>
    <xf numFmtId="3" fontId="19" fillId="0" borderId="52" xfId="0" applyNumberFormat="1" applyFont="1" applyBorder="1"/>
    <xf numFmtId="3" fontId="14" fillId="0" borderId="77" xfId="0" applyNumberFormat="1" applyFont="1" applyBorder="1"/>
    <xf numFmtId="3" fontId="9" fillId="27" borderId="76" xfId="0" applyNumberFormat="1" applyFont="1" applyFill="1" applyBorder="1"/>
    <xf numFmtId="0" fontId="14" fillId="0" borderId="81" xfId="0" applyFont="1" applyBorder="1" applyAlignment="1">
      <alignment horizontal="center"/>
    </xf>
    <xf numFmtId="3" fontId="17" fillId="0" borderId="79" xfId="0" applyNumberFormat="1" applyFont="1" applyBorder="1"/>
    <xf numFmtId="0" fontId="62" fillId="0" borderId="21" xfId="0" applyFont="1" applyBorder="1"/>
    <xf numFmtId="0" fontId="62" fillId="0" borderId="26" xfId="0" applyFont="1" applyBorder="1"/>
    <xf numFmtId="0" fontId="62" fillId="0" borderId="25" xfId="0" applyFont="1" applyBorder="1" applyAlignment="1">
      <alignment horizontal="center"/>
    </xf>
    <xf numFmtId="3" fontId="12" fillId="0" borderId="39" xfId="0" applyNumberFormat="1" applyFont="1" applyBorder="1"/>
    <xf numFmtId="0" fontId="62" fillId="0" borderId="0" xfId="0" applyFont="1"/>
    <xf numFmtId="3" fontId="12" fillId="0" borderId="36" xfId="0" applyNumberFormat="1" applyFont="1" applyBorder="1"/>
    <xf numFmtId="3" fontId="12" fillId="0" borderId="25" xfId="0" applyNumberFormat="1" applyFont="1" applyBorder="1"/>
    <xf numFmtId="3" fontId="12" fillId="0" borderId="24" xfId="0" applyNumberFormat="1" applyFont="1" applyBorder="1"/>
    <xf numFmtId="0" fontId="63" fillId="0" borderId="0" xfId="0" applyFont="1"/>
    <xf numFmtId="0" fontId="12" fillId="0" borderId="107" xfId="0" applyFont="1" applyBorder="1"/>
    <xf numFmtId="0" fontId="14" fillId="0" borderId="108" xfId="0" applyFont="1" applyBorder="1"/>
    <xf numFmtId="0" fontId="0" fillId="0" borderId="108" xfId="0" applyBorder="1"/>
    <xf numFmtId="0" fontId="0" fillId="0" borderId="109" xfId="0" applyBorder="1"/>
    <xf numFmtId="0" fontId="5" fillId="0" borderId="107" xfId="0" applyFont="1" applyBorder="1"/>
    <xf numFmtId="3" fontId="14" fillId="0" borderId="110" xfId="0" applyNumberFormat="1" applyFont="1" applyBorder="1"/>
    <xf numFmtId="3" fontId="14" fillId="0" borderId="111" xfId="0" applyNumberFormat="1" applyFont="1" applyBorder="1"/>
    <xf numFmtId="3" fontId="14" fillId="0" borderId="112" xfId="0" applyNumberFormat="1" applyFont="1" applyBorder="1"/>
    <xf numFmtId="3" fontId="7" fillId="0" borderId="113" xfId="0" applyNumberFormat="1" applyFont="1" applyBorder="1"/>
    <xf numFmtId="3" fontId="7" fillId="0" borderId="109" xfId="0" applyNumberFormat="1" applyFont="1" applyBorder="1"/>
    <xf numFmtId="3" fontId="7" fillId="0" borderId="93" xfId="0" applyNumberFormat="1" applyFont="1" applyBorder="1"/>
    <xf numFmtId="3" fontId="18" fillId="0" borderId="114" xfId="0" applyNumberFormat="1" applyFont="1" applyBorder="1"/>
    <xf numFmtId="3" fontId="18" fillId="0" borderId="115" xfId="0" applyNumberFormat="1" applyFont="1" applyBorder="1"/>
    <xf numFmtId="0" fontId="5" fillId="29" borderId="107" xfId="0" applyFont="1" applyFill="1" applyBorder="1"/>
    <xf numFmtId="0" fontId="0" fillId="29" borderId="108" xfId="0" applyFill="1" applyBorder="1"/>
    <xf numFmtId="0" fontId="0" fillId="29" borderId="109" xfId="0" applyFill="1" applyBorder="1"/>
    <xf numFmtId="3" fontId="14" fillId="29" borderId="116" xfId="0" applyNumberFormat="1" applyFont="1" applyFill="1" applyBorder="1"/>
    <xf numFmtId="3" fontId="14" fillId="29" borderId="117" xfId="0" applyNumberFormat="1" applyFont="1" applyFill="1" applyBorder="1"/>
    <xf numFmtId="3" fontId="18" fillId="29" borderId="118" xfId="0" applyNumberFormat="1" applyFont="1" applyFill="1" applyBorder="1"/>
    <xf numFmtId="0" fontId="12" fillId="0" borderId="59" xfId="0" applyFont="1" applyBorder="1"/>
    <xf numFmtId="0" fontId="0" fillId="0" borderId="16" xfId="0" applyBorder="1"/>
    <xf numFmtId="0" fontId="4" fillId="0" borderId="16" xfId="0" applyFont="1" applyBorder="1" applyAlignment="1">
      <alignment horizontal="center"/>
    </xf>
    <xf numFmtId="3" fontId="14" fillId="0" borderId="69" xfId="0" applyNumberFormat="1" applyFont="1" applyBorder="1"/>
    <xf numFmtId="0" fontId="5" fillId="0" borderId="21" xfId="0" applyFont="1" applyBorder="1"/>
    <xf numFmtId="0" fontId="5" fillId="0" borderId="17" xfId="0" applyFont="1" applyBorder="1"/>
    <xf numFmtId="0" fontId="0" fillId="0" borderId="18" xfId="0" applyBorder="1"/>
    <xf numFmtId="0" fontId="4" fillId="0" borderId="18" xfId="0" applyFont="1" applyBorder="1" applyAlignment="1">
      <alignment horizontal="center"/>
    </xf>
    <xf numFmtId="3" fontId="14" fillId="29" borderId="119" xfId="0" applyNumberFormat="1" applyFont="1" applyFill="1" applyBorder="1"/>
    <xf numFmtId="3" fontId="14" fillId="29" borderId="120" xfId="0" applyNumberFormat="1" applyFont="1" applyFill="1" applyBorder="1"/>
    <xf numFmtId="3" fontId="14" fillId="29" borderId="121" xfId="0" applyNumberFormat="1" applyFont="1" applyFill="1" applyBorder="1"/>
    <xf numFmtId="3" fontId="18" fillId="29" borderId="122" xfId="0" applyNumberFormat="1" applyFont="1" applyFill="1" applyBorder="1"/>
    <xf numFmtId="3" fontId="7" fillId="0" borderId="106" xfId="0" applyNumberFormat="1" applyFont="1" applyBorder="1"/>
    <xf numFmtId="0" fontId="5" fillId="0" borderId="16" xfId="0" applyFont="1" applyBorder="1"/>
    <xf numFmtId="0" fontId="5" fillId="0" borderId="18" xfId="0" applyFont="1" applyBorder="1"/>
    <xf numFmtId="0" fontId="14" fillId="0" borderId="18" xfId="0" applyFont="1" applyBorder="1"/>
    <xf numFmtId="3" fontId="14" fillId="32" borderId="114" xfId="0" applyNumberFormat="1" applyFont="1" applyFill="1" applyBorder="1"/>
    <xf numFmtId="3" fontId="14" fillId="32" borderId="115" xfId="0" applyNumberFormat="1" applyFont="1" applyFill="1" applyBorder="1"/>
    <xf numFmtId="3" fontId="14" fillId="32" borderId="118" xfId="0" applyNumberFormat="1" applyFont="1" applyFill="1" applyBorder="1"/>
    <xf numFmtId="3" fontId="11" fillId="0" borderId="117" xfId="0" applyNumberFormat="1" applyFont="1" applyBorder="1"/>
    <xf numFmtId="3" fontId="30" fillId="0" borderId="117" xfId="0" applyNumberFormat="1" applyFont="1" applyBorder="1"/>
    <xf numFmtId="3" fontId="30" fillId="0" borderId="111" xfId="0" applyNumberFormat="1" applyFont="1" applyBorder="1"/>
    <xf numFmtId="3" fontId="30" fillId="0" borderId="43" xfId="0" applyNumberFormat="1" applyFont="1" applyBorder="1"/>
    <xf numFmtId="0" fontId="14" fillId="0" borderId="117" xfId="0" applyFont="1" applyBorder="1"/>
    <xf numFmtId="3" fontId="14" fillId="0" borderId="117" xfId="0" applyNumberFormat="1" applyFont="1" applyBorder="1"/>
    <xf numFmtId="0" fontId="14" fillId="32" borderId="111" xfId="0" applyFont="1" applyFill="1" applyBorder="1"/>
    <xf numFmtId="0" fontId="5" fillId="0" borderId="16" xfId="0" applyFont="1" applyBorder="1" applyAlignment="1">
      <alignment horizontal="center"/>
    </xf>
    <xf numFmtId="0" fontId="14" fillId="0" borderId="21" xfId="0" applyFont="1" applyBorder="1"/>
    <xf numFmtId="0" fontId="14" fillId="0" borderId="17" xfId="0" applyFont="1" applyBorder="1"/>
    <xf numFmtId="0" fontId="5" fillId="0" borderId="18" xfId="0" applyFont="1" applyBorder="1" applyAlignment="1">
      <alignment horizontal="center"/>
    </xf>
    <xf numFmtId="0" fontId="12" fillId="0" borderId="123" xfId="0" applyFont="1" applyBorder="1"/>
    <xf numFmtId="0" fontId="14" fillId="0" borderId="124" xfId="0" applyFont="1" applyBorder="1"/>
    <xf numFmtId="0" fontId="5" fillId="0" borderId="124" xfId="0" applyFont="1" applyBorder="1" applyAlignment="1">
      <alignment horizontal="center"/>
    </xf>
    <xf numFmtId="0" fontId="5" fillId="0" borderId="124" xfId="0" applyFont="1" applyBorder="1"/>
    <xf numFmtId="3" fontId="14" fillId="0" borderId="124" xfId="0" applyNumberFormat="1" applyFont="1" applyBorder="1"/>
    <xf numFmtId="3" fontId="11" fillId="0" borderId="124" xfId="0" applyNumberFormat="1" applyFont="1" applyBorder="1"/>
    <xf numFmtId="0" fontId="14" fillId="0" borderId="125" xfId="0" applyFont="1" applyBorder="1"/>
    <xf numFmtId="0" fontId="14" fillId="0" borderId="74" xfId="0" applyFont="1" applyBorder="1"/>
    <xf numFmtId="0" fontId="5" fillId="0" borderId="74" xfId="0" applyFont="1" applyBorder="1" applyAlignment="1">
      <alignment horizontal="center"/>
    </xf>
    <xf numFmtId="0" fontId="5" fillId="0" borderId="74" xfId="0" applyFont="1" applyBorder="1"/>
    <xf numFmtId="3" fontId="11" fillId="0" borderId="74" xfId="0" applyNumberFormat="1" applyFont="1" applyBorder="1"/>
    <xf numFmtId="0" fontId="14" fillId="0" borderId="126" xfId="0" applyFont="1" applyBorder="1"/>
    <xf numFmtId="0" fontId="14" fillId="0" borderId="26" xfId="0" applyFont="1" applyBorder="1"/>
    <xf numFmtId="0" fontId="5" fillId="0" borderId="26" xfId="0" applyFont="1" applyBorder="1" applyAlignment="1">
      <alignment horizontal="center"/>
    </xf>
    <xf numFmtId="0" fontId="5" fillId="0" borderId="26" xfId="0" applyFont="1" applyBorder="1"/>
    <xf numFmtId="3" fontId="11" fillId="0" borderId="26" xfId="0" applyNumberFormat="1" applyFont="1" applyBorder="1"/>
    <xf numFmtId="3" fontId="5" fillId="32" borderId="127" xfId="0" applyNumberFormat="1" applyFont="1" applyFill="1" applyBorder="1"/>
    <xf numFmtId="3" fontId="5" fillId="0" borderId="51" xfId="0" applyNumberFormat="1" applyFont="1" applyBorder="1"/>
    <xf numFmtId="3" fontId="5" fillId="0" borderId="128" xfId="0" applyNumberFormat="1" applyFont="1" applyBorder="1"/>
    <xf numFmtId="3" fontId="10" fillId="0" borderId="41" xfId="0" applyNumberFormat="1" applyFont="1" applyBorder="1"/>
    <xf numFmtId="3" fontId="10" fillId="0" borderId="122" xfId="0" applyNumberFormat="1" applyFont="1" applyBorder="1"/>
    <xf numFmtId="3" fontId="10" fillId="0" borderId="95" xfId="0" applyNumberFormat="1" applyFont="1" applyBorder="1"/>
    <xf numFmtId="3" fontId="8" fillId="0" borderId="96" xfId="0" applyNumberFormat="1" applyFont="1" applyBorder="1"/>
    <xf numFmtId="3" fontId="18" fillId="0" borderId="94" xfId="0" applyNumberFormat="1" applyFont="1" applyBorder="1"/>
    <xf numFmtId="3" fontId="18" fillId="0" borderId="96" xfId="0" applyNumberFormat="1" applyFont="1" applyBorder="1"/>
    <xf numFmtId="3" fontId="5" fillId="0" borderId="60" xfId="0" applyNumberFormat="1" applyFont="1" applyBorder="1"/>
    <xf numFmtId="3" fontId="12" fillId="0" borderId="78" xfId="0" applyNumberFormat="1" applyFont="1" applyBorder="1"/>
    <xf numFmtId="3" fontId="5" fillId="27" borderId="37" xfId="0" applyNumberFormat="1" applyFont="1" applyFill="1" applyBorder="1"/>
    <xf numFmtId="3" fontId="5" fillId="0" borderId="24" xfId="0" applyNumberFormat="1" applyFont="1" applyBorder="1"/>
    <xf numFmtId="3" fontId="5" fillId="0" borderId="30" xfId="0" applyNumberFormat="1" applyFont="1" applyBorder="1"/>
    <xf numFmtId="3" fontId="5" fillId="0" borderId="25" xfId="0" applyNumberFormat="1" applyFont="1" applyBorder="1"/>
    <xf numFmtId="3" fontId="9" fillId="27" borderId="46" xfId="0" applyNumberFormat="1" applyFont="1" applyFill="1" applyBorder="1"/>
    <xf numFmtId="3" fontId="5" fillId="0" borderId="36" xfId="0" applyNumberFormat="1" applyFont="1" applyBorder="1"/>
    <xf numFmtId="0" fontId="61" fillId="0" borderId="0" xfId="0" applyFont="1"/>
    <xf numFmtId="0" fontId="11" fillId="0" borderId="0" xfId="0" applyFont="1"/>
    <xf numFmtId="0" fontId="66" fillId="0" borderId="0" xfId="0" applyFont="1"/>
    <xf numFmtId="0" fontId="65" fillId="0" borderId="0" xfId="0" applyFont="1"/>
    <xf numFmtId="3" fontId="32" fillId="0" borderId="0" xfId="0" applyNumberFormat="1" applyFont="1"/>
    <xf numFmtId="3" fontId="5" fillId="0" borderId="78" xfId="0" applyNumberFormat="1" applyFont="1" applyBorder="1"/>
    <xf numFmtId="0" fontId="101" fillId="0" borderId="32" xfId="62" applyFont="1" applyBorder="1" applyAlignment="1">
      <alignment horizontal="center"/>
    </xf>
    <xf numFmtId="0" fontId="101" fillId="0" borderId="15" xfId="62" applyFont="1" applyBorder="1" applyAlignment="1">
      <alignment horizontal="center"/>
    </xf>
    <xf numFmtId="0" fontId="102" fillId="0" borderId="61" xfId="62" applyFont="1" applyBorder="1" applyAlignment="1">
      <alignment horizontal="left"/>
    </xf>
    <xf numFmtId="0" fontId="103" fillId="0" borderId="75" xfId="62" applyFont="1" applyBorder="1" applyAlignment="1">
      <alignment horizontal="center"/>
    </xf>
    <xf numFmtId="0" fontId="103" fillId="0" borderId="16" xfId="62" applyFont="1" applyBorder="1" applyAlignment="1">
      <alignment horizontal="center"/>
    </xf>
    <xf numFmtId="0" fontId="104" fillId="0" borderId="32" xfId="62" applyFont="1" applyBorder="1" applyAlignment="1">
      <alignment horizontal="center"/>
    </xf>
    <xf numFmtId="0" fontId="102" fillId="0" borderId="33" xfId="62" applyFont="1" applyBorder="1" applyAlignment="1">
      <alignment horizontal="center"/>
    </xf>
    <xf numFmtId="0" fontId="101" fillId="0" borderId="0" xfId="62" applyFont="1"/>
    <xf numFmtId="0" fontId="101" fillId="0" borderId="17" xfId="62" applyFont="1" applyBorder="1"/>
    <xf numFmtId="0" fontId="103" fillId="0" borderId="18" xfId="62" applyFont="1" applyBorder="1"/>
    <xf numFmtId="0" fontId="105" fillId="0" borderId="18" xfId="62" applyFont="1" applyBorder="1"/>
    <xf numFmtId="0" fontId="101" fillId="0" borderId="19" xfId="62" applyFont="1" applyBorder="1" applyAlignment="1">
      <alignment horizontal="center"/>
    </xf>
    <xf numFmtId="0" fontId="103" fillId="0" borderId="62" xfId="62" applyFont="1" applyBorder="1" applyAlignment="1">
      <alignment horizontal="left"/>
    </xf>
    <xf numFmtId="0" fontId="103" fillId="0" borderId="81" xfId="62" applyFont="1" applyBorder="1" applyAlignment="1">
      <alignment horizontal="center"/>
    </xf>
    <xf numFmtId="0" fontId="103" fillId="0" borderId="18" xfId="62" applyFont="1" applyBorder="1" applyAlignment="1">
      <alignment horizontal="center"/>
    </xf>
    <xf numFmtId="0" fontId="104" fillId="0" borderId="34" xfId="62" applyFont="1" applyBorder="1" applyAlignment="1">
      <alignment horizontal="center"/>
    </xf>
    <xf numFmtId="0" fontId="104" fillId="0" borderId="18" xfId="62" applyFont="1" applyBorder="1" applyAlignment="1">
      <alignment horizontal="center"/>
    </xf>
    <xf numFmtId="0" fontId="104" fillId="0" borderId="19" xfId="62" applyFont="1" applyBorder="1" applyAlignment="1">
      <alignment horizontal="center"/>
    </xf>
    <xf numFmtId="0" fontId="102" fillId="0" borderId="35" xfId="62" applyFont="1" applyBorder="1" applyAlignment="1">
      <alignment horizontal="center"/>
    </xf>
    <xf numFmtId="0" fontId="103" fillId="27" borderId="17" xfId="62" applyFont="1" applyFill="1" applyBorder="1"/>
    <xf numFmtId="0" fontId="103" fillId="27" borderId="18" xfId="62" applyFont="1" applyFill="1" applyBorder="1"/>
    <xf numFmtId="0" fontId="104" fillId="27" borderId="20" xfId="62" applyFont="1" applyFill="1" applyBorder="1" applyAlignment="1">
      <alignment horizontal="center"/>
    </xf>
    <xf numFmtId="0" fontId="106" fillId="27" borderId="62" xfId="62" applyFont="1" applyFill="1" applyBorder="1" applyAlignment="1">
      <alignment horizontal="left"/>
    </xf>
    <xf numFmtId="3" fontId="103" fillId="27" borderId="76" xfId="62" applyNumberFormat="1" applyFont="1" applyFill="1" applyBorder="1"/>
    <xf numFmtId="3" fontId="103" fillId="27" borderId="28" xfId="62" applyNumberFormat="1" applyFont="1" applyFill="1" applyBorder="1"/>
    <xf numFmtId="3" fontId="107" fillId="27" borderId="28" xfId="62" applyNumberFormat="1" applyFont="1" applyFill="1" applyBorder="1"/>
    <xf numFmtId="3" fontId="107" fillId="27" borderId="20" xfId="62" applyNumberFormat="1" applyFont="1" applyFill="1" applyBorder="1"/>
    <xf numFmtId="3" fontId="102" fillId="27" borderId="37" xfId="62" applyNumberFormat="1" applyFont="1" applyFill="1" applyBorder="1"/>
    <xf numFmtId="0" fontId="104" fillId="0" borderId="21" xfId="62" applyFont="1" applyBorder="1"/>
    <xf numFmtId="0" fontId="104" fillId="0" borderId="22" xfId="62" applyFont="1" applyBorder="1"/>
    <xf numFmtId="0" fontId="104" fillId="0" borderId="23" xfId="62" applyFont="1" applyBorder="1" applyAlignment="1">
      <alignment horizontal="center"/>
    </xf>
    <xf numFmtId="0" fontId="102" fillId="0" borderId="64" xfId="62" applyFont="1" applyBorder="1" applyAlignment="1">
      <alignment horizontal="left"/>
    </xf>
    <xf numFmtId="3" fontId="101" fillId="0" borderId="77" xfId="62" applyNumberFormat="1" applyFont="1" applyBorder="1"/>
    <xf numFmtId="3" fontId="104" fillId="0" borderId="22" xfId="62" applyNumberFormat="1" applyFont="1" applyBorder="1"/>
    <xf numFmtId="3" fontId="104" fillId="0" borderId="23" xfId="62" applyNumberFormat="1" applyFont="1" applyBorder="1"/>
    <xf numFmtId="3" fontId="102" fillId="0" borderId="38" xfId="62" applyNumberFormat="1" applyFont="1" applyBorder="1"/>
    <xf numFmtId="0" fontId="104" fillId="0" borderId="0" xfId="62" applyFont="1"/>
    <xf numFmtId="0" fontId="108" fillId="0" borderId="21" xfId="62" applyFont="1" applyBorder="1"/>
    <xf numFmtId="0" fontId="108" fillId="0" borderId="0" xfId="62" applyFont="1"/>
    <xf numFmtId="0" fontId="108" fillId="0" borderId="24" xfId="62" applyFont="1" applyBorder="1"/>
    <xf numFmtId="0" fontId="108" fillId="0" borderId="25" xfId="62" applyFont="1" applyBorder="1" applyAlignment="1">
      <alignment horizontal="center"/>
    </xf>
    <xf numFmtId="0" fontId="109" fillId="0" borderId="48" xfId="62" applyFont="1" applyBorder="1" applyAlignment="1">
      <alignment horizontal="left"/>
    </xf>
    <xf numFmtId="3" fontId="110" fillId="0" borderId="79" xfId="62" applyNumberFormat="1" applyFont="1" applyBorder="1"/>
    <xf numFmtId="3" fontId="108" fillId="0" borderId="24" xfId="62" applyNumberFormat="1" applyFont="1" applyBorder="1"/>
    <xf numFmtId="3" fontId="108" fillId="0" borderId="36" xfId="62" applyNumberFormat="1" applyFont="1" applyBorder="1"/>
    <xf numFmtId="3" fontId="108" fillId="0" borderId="25" xfId="62" applyNumberFormat="1" applyFont="1" applyBorder="1"/>
    <xf numFmtId="3" fontId="109" fillId="0" borderId="39" xfId="62" applyNumberFormat="1" applyFont="1" applyBorder="1"/>
    <xf numFmtId="0" fontId="108" fillId="0" borderId="0" xfId="62" applyFont="1" applyAlignment="1">
      <alignment horizontal="center" wrapText="1"/>
    </xf>
    <xf numFmtId="0" fontId="109" fillId="0" borderId="21" xfId="62" applyFont="1" applyBorder="1"/>
    <xf numFmtId="0" fontId="109" fillId="0" borderId="0" xfId="62" applyFont="1"/>
    <xf numFmtId="0" fontId="109" fillId="31" borderId="24" xfId="62" applyFont="1" applyFill="1" applyBorder="1"/>
    <xf numFmtId="0" fontId="109" fillId="31" borderId="25" xfId="62" applyFont="1" applyFill="1" applyBorder="1" applyAlignment="1">
      <alignment horizontal="center"/>
    </xf>
    <xf numFmtId="0" fontId="109" fillId="31" borderId="48" xfId="62" applyFont="1" applyFill="1" applyBorder="1" applyAlignment="1">
      <alignment horizontal="left"/>
    </xf>
    <xf numFmtId="3" fontId="109" fillId="31" borderId="79" xfId="62" applyNumberFormat="1" applyFont="1" applyFill="1" applyBorder="1"/>
    <xf numFmtId="3" fontId="109" fillId="31" borderId="24" xfId="62" applyNumberFormat="1" applyFont="1" applyFill="1" applyBorder="1"/>
    <xf numFmtId="3" fontId="109" fillId="31" borderId="36" xfId="62" applyNumberFormat="1" applyFont="1" applyFill="1" applyBorder="1"/>
    <xf numFmtId="3" fontId="109" fillId="31" borderId="25" xfId="62" applyNumberFormat="1" applyFont="1" applyFill="1" applyBorder="1"/>
    <xf numFmtId="0" fontId="104" fillId="0" borderId="26" xfId="62" applyFont="1" applyBorder="1"/>
    <xf numFmtId="0" fontId="104" fillId="0" borderId="24" xfId="62" applyFont="1" applyBorder="1"/>
    <xf numFmtId="0" fontId="104" fillId="0" borderId="25" xfId="62" applyFont="1" applyBorder="1" applyAlignment="1">
      <alignment horizontal="center"/>
    </xf>
    <xf numFmtId="0" fontId="102" fillId="0" borderId="48" xfId="62" applyFont="1" applyBorder="1" applyAlignment="1">
      <alignment horizontal="left"/>
    </xf>
    <xf numFmtId="3" fontId="101" fillId="0" borderId="79" xfId="62" applyNumberFormat="1" applyFont="1" applyBorder="1"/>
    <xf numFmtId="3" fontId="104" fillId="0" borderId="24" xfId="62" applyNumberFormat="1" applyFont="1" applyBorder="1"/>
    <xf numFmtId="3" fontId="104" fillId="0" borderId="36" xfId="62" applyNumberFormat="1" applyFont="1" applyBorder="1"/>
    <xf numFmtId="3" fontId="104" fillId="0" borderId="25" xfId="62" applyNumberFormat="1" applyFont="1" applyBorder="1"/>
    <xf numFmtId="3" fontId="102" fillId="0" borderId="39" xfId="62" applyNumberFormat="1" applyFont="1" applyBorder="1"/>
    <xf numFmtId="0" fontId="102" fillId="0" borderId="65" xfId="62" applyFont="1" applyBorder="1" applyAlignment="1">
      <alignment horizontal="left"/>
    </xf>
    <xf numFmtId="0" fontId="103" fillId="27" borderId="27" xfId="62" applyFont="1" applyFill="1" applyBorder="1"/>
    <xf numFmtId="0" fontId="103" fillId="27" borderId="28" xfId="62" applyFont="1" applyFill="1" applyBorder="1"/>
    <xf numFmtId="0" fontId="106" fillId="27" borderId="63" xfId="62" applyFont="1" applyFill="1" applyBorder="1" applyAlignment="1">
      <alignment horizontal="left"/>
    </xf>
    <xf numFmtId="3" fontId="101" fillId="0" borderId="78" xfId="62" applyNumberFormat="1" applyFont="1" applyBorder="1"/>
    <xf numFmtId="3" fontId="104" fillId="0" borderId="26" xfId="62" applyNumberFormat="1" applyFont="1" applyBorder="1"/>
    <xf numFmtId="3" fontId="104" fillId="0" borderId="40" xfId="62" applyNumberFormat="1" applyFont="1" applyBorder="1"/>
    <xf numFmtId="3" fontId="102" fillId="0" borderId="41" xfId="62" applyNumberFormat="1" applyFont="1" applyBorder="1"/>
    <xf numFmtId="0" fontId="104" fillId="0" borderId="29" xfId="62" applyFont="1" applyBorder="1"/>
    <xf numFmtId="0" fontId="104" fillId="0" borderId="30" xfId="62" applyFont="1" applyBorder="1"/>
    <xf numFmtId="0" fontId="104" fillId="0" borderId="31" xfId="62" applyFont="1" applyBorder="1" applyAlignment="1">
      <alignment horizontal="center"/>
    </xf>
    <xf numFmtId="0" fontId="102" fillId="0" borderId="54" xfId="62" applyFont="1" applyBorder="1" applyAlignment="1">
      <alignment horizontal="left"/>
    </xf>
    <xf numFmtId="3" fontId="101" fillId="0" borderId="102" xfId="62" applyNumberFormat="1" applyFont="1" applyBorder="1"/>
    <xf numFmtId="3" fontId="104" fillId="0" borderId="30" xfId="62" applyNumberFormat="1" applyFont="1" applyBorder="1"/>
    <xf numFmtId="3" fontId="104" fillId="0" borderId="31" xfId="62" applyNumberFormat="1" applyFont="1" applyBorder="1"/>
    <xf numFmtId="3" fontId="102" fillId="0" borderId="42" xfId="62" applyNumberFormat="1" applyFont="1" applyBorder="1"/>
    <xf numFmtId="0" fontId="104" fillId="0" borderId="17" xfId="62" applyFont="1" applyBorder="1"/>
    <xf numFmtId="0" fontId="104" fillId="0" borderId="18" xfId="62" applyFont="1" applyBorder="1"/>
    <xf numFmtId="0" fontId="104" fillId="0" borderId="62" xfId="62" applyFont="1" applyBorder="1" applyAlignment="1">
      <alignment horizontal="left"/>
    </xf>
    <xf numFmtId="3" fontId="101" fillId="0" borderId="81" xfId="62" applyNumberFormat="1" applyFont="1" applyBorder="1"/>
    <xf numFmtId="3" fontId="104" fillId="0" borderId="18" xfId="62" applyNumberFormat="1" applyFont="1" applyBorder="1"/>
    <xf numFmtId="3" fontId="104" fillId="0" borderId="19" xfId="62" applyNumberFormat="1" applyFont="1" applyBorder="1"/>
    <xf numFmtId="3" fontId="102" fillId="0" borderId="35" xfId="62" applyNumberFormat="1" applyFont="1" applyBorder="1"/>
    <xf numFmtId="0" fontId="102" fillId="0" borderId="0" xfId="62" applyFont="1"/>
    <xf numFmtId="0" fontId="102" fillId="0" borderId="0" xfId="62" applyFont="1" applyAlignment="1">
      <alignment horizontal="center"/>
    </xf>
    <xf numFmtId="0" fontId="102" fillId="0" borderId="0" xfId="62" applyFont="1" applyAlignment="1">
      <alignment horizontal="left"/>
    </xf>
    <xf numFmtId="0" fontId="111" fillId="0" borderId="0" xfId="62" applyFont="1"/>
    <xf numFmtId="0" fontId="101" fillId="28" borderId="43" xfId="62" applyFont="1" applyFill="1" applyBorder="1"/>
    <xf numFmtId="0" fontId="111" fillId="0" borderId="0" xfId="62" applyFont="1" applyAlignment="1">
      <alignment horizontal="center"/>
    </xf>
    <xf numFmtId="0" fontId="111" fillId="0" borderId="0" xfId="62" applyFont="1" applyAlignment="1">
      <alignment horizontal="left"/>
    </xf>
    <xf numFmtId="0" fontId="112" fillId="0" borderId="0" xfId="62" applyFont="1"/>
    <xf numFmtId="0" fontId="113" fillId="0" borderId="0" xfId="62" applyFont="1"/>
    <xf numFmtId="0" fontId="101" fillId="0" borderId="0" xfId="62" applyFont="1" applyAlignment="1">
      <alignment horizontal="center"/>
    </xf>
    <xf numFmtId="0" fontId="5" fillId="33" borderId="0" xfId="0" applyFont="1" applyFill="1"/>
    <xf numFmtId="0" fontId="0" fillId="33" borderId="0" xfId="0" applyFill="1"/>
    <xf numFmtId="3" fontId="35" fillId="0" borderId="0" xfId="0" applyNumberFormat="1" applyFont="1"/>
    <xf numFmtId="3" fontId="12" fillId="0" borderId="90" xfId="0" applyNumberFormat="1" applyFont="1" applyBorder="1"/>
    <xf numFmtId="3" fontId="5" fillId="0" borderId="31" xfId="0" applyNumberFormat="1" applyFont="1" applyBorder="1"/>
    <xf numFmtId="0" fontId="114" fillId="0" borderId="0" xfId="0" applyFont="1"/>
    <xf numFmtId="3" fontId="19" fillId="0" borderId="0" xfId="0" applyNumberFormat="1" applyFont="1" applyAlignment="1">
      <alignment wrapText="1"/>
    </xf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 applyAlignment="1">
      <alignment horizontal="center"/>
    </xf>
    <xf numFmtId="0" fontId="7" fillId="0" borderId="0" xfId="0" applyFont="1"/>
    <xf numFmtId="0" fontId="7" fillId="0" borderId="26" xfId="0" applyFont="1" applyBorder="1"/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7" fillId="0" borderId="29" xfId="0" applyFont="1" applyBorder="1"/>
    <xf numFmtId="0" fontId="7" fillId="0" borderId="30" xfId="0" applyFont="1" applyBorder="1"/>
    <xf numFmtId="0" fontId="7" fillId="0" borderId="31" xfId="0" applyFont="1" applyBorder="1" applyAlignment="1">
      <alignment horizontal="center"/>
    </xf>
    <xf numFmtId="0" fontId="7" fillId="0" borderId="17" xfId="0" applyFont="1" applyBorder="1"/>
    <xf numFmtId="0" fontId="7" fillId="0" borderId="18" xfId="0" applyFont="1" applyBorder="1"/>
    <xf numFmtId="3" fontId="78" fillId="0" borderId="41" xfId="0" applyNumberFormat="1" applyFont="1" applyBorder="1"/>
    <xf numFmtId="0" fontId="78" fillId="0" borderId="0" xfId="0" applyFont="1"/>
    <xf numFmtId="3" fontId="78" fillId="0" borderId="0" xfId="0" applyNumberFormat="1" applyFont="1"/>
    <xf numFmtId="3" fontId="79" fillId="0" borderId="51" xfId="0" applyNumberFormat="1" applyFont="1" applyBorder="1"/>
    <xf numFmtId="3" fontId="78" fillId="0" borderId="51" xfId="0" applyNumberFormat="1" applyFont="1" applyBorder="1"/>
    <xf numFmtId="3" fontId="9" fillId="27" borderId="57" xfId="0" applyNumberFormat="1" applyFont="1" applyFill="1" applyBorder="1"/>
    <xf numFmtId="10" fontId="5" fillId="27" borderId="37" xfId="0" applyNumberFormat="1" applyFont="1" applyFill="1" applyBorder="1"/>
    <xf numFmtId="10" fontId="5" fillId="0" borderId="38" xfId="0" applyNumberFormat="1" applyFont="1" applyBorder="1"/>
    <xf numFmtId="3" fontId="5" fillId="0" borderId="55" xfId="0" applyNumberFormat="1" applyFont="1" applyBorder="1"/>
    <xf numFmtId="3" fontId="5" fillId="0" borderId="79" xfId="0" applyNumberFormat="1" applyFont="1" applyBorder="1"/>
    <xf numFmtId="10" fontId="5" fillId="0" borderId="41" xfId="0" applyNumberFormat="1" applyFont="1" applyBorder="1"/>
    <xf numFmtId="3" fontId="5" fillId="0" borderId="58" xfId="0" applyNumberFormat="1" applyFont="1" applyBorder="1"/>
    <xf numFmtId="3" fontId="5" fillId="0" borderId="56" xfId="0" applyNumberFormat="1" applyFont="1" applyBorder="1"/>
    <xf numFmtId="10" fontId="5" fillId="0" borderId="42" xfId="0" applyNumberFormat="1" applyFont="1" applyBorder="1"/>
    <xf numFmtId="3" fontId="5" fillId="0" borderId="77" xfId="0" applyNumberFormat="1" applyFont="1" applyBorder="1"/>
    <xf numFmtId="0" fontId="114" fillId="0" borderId="0" xfId="0" applyFont="1" applyAlignment="1">
      <alignment horizontal="right"/>
    </xf>
    <xf numFmtId="0" fontId="114" fillId="0" borderId="16" xfId="0" applyFont="1" applyBorder="1" applyAlignment="1">
      <alignment horizontal="right"/>
    </xf>
    <xf numFmtId="3" fontId="114" fillId="0" borderId="16" xfId="0" applyNumberFormat="1" applyFont="1" applyBorder="1"/>
    <xf numFmtId="3" fontId="119" fillId="0" borderId="16" xfId="0" applyNumberFormat="1" applyFont="1" applyBorder="1"/>
    <xf numFmtId="0" fontId="119" fillId="0" borderId="0" xfId="0" applyFont="1" applyAlignment="1">
      <alignment horizontal="right"/>
    </xf>
    <xf numFmtId="3" fontId="120" fillId="0" borderId="16" xfId="0" applyNumberFormat="1" applyFont="1" applyBorder="1"/>
    <xf numFmtId="0" fontId="119" fillId="0" borderId="0" xfId="0" applyFont="1"/>
    <xf numFmtId="0" fontId="119" fillId="0" borderId="16" xfId="0" applyFont="1" applyBorder="1" applyAlignment="1">
      <alignment horizontal="right"/>
    </xf>
    <xf numFmtId="0" fontId="119" fillId="0" borderId="16" xfId="0" applyFont="1" applyBorder="1"/>
    <xf numFmtId="3" fontId="114" fillId="0" borderId="0" xfId="0" applyNumberFormat="1" applyFont="1"/>
    <xf numFmtId="3" fontId="121" fillId="0" borderId="0" xfId="63" applyNumberFormat="1" applyFont="1"/>
    <xf numFmtId="0" fontId="0" fillId="0" borderId="0" xfId="0" applyAlignment="1">
      <alignment wrapText="1"/>
    </xf>
    <xf numFmtId="3" fontId="17" fillId="0" borderId="95" xfId="0" applyNumberFormat="1" applyFont="1" applyBorder="1"/>
    <xf numFmtId="3" fontId="17" fillId="0" borderId="94" xfId="0" applyNumberFormat="1" applyFont="1" applyBorder="1"/>
    <xf numFmtId="0" fontId="16" fillId="0" borderId="49" xfId="0" applyFont="1" applyBorder="1" applyAlignment="1">
      <alignment horizontal="center"/>
    </xf>
    <xf numFmtId="3" fontId="17" fillId="0" borderId="134" xfId="0" applyNumberFormat="1" applyFont="1" applyBorder="1"/>
    <xf numFmtId="3" fontId="17" fillId="0" borderId="135" xfId="0" applyNumberFormat="1" applyFont="1" applyBorder="1"/>
    <xf numFmtId="3" fontId="17" fillId="0" borderId="136" xfId="0" applyNumberFormat="1" applyFont="1" applyBorder="1"/>
    <xf numFmtId="3" fontId="17" fillId="0" borderId="137" xfId="0" applyNumberFormat="1" applyFont="1" applyBorder="1"/>
    <xf numFmtId="3" fontId="17" fillId="0" borderId="138" xfId="0" applyNumberFormat="1" applyFont="1" applyBorder="1"/>
    <xf numFmtId="0" fontId="8" fillId="0" borderId="140" xfId="0" applyFont="1" applyBorder="1"/>
    <xf numFmtId="0" fontId="8" fillId="0" borderId="141" xfId="0" applyFont="1" applyBorder="1" applyAlignment="1">
      <alignment horizontal="center"/>
    </xf>
    <xf numFmtId="3" fontId="5" fillId="0" borderId="142" xfId="0" applyNumberFormat="1" applyFont="1" applyBorder="1"/>
    <xf numFmtId="3" fontId="78" fillId="0" borderId="142" xfId="0" applyNumberFormat="1" applyFont="1" applyBorder="1"/>
    <xf numFmtId="0" fontId="7" fillId="0" borderId="140" xfId="0" applyFont="1" applyBorder="1"/>
    <xf numFmtId="0" fontId="7" fillId="0" borderId="141" xfId="0" applyFont="1" applyBorder="1" applyAlignment="1">
      <alignment horizontal="center"/>
    </xf>
    <xf numFmtId="3" fontId="5" fillId="0" borderId="144" xfId="0" applyNumberFormat="1" applyFont="1" applyBorder="1"/>
    <xf numFmtId="3" fontId="30" fillId="0" borderId="128" xfId="0" applyNumberFormat="1" applyFont="1" applyBorder="1"/>
    <xf numFmtId="3" fontId="14" fillId="32" borderId="147" xfId="0" applyNumberFormat="1" applyFont="1" applyFill="1" applyBorder="1"/>
    <xf numFmtId="0" fontId="62" fillId="0" borderId="0" xfId="0" applyFont="1" applyAlignment="1">
      <alignment horizontal="center"/>
    </xf>
    <xf numFmtId="3" fontId="12" fillId="30" borderId="0" xfId="0" applyNumberFormat="1" applyFont="1" applyFill="1"/>
    <xf numFmtId="10" fontId="12" fillId="0" borderId="0" xfId="0" applyNumberFormat="1" applyFont="1"/>
    <xf numFmtId="3" fontId="5" fillId="0" borderId="0" xfId="0" applyNumberFormat="1" applyFont="1"/>
    <xf numFmtId="0" fontId="8" fillId="0" borderId="0" xfId="0" applyFont="1" applyAlignment="1">
      <alignment horizontal="center"/>
    </xf>
    <xf numFmtId="3" fontId="14" fillId="30" borderId="0" xfId="0" applyNumberFormat="1" applyFont="1" applyFill="1"/>
    <xf numFmtId="10" fontId="14" fillId="0" borderId="0" xfId="0" applyNumberFormat="1" applyFont="1"/>
    <xf numFmtId="0" fontId="9" fillId="0" borderId="0" xfId="0" applyFont="1"/>
    <xf numFmtId="3" fontId="115" fillId="34" borderId="43" xfId="0" applyNumberFormat="1" applyFont="1" applyFill="1" applyBorder="1" applyAlignment="1">
      <alignment vertical="center"/>
    </xf>
    <xf numFmtId="3" fontId="65" fillId="34" borderId="43" xfId="0" applyNumberFormat="1" applyFont="1" applyFill="1" applyBorder="1" applyAlignment="1">
      <alignment vertical="center"/>
    </xf>
    <xf numFmtId="0" fontId="114" fillId="0" borderId="0" xfId="0" applyFont="1" applyAlignment="1">
      <alignment horizontal="center"/>
    </xf>
    <xf numFmtId="3" fontId="14" fillId="0" borderId="0" xfId="0" applyNumberFormat="1" applyFont="1" applyAlignment="1">
      <alignment horizontal="right" wrapText="1"/>
    </xf>
    <xf numFmtId="3" fontId="14" fillId="0" borderId="128" xfId="0" applyNumberFormat="1" applyFont="1" applyBorder="1"/>
    <xf numFmtId="3" fontId="12" fillId="0" borderId="0" xfId="90" applyNumberFormat="1" applyFont="1"/>
    <xf numFmtId="3" fontId="12" fillId="30" borderId="0" xfId="90" applyNumberFormat="1" applyFont="1" applyFill="1"/>
    <xf numFmtId="10" fontId="12" fillId="0" borderId="0" xfId="90" applyNumberFormat="1" applyFont="1"/>
    <xf numFmtId="0" fontId="116" fillId="0" borderId="0" xfId="0" applyFont="1"/>
    <xf numFmtId="0" fontId="116" fillId="0" borderId="0" xfId="0" applyFont="1" applyAlignment="1">
      <alignment horizontal="center"/>
    </xf>
    <xf numFmtId="3" fontId="117" fillId="0" borderId="0" xfId="0" applyNumberFormat="1" applyFont="1"/>
    <xf numFmtId="3" fontId="78" fillId="0" borderId="139" xfId="0" applyNumberFormat="1" applyFont="1" applyBorder="1"/>
    <xf numFmtId="3" fontId="5" fillId="0" borderId="94" xfId="0" applyNumberFormat="1" applyFont="1" applyBorder="1"/>
    <xf numFmtId="3" fontId="5" fillId="0" borderId="96" xfId="0" applyNumberFormat="1" applyFont="1" applyBorder="1"/>
    <xf numFmtId="3" fontId="5" fillId="0" borderId="148" xfId="0" applyNumberFormat="1" applyFont="1" applyBorder="1"/>
    <xf numFmtId="3" fontId="119" fillId="0" borderId="0" xfId="0" applyNumberFormat="1" applyFont="1"/>
    <xf numFmtId="0" fontId="5" fillId="0" borderId="34" xfId="0" applyFont="1" applyBorder="1" applyAlignment="1">
      <alignment horizontal="center"/>
    </xf>
    <xf numFmtId="3" fontId="120" fillId="0" borderId="0" xfId="0" applyNumberFormat="1" applyFont="1"/>
    <xf numFmtId="3" fontId="115" fillId="0" borderId="39" xfId="0" applyNumberFormat="1" applyFont="1" applyBorder="1"/>
    <xf numFmtId="3" fontId="125" fillId="0" borderId="39" xfId="0" applyNumberFormat="1" applyFont="1" applyBorder="1"/>
    <xf numFmtId="3" fontId="12" fillId="0" borderId="85" xfId="0" applyNumberFormat="1" applyFont="1" applyBorder="1"/>
    <xf numFmtId="3" fontId="12" fillId="0" borderId="152" xfId="0" applyNumberFormat="1" applyFont="1" applyBorder="1"/>
    <xf numFmtId="3" fontId="75" fillId="0" borderId="0" xfId="0" applyNumberFormat="1" applyFont="1"/>
    <xf numFmtId="0" fontId="75" fillId="0" borderId="0" xfId="0" applyFont="1"/>
    <xf numFmtId="3" fontId="78" fillId="0" borderId="26" xfId="0" applyNumberFormat="1" applyFont="1" applyBorder="1"/>
    <xf numFmtId="3" fontId="78" fillId="0" borderId="134" xfId="0" applyNumberFormat="1" applyFont="1" applyBorder="1"/>
    <xf numFmtId="3" fontId="78" fillId="0" borderId="40" xfId="0" applyNumberFormat="1" applyFont="1" applyBorder="1"/>
    <xf numFmtId="3" fontId="78" fillId="0" borderId="97" xfId="0" applyNumberFormat="1" applyFont="1" applyBorder="1"/>
    <xf numFmtId="3" fontId="78" fillId="0" borderId="36" xfId="0" applyNumberFormat="1" applyFont="1" applyBorder="1"/>
    <xf numFmtId="3" fontId="78" fillId="0" borderId="25" xfId="0" applyNumberFormat="1" applyFont="1" applyBorder="1"/>
    <xf numFmtId="3" fontId="78" fillId="0" borderId="24" xfId="0" applyNumberFormat="1" applyFont="1" applyBorder="1"/>
    <xf numFmtId="3" fontId="78" fillId="0" borderId="31" xfId="0" applyNumberFormat="1" applyFont="1" applyBorder="1"/>
    <xf numFmtId="3" fontId="81" fillId="0" borderId="47" xfId="0" applyNumberFormat="1" applyFont="1" applyBorder="1"/>
    <xf numFmtId="3" fontId="81" fillId="0" borderId="40" xfId="0" applyNumberFormat="1" applyFont="1" applyBorder="1"/>
    <xf numFmtId="3" fontId="81" fillId="0" borderId="26" xfId="0" applyNumberFormat="1" applyFont="1" applyBorder="1"/>
    <xf numFmtId="3" fontId="81" fillId="0" borderId="97" xfId="0" applyNumberFormat="1" applyFont="1" applyBorder="1"/>
    <xf numFmtId="3" fontId="81" fillId="0" borderId="36" xfId="0" applyNumberFormat="1" applyFont="1" applyBorder="1"/>
    <xf numFmtId="3" fontId="81" fillId="0" borderId="25" xfId="0" applyNumberFormat="1" applyFont="1" applyBorder="1"/>
    <xf numFmtId="3" fontId="81" fillId="0" borderId="24" xfId="0" applyNumberFormat="1" applyFont="1" applyBorder="1"/>
    <xf numFmtId="3" fontId="81" fillId="0" borderId="98" xfId="0" applyNumberFormat="1" applyFont="1" applyBorder="1"/>
    <xf numFmtId="3" fontId="81" fillId="0" borderId="130" xfId="0" applyNumberFormat="1" applyFont="1" applyBorder="1"/>
    <xf numFmtId="3" fontId="81" fillId="0" borderId="49" xfId="0" applyNumberFormat="1" applyFont="1" applyBorder="1"/>
    <xf numFmtId="3" fontId="81" fillId="0" borderId="31" xfId="0" applyNumberFormat="1" applyFont="1" applyBorder="1"/>
    <xf numFmtId="3" fontId="81" fillId="0" borderId="0" xfId="0" applyNumberFormat="1" applyFont="1"/>
    <xf numFmtId="3" fontId="78" fillId="0" borderId="155" xfId="0" applyNumberFormat="1" applyFont="1" applyBorder="1"/>
    <xf numFmtId="3" fontId="78" fillId="0" borderId="104" xfId="0" applyNumberFormat="1" applyFont="1" applyBorder="1"/>
    <xf numFmtId="3" fontId="78" fillId="0" borderId="105" xfId="0" applyNumberFormat="1" applyFont="1" applyBorder="1"/>
    <xf numFmtId="3" fontId="78" fillId="0" borderId="74" xfId="0" applyNumberFormat="1" applyFont="1" applyBorder="1"/>
    <xf numFmtId="3" fontId="81" fillId="0" borderId="51" xfId="0" applyNumberFormat="1" applyFont="1" applyBorder="1"/>
    <xf numFmtId="3" fontId="81" fillId="0" borderId="134" xfId="0" applyNumberFormat="1" applyFont="1" applyBorder="1"/>
    <xf numFmtId="3" fontId="81" fillId="0" borderId="139" xfId="0" applyNumberFormat="1" applyFont="1" applyBorder="1"/>
    <xf numFmtId="3" fontId="81" fillId="0" borderId="135" xfId="0" applyNumberFormat="1" applyFont="1" applyBorder="1"/>
    <xf numFmtId="3" fontId="78" fillId="0" borderId="135" xfId="0" applyNumberFormat="1" applyFont="1" applyBorder="1"/>
    <xf numFmtId="3" fontId="81" fillId="0" borderId="39" xfId="0" applyNumberFormat="1" applyFont="1" applyBorder="1"/>
    <xf numFmtId="3" fontId="81" fillId="0" borderId="95" xfId="0" applyNumberFormat="1" applyFont="1" applyBorder="1"/>
    <xf numFmtId="3" fontId="80" fillId="0" borderId="0" xfId="0" applyNumberFormat="1" applyFont="1"/>
    <xf numFmtId="3" fontId="78" fillId="0" borderId="77" xfId="0" applyNumberFormat="1" applyFont="1" applyBorder="1"/>
    <xf numFmtId="3" fontId="78" fillId="0" borderId="39" xfId="0" applyNumberFormat="1" applyFont="1" applyBorder="1"/>
    <xf numFmtId="3" fontId="78" fillId="0" borderId="143" xfId="0" applyNumberFormat="1" applyFont="1" applyBorder="1"/>
    <xf numFmtId="3" fontId="79" fillId="0" borderId="39" xfId="0" applyNumberFormat="1" applyFont="1" applyBorder="1"/>
    <xf numFmtId="3" fontId="79" fillId="0" borderId="0" xfId="0" applyNumberFormat="1" applyFont="1"/>
    <xf numFmtId="0" fontId="131" fillId="0" borderId="16" xfId="0" applyFont="1" applyBorder="1"/>
    <xf numFmtId="3" fontId="131" fillId="0" borderId="16" xfId="0" applyNumberFormat="1" applyFont="1" applyBorder="1"/>
    <xf numFmtId="3" fontId="131" fillId="0" borderId="0" xfId="0" applyNumberFormat="1" applyFont="1"/>
    <xf numFmtId="3" fontId="129" fillId="0" borderId="0" xfId="0" applyNumberFormat="1" applyFont="1"/>
    <xf numFmtId="3" fontId="78" fillId="0" borderId="96" xfId="0" applyNumberFormat="1" applyFont="1" applyBorder="1"/>
    <xf numFmtId="0" fontId="131" fillId="0" borderId="0" xfId="0" applyFont="1"/>
    <xf numFmtId="3" fontId="81" fillId="0" borderId="79" xfId="0" applyNumberFormat="1" applyFont="1" applyBorder="1"/>
    <xf numFmtId="3" fontId="78" fillId="0" borderId="79" xfId="0" applyNumberFormat="1" applyFont="1" applyBorder="1"/>
    <xf numFmtId="3" fontId="78" fillId="0" borderId="144" xfId="0" applyNumberFormat="1" applyFont="1" applyBorder="1"/>
    <xf numFmtId="3" fontId="78" fillId="0" borderId="141" xfId="0" applyNumberFormat="1" applyFont="1" applyBorder="1"/>
    <xf numFmtId="3" fontId="79" fillId="0" borderId="79" xfId="0" applyNumberFormat="1" applyFont="1" applyBorder="1"/>
    <xf numFmtId="3" fontId="79" fillId="0" borderId="36" xfId="0" applyNumberFormat="1" applyFont="1" applyBorder="1"/>
    <xf numFmtId="3" fontId="79" fillId="0" borderId="25" xfId="0" applyNumberFormat="1" applyFont="1" applyBorder="1"/>
    <xf numFmtId="3" fontId="132" fillId="0" borderId="0" xfId="0" applyNumberFormat="1" applyFont="1"/>
    <xf numFmtId="0" fontId="132" fillId="0" borderId="0" xfId="0" applyFont="1"/>
    <xf numFmtId="10" fontId="5" fillId="0" borderId="96" xfId="0" applyNumberFormat="1" applyFont="1" applyBorder="1"/>
    <xf numFmtId="10" fontId="76" fillId="0" borderId="42" xfId="0" applyNumberFormat="1" applyFont="1" applyBorder="1"/>
    <xf numFmtId="3" fontId="5" fillId="0" borderId="143" xfId="0" applyNumberFormat="1" applyFont="1" applyBorder="1"/>
    <xf numFmtId="3" fontId="5" fillId="0" borderId="141" xfId="0" applyNumberFormat="1" applyFont="1" applyBorder="1"/>
    <xf numFmtId="3" fontId="12" fillId="0" borderId="79" xfId="0" applyNumberFormat="1" applyFont="1" applyBorder="1"/>
    <xf numFmtId="3" fontId="75" fillId="0" borderId="41" xfId="0" applyNumberFormat="1" applyFont="1" applyBorder="1"/>
    <xf numFmtId="0" fontId="77" fillId="0" borderId="0" xfId="0" applyFont="1"/>
    <xf numFmtId="0" fontId="14" fillId="0" borderId="75" xfId="0" applyFont="1" applyBorder="1" applyAlignment="1">
      <alignment horizontal="center"/>
    </xf>
    <xf numFmtId="3" fontId="81" fillId="0" borderId="102" xfId="0" applyNumberFormat="1" applyFont="1" applyBorder="1"/>
    <xf numFmtId="3" fontId="81" fillId="0" borderId="42" xfId="0" applyNumberFormat="1" applyFont="1" applyBorder="1"/>
    <xf numFmtId="3" fontId="17" fillId="0" borderId="102" xfId="0" applyNumberFormat="1" applyFont="1" applyBorder="1"/>
    <xf numFmtId="3" fontId="17" fillId="0" borderId="31" xfId="0" applyNumberFormat="1" applyFont="1" applyBorder="1"/>
    <xf numFmtId="3" fontId="17" fillId="0" borderId="58" xfId="0" applyNumberFormat="1" applyFont="1" applyBorder="1"/>
    <xf numFmtId="3" fontId="17" fillId="0" borderId="56" xfId="0" applyNumberFormat="1" applyFont="1" applyBorder="1"/>
    <xf numFmtId="3" fontId="17" fillId="0" borderId="30" xfId="0" applyNumberFormat="1" applyFont="1" applyBorder="1"/>
    <xf numFmtId="3" fontId="81" fillId="0" borderId="58" xfId="0" applyNumberFormat="1" applyFont="1" applyBorder="1"/>
    <xf numFmtId="10" fontId="12" fillId="0" borderId="39" xfId="40" applyNumberFormat="1" applyFont="1" applyBorder="1"/>
    <xf numFmtId="3" fontId="5" fillId="0" borderId="22" xfId="0" applyNumberFormat="1" applyFont="1" applyBorder="1"/>
    <xf numFmtId="3" fontId="5" fillId="0" borderId="73" xfId="0" applyNumberFormat="1" applyFont="1" applyBorder="1"/>
    <xf numFmtId="3" fontId="5" fillId="0" borderId="23" xfId="0" applyNumberFormat="1" applyFont="1" applyBorder="1"/>
    <xf numFmtId="3" fontId="5" fillId="0" borderId="145" xfId="0" applyNumberFormat="1" applyFont="1" applyBorder="1"/>
    <xf numFmtId="3" fontId="5" fillId="0" borderId="140" xfId="0" applyNumberFormat="1" applyFont="1" applyBorder="1"/>
    <xf numFmtId="3" fontId="5" fillId="0" borderId="44" xfId="0" applyNumberFormat="1" applyFont="1" applyBorder="1"/>
    <xf numFmtId="3" fontId="5" fillId="0" borderId="102" xfId="0" applyNumberFormat="1" applyFont="1" applyBorder="1"/>
    <xf numFmtId="3" fontId="28" fillId="0" borderId="25" xfId="0" applyNumberFormat="1" applyFont="1" applyBorder="1"/>
    <xf numFmtId="0" fontId="75" fillId="0" borderId="16" xfId="0" applyFont="1" applyBorder="1"/>
    <xf numFmtId="3" fontId="5" fillId="0" borderId="116" xfId="0" applyNumberFormat="1" applyFont="1" applyBorder="1"/>
    <xf numFmtId="0" fontId="17" fillId="0" borderId="0" xfId="0" applyFont="1"/>
    <xf numFmtId="3" fontId="126" fillId="0" borderId="39" xfId="0" applyNumberFormat="1" applyFont="1" applyBorder="1"/>
    <xf numFmtId="3" fontId="78" fillId="0" borderId="38" xfId="0" applyNumberFormat="1" applyFont="1" applyBorder="1"/>
    <xf numFmtId="3" fontId="130" fillId="0" borderId="51" xfId="0" applyNumberFormat="1" applyFont="1" applyBorder="1"/>
    <xf numFmtId="3" fontId="130" fillId="0" borderId="26" xfId="0" applyNumberFormat="1" applyFont="1" applyBorder="1"/>
    <xf numFmtId="3" fontId="130" fillId="0" borderId="40" xfId="0" applyNumberFormat="1" applyFont="1" applyBorder="1"/>
    <xf numFmtId="3" fontId="133" fillId="0" borderId="40" xfId="0" applyNumberFormat="1" applyFont="1" applyBorder="1"/>
    <xf numFmtId="3" fontId="133" fillId="0" borderId="26" xfId="0" applyNumberFormat="1" applyFont="1" applyBorder="1"/>
    <xf numFmtId="3" fontId="133" fillId="0" borderId="51" xfId="0" applyNumberFormat="1" applyFont="1" applyBorder="1"/>
    <xf numFmtId="3" fontId="130" fillId="0" borderId="24" xfId="0" applyNumberFormat="1" applyFont="1" applyBorder="1"/>
    <xf numFmtId="3" fontId="130" fillId="0" borderId="97" xfId="0" applyNumberFormat="1" applyFont="1" applyBorder="1"/>
    <xf numFmtId="3" fontId="130" fillId="0" borderId="36" xfId="0" applyNumberFormat="1" applyFont="1" applyBorder="1"/>
    <xf numFmtId="3" fontId="130" fillId="0" borderId="25" xfId="0" applyNumberFormat="1" applyFont="1" applyBorder="1"/>
    <xf numFmtId="3" fontId="128" fillId="0" borderId="40" xfId="0" applyNumberFormat="1" applyFont="1" applyBorder="1"/>
    <xf numFmtId="0" fontId="12" fillId="0" borderId="0" xfId="0" applyFont="1" applyAlignment="1">
      <alignment vertical="center" wrapText="1"/>
    </xf>
    <xf numFmtId="0" fontId="65" fillId="0" borderId="0" xfId="0" applyFont="1" applyAlignment="1">
      <alignment vertical="center"/>
    </xf>
    <xf numFmtId="14" fontId="5" fillId="0" borderId="0" xfId="0" applyNumberFormat="1" applyFont="1"/>
    <xf numFmtId="14" fontId="5" fillId="33" borderId="0" xfId="0" applyNumberFormat="1" applyFont="1" applyFill="1"/>
    <xf numFmtId="14" fontId="5" fillId="0" borderId="16" xfId="0" applyNumberFormat="1" applyFont="1" applyBorder="1" applyAlignment="1">
      <alignment horizontal="left"/>
    </xf>
    <xf numFmtId="3" fontId="78" fillId="0" borderId="44" xfId="0" applyNumberFormat="1" applyFont="1" applyBorder="1"/>
    <xf numFmtId="3" fontId="78" fillId="0" borderId="23" xfId="0" applyNumberFormat="1" applyFont="1" applyBorder="1"/>
    <xf numFmtId="3" fontId="78" fillId="0" borderId="102" xfId="0" applyNumberFormat="1" applyFont="1" applyBorder="1"/>
    <xf numFmtId="3" fontId="78" fillId="0" borderId="58" xfId="0" applyNumberFormat="1" applyFont="1" applyBorder="1"/>
    <xf numFmtId="3" fontId="78" fillId="0" borderId="42" xfId="0" applyNumberFormat="1" applyFont="1" applyBorder="1"/>
    <xf numFmtId="3" fontId="78" fillId="0" borderId="94" xfId="0" applyNumberFormat="1" applyFont="1" applyBorder="1"/>
    <xf numFmtId="3" fontId="78" fillId="0" borderId="133" xfId="0" applyNumberFormat="1" applyFont="1" applyBorder="1"/>
    <xf numFmtId="3" fontId="78" fillId="0" borderId="153" xfId="0" applyNumberFormat="1" applyFont="1" applyBorder="1"/>
    <xf numFmtId="10" fontId="12" fillId="0" borderId="39" xfId="40" applyNumberFormat="1" applyFont="1" applyFill="1" applyBorder="1"/>
    <xf numFmtId="3" fontId="5" fillId="0" borderId="149" xfId="0" applyNumberFormat="1" applyFont="1" applyBorder="1"/>
    <xf numFmtId="3" fontId="5" fillId="0" borderId="133" xfId="0" applyNumberFormat="1" applyFont="1" applyBorder="1"/>
    <xf numFmtId="3" fontId="5" fillId="0" borderId="39" xfId="0" applyNumberFormat="1" applyFont="1" applyBorder="1" applyAlignment="1">
      <alignment horizontal="right"/>
    </xf>
    <xf numFmtId="3" fontId="102" fillId="0" borderId="78" xfId="0" applyNumberFormat="1" applyFont="1" applyBorder="1"/>
    <xf numFmtId="3" fontId="5" fillId="0" borderId="94" xfId="0" applyNumberFormat="1" applyFont="1" applyBorder="1" applyAlignment="1">
      <alignment horizontal="right"/>
    </xf>
    <xf numFmtId="3" fontId="78" fillId="0" borderId="89" xfId="0" applyNumberFormat="1" applyFont="1" applyBorder="1"/>
    <xf numFmtId="3" fontId="129" fillId="0" borderId="38" xfId="0" applyNumberFormat="1" applyFont="1" applyBorder="1"/>
    <xf numFmtId="10" fontId="78" fillId="0" borderId="38" xfId="40" applyNumberFormat="1" applyFont="1" applyFill="1" applyBorder="1"/>
    <xf numFmtId="3" fontId="78" fillId="0" borderId="38" xfId="40" applyNumberFormat="1" applyFont="1" applyFill="1" applyBorder="1"/>
    <xf numFmtId="3" fontId="78" fillId="0" borderId="39" xfId="0" applyNumberFormat="1" applyFont="1" applyBorder="1" applyAlignment="1">
      <alignment horizontal="right"/>
    </xf>
    <xf numFmtId="3" fontId="78" fillId="0" borderId="90" xfId="0" applyNumberFormat="1" applyFont="1" applyBorder="1"/>
    <xf numFmtId="10" fontId="78" fillId="0" borderId="41" xfId="40" applyNumberFormat="1" applyFont="1" applyFill="1" applyBorder="1"/>
    <xf numFmtId="3" fontId="78" fillId="0" borderId="41" xfId="40" applyNumberFormat="1" applyFont="1" applyFill="1" applyBorder="1"/>
    <xf numFmtId="3" fontId="130" fillId="0" borderId="39" xfId="0" applyNumberFormat="1" applyFont="1" applyBorder="1"/>
    <xf numFmtId="3" fontId="79" fillId="0" borderId="90" xfId="0" applyNumberFormat="1" applyFont="1" applyBorder="1"/>
    <xf numFmtId="10" fontId="79" fillId="0" borderId="39" xfId="40" applyNumberFormat="1" applyFont="1" applyFill="1" applyBorder="1"/>
    <xf numFmtId="3" fontId="78" fillId="0" borderId="91" xfId="0" applyNumberFormat="1" applyFont="1" applyBorder="1"/>
    <xf numFmtId="10" fontId="78" fillId="0" borderId="42" xfId="40" applyNumberFormat="1" applyFont="1" applyFill="1" applyBorder="1"/>
    <xf numFmtId="3" fontId="78" fillId="0" borderId="42" xfId="40" applyNumberFormat="1" applyFont="1" applyFill="1" applyBorder="1"/>
    <xf numFmtId="3" fontId="78" fillId="0" borderId="94" xfId="0" applyNumberFormat="1" applyFont="1" applyBorder="1" applyAlignment="1">
      <alignment horizontal="right"/>
    </xf>
    <xf numFmtId="3" fontId="78" fillId="0" borderId="116" xfId="0" applyNumberFormat="1" applyFont="1" applyBorder="1"/>
    <xf numFmtId="3" fontId="78" fillId="0" borderId="149" xfId="0" applyNumberFormat="1" applyFont="1" applyBorder="1"/>
    <xf numFmtId="10" fontId="78" fillId="0" borderId="96" xfId="0" applyNumberFormat="1" applyFont="1" applyBorder="1"/>
    <xf numFmtId="10" fontId="78" fillId="0" borderId="39" xfId="40" applyNumberFormat="1" applyFont="1" applyFill="1" applyBorder="1"/>
    <xf numFmtId="10" fontId="78" fillId="0" borderId="38" xfId="0" applyNumberFormat="1" applyFont="1" applyBorder="1"/>
    <xf numFmtId="3" fontId="81" fillId="0" borderId="41" xfId="0" applyNumberFormat="1" applyFont="1" applyBorder="1"/>
    <xf numFmtId="10" fontId="17" fillId="0" borderId="39" xfId="0" applyNumberFormat="1" applyFont="1" applyBorder="1"/>
    <xf numFmtId="3" fontId="28" fillId="0" borderId="39" xfId="0" applyNumberFormat="1" applyFont="1" applyBorder="1"/>
    <xf numFmtId="10" fontId="17" fillId="0" borderId="42" xfId="0" applyNumberFormat="1" applyFont="1" applyBorder="1"/>
    <xf numFmtId="3" fontId="75" fillId="0" borderId="151" xfId="0" applyNumberFormat="1" applyFont="1" applyBorder="1"/>
    <xf numFmtId="10" fontId="5" fillId="0" borderId="142" xfId="0" applyNumberFormat="1" applyFont="1" applyBorder="1"/>
    <xf numFmtId="3" fontId="75" fillId="0" borderId="39" xfId="0" applyNumberFormat="1" applyFont="1" applyBorder="1"/>
    <xf numFmtId="3" fontId="76" fillId="0" borderId="39" xfId="0" applyNumberFormat="1" applyFont="1" applyBorder="1" applyAlignment="1">
      <alignment horizontal="right"/>
    </xf>
    <xf numFmtId="3" fontId="76" fillId="0" borderId="42" xfId="0" applyNumberFormat="1" applyFont="1" applyBorder="1" applyAlignment="1">
      <alignment horizontal="right"/>
    </xf>
    <xf numFmtId="3" fontId="76" fillId="0" borderId="95" xfId="0" applyNumberFormat="1" applyFont="1" applyBorder="1" applyAlignment="1">
      <alignment horizontal="right"/>
    </xf>
    <xf numFmtId="3" fontId="5" fillId="0" borderId="142" xfId="0" applyNumberFormat="1" applyFont="1" applyBorder="1" applyAlignment="1">
      <alignment horizontal="right"/>
    </xf>
    <xf numFmtId="3" fontId="77" fillId="0" borderId="38" xfId="0" applyNumberFormat="1" applyFont="1" applyBorder="1"/>
    <xf numFmtId="3" fontId="81" fillId="0" borderId="154" xfId="0" applyNumberFormat="1" applyFont="1" applyBorder="1"/>
    <xf numFmtId="10" fontId="81" fillId="0" borderId="39" xfId="40" applyNumberFormat="1" applyFont="1" applyFill="1" applyBorder="1"/>
    <xf numFmtId="3" fontId="81" fillId="0" borderId="39" xfId="0" applyNumberFormat="1" applyFont="1" applyBorder="1" applyAlignment="1">
      <alignment horizontal="right"/>
    </xf>
    <xf numFmtId="3" fontId="81" fillId="0" borderId="90" xfId="0" applyNumberFormat="1" applyFont="1" applyBorder="1"/>
    <xf numFmtId="3" fontId="81" fillId="0" borderId="91" xfId="0" applyNumberFormat="1" applyFont="1" applyBorder="1"/>
    <xf numFmtId="10" fontId="81" fillId="0" borderId="42" xfId="40" applyNumberFormat="1" applyFont="1" applyFill="1" applyBorder="1"/>
    <xf numFmtId="3" fontId="81" fillId="0" borderId="95" xfId="0" applyNumberFormat="1" applyFont="1" applyBorder="1" applyAlignment="1">
      <alignment horizontal="right"/>
    </xf>
    <xf numFmtId="3" fontId="78" fillId="0" borderId="146" xfId="0" applyNumberFormat="1" applyFont="1" applyBorder="1"/>
    <xf numFmtId="10" fontId="78" fillId="0" borderId="142" xfId="40" applyNumberFormat="1" applyFont="1" applyFill="1" applyBorder="1"/>
    <xf numFmtId="3" fontId="78" fillId="0" borderId="142" xfId="0" applyNumberFormat="1" applyFont="1" applyBorder="1" applyAlignment="1">
      <alignment horizontal="right"/>
    </xf>
    <xf numFmtId="3" fontId="134" fillId="34" borderId="43" xfId="0" applyNumberFormat="1" applyFont="1" applyFill="1" applyBorder="1" applyAlignment="1">
      <alignment vertical="center"/>
    </xf>
    <xf numFmtId="3" fontId="137" fillId="34" borderId="43" xfId="0" applyNumberFormat="1" applyFont="1" applyFill="1" applyBorder="1" applyAlignment="1">
      <alignment vertical="center"/>
    </xf>
    <xf numFmtId="3" fontId="8" fillId="0" borderId="0" xfId="0" applyNumberFormat="1" applyFont="1"/>
    <xf numFmtId="0" fontId="139" fillId="0" borderId="0" xfId="125" applyFont="1"/>
    <xf numFmtId="0" fontId="0" fillId="0" borderId="0" xfId="0" applyAlignment="1">
      <alignment horizontal="center"/>
    </xf>
    <xf numFmtId="3" fontId="78" fillId="0" borderId="161" xfId="0" applyNumberFormat="1" applyFont="1" applyBorder="1"/>
    <xf numFmtId="3" fontId="78" fillId="0" borderId="129" xfId="0" applyNumberFormat="1" applyFont="1" applyBorder="1"/>
    <xf numFmtId="3" fontId="78" fillId="0" borderId="98" xfId="0" applyNumberFormat="1" applyFont="1" applyBorder="1"/>
    <xf numFmtId="3" fontId="78" fillId="0" borderId="130" xfId="0" applyNumberFormat="1" applyFont="1" applyBorder="1"/>
    <xf numFmtId="3" fontId="78" fillId="0" borderId="49" xfId="0" applyNumberFormat="1" applyFont="1" applyBorder="1"/>
    <xf numFmtId="0" fontId="6" fillId="0" borderId="0" xfId="0" applyFont="1"/>
    <xf numFmtId="0" fontId="8" fillId="0" borderId="98" xfId="0" applyFont="1" applyBorder="1" applyAlignment="1">
      <alignment horizontal="center"/>
    </xf>
    <xf numFmtId="0" fontId="14" fillId="0" borderId="163" xfId="0" applyFont="1" applyBorder="1" applyAlignment="1">
      <alignment horizontal="center"/>
    </xf>
    <xf numFmtId="0" fontId="5" fillId="0" borderId="163" xfId="0" applyFont="1" applyBorder="1" applyAlignment="1">
      <alignment horizontal="center"/>
    </xf>
    <xf numFmtId="3" fontId="78" fillId="0" borderId="162" xfId="0" applyNumberFormat="1" applyFont="1" applyBorder="1"/>
    <xf numFmtId="3" fontId="78" fillId="0" borderId="163" xfId="0" applyNumberFormat="1" applyFont="1" applyBorder="1"/>
    <xf numFmtId="3" fontId="78" fillId="0" borderId="157" xfId="0" applyNumberFormat="1" applyFont="1" applyBorder="1"/>
    <xf numFmtId="3" fontId="130" fillId="0" borderId="126" xfId="0" applyNumberFormat="1" applyFont="1" applyBorder="1"/>
    <xf numFmtId="0" fontId="5" fillId="0" borderId="132" xfId="0" applyFont="1" applyBorder="1" applyAlignment="1">
      <alignment horizontal="center"/>
    </xf>
    <xf numFmtId="0" fontId="5" fillId="35" borderId="33" xfId="0" applyFont="1" applyFill="1" applyBorder="1" applyAlignment="1">
      <alignment horizontal="center"/>
    </xf>
    <xf numFmtId="0" fontId="5" fillId="35" borderId="35" xfId="0" applyFont="1" applyFill="1" applyBorder="1" applyAlignment="1">
      <alignment horizontal="center"/>
    </xf>
    <xf numFmtId="3" fontId="12" fillId="0" borderId="0" xfId="0" applyNumberFormat="1" applyFont="1" applyAlignment="1">
      <alignment vertical="center" wrapText="1"/>
    </xf>
    <xf numFmtId="4" fontId="8" fillId="0" borderId="0" xfId="0" applyNumberFormat="1" applyFont="1"/>
    <xf numFmtId="2" fontId="9" fillId="0" borderId="0" xfId="0" applyNumberFormat="1" applyFont="1"/>
    <xf numFmtId="165" fontId="0" fillId="0" borderId="0" xfId="0" applyNumberFormat="1"/>
    <xf numFmtId="3" fontId="17" fillId="0" borderId="174" xfId="0" applyNumberFormat="1" applyFont="1" applyBorder="1"/>
    <xf numFmtId="0" fontId="77" fillId="35" borderId="33" xfId="0" applyFont="1" applyFill="1" applyBorder="1" applyAlignment="1">
      <alignment horizontal="center"/>
    </xf>
    <xf numFmtId="0" fontId="77" fillId="0" borderId="33" xfId="0" applyFont="1" applyBorder="1" applyAlignment="1">
      <alignment horizontal="center"/>
    </xf>
    <xf numFmtId="0" fontId="83" fillId="0" borderId="32" xfId="0" applyFont="1" applyBorder="1" applyAlignment="1">
      <alignment horizontal="center"/>
    </xf>
    <xf numFmtId="0" fontId="83" fillId="0" borderId="15" xfId="0" applyFont="1" applyBorder="1" applyAlignment="1">
      <alignment horizontal="center"/>
    </xf>
    <xf numFmtId="0" fontId="146" fillId="0" borderId="61" xfId="0" applyFont="1" applyBorder="1" applyAlignment="1">
      <alignment horizontal="left"/>
    </xf>
    <xf numFmtId="0" fontId="147" fillId="0" borderId="75" xfId="0" applyFont="1" applyBorder="1" applyAlignment="1">
      <alignment horizontal="center"/>
    </xf>
    <xf numFmtId="0" fontId="148" fillId="0" borderId="32" xfId="0" applyFont="1" applyBorder="1" applyAlignment="1">
      <alignment horizontal="center"/>
    </xf>
    <xf numFmtId="0" fontId="146" fillId="0" borderId="33" xfId="0" applyFont="1" applyBorder="1" applyAlignment="1">
      <alignment horizontal="center"/>
    </xf>
    <xf numFmtId="0" fontId="83" fillId="0" borderId="0" xfId="0" applyFont="1"/>
    <xf numFmtId="0" fontId="147" fillId="0" borderId="164" xfId="0" applyFont="1" applyBorder="1"/>
    <xf numFmtId="0" fontId="147" fillId="0" borderId="165" xfId="0" applyFont="1" applyBorder="1"/>
    <xf numFmtId="0" fontId="83" fillId="0" borderId="176" xfId="0" applyFont="1" applyBorder="1" applyAlignment="1">
      <alignment horizontal="center"/>
    </xf>
    <xf numFmtId="0" fontId="147" fillId="0" borderId="177" xfId="0" applyFont="1" applyBorder="1" applyAlignment="1">
      <alignment horizontal="left"/>
    </xf>
    <xf numFmtId="0" fontId="147" fillId="0" borderId="178" xfId="0" applyFont="1" applyBorder="1" applyAlignment="1">
      <alignment horizontal="center"/>
    </xf>
    <xf numFmtId="0" fontId="148" fillId="0" borderId="179" xfId="0" applyFont="1" applyBorder="1" applyAlignment="1">
      <alignment horizontal="center"/>
    </xf>
    <xf numFmtId="0" fontId="148" fillId="0" borderId="180" xfId="0" applyFont="1" applyBorder="1" applyAlignment="1">
      <alignment horizontal="center"/>
    </xf>
    <xf numFmtId="0" fontId="148" fillId="0" borderId="176" xfId="0" applyFont="1" applyBorder="1" applyAlignment="1">
      <alignment horizontal="center"/>
    </xf>
    <xf numFmtId="0" fontId="148" fillId="0" borderId="45" xfId="0" applyFont="1" applyBorder="1" applyAlignment="1">
      <alignment horizontal="center"/>
    </xf>
    <xf numFmtId="0" fontId="146" fillId="0" borderId="181" xfId="0" applyFont="1" applyBorder="1" applyAlignment="1">
      <alignment horizontal="center"/>
    </xf>
    <xf numFmtId="0" fontId="151" fillId="37" borderId="182" xfId="0" applyFont="1" applyFill="1" applyBorder="1"/>
    <xf numFmtId="0" fontId="151" fillId="37" borderId="180" xfId="0" applyFont="1" applyFill="1" applyBorder="1"/>
    <xf numFmtId="0" fontId="152" fillId="37" borderId="20" xfId="0" applyFont="1" applyFill="1" applyBorder="1" applyAlignment="1">
      <alignment horizontal="center"/>
    </xf>
    <xf numFmtId="0" fontId="153" fillId="37" borderId="177" xfId="0" applyFont="1" applyFill="1" applyBorder="1" applyAlignment="1">
      <alignment horizontal="left"/>
    </xf>
    <xf numFmtId="3" fontId="151" fillId="37" borderId="76" xfId="0" applyNumberFormat="1" applyFont="1" applyFill="1" applyBorder="1"/>
    <xf numFmtId="3" fontId="152" fillId="37" borderId="28" xfId="0" applyNumberFormat="1" applyFont="1" applyFill="1" applyBorder="1"/>
    <xf numFmtId="3" fontId="152" fillId="37" borderId="20" xfId="0" applyNumberFormat="1" applyFont="1" applyFill="1" applyBorder="1"/>
    <xf numFmtId="3" fontId="121" fillId="37" borderId="37" xfId="0" applyNumberFormat="1" applyFont="1" applyFill="1" applyBorder="1"/>
    <xf numFmtId="0" fontId="148" fillId="0" borderId="21" xfId="0" applyFont="1" applyBorder="1" applyAlignment="1">
      <alignment vertical="center"/>
    </xf>
    <xf numFmtId="0" fontId="148" fillId="0" borderId="22" xfId="0" applyFont="1" applyBorder="1" applyAlignment="1">
      <alignment vertical="center"/>
    </xf>
    <xf numFmtId="0" fontId="154" fillId="0" borderId="25" xfId="0" applyFont="1" applyBorder="1" applyAlignment="1">
      <alignment horizontal="center" vertical="center"/>
    </xf>
    <xf numFmtId="0" fontId="146" fillId="0" borderId="64" xfId="0" applyFont="1" applyBorder="1" applyAlignment="1">
      <alignment horizontal="left" vertical="center" wrapText="1"/>
    </xf>
    <xf numFmtId="3" fontId="83" fillId="0" borderId="77" xfId="0" applyNumberFormat="1" applyFont="1" applyBorder="1" applyAlignment="1">
      <alignment vertical="center"/>
    </xf>
    <xf numFmtId="3" fontId="148" fillId="0" borderId="22" xfId="0" applyNumberFormat="1" applyFont="1" applyBorder="1" applyAlignment="1">
      <alignment vertical="center"/>
    </xf>
    <xf numFmtId="3" fontId="148" fillId="0" borderId="23" xfId="0" applyNumberFormat="1" applyFont="1" applyBorder="1" applyAlignment="1">
      <alignment vertical="center"/>
    </xf>
    <xf numFmtId="3" fontId="146" fillId="0" borderId="38" xfId="0" applyNumberFormat="1" applyFont="1" applyBorder="1" applyAlignment="1">
      <alignment vertical="center"/>
    </xf>
    <xf numFmtId="0" fontId="148" fillId="0" borderId="0" xfId="0" applyFont="1"/>
    <xf numFmtId="0" fontId="154" fillId="0" borderId="21" xfId="0" applyFont="1" applyBorder="1"/>
    <xf numFmtId="0" fontId="154" fillId="0" borderId="0" xfId="0" applyFont="1"/>
    <xf numFmtId="0" fontId="154" fillId="0" borderId="24" xfId="0" applyFont="1" applyBorder="1"/>
    <xf numFmtId="0" fontId="154" fillId="0" borderId="25" xfId="0" applyFont="1" applyBorder="1" applyAlignment="1">
      <alignment horizontal="center"/>
    </xf>
    <xf numFmtId="0" fontId="156" fillId="0" borderId="48" xfId="0" applyFont="1" applyBorder="1" applyAlignment="1">
      <alignment horizontal="left"/>
    </xf>
    <xf numFmtId="3" fontId="157" fillId="0" borderId="79" xfId="0" applyNumberFormat="1" applyFont="1" applyBorder="1"/>
    <xf numFmtId="3" fontId="154" fillId="0" borderId="36" xfId="0" applyNumberFormat="1" applyFont="1" applyBorder="1"/>
    <xf numFmtId="3" fontId="154" fillId="0" borderId="25" xfId="0" applyNumberFormat="1" applyFont="1" applyBorder="1"/>
    <xf numFmtId="3" fontId="154" fillId="0" borderId="24" xfId="0" applyNumberFormat="1" applyFont="1" applyBorder="1"/>
    <xf numFmtId="3" fontId="156" fillId="0" borderId="39" xfId="0" applyNumberFormat="1" applyFont="1" applyBorder="1"/>
    <xf numFmtId="0" fontId="154" fillId="0" borderId="0" xfId="0" applyFont="1" applyAlignment="1">
      <alignment horizontal="center" wrapText="1"/>
    </xf>
    <xf numFmtId="0" fontId="156" fillId="0" borderId="21" xfId="0" applyFont="1" applyBorder="1"/>
    <xf numFmtId="0" fontId="156" fillId="0" borderId="0" xfId="0" applyFont="1"/>
    <xf numFmtId="0" fontId="156" fillId="31" borderId="24" xfId="0" applyFont="1" applyFill="1" applyBorder="1"/>
    <xf numFmtId="0" fontId="156" fillId="31" borderId="48" xfId="0" applyFont="1" applyFill="1" applyBorder="1" applyAlignment="1">
      <alignment horizontal="left"/>
    </xf>
    <xf numFmtId="3" fontId="156" fillId="31" borderId="79" xfId="0" applyNumberFormat="1" applyFont="1" applyFill="1" applyBorder="1"/>
    <xf numFmtId="3" fontId="156" fillId="31" borderId="36" xfId="0" applyNumberFormat="1" applyFont="1" applyFill="1" applyBorder="1"/>
    <xf numFmtId="3" fontId="156" fillId="31" borderId="25" xfId="0" applyNumberFormat="1" applyFont="1" applyFill="1" applyBorder="1"/>
    <xf numFmtId="3" fontId="156" fillId="31" borderId="24" xfId="0" applyNumberFormat="1" applyFont="1" applyFill="1" applyBorder="1"/>
    <xf numFmtId="0" fontId="156" fillId="31" borderId="0" xfId="0" applyFont="1" applyFill="1"/>
    <xf numFmtId="0" fontId="154" fillId="0" borderId="49" xfId="0" applyFont="1" applyBorder="1" applyAlignment="1">
      <alignment horizontal="center"/>
    </xf>
    <xf numFmtId="0" fontId="156" fillId="31" borderId="50" xfId="0" applyFont="1" applyFill="1" applyBorder="1" applyAlignment="1">
      <alignment horizontal="left"/>
    </xf>
    <xf numFmtId="3" fontId="156" fillId="31" borderId="131" xfId="0" applyNumberFormat="1" applyFont="1" applyFill="1" applyBorder="1"/>
    <xf numFmtId="3" fontId="156" fillId="31" borderId="130" xfId="0" applyNumberFormat="1" applyFont="1" applyFill="1" applyBorder="1"/>
    <xf numFmtId="3" fontId="156" fillId="31" borderId="49" xfId="0" applyNumberFormat="1" applyFont="1" applyFill="1" applyBorder="1"/>
    <xf numFmtId="3" fontId="156" fillId="31" borderId="0" xfId="0" applyNumberFormat="1" applyFont="1" applyFill="1"/>
    <xf numFmtId="3" fontId="156" fillId="0" borderId="95" xfId="0" applyNumberFormat="1" applyFont="1" applyBorder="1"/>
    <xf numFmtId="0" fontId="148" fillId="0" borderId="21" xfId="0" applyFont="1" applyBorder="1"/>
    <xf numFmtId="0" fontId="148" fillId="0" borderId="183" xfId="0" applyFont="1" applyBorder="1"/>
    <xf numFmtId="0" fontId="154" fillId="0" borderId="184" xfId="0" applyFont="1" applyBorder="1" applyAlignment="1">
      <alignment horizontal="center"/>
    </xf>
    <xf numFmtId="0" fontId="146" fillId="0" borderId="185" xfId="0" applyFont="1" applyBorder="1" applyAlignment="1">
      <alignment horizontal="left"/>
    </xf>
    <xf numFmtId="3" fontId="83" fillId="0" borderId="186" xfId="0" applyNumberFormat="1" applyFont="1" applyBorder="1"/>
    <xf numFmtId="3" fontId="148" fillId="0" borderId="187" xfId="0" applyNumberFormat="1" applyFont="1" applyBorder="1"/>
    <xf numFmtId="3" fontId="148" fillId="0" borderId="184" xfId="0" applyNumberFormat="1" applyFont="1" applyBorder="1"/>
    <xf numFmtId="3" fontId="148" fillId="0" borderId="183" xfId="0" applyNumberFormat="1" applyFont="1" applyBorder="1"/>
    <xf numFmtId="3" fontId="146" fillId="0" borderId="188" xfId="0" applyNumberFormat="1" applyFont="1" applyBorder="1"/>
    <xf numFmtId="0" fontId="148" fillId="0" borderId="26" xfId="0" applyFont="1" applyBorder="1"/>
    <xf numFmtId="0" fontId="148" fillId="0" borderId="24" xfId="0" applyFont="1" applyBorder="1"/>
    <xf numFmtId="0" fontId="146" fillId="0" borderId="48" xfId="0" applyFont="1" applyBorder="1" applyAlignment="1">
      <alignment horizontal="left"/>
    </xf>
    <xf numFmtId="3" fontId="83" fillId="0" borderId="79" xfId="0" applyNumberFormat="1" applyFont="1" applyBorder="1"/>
    <xf numFmtId="3" fontId="148" fillId="0" borderId="36" xfId="0" applyNumberFormat="1" applyFont="1" applyBorder="1"/>
    <xf numFmtId="3" fontId="148" fillId="0" borderId="25" xfId="0" applyNumberFormat="1" applyFont="1" applyBorder="1"/>
    <xf numFmtId="3" fontId="148" fillId="0" borderId="24" xfId="0" applyNumberFormat="1" applyFont="1" applyBorder="1"/>
    <xf numFmtId="3" fontId="146" fillId="0" borderId="39" xfId="0" applyNumberFormat="1" applyFont="1" applyBorder="1"/>
    <xf numFmtId="0" fontId="146" fillId="0" borderId="65" xfId="0" applyFont="1" applyBorder="1" applyAlignment="1">
      <alignment horizontal="left"/>
    </xf>
    <xf numFmtId="0" fontId="151" fillId="37" borderId="27" xfId="0" applyFont="1" applyFill="1" applyBorder="1"/>
    <xf numFmtId="0" fontId="151" fillId="37" borderId="28" xfId="0" applyFont="1" applyFill="1" applyBorder="1"/>
    <xf numFmtId="0" fontId="153" fillId="37" borderId="63" xfId="0" applyFont="1" applyFill="1" applyBorder="1" applyAlignment="1">
      <alignment horizontal="left"/>
    </xf>
    <xf numFmtId="0" fontId="148" fillId="0" borderId="25" xfId="0" applyFont="1" applyBorder="1" applyAlignment="1">
      <alignment horizontal="center"/>
    </xf>
    <xf numFmtId="3" fontId="83" fillId="0" borderId="77" xfId="0" applyNumberFormat="1" applyFont="1" applyBorder="1"/>
    <xf numFmtId="3" fontId="148" fillId="0" borderId="22" xfId="0" applyNumberFormat="1" applyFont="1" applyBorder="1"/>
    <xf numFmtId="3" fontId="148" fillId="0" borderId="23" xfId="0" applyNumberFormat="1" applyFont="1" applyBorder="1"/>
    <xf numFmtId="3" fontId="146" fillId="0" borderId="38" xfId="0" applyNumberFormat="1" applyFont="1" applyBorder="1"/>
    <xf numFmtId="3" fontId="148" fillId="0" borderId="26" xfId="0" applyNumberFormat="1" applyFont="1" applyBorder="1"/>
    <xf numFmtId="3" fontId="148" fillId="0" borderId="40" xfId="0" applyNumberFormat="1" applyFont="1" applyBorder="1"/>
    <xf numFmtId="3" fontId="146" fillId="0" borderId="41" xfId="0" applyNumberFormat="1" applyFont="1" applyBorder="1"/>
    <xf numFmtId="0" fontId="148" fillId="0" borderId="29" xfId="0" applyFont="1" applyBorder="1"/>
    <xf numFmtId="0" fontId="148" fillId="0" borderId="30" xfId="0" applyFont="1" applyBorder="1"/>
    <xf numFmtId="0" fontId="148" fillId="0" borderId="31" xfId="0" applyFont="1" applyBorder="1" applyAlignment="1">
      <alignment horizontal="center"/>
    </xf>
    <xf numFmtId="0" fontId="146" fillId="0" borderId="54" xfId="0" applyFont="1" applyBorder="1" applyAlignment="1">
      <alignment horizontal="left"/>
    </xf>
    <xf numFmtId="3" fontId="83" fillId="0" borderId="80" xfId="0" applyNumberFormat="1" applyFont="1" applyBorder="1"/>
    <xf numFmtId="3" fontId="148" fillId="0" borderId="30" xfId="0" applyNumberFormat="1" applyFont="1" applyBorder="1"/>
    <xf numFmtId="3" fontId="148" fillId="0" borderId="31" xfId="0" applyNumberFormat="1" applyFont="1" applyBorder="1"/>
    <xf numFmtId="3" fontId="146" fillId="0" borderId="42" xfId="0" applyNumberFormat="1" applyFont="1" applyBorder="1"/>
    <xf numFmtId="0" fontId="148" fillId="0" borderId="164" xfId="0" applyFont="1" applyBorder="1"/>
    <xf numFmtId="0" fontId="148" fillId="0" borderId="165" xfId="0" applyFont="1" applyBorder="1"/>
    <xf numFmtId="0" fontId="148" fillId="0" borderId="167" xfId="0" applyFont="1" applyBorder="1" applyAlignment="1">
      <alignment horizontal="left"/>
    </xf>
    <xf numFmtId="3" fontId="83" fillId="0" borderId="178" xfId="0" applyNumberFormat="1" applyFont="1" applyBorder="1"/>
    <xf numFmtId="3" fontId="148" fillId="0" borderId="165" xfId="0" applyNumberFormat="1" applyFont="1" applyBorder="1"/>
    <xf numFmtId="3" fontId="148" fillId="0" borderId="176" xfId="0" applyNumberFormat="1" applyFont="1" applyBorder="1"/>
    <xf numFmtId="3" fontId="146" fillId="0" borderId="181" xfId="0" applyNumberFormat="1" applyFont="1" applyBorder="1"/>
    <xf numFmtId="0" fontId="158" fillId="37" borderId="20" xfId="0" applyFont="1" applyFill="1" applyBorder="1" applyAlignment="1">
      <alignment horizontal="center"/>
    </xf>
    <xf numFmtId="0" fontId="146" fillId="0" borderId="0" xfId="0" applyFont="1"/>
    <xf numFmtId="0" fontId="146" fillId="0" borderId="0" xfId="0" applyFont="1" applyAlignment="1">
      <alignment horizontal="center"/>
    </xf>
    <xf numFmtId="0" fontId="146" fillId="0" borderId="0" xfId="0" applyFont="1" applyAlignment="1">
      <alignment horizontal="left"/>
    </xf>
    <xf numFmtId="0" fontId="159" fillId="0" borderId="0" xfId="0" applyFont="1"/>
    <xf numFmtId="0" fontId="83" fillId="28" borderId="189" xfId="0" applyFont="1" applyFill="1" applyBorder="1"/>
    <xf numFmtId="0" fontId="159" fillId="0" borderId="0" xfId="0" applyFont="1" applyAlignment="1">
      <alignment horizontal="center"/>
    </xf>
    <xf numFmtId="0" fontId="159" fillId="0" borderId="0" xfId="0" applyFont="1" applyAlignment="1">
      <alignment horizontal="left"/>
    </xf>
    <xf numFmtId="0" fontId="160" fillId="0" borderId="0" xfId="0" applyFont="1"/>
    <xf numFmtId="0" fontId="161" fillId="0" borderId="0" xfId="0" applyFont="1"/>
    <xf numFmtId="0" fontId="83" fillId="0" borderId="0" xfId="0" applyFont="1" applyAlignment="1">
      <alignment horizontal="center"/>
    </xf>
    <xf numFmtId="0" fontId="152" fillId="37" borderId="180" xfId="0" applyFont="1" applyFill="1" applyBorder="1" applyAlignment="1">
      <alignment horizontal="center" vertical="center"/>
    </xf>
    <xf numFmtId="0" fontId="152" fillId="37" borderId="180" xfId="0" applyFont="1" applyFill="1" applyBorder="1" applyAlignment="1">
      <alignment horizontal="right"/>
    </xf>
    <xf numFmtId="3" fontId="121" fillId="37" borderId="37" xfId="0" applyNumberFormat="1" applyFont="1" applyFill="1" applyBorder="1" applyAlignment="1">
      <alignment horizontal="right"/>
    </xf>
    <xf numFmtId="3" fontId="153" fillId="37" borderId="76" xfId="0" applyNumberFormat="1" applyFont="1" applyFill="1" applyBorder="1" applyAlignment="1">
      <alignment horizontal="right"/>
    </xf>
    <xf numFmtId="3" fontId="153" fillId="37" borderId="28" xfId="0" applyNumberFormat="1" applyFont="1" applyFill="1" applyBorder="1" applyAlignment="1">
      <alignment horizontal="right"/>
    </xf>
    <xf numFmtId="3" fontId="153" fillId="37" borderId="20" xfId="0" applyNumberFormat="1" applyFont="1" applyFill="1" applyBorder="1" applyAlignment="1">
      <alignment horizontal="right"/>
    </xf>
    <xf numFmtId="0" fontId="151" fillId="37" borderId="182" xfId="0" applyFont="1" applyFill="1" applyBorder="1" applyAlignment="1">
      <alignment horizontal="left"/>
    </xf>
    <xf numFmtId="3" fontId="153" fillId="37" borderId="177" xfId="0" applyNumberFormat="1" applyFont="1" applyFill="1" applyBorder="1" applyAlignment="1">
      <alignment horizontal="right"/>
    </xf>
    <xf numFmtId="3" fontId="153" fillId="37" borderId="182" xfId="0" applyNumberFormat="1" applyFont="1" applyFill="1" applyBorder="1" applyAlignment="1">
      <alignment horizontal="right"/>
    </xf>
    <xf numFmtId="3" fontId="153" fillId="37" borderId="180" xfId="0" applyNumberFormat="1" applyFont="1" applyFill="1" applyBorder="1" applyAlignment="1">
      <alignment horizontal="right"/>
    </xf>
    <xf numFmtId="0" fontId="14" fillId="0" borderId="15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5" fillId="0" borderId="190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9" fillId="30" borderId="33" xfId="0" applyFont="1" applyFill="1" applyBorder="1" applyAlignment="1">
      <alignment horizontal="center"/>
    </xf>
    <xf numFmtId="3" fontId="12" fillId="0" borderId="0" xfId="0" applyNumberFormat="1" applyFont="1" applyAlignment="1">
      <alignment wrapText="1"/>
    </xf>
    <xf numFmtId="0" fontId="5" fillId="35" borderId="59" xfId="0" applyFont="1" applyFill="1" applyBorder="1" applyAlignment="1">
      <alignment horizontal="center"/>
    </xf>
    <xf numFmtId="0" fontId="2" fillId="0" borderId="182" xfId="0" applyFont="1" applyBorder="1"/>
    <xf numFmtId="0" fontId="6" fillId="0" borderId="191" xfId="0" applyFont="1" applyBorder="1"/>
    <xf numFmtId="0" fontId="2" fillId="0" borderId="95" xfId="0" applyFont="1" applyBorder="1" applyAlignment="1">
      <alignment horizontal="center"/>
    </xf>
    <xf numFmtId="0" fontId="5" fillId="0" borderId="95" xfId="0" applyFont="1" applyBorder="1" applyAlignment="1">
      <alignment horizontal="center"/>
    </xf>
    <xf numFmtId="0" fontId="5" fillId="0" borderId="9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92" xfId="0" applyFont="1" applyBorder="1" applyAlignment="1">
      <alignment horizontal="center"/>
    </xf>
    <xf numFmtId="0" fontId="5" fillId="0" borderId="130" xfId="0" applyFont="1" applyBorder="1" applyAlignment="1">
      <alignment horizontal="center"/>
    </xf>
    <xf numFmtId="0" fontId="5" fillId="0" borderId="192" xfId="0" applyFont="1" applyBorder="1" applyAlignment="1">
      <alignment horizontal="center"/>
    </xf>
    <xf numFmtId="0" fontId="9" fillId="30" borderId="192" xfId="0" applyFont="1" applyFill="1" applyBorder="1" applyAlignment="1">
      <alignment horizontal="center"/>
    </xf>
    <xf numFmtId="0" fontId="77" fillId="35" borderId="192" xfId="0" applyFont="1" applyFill="1" applyBorder="1" applyAlignment="1">
      <alignment horizontal="center"/>
    </xf>
    <xf numFmtId="0" fontId="5" fillId="35" borderId="21" xfId="0" applyFont="1" applyFill="1" applyBorder="1" applyAlignment="1">
      <alignment horizontal="center"/>
    </xf>
    <xf numFmtId="0" fontId="77" fillId="35" borderId="95" xfId="0" applyFont="1" applyFill="1" applyBorder="1" applyAlignment="1">
      <alignment horizontal="center"/>
    </xf>
    <xf numFmtId="0" fontId="151" fillId="37" borderId="27" xfId="0" applyFont="1" applyFill="1" applyBorder="1" applyAlignment="1">
      <alignment horizontal="left"/>
    </xf>
    <xf numFmtId="0" fontId="152" fillId="37" borderId="28" xfId="0" applyFont="1" applyFill="1" applyBorder="1" applyAlignment="1">
      <alignment horizontal="right"/>
    </xf>
    <xf numFmtId="0" fontId="152" fillId="37" borderId="27" xfId="0" applyFont="1" applyFill="1" applyBorder="1" applyAlignment="1">
      <alignment horizontal="right"/>
    </xf>
    <xf numFmtId="0" fontId="152" fillId="37" borderId="63" xfId="0" applyFont="1" applyFill="1" applyBorder="1" applyAlignment="1">
      <alignment horizontal="right"/>
    </xf>
    <xf numFmtId="0" fontId="152" fillId="37" borderId="37" xfId="0" applyFont="1" applyFill="1" applyBorder="1" applyAlignment="1">
      <alignment horizontal="center" vertical="center"/>
    </xf>
    <xf numFmtId="3" fontId="153" fillId="37" borderId="37" xfId="0" applyNumberFormat="1" applyFont="1" applyFill="1" applyBorder="1" applyAlignment="1">
      <alignment horizontal="right"/>
    </xf>
    <xf numFmtId="3" fontId="153" fillId="37" borderId="193" xfId="0" applyNumberFormat="1" applyFont="1" applyFill="1" applyBorder="1" applyAlignment="1">
      <alignment horizontal="right"/>
    </xf>
    <xf numFmtId="3" fontId="153" fillId="37" borderId="68" xfId="0" applyNumberFormat="1" applyFont="1" applyFill="1" applyBorder="1" applyAlignment="1">
      <alignment horizontal="right"/>
    </xf>
    <xf numFmtId="3" fontId="153" fillId="37" borderId="194" xfId="0" applyNumberFormat="1" applyFont="1" applyFill="1" applyBorder="1" applyAlignment="1">
      <alignment horizontal="right"/>
    </xf>
    <xf numFmtId="3" fontId="121" fillId="37" borderId="63" xfId="0" applyNumberFormat="1" applyFont="1" applyFill="1" applyBorder="1" applyAlignment="1">
      <alignment horizontal="right"/>
    </xf>
    <xf numFmtId="3" fontId="153" fillId="37" borderId="191" xfId="0" applyNumberFormat="1" applyFont="1" applyFill="1" applyBorder="1" applyAlignment="1">
      <alignment horizontal="right"/>
    </xf>
    <xf numFmtId="3" fontId="153" fillId="37" borderId="181" xfId="0" applyNumberFormat="1" applyFont="1" applyFill="1" applyBorder="1" applyAlignment="1">
      <alignment horizontal="right"/>
    </xf>
    <xf numFmtId="0" fontId="126" fillId="0" borderId="0" xfId="0" applyFont="1"/>
    <xf numFmtId="0" fontId="7" fillId="0" borderId="39" xfId="0" applyFont="1" applyBorder="1" applyAlignment="1">
      <alignment horizontal="center"/>
    </xf>
    <xf numFmtId="3" fontId="5" fillId="0" borderId="97" xfId="0" applyNumberFormat="1" applyFont="1" applyBorder="1"/>
    <xf numFmtId="3" fontId="5" fillId="0" borderId="85" xfId="0" applyNumberFormat="1" applyFont="1" applyBorder="1"/>
    <xf numFmtId="0" fontId="16" fillId="0" borderId="39" xfId="0" applyFont="1" applyBorder="1" applyAlignment="1">
      <alignment horizontal="center"/>
    </xf>
    <xf numFmtId="3" fontId="76" fillId="0" borderId="39" xfId="0" applyNumberFormat="1" applyFont="1" applyBorder="1"/>
    <xf numFmtId="3" fontId="76" fillId="0" borderId="99" xfId="0" applyNumberFormat="1" applyFont="1" applyBorder="1"/>
    <xf numFmtId="3" fontId="76" fillId="0" borderId="36" xfId="0" applyNumberFormat="1" applyFont="1" applyBorder="1"/>
    <xf numFmtId="3" fontId="76" fillId="0" borderId="25" xfId="0" applyNumberFormat="1" applyFont="1" applyBorder="1"/>
    <xf numFmtId="3" fontId="76" fillId="0" borderId="55" xfId="0" applyNumberFormat="1" applyFont="1" applyBorder="1"/>
    <xf numFmtId="3" fontId="76" fillId="0" borderId="24" xfId="0" applyNumberFormat="1" applyFont="1" applyBorder="1"/>
    <xf numFmtId="10" fontId="76" fillId="0" borderId="39" xfId="0" applyNumberFormat="1" applyFont="1" applyBorder="1"/>
    <xf numFmtId="3" fontId="82" fillId="0" borderId="39" xfId="0" applyNumberFormat="1" applyFont="1" applyBorder="1"/>
    <xf numFmtId="3" fontId="76" fillId="0" borderId="85" xfId="0" applyNumberFormat="1" applyFont="1" applyBorder="1"/>
    <xf numFmtId="3" fontId="76" fillId="0" borderId="97" xfId="0" applyNumberFormat="1" applyFont="1" applyBorder="1"/>
    <xf numFmtId="0" fontId="16" fillId="0" borderId="95" xfId="0" applyFont="1" applyBorder="1" applyAlignment="1">
      <alignment horizontal="center"/>
    </xf>
    <xf numFmtId="3" fontId="76" fillId="0" borderId="42" xfId="0" applyNumberFormat="1" applyFont="1" applyBorder="1"/>
    <xf numFmtId="3" fontId="76" fillId="0" borderId="195" xfId="0" applyNumberFormat="1" applyFont="1" applyBorder="1"/>
    <xf numFmtId="3" fontId="76" fillId="0" borderId="58" xfId="0" applyNumberFormat="1" applyFont="1" applyBorder="1"/>
    <xf numFmtId="3" fontId="76" fillId="0" borderId="31" xfId="0" applyNumberFormat="1" applyFont="1" applyBorder="1"/>
    <xf numFmtId="3" fontId="76" fillId="0" borderId="56" xfId="0" applyNumberFormat="1" applyFont="1" applyBorder="1"/>
    <xf numFmtId="3" fontId="76" fillId="0" borderId="30" xfId="0" applyNumberFormat="1" applyFont="1" applyBorder="1"/>
    <xf numFmtId="3" fontId="76" fillId="0" borderId="21" xfId="0" applyNumberFormat="1" applyFont="1" applyBorder="1"/>
    <xf numFmtId="0" fontId="7" fillId="0" borderId="161" xfId="0" applyFont="1" applyBorder="1"/>
    <xf numFmtId="0" fontId="7" fillId="0" borderId="188" xfId="0" applyFont="1" applyBorder="1" applyAlignment="1">
      <alignment horizontal="center"/>
    </xf>
    <xf numFmtId="3" fontId="5" fillId="0" borderId="188" xfId="0" applyNumberFormat="1" applyFont="1" applyBorder="1"/>
    <xf numFmtId="3" fontId="5" fillId="0" borderId="196" xfId="0" applyNumberFormat="1" applyFont="1" applyBorder="1"/>
    <xf numFmtId="3" fontId="5" fillId="0" borderId="187" xfId="0" applyNumberFormat="1" applyFont="1" applyBorder="1"/>
    <xf numFmtId="3" fontId="5" fillId="0" borderId="184" xfId="0" applyNumberFormat="1" applyFont="1" applyBorder="1"/>
    <xf numFmtId="3" fontId="5" fillId="0" borderId="197" xfId="0" applyNumberFormat="1" applyFont="1" applyBorder="1"/>
    <xf numFmtId="3" fontId="5" fillId="0" borderId="183" xfId="0" applyNumberFormat="1" applyFont="1" applyBorder="1"/>
    <xf numFmtId="10" fontId="5" fillId="0" borderId="188" xfId="0" applyNumberFormat="1" applyFont="1" applyBorder="1"/>
    <xf numFmtId="3" fontId="5" fillId="0" borderId="188" xfId="0" applyNumberFormat="1" applyFont="1" applyBorder="1" applyAlignment="1">
      <alignment horizontal="right"/>
    </xf>
    <xf numFmtId="3" fontId="5" fillId="0" borderId="198" xfId="0" applyNumberFormat="1" applyFont="1" applyBorder="1"/>
    <xf numFmtId="0" fontId="62" fillId="0" borderId="39" xfId="0" applyFont="1" applyBorder="1" applyAlignment="1">
      <alignment horizontal="center"/>
    </xf>
    <xf numFmtId="3" fontId="12" fillId="0" borderId="97" xfId="0" applyNumberFormat="1" applyFont="1" applyBorder="1"/>
    <xf numFmtId="0" fontId="7" fillId="0" borderId="134" xfId="0" applyFont="1" applyBorder="1"/>
    <xf numFmtId="0" fontId="7" fillId="0" borderId="95" xfId="0" applyFont="1" applyBorder="1" applyAlignment="1">
      <alignment horizontal="center"/>
    </xf>
    <xf numFmtId="3" fontId="5" fillId="0" borderId="95" xfId="0" applyNumberFormat="1" applyFont="1" applyBorder="1"/>
    <xf numFmtId="3" fontId="5" fillId="0" borderId="98" xfId="0" applyNumberFormat="1" applyFont="1" applyBorder="1"/>
    <xf numFmtId="3" fontId="5" fillId="0" borderId="130" xfId="0" applyNumberFormat="1" applyFont="1" applyBorder="1"/>
    <xf numFmtId="3" fontId="5" fillId="0" borderId="49" xfId="0" applyNumberFormat="1" applyFont="1" applyBorder="1"/>
    <xf numFmtId="3" fontId="5" fillId="0" borderId="92" xfId="0" applyNumberFormat="1" applyFont="1" applyBorder="1"/>
    <xf numFmtId="3" fontId="5" fillId="0" borderId="95" xfId="0" applyNumberFormat="1" applyFont="1" applyBorder="1" applyAlignment="1">
      <alignment horizontal="right"/>
    </xf>
    <xf numFmtId="3" fontId="5" fillId="0" borderId="21" xfId="0" applyNumberFormat="1" applyFont="1" applyBorder="1"/>
    <xf numFmtId="3" fontId="153" fillId="0" borderId="0" xfId="0" applyNumberFormat="1" applyFont="1" applyAlignment="1">
      <alignment horizontal="right"/>
    </xf>
    <xf numFmtId="3" fontId="5" fillId="0" borderId="99" xfId="0" applyNumberFormat="1" applyFont="1" applyBorder="1"/>
    <xf numFmtId="3" fontId="5" fillId="0" borderId="99" xfId="0" applyNumberFormat="1" applyFont="1" applyBorder="1" applyAlignment="1">
      <alignment horizontal="center"/>
    </xf>
    <xf numFmtId="3" fontId="126" fillId="0" borderId="0" xfId="0" applyNumberFormat="1" applyFont="1"/>
    <xf numFmtId="0" fontId="7" fillId="0" borderId="42" xfId="0" applyFont="1" applyBorder="1" applyAlignment="1">
      <alignment horizontal="center"/>
    </xf>
    <xf numFmtId="3" fontId="5" fillId="0" borderId="195" xfId="0" applyNumberFormat="1" applyFont="1" applyBorder="1"/>
    <xf numFmtId="3" fontId="5" fillId="0" borderId="136" xfId="0" applyNumberFormat="1" applyFont="1" applyBorder="1"/>
    <xf numFmtId="3" fontId="5" fillId="0" borderId="100" xfId="0" applyNumberFormat="1" applyFont="1" applyBorder="1"/>
    <xf numFmtId="3" fontId="5" fillId="0" borderId="160" xfId="0" applyNumberFormat="1" applyFont="1" applyBorder="1"/>
    <xf numFmtId="3" fontId="5" fillId="0" borderId="157" xfId="0" applyNumberFormat="1" applyFont="1" applyBorder="1"/>
    <xf numFmtId="3" fontId="5" fillId="0" borderId="163" xfId="0" applyNumberFormat="1" applyFont="1" applyBorder="1"/>
    <xf numFmtId="3" fontId="5" fillId="0" borderId="199" xfId="0" applyNumberFormat="1" applyFont="1" applyBorder="1"/>
    <xf numFmtId="0" fontId="5" fillId="0" borderId="59" xfId="0" applyFont="1" applyBorder="1" applyAlignment="1">
      <alignment horizontal="center"/>
    </xf>
    <xf numFmtId="0" fontId="5" fillId="0" borderId="182" xfId="0" applyFont="1" applyBorder="1" applyAlignment="1">
      <alignment horizontal="center"/>
    </xf>
    <xf numFmtId="0" fontId="9" fillId="30" borderId="181" xfId="0" applyFont="1" applyFill="1" applyBorder="1" applyAlignment="1">
      <alignment horizontal="center"/>
    </xf>
    <xf numFmtId="0" fontId="5" fillId="0" borderId="200" xfId="0" applyFont="1" applyBorder="1" applyAlignment="1">
      <alignment horizontal="center"/>
    </xf>
    <xf numFmtId="0" fontId="5" fillId="0" borderId="201" xfId="0" applyFont="1" applyBorder="1" applyAlignment="1">
      <alignment horizontal="center"/>
    </xf>
    <xf numFmtId="0" fontId="77" fillId="0" borderId="19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77" fillId="0" borderId="95" xfId="0" applyFont="1" applyBorder="1" applyAlignment="1">
      <alignment horizontal="center"/>
    </xf>
    <xf numFmtId="0" fontId="152" fillId="37" borderId="28" xfId="0" applyFont="1" applyFill="1" applyBorder="1"/>
    <xf numFmtId="0" fontId="152" fillId="37" borderId="27" xfId="0" applyFont="1" applyFill="1" applyBorder="1"/>
    <xf numFmtId="0" fontId="152" fillId="37" borderId="63" xfId="0" applyFont="1" applyFill="1" applyBorder="1"/>
    <xf numFmtId="3" fontId="153" fillId="37" borderId="201" xfId="0" applyNumberFormat="1" applyFont="1" applyFill="1" applyBorder="1" applyAlignment="1">
      <alignment horizontal="right"/>
    </xf>
    <xf numFmtId="3" fontId="153" fillId="37" borderId="192" xfId="0" applyNumberFormat="1" applyFont="1" applyFill="1" applyBorder="1" applyAlignment="1">
      <alignment horizontal="right"/>
    </xf>
    <xf numFmtId="3" fontId="5" fillId="0" borderId="48" xfId="0" applyNumberFormat="1" applyFont="1" applyBorder="1"/>
    <xf numFmtId="10" fontId="5" fillId="0" borderId="61" xfId="0" applyNumberFormat="1" applyFont="1" applyBorder="1"/>
    <xf numFmtId="3" fontId="17" fillId="0" borderId="99" xfId="0" applyNumberFormat="1" applyFont="1" applyBorder="1"/>
    <xf numFmtId="3" fontId="17" fillId="0" borderId="85" xfId="0" applyNumberFormat="1" applyFont="1" applyBorder="1"/>
    <xf numFmtId="3" fontId="17" fillId="0" borderId="156" xfId="0" applyNumberFormat="1" applyFont="1" applyBorder="1"/>
    <xf numFmtId="3" fontId="17" fillId="0" borderId="53" xfId="0" applyNumberFormat="1" applyFont="1" applyBorder="1"/>
    <xf numFmtId="3" fontId="17" fillId="0" borderId="188" xfId="0" applyNumberFormat="1" applyFont="1" applyBorder="1"/>
    <xf numFmtId="3" fontId="5" fillId="0" borderId="161" xfId="0" applyNumberFormat="1" applyFont="1" applyBorder="1"/>
    <xf numFmtId="3" fontId="5" fillId="0" borderId="52" xfId="0" applyNumberFormat="1" applyFont="1" applyBorder="1"/>
    <xf numFmtId="3" fontId="12" fillId="0" borderId="99" xfId="0" applyNumberFormat="1" applyFont="1" applyBorder="1"/>
    <xf numFmtId="3" fontId="43" fillId="0" borderId="39" xfId="0" applyNumberFormat="1" applyFont="1" applyBorder="1"/>
    <xf numFmtId="3" fontId="5" fillId="0" borderId="156" xfId="0" applyNumberFormat="1" applyFont="1" applyBorder="1"/>
    <xf numFmtId="3" fontId="5" fillId="0" borderId="135" xfId="0" applyNumberFormat="1" applyFont="1" applyBorder="1"/>
    <xf numFmtId="3" fontId="5" fillId="0" borderId="134" xfId="0" applyNumberFormat="1" applyFont="1" applyBorder="1"/>
    <xf numFmtId="3" fontId="17" fillId="0" borderId="21" xfId="0" applyNumberFormat="1" applyFont="1" applyBorder="1"/>
    <xf numFmtId="3" fontId="76" fillId="0" borderId="41" xfId="0" applyNumberFormat="1" applyFont="1" applyBorder="1"/>
    <xf numFmtId="3" fontId="5" fillId="0" borderId="137" xfId="0" applyNumberFormat="1" applyFont="1" applyBorder="1"/>
    <xf numFmtId="3" fontId="5" fillId="0" borderId="138" xfId="0" applyNumberFormat="1" applyFont="1" applyBorder="1"/>
    <xf numFmtId="3" fontId="5" fillId="0" borderId="158" xfId="0" applyNumberFormat="1" applyFont="1" applyBorder="1"/>
    <xf numFmtId="10" fontId="5" fillId="0" borderId="150" xfId="0" applyNumberFormat="1" applyFont="1" applyBorder="1"/>
    <xf numFmtId="0" fontId="5" fillId="0" borderId="190" xfId="0" applyFont="1" applyBorder="1" applyAlignment="1">
      <alignment horizontal="center" wrapText="1"/>
    </xf>
    <xf numFmtId="0" fontId="5" fillId="0" borderId="66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2" fillId="0" borderId="21" xfId="0" applyFont="1" applyBorder="1"/>
    <xf numFmtId="0" fontId="9" fillId="0" borderId="95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199" xfId="0" applyFont="1" applyBorder="1" applyAlignment="1">
      <alignment horizontal="center"/>
    </xf>
    <xf numFmtId="0" fontId="5" fillId="0" borderId="202" xfId="0" applyFont="1" applyBorder="1" applyAlignment="1">
      <alignment horizontal="center"/>
    </xf>
    <xf numFmtId="0" fontId="12" fillId="33" borderId="95" xfId="0" applyFont="1" applyFill="1" applyBorder="1" applyAlignment="1">
      <alignment horizontal="center"/>
    </xf>
    <xf numFmtId="0" fontId="152" fillId="37" borderId="27" xfId="0" applyFont="1" applyFill="1" applyBorder="1" applyAlignment="1">
      <alignment horizontal="center" vertical="center"/>
    </xf>
    <xf numFmtId="3" fontId="121" fillId="37" borderId="83" xfId="0" applyNumberFormat="1" applyFont="1" applyFill="1" applyBorder="1" applyAlignment="1">
      <alignment horizontal="right"/>
    </xf>
    <xf numFmtId="3" fontId="77" fillId="0" borderId="39" xfId="0" applyNumberFormat="1" applyFont="1" applyBorder="1"/>
    <xf numFmtId="3" fontId="78" fillId="0" borderId="48" xfId="0" applyNumberFormat="1" applyFont="1" applyBorder="1"/>
    <xf numFmtId="3" fontId="78" fillId="0" borderId="203" xfId="0" applyNumberFormat="1" applyFont="1" applyBorder="1"/>
    <xf numFmtId="3" fontId="81" fillId="0" borderId="97" xfId="0" applyNumberFormat="1" applyFont="1" applyBorder="1" applyAlignment="1">
      <alignment horizontal="right"/>
    </xf>
    <xf numFmtId="3" fontId="127" fillId="0" borderId="41" xfId="0" applyNumberFormat="1" applyFont="1" applyBorder="1"/>
    <xf numFmtId="3" fontId="81" fillId="0" borderId="65" xfId="0" applyNumberFormat="1" applyFont="1" applyBorder="1"/>
    <xf numFmtId="3" fontId="81" fillId="0" borderId="52" xfId="0" applyNumberFormat="1" applyFont="1" applyBorder="1"/>
    <xf numFmtId="3" fontId="80" fillId="0" borderId="41" xfId="0" applyNumberFormat="1" applyFont="1" applyBorder="1"/>
    <xf numFmtId="3" fontId="81" fillId="0" borderId="98" xfId="0" applyNumberFormat="1" applyFont="1" applyBorder="1" applyAlignment="1">
      <alignment horizontal="right"/>
    </xf>
    <xf numFmtId="3" fontId="127" fillId="0" borderId="94" xfId="0" applyNumberFormat="1" applyFont="1" applyBorder="1"/>
    <xf numFmtId="3" fontId="81" fillId="0" borderId="204" xfId="0" applyNumberFormat="1" applyFont="1" applyBorder="1"/>
    <xf numFmtId="3" fontId="81" fillId="0" borderId="136" xfId="0" applyNumberFormat="1" applyFont="1" applyBorder="1"/>
    <xf numFmtId="3" fontId="80" fillId="0" borderId="94" xfId="0" applyNumberFormat="1" applyFont="1" applyBorder="1"/>
    <xf numFmtId="3" fontId="78" fillId="0" borderId="196" xfId="0" applyNumberFormat="1" applyFont="1" applyBorder="1" applyAlignment="1">
      <alignment horizontal="right"/>
    </xf>
    <xf numFmtId="3" fontId="78" fillId="0" borderId="205" xfId="0" applyNumberFormat="1" applyFont="1" applyBorder="1"/>
    <xf numFmtId="3" fontId="77" fillId="0" borderId="188" xfId="0" applyNumberFormat="1" applyFont="1" applyBorder="1"/>
    <xf numFmtId="3" fontId="78" fillId="0" borderId="185" xfId="0" applyNumberFormat="1" applyFont="1" applyBorder="1"/>
    <xf numFmtId="3" fontId="78" fillId="0" borderId="198" xfId="0" applyNumberFormat="1" applyFont="1" applyBorder="1"/>
    <xf numFmtId="3" fontId="78" fillId="0" borderId="184" xfId="0" applyNumberFormat="1" applyFont="1" applyBorder="1"/>
    <xf numFmtId="3" fontId="79" fillId="0" borderId="188" xfId="0" applyNumberFormat="1" applyFont="1" applyBorder="1"/>
    <xf numFmtId="3" fontId="78" fillId="0" borderId="97" xfId="0" applyNumberFormat="1" applyFont="1" applyBorder="1" applyAlignment="1">
      <alignment horizontal="right"/>
    </xf>
    <xf numFmtId="3" fontId="77" fillId="0" borderId="41" xfId="0" applyNumberFormat="1" applyFont="1" applyBorder="1"/>
    <xf numFmtId="3" fontId="78" fillId="0" borderId="65" xfId="0" applyNumberFormat="1" applyFont="1" applyBorder="1"/>
    <xf numFmtId="3" fontId="78" fillId="0" borderId="52" xfId="0" applyNumberFormat="1" applyFont="1" applyBorder="1"/>
    <xf numFmtId="3" fontId="79" fillId="0" borderId="41" xfId="0" applyNumberFormat="1" applyFont="1" applyBorder="1"/>
    <xf numFmtId="0" fontId="62" fillId="0" borderId="41" xfId="0" applyFont="1" applyBorder="1" applyAlignment="1">
      <alignment horizontal="center"/>
    </xf>
    <xf numFmtId="3" fontId="79" fillId="0" borderId="99" xfId="0" applyNumberFormat="1" applyFont="1" applyBorder="1"/>
    <xf numFmtId="3" fontId="134" fillId="0" borderId="41" xfId="0" applyNumberFormat="1" applyFont="1" applyBorder="1"/>
    <xf numFmtId="3" fontId="130" fillId="0" borderId="65" xfId="0" applyNumberFormat="1" applyFont="1" applyBorder="1"/>
    <xf numFmtId="3" fontId="130" fillId="0" borderId="52" xfId="0" applyNumberFormat="1" applyFont="1" applyBorder="1"/>
    <xf numFmtId="3" fontId="130" fillId="0" borderId="41" xfId="0" applyNumberFormat="1" applyFont="1" applyBorder="1"/>
    <xf numFmtId="0" fontId="135" fillId="0" borderId="26" xfId="0" applyFont="1" applyBorder="1"/>
    <xf numFmtId="0" fontId="135" fillId="0" borderId="39" xfId="0" applyFont="1" applyBorder="1" applyAlignment="1">
      <alignment horizontal="center"/>
    </xf>
    <xf numFmtId="3" fontId="133" fillId="0" borderId="97" xfId="0" applyNumberFormat="1" applyFont="1" applyBorder="1" applyAlignment="1">
      <alignment horizontal="right"/>
    </xf>
    <xf numFmtId="3" fontId="136" fillId="0" borderId="41" xfId="0" applyNumberFormat="1" applyFont="1" applyBorder="1"/>
    <xf numFmtId="3" fontId="133" fillId="0" borderId="65" xfId="0" applyNumberFormat="1" applyFont="1" applyBorder="1"/>
    <xf numFmtId="3" fontId="133" fillId="0" borderId="52" xfId="0" applyNumberFormat="1" applyFont="1" applyBorder="1"/>
    <xf numFmtId="3" fontId="78" fillId="0" borderId="98" xfId="0" applyNumberFormat="1" applyFont="1" applyBorder="1" applyAlignment="1">
      <alignment horizontal="right"/>
    </xf>
    <xf numFmtId="3" fontId="77" fillId="0" borderId="94" xfId="0" applyNumberFormat="1" applyFont="1" applyBorder="1"/>
    <xf numFmtId="3" fontId="78" fillId="0" borderId="204" xfId="0" applyNumberFormat="1" applyFont="1" applyBorder="1"/>
    <xf numFmtId="3" fontId="78" fillId="0" borderId="136" xfId="0" applyNumberFormat="1" applyFont="1" applyBorder="1"/>
    <xf numFmtId="3" fontId="79" fillId="0" borderId="94" xfId="0" applyNumberFormat="1" applyFont="1" applyBorder="1"/>
    <xf numFmtId="3" fontId="78" fillId="0" borderId="85" xfId="0" applyNumberFormat="1" applyFont="1" applyBorder="1"/>
    <xf numFmtId="3" fontId="130" fillId="0" borderId="97" xfId="0" applyNumberFormat="1" applyFont="1" applyBorder="1" applyAlignment="1">
      <alignment horizontal="right"/>
    </xf>
    <xf numFmtId="3" fontId="78" fillId="0" borderId="160" xfId="0" applyNumberFormat="1" applyFont="1" applyBorder="1" applyAlignment="1">
      <alignment horizontal="right"/>
    </xf>
    <xf numFmtId="3" fontId="77" fillId="0" borderId="100" xfId="0" applyNumberFormat="1" applyFont="1" applyBorder="1"/>
    <xf numFmtId="3" fontId="78" fillId="0" borderId="206" xfId="0" applyNumberFormat="1" applyFont="1" applyBorder="1"/>
    <xf numFmtId="3" fontId="78" fillId="0" borderId="199" xfId="0" applyNumberFormat="1" applyFont="1" applyBorder="1"/>
    <xf numFmtId="3" fontId="79" fillId="0" borderId="207" xfId="0" applyNumberFormat="1" applyFont="1" applyBorder="1"/>
    <xf numFmtId="3" fontId="78" fillId="0" borderId="196" xfId="0" applyNumberFormat="1" applyFont="1" applyBorder="1"/>
    <xf numFmtId="0" fontId="20" fillId="0" borderId="190" xfId="0" applyFont="1" applyBorder="1" applyAlignment="1">
      <alignment horizontal="center"/>
    </xf>
    <xf numFmtId="3" fontId="78" fillId="0" borderId="187" xfId="0" applyNumberFormat="1" applyFont="1" applyBorder="1"/>
    <xf numFmtId="0" fontId="10" fillId="0" borderId="95" xfId="0" applyFont="1" applyBorder="1" applyAlignment="1">
      <alignment horizontal="center"/>
    </xf>
    <xf numFmtId="3" fontId="127" fillId="0" borderId="39" xfId="0" applyNumberFormat="1" applyFont="1" applyBorder="1"/>
    <xf numFmtId="3" fontId="127" fillId="0" borderId="95" xfId="0" applyNumberFormat="1" applyFont="1" applyBorder="1"/>
    <xf numFmtId="3" fontId="134" fillId="0" borderId="39" xfId="0" applyNumberFormat="1" applyFont="1" applyBorder="1"/>
    <xf numFmtId="3" fontId="77" fillId="0" borderId="95" xfId="0" applyNumberFormat="1" applyFont="1" applyBorder="1"/>
    <xf numFmtId="3" fontId="77" fillId="0" borderId="82" xfId="0" applyNumberFormat="1" applyFont="1" applyBorder="1"/>
    <xf numFmtId="0" fontId="14" fillId="0" borderId="95" xfId="0" applyFont="1" applyBorder="1" applyAlignment="1">
      <alignment horizontal="center"/>
    </xf>
    <xf numFmtId="3" fontId="78" fillId="0" borderId="188" xfId="0" applyNumberFormat="1" applyFont="1" applyBorder="1"/>
    <xf numFmtId="3" fontId="78" fillId="0" borderId="95" xfId="0" applyNumberFormat="1" applyFont="1" applyBorder="1"/>
    <xf numFmtId="3" fontId="78" fillId="0" borderId="82" xfId="0" applyNumberFormat="1" applyFont="1" applyBorder="1"/>
    <xf numFmtId="0" fontId="5" fillId="0" borderId="159" xfId="0" applyFont="1" applyBorder="1" applyAlignment="1">
      <alignment horizontal="center"/>
    </xf>
    <xf numFmtId="3" fontId="153" fillId="37" borderId="83" xfId="0" applyNumberFormat="1" applyFont="1" applyFill="1" applyBorder="1" applyAlignment="1">
      <alignment horizontal="right"/>
    </xf>
    <xf numFmtId="3" fontId="81" fillId="0" borderId="94" xfId="0" applyNumberFormat="1" applyFont="1" applyBorder="1"/>
    <xf numFmtId="0" fontId="164" fillId="38" borderId="0" xfId="125" applyFont="1" applyFill="1"/>
    <xf numFmtId="0" fontId="162" fillId="38" borderId="0" xfId="0" applyFont="1" applyFill="1"/>
    <xf numFmtId="2" fontId="0" fillId="0" borderId="0" xfId="0" applyNumberFormat="1"/>
    <xf numFmtId="0" fontId="25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162" fillId="38" borderId="0" xfId="0" applyFont="1" applyFill="1" applyAlignment="1">
      <alignment horizontal="center"/>
    </xf>
    <xf numFmtId="0" fontId="163" fillId="38" borderId="0" xfId="0" applyFont="1" applyFill="1" applyAlignment="1">
      <alignment horizontal="center"/>
    </xf>
    <xf numFmtId="0" fontId="65" fillId="0" borderId="0" xfId="0" applyFont="1" applyAlignment="1">
      <alignment wrapText="1"/>
    </xf>
    <xf numFmtId="0" fontId="66" fillId="0" borderId="0" xfId="0" applyFont="1" applyAlignment="1">
      <alignment wrapText="1"/>
    </xf>
    <xf numFmtId="0" fontId="140" fillId="0" borderId="5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4" fillId="0" borderId="16" xfId="0" applyFont="1" applyBorder="1" applyAlignment="1">
      <alignment horizontal="center"/>
    </xf>
    <xf numFmtId="0" fontId="115" fillId="0" borderId="0" xfId="0" applyFont="1" applyAlignment="1">
      <alignment horizontal="left" vertical="center" wrapText="1"/>
    </xf>
    <xf numFmtId="0" fontId="5" fillId="0" borderId="5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122" fillId="0" borderId="16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3" fontId="19" fillId="0" borderId="21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14" fillId="0" borderId="0" xfId="0" applyFont="1" applyAlignment="1">
      <alignment horizontal="right"/>
    </xf>
    <xf numFmtId="3" fontId="12" fillId="0" borderId="0" xfId="0" applyNumberFormat="1" applyFont="1" applyAlignment="1">
      <alignment horizontal="center" wrapText="1"/>
    </xf>
    <xf numFmtId="0" fontId="5" fillId="0" borderId="83" xfId="0" applyFont="1" applyBorder="1" applyAlignment="1">
      <alignment horizontal="center"/>
    </xf>
    <xf numFmtId="0" fontId="144" fillId="0" borderId="59" xfId="0" applyFont="1" applyBorder="1" applyAlignment="1">
      <alignment horizontal="center"/>
    </xf>
    <xf numFmtId="0" fontId="83" fillId="0" borderId="16" xfId="0" applyFont="1" applyBorder="1" applyAlignment="1">
      <alignment horizontal="center"/>
    </xf>
    <xf numFmtId="0" fontId="83" fillId="0" borderId="32" xfId="0" applyFont="1" applyBorder="1" applyAlignment="1">
      <alignment horizontal="center"/>
    </xf>
    <xf numFmtId="0" fontId="148" fillId="0" borderId="73" xfId="0" applyFont="1" applyBorder="1" applyAlignment="1">
      <alignment horizontal="center"/>
    </xf>
    <xf numFmtId="0" fontId="148" fillId="0" borderId="22" xfId="0" applyFont="1" applyBorder="1" applyAlignment="1">
      <alignment horizontal="center"/>
    </xf>
    <xf numFmtId="0" fontId="148" fillId="0" borderId="64" xfId="0" applyFont="1" applyBorder="1" applyAlignment="1">
      <alignment horizontal="center"/>
    </xf>
    <xf numFmtId="0" fontId="149" fillId="0" borderId="165" xfId="0" applyFont="1" applyBorder="1" applyAlignment="1">
      <alignment horizontal="center"/>
    </xf>
    <xf numFmtId="0" fontId="150" fillId="0" borderId="166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19" fillId="0" borderId="21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3" fontId="19" fillId="0" borderId="21" xfId="0" applyNumberFormat="1" applyFont="1" applyBorder="1" applyAlignment="1">
      <alignment horizontal="center" wrapText="1"/>
    </xf>
    <xf numFmtId="0" fontId="118" fillId="0" borderId="59" xfId="62" applyFont="1" applyBorder="1" applyAlignment="1">
      <alignment horizontal="center"/>
    </xf>
    <xf numFmtId="0" fontId="101" fillId="0" borderId="16" xfId="62" applyFont="1" applyBorder="1" applyAlignment="1">
      <alignment horizontal="center"/>
    </xf>
    <xf numFmtId="0" fontId="101" fillId="0" borderId="32" xfId="62" applyFont="1" applyBorder="1" applyAlignment="1">
      <alignment horizontal="center"/>
    </xf>
    <xf numFmtId="0" fontId="104" fillId="0" borderId="73" xfId="62" applyFont="1" applyBorder="1" applyAlignment="1">
      <alignment horizontal="center"/>
    </xf>
    <xf numFmtId="0" fontId="104" fillId="0" borderId="22" xfId="62" applyFont="1" applyBorder="1" applyAlignment="1">
      <alignment horizontal="center"/>
    </xf>
    <xf numFmtId="0" fontId="104" fillId="0" borderId="64" xfId="62" applyFont="1" applyBorder="1" applyAlignment="1">
      <alignment horizontal="center"/>
    </xf>
  </cellXfs>
  <cellStyles count="482">
    <cellStyle name="20 % – Zvýraznění1 2" xfId="1" xr:uid="{00000000-0005-0000-0000-000000000000}"/>
    <cellStyle name="20 % – Zvýraznění1 3" xfId="2" xr:uid="{00000000-0005-0000-0000-000001000000}"/>
    <cellStyle name="20 % – Zvýraznění2 2" xfId="3" xr:uid="{00000000-0005-0000-0000-000002000000}"/>
    <cellStyle name="20 % – Zvýraznění2 3" xfId="4" xr:uid="{00000000-0005-0000-0000-000003000000}"/>
    <cellStyle name="20 % – Zvýraznění3 2" xfId="5" xr:uid="{00000000-0005-0000-0000-000004000000}"/>
    <cellStyle name="20 % – Zvýraznění3 3" xfId="6" xr:uid="{00000000-0005-0000-0000-000005000000}"/>
    <cellStyle name="20 % – Zvýraznění4 2" xfId="7" xr:uid="{00000000-0005-0000-0000-000006000000}"/>
    <cellStyle name="20 % – Zvýraznění4 3" xfId="8" xr:uid="{00000000-0005-0000-0000-000007000000}"/>
    <cellStyle name="20 % – Zvýraznění5 2" xfId="9" xr:uid="{00000000-0005-0000-0000-000008000000}"/>
    <cellStyle name="20 % – Zvýraznění5 3" xfId="10" xr:uid="{00000000-0005-0000-0000-000009000000}"/>
    <cellStyle name="20 % – Zvýraznění6 2" xfId="11" xr:uid="{00000000-0005-0000-0000-00000A000000}"/>
    <cellStyle name="20 % – Zvýraznění6 3" xfId="12" xr:uid="{00000000-0005-0000-0000-00000B000000}"/>
    <cellStyle name="40 % – Zvýraznění1 2" xfId="13" xr:uid="{00000000-0005-0000-0000-00000C000000}"/>
    <cellStyle name="40 % – Zvýraznění1 3" xfId="14" xr:uid="{00000000-0005-0000-0000-00000D000000}"/>
    <cellStyle name="40 % – Zvýraznění2 2" xfId="15" xr:uid="{00000000-0005-0000-0000-00000E000000}"/>
    <cellStyle name="40 % – Zvýraznění2 3" xfId="16" xr:uid="{00000000-0005-0000-0000-00000F000000}"/>
    <cellStyle name="40 % – Zvýraznění3 2" xfId="17" xr:uid="{00000000-0005-0000-0000-000010000000}"/>
    <cellStyle name="40 % – Zvýraznění3 3" xfId="18" xr:uid="{00000000-0005-0000-0000-000011000000}"/>
    <cellStyle name="40 % – Zvýraznění4 2" xfId="19" xr:uid="{00000000-0005-0000-0000-000012000000}"/>
    <cellStyle name="40 % – Zvýraznění4 3" xfId="20" xr:uid="{00000000-0005-0000-0000-000013000000}"/>
    <cellStyle name="40 % – Zvýraznění5 2" xfId="21" xr:uid="{00000000-0005-0000-0000-000014000000}"/>
    <cellStyle name="40 % – Zvýraznění5 3" xfId="22" xr:uid="{00000000-0005-0000-0000-000015000000}"/>
    <cellStyle name="40 % – Zvýraznění6 2" xfId="23" xr:uid="{00000000-0005-0000-0000-000016000000}"/>
    <cellStyle name="40 % – Zvýraznění6 3" xfId="24" xr:uid="{00000000-0005-0000-0000-000017000000}"/>
    <cellStyle name="60 % – Zvýraznění1 2" xfId="25" xr:uid="{00000000-0005-0000-0000-000018000000}"/>
    <cellStyle name="60 % – Zvýraznění1 3" xfId="26" xr:uid="{00000000-0005-0000-0000-000019000000}"/>
    <cellStyle name="60 % – Zvýraznění2 2" xfId="27" xr:uid="{00000000-0005-0000-0000-00001A000000}"/>
    <cellStyle name="60 % – Zvýraznění2 3" xfId="28" xr:uid="{00000000-0005-0000-0000-00001B000000}"/>
    <cellStyle name="60 % – Zvýraznění3 2" xfId="29" xr:uid="{00000000-0005-0000-0000-00001C000000}"/>
    <cellStyle name="60 % – Zvýraznění3 3" xfId="30" xr:uid="{00000000-0005-0000-0000-00001D000000}"/>
    <cellStyle name="60 % – Zvýraznění4 2" xfId="31" xr:uid="{00000000-0005-0000-0000-00001E000000}"/>
    <cellStyle name="60 % – Zvýraznění4 3" xfId="32" xr:uid="{00000000-0005-0000-0000-00001F000000}"/>
    <cellStyle name="60 % – Zvýraznění5 2" xfId="33" xr:uid="{00000000-0005-0000-0000-000020000000}"/>
    <cellStyle name="60 % – Zvýraznění5 3" xfId="34" xr:uid="{00000000-0005-0000-0000-000021000000}"/>
    <cellStyle name="60 % – Zvýraznění6 2" xfId="35" xr:uid="{00000000-0005-0000-0000-000022000000}"/>
    <cellStyle name="60 % – Zvýraznění6 3" xfId="36" xr:uid="{00000000-0005-0000-0000-000023000000}"/>
    <cellStyle name="Celkem 2" xfId="37" xr:uid="{00000000-0005-0000-0000-000024000000}"/>
    <cellStyle name="Celkem 2 2" xfId="128" xr:uid="{00000000-0005-0000-0000-000025000000}"/>
    <cellStyle name="Celkem 2 2 2" xfId="196" xr:uid="{00000000-0005-0000-0000-000026000000}"/>
    <cellStyle name="Celkem 2 2 2 2" xfId="283" xr:uid="{00000000-0005-0000-0000-000027000000}"/>
    <cellStyle name="Celkem 2 2 2 3" xfId="339" xr:uid="{00000000-0005-0000-0000-000028000000}"/>
    <cellStyle name="Celkem 2 2 2 4" xfId="395" xr:uid="{00000000-0005-0000-0000-000029000000}"/>
    <cellStyle name="Celkem 2 2 2 5" xfId="455" xr:uid="{00000000-0005-0000-0000-00002A000000}"/>
    <cellStyle name="Celkem 2 2 3" xfId="164" xr:uid="{00000000-0005-0000-0000-00002B000000}"/>
    <cellStyle name="Celkem 2 2 3 2" xfId="253" xr:uid="{00000000-0005-0000-0000-00002C000000}"/>
    <cellStyle name="Celkem 2 2 3 3" xfId="226" xr:uid="{00000000-0005-0000-0000-00002D000000}"/>
    <cellStyle name="Celkem 2 2 3 4" xfId="243" xr:uid="{00000000-0005-0000-0000-00002E000000}"/>
    <cellStyle name="Celkem 2 2 3 5" xfId="425" xr:uid="{00000000-0005-0000-0000-00002F000000}"/>
    <cellStyle name="Celkem 2 2 4" xfId="184" xr:uid="{00000000-0005-0000-0000-000030000000}"/>
    <cellStyle name="Celkem 2 2 4 2" xfId="271" xr:uid="{00000000-0005-0000-0000-000031000000}"/>
    <cellStyle name="Celkem 2 2 4 3" xfId="327" xr:uid="{00000000-0005-0000-0000-000032000000}"/>
    <cellStyle name="Celkem 2 2 4 4" xfId="383" xr:uid="{00000000-0005-0000-0000-000033000000}"/>
    <cellStyle name="Celkem 2 2 4 5" xfId="443" xr:uid="{00000000-0005-0000-0000-000034000000}"/>
    <cellStyle name="Celkem 2 2 5" xfId="247" xr:uid="{00000000-0005-0000-0000-000035000000}"/>
    <cellStyle name="Celkem 2 3" xfId="173" xr:uid="{00000000-0005-0000-0000-000036000000}"/>
    <cellStyle name="Celkem 2 3 2" xfId="262" xr:uid="{00000000-0005-0000-0000-000037000000}"/>
    <cellStyle name="Celkem 2 3 3" xfId="318" xr:uid="{00000000-0005-0000-0000-000038000000}"/>
    <cellStyle name="Celkem 2 3 4" xfId="374" xr:uid="{00000000-0005-0000-0000-000039000000}"/>
    <cellStyle name="Celkem 2 3 5" xfId="434" xr:uid="{00000000-0005-0000-0000-00003A000000}"/>
    <cellStyle name="Celkem 2 4" xfId="178" xr:uid="{00000000-0005-0000-0000-00003B000000}"/>
    <cellStyle name="Celkem 2 4 2" xfId="265" xr:uid="{00000000-0005-0000-0000-00003C000000}"/>
    <cellStyle name="Celkem 2 4 3" xfId="321" xr:uid="{00000000-0005-0000-0000-00003D000000}"/>
    <cellStyle name="Celkem 2 4 4" xfId="377" xr:uid="{00000000-0005-0000-0000-00003E000000}"/>
    <cellStyle name="Celkem 2 4 5" xfId="437" xr:uid="{00000000-0005-0000-0000-00003F000000}"/>
    <cellStyle name="Celkem 2 5" xfId="221" xr:uid="{00000000-0005-0000-0000-000040000000}"/>
    <cellStyle name="Celkem 2 5 2" xfId="307" xr:uid="{00000000-0005-0000-0000-000041000000}"/>
    <cellStyle name="Celkem 2 5 3" xfId="363" xr:uid="{00000000-0005-0000-0000-000042000000}"/>
    <cellStyle name="Celkem 2 5 4" xfId="419" xr:uid="{00000000-0005-0000-0000-000043000000}"/>
    <cellStyle name="Celkem 2 5 5" xfId="479" xr:uid="{00000000-0005-0000-0000-000044000000}"/>
    <cellStyle name="Celkem 3" xfId="38" xr:uid="{00000000-0005-0000-0000-000045000000}"/>
    <cellStyle name="Celkem 3 2" xfId="129" xr:uid="{00000000-0005-0000-0000-000046000000}"/>
    <cellStyle name="Celkem 3 2 2" xfId="197" xr:uid="{00000000-0005-0000-0000-000047000000}"/>
    <cellStyle name="Celkem 3 2 2 2" xfId="284" xr:uid="{00000000-0005-0000-0000-000048000000}"/>
    <cellStyle name="Celkem 3 2 2 3" xfId="340" xr:uid="{00000000-0005-0000-0000-000049000000}"/>
    <cellStyle name="Celkem 3 2 2 4" xfId="396" xr:uid="{00000000-0005-0000-0000-00004A000000}"/>
    <cellStyle name="Celkem 3 2 2 5" xfId="456" xr:uid="{00000000-0005-0000-0000-00004B000000}"/>
    <cellStyle name="Celkem 3 2 3" xfId="163" xr:uid="{00000000-0005-0000-0000-00004C000000}"/>
    <cellStyle name="Celkem 3 2 3 2" xfId="252" xr:uid="{00000000-0005-0000-0000-00004D000000}"/>
    <cellStyle name="Celkem 3 2 3 3" xfId="227" xr:uid="{00000000-0005-0000-0000-00004E000000}"/>
    <cellStyle name="Celkem 3 2 3 4" xfId="242" xr:uid="{00000000-0005-0000-0000-00004F000000}"/>
    <cellStyle name="Celkem 3 2 3 5" xfId="424" xr:uid="{00000000-0005-0000-0000-000050000000}"/>
    <cellStyle name="Celkem 3 2 4" xfId="161" xr:uid="{00000000-0005-0000-0000-000051000000}"/>
    <cellStyle name="Celkem 3 2 4 2" xfId="250" xr:uid="{00000000-0005-0000-0000-000052000000}"/>
    <cellStyle name="Celkem 3 2 4 3" xfId="229" xr:uid="{00000000-0005-0000-0000-000053000000}"/>
    <cellStyle name="Celkem 3 2 4 4" xfId="241" xr:uid="{00000000-0005-0000-0000-000054000000}"/>
    <cellStyle name="Celkem 3 2 4 5" xfId="422" xr:uid="{00000000-0005-0000-0000-000055000000}"/>
    <cellStyle name="Celkem 3 2 5" xfId="249" xr:uid="{00000000-0005-0000-0000-000056000000}"/>
    <cellStyle name="Celkem 3 3" xfId="174" xr:uid="{00000000-0005-0000-0000-000057000000}"/>
    <cellStyle name="Celkem 3 3 2" xfId="263" xr:uid="{00000000-0005-0000-0000-000058000000}"/>
    <cellStyle name="Celkem 3 3 3" xfId="319" xr:uid="{00000000-0005-0000-0000-000059000000}"/>
    <cellStyle name="Celkem 3 3 4" xfId="375" xr:uid="{00000000-0005-0000-0000-00005A000000}"/>
    <cellStyle name="Celkem 3 3 5" xfId="435" xr:uid="{00000000-0005-0000-0000-00005B000000}"/>
    <cellStyle name="Celkem 3 4" xfId="177" xr:uid="{00000000-0005-0000-0000-00005C000000}"/>
    <cellStyle name="Celkem 3 4 2" xfId="264" xr:uid="{00000000-0005-0000-0000-00005D000000}"/>
    <cellStyle name="Celkem 3 4 3" xfId="320" xr:uid="{00000000-0005-0000-0000-00005E000000}"/>
    <cellStyle name="Celkem 3 4 4" xfId="376" xr:uid="{00000000-0005-0000-0000-00005F000000}"/>
    <cellStyle name="Celkem 3 4 5" xfId="436" xr:uid="{00000000-0005-0000-0000-000060000000}"/>
    <cellStyle name="Celkem 3 5" xfId="219" xr:uid="{00000000-0005-0000-0000-000061000000}"/>
    <cellStyle name="Celkem 3 5 2" xfId="305" xr:uid="{00000000-0005-0000-0000-000062000000}"/>
    <cellStyle name="Celkem 3 5 3" xfId="361" xr:uid="{00000000-0005-0000-0000-000063000000}"/>
    <cellStyle name="Celkem 3 5 4" xfId="417" xr:uid="{00000000-0005-0000-0000-000064000000}"/>
    <cellStyle name="Celkem 3 5 5" xfId="477" xr:uid="{00000000-0005-0000-0000-000065000000}"/>
    <cellStyle name="Comma 2" xfId="39" xr:uid="{00000000-0005-0000-0000-000066000000}"/>
    <cellStyle name="Čárka" xfId="40" builtinId="3"/>
    <cellStyle name="Čárka 2" xfId="141" xr:uid="{00000000-0005-0000-0000-000068000000}"/>
    <cellStyle name="Čárka 2 2" xfId="144" xr:uid="{00000000-0005-0000-0000-000069000000}"/>
    <cellStyle name="Čárka 2 3" xfId="157" xr:uid="{00000000-0005-0000-0000-00006A000000}"/>
    <cellStyle name="Čárka 3" xfId="145" xr:uid="{00000000-0005-0000-0000-00006B000000}"/>
    <cellStyle name="Hypertextový odkaz" xfId="123" builtinId="8" hidden="1"/>
    <cellStyle name="Hypertextový odkaz 2" xfId="41" xr:uid="{00000000-0005-0000-0000-00006D000000}"/>
    <cellStyle name="Chybně" xfId="127" xr:uid="{00000000-0005-0000-0000-00006E000000}"/>
    <cellStyle name="Chybně 2" xfId="42" xr:uid="{00000000-0005-0000-0000-00006F000000}"/>
    <cellStyle name="Chybně 3" xfId="43" xr:uid="{00000000-0005-0000-0000-000070000000}"/>
    <cellStyle name="Kontrolní buňka 2" xfId="44" xr:uid="{00000000-0005-0000-0000-000071000000}"/>
    <cellStyle name="Kontrolní buňka 3" xfId="45" xr:uid="{00000000-0005-0000-0000-000072000000}"/>
    <cellStyle name="Nadpis 1 2" xfId="46" xr:uid="{00000000-0005-0000-0000-000073000000}"/>
    <cellStyle name="Nadpis 1 3" xfId="47" xr:uid="{00000000-0005-0000-0000-000074000000}"/>
    <cellStyle name="Nadpis 2 2" xfId="48" xr:uid="{00000000-0005-0000-0000-000075000000}"/>
    <cellStyle name="Nadpis 2 3" xfId="49" xr:uid="{00000000-0005-0000-0000-000076000000}"/>
    <cellStyle name="Nadpis 3 2" xfId="50" xr:uid="{00000000-0005-0000-0000-000077000000}"/>
    <cellStyle name="Nadpis 3 2 2" xfId="130" xr:uid="{00000000-0005-0000-0000-000078000000}"/>
    <cellStyle name="Nadpis 3 2 3" xfId="210" xr:uid="{00000000-0005-0000-0000-000079000000}"/>
    <cellStyle name="Nadpis 3 3" xfId="51" xr:uid="{00000000-0005-0000-0000-00007A000000}"/>
    <cellStyle name="Nadpis 3 3 2" xfId="131" xr:uid="{00000000-0005-0000-0000-00007B000000}"/>
    <cellStyle name="Nadpis 3 3 2 2" xfId="176" xr:uid="{00000000-0005-0000-0000-00007C000000}"/>
    <cellStyle name="Nadpis 3 3 3" xfId="175" xr:uid="{00000000-0005-0000-0000-00007D000000}"/>
    <cellStyle name="Nadpis 3 3 4" xfId="146" xr:uid="{00000000-0005-0000-0000-00007E000000}"/>
    <cellStyle name="Nadpis 4 2" xfId="52" xr:uid="{00000000-0005-0000-0000-00007F000000}"/>
    <cellStyle name="Nadpis 4 3" xfId="53" xr:uid="{00000000-0005-0000-0000-000080000000}"/>
    <cellStyle name="Název 2" xfId="54" xr:uid="{00000000-0005-0000-0000-000081000000}"/>
    <cellStyle name="Název 3" xfId="55" xr:uid="{00000000-0005-0000-0000-000082000000}"/>
    <cellStyle name="Neutrální 2" xfId="56" xr:uid="{00000000-0005-0000-0000-000083000000}"/>
    <cellStyle name="Neutrální 3" xfId="57" xr:uid="{00000000-0005-0000-0000-000084000000}"/>
    <cellStyle name="Normal 2" xfId="58" xr:uid="{00000000-0005-0000-0000-000085000000}"/>
    <cellStyle name="Normal 3" xfId="59" xr:uid="{00000000-0005-0000-0000-000086000000}"/>
    <cellStyle name="Normální" xfId="0" builtinId="0"/>
    <cellStyle name="Normální 10" xfId="60" xr:uid="{00000000-0005-0000-0000-000088000000}"/>
    <cellStyle name="Normální 11" xfId="61" xr:uid="{00000000-0005-0000-0000-000089000000}"/>
    <cellStyle name="Normální 12" xfId="62" xr:uid="{00000000-0005-0000-0000-00008A000000}"/>
    <cellStyle name="Normální 12 2" xfId="132" xr:uid="{00000000-0005-0000-0000-00008B000000}"/>
    <cellStyle name="Normální 13" xfId="63" xr:uid="{00000000-0005-0000-0000-00008C000000}"/>
    <cellStyle name="Normální 14" xfId="143" xr:uid="{00000000-0005-0000-0000-00008D000000}"/>
    <cellStyle name="Normální 15" xfId="139" xr:uid="{00000000-0005-0000-0000-00008E000000}"/>
    <cellStyle name="normální 2" xfId="64" xr:uid="{00000000-0005-0000-0000-00008F000000}"/>
    <cellStyle name="Normální 2 10" xfId="126" xr:uid="{00000000-0005-0000-0000-000090000000}"/>
    <cellStyle name="Normální 2 11" xfId="140" xr:uid="{00000000-0005-0000-0000-000091000000}"/>
    <cellStyle name="normální 2 2" xfId="65" xr:uid="{00000000-0005-0000-0000-000092000000}"/>
    <cellStyle name="normální 2 3" xfId="66" xr:uid="{00000000-0005-0000-0000-000093000000}"/>
    <cellStyle name="normální 2 3 2" xfId="67" xr:uid="{00000000-0005-0000-0000-000094000000}"/>
    <cellStyle name="normální 2 3 2 2" xfId="68" xr:uid="{00000000-0005-0000-0000-000095000000}"/>
    <cellStyle name="normální 2 3 2_PV III. Rozpis rozpočtu VŠ 2011_final_PV" xfId="69" xr:uid="{00000000-0005-0000-0000-000096000000}"/>
    <cellStyle name="normální 2 3_PV III. Rozpis rozpočtu VŠ 2011_final_PV" xfId="70" xr:uid="{00000000-0005-0000-0000-000097000000}"/>
    <cellStyle name="normální 2 4" xfId="71" xr:uid="{00000000-0005-0000-0000-000098000000}"/>
    <cellStyle name="normální 2 4 2" xfId="72" xr:uid="{00000000-0005-0000-0000-000099000000}"/>
    <cellStyle name="normální 2 4_PV III. Rozpis rozpočtu VŠ 2011_final_PV" xfId="73" xr:uid="{00000000-0005-0000-0000-00009A000000}"/>
    <cellStyle name="normální 2 5" xfId="74" xr:uid="{00000000-0005-0000-0000-00009B000000}"/>
    <cellStyle name="normální 2 6" xfId="147" xr:uid="{00000000-0005-0000-0000-00009C000000}"/>
    <cellStyle name="normální 2 7" xfId="149" xr:uid="{00000000-0005-0000-0000-00009D000000}"/>
    <cellStyle name="Normální 2 8" xfId="153" xr:uid="{00000000-0005-0000-0000-00009E000000}"/>
    <cellStyle name="Normální 2 9" xfId="159" xr:uid="{00000000-0005-0000-0000-00009F000000}"/>
    <cellStyle name="normální 2_CP2012" xfId="75" xr:uid="{00000000-0005-0000-0000-0000A0000000}"/>
    <cellStyle name="normální 3" xfId="76" xr:uid="{00000000-0005-0000-0000-0000A1000000}"/>
    <cellStyle name="normální 3 2" xfId="77" xr:uid="{00000000-0005-0000-0000-0000A2000000}"/>
    <cellStyle name="Normální 3 2 2" xfId="156" xr:uid="{00000000-0005-0000-0000-0000A3000000}"/>
    <cellStyle name="Normální 3 3" xfId="154" xr:uid="{00000000-0005-0000-0000-0000A4000000}"/>
    <cellStyle name="Normální 3 4" xfId="160" xr:uid="{00000000-0005-0000-0000-0000A5000000}"/>
    <cellStyle name="normální 3_CP2012" xfId="78" xr:uid="{00000000-0005-0000-0000-0000A6000000}"/>
    <cellStyle name="normální 4" xfId="79" xr:uid="{00000000-0005-0000-0000-0000A7000000}"/>
    <cellStyle name="normální 4 2" xfId="80" xr:uid="{00000000-0005-0000-0000-0000A8000000}"/>
    <cellStyle name="Normální 4 3" xfId="152" xr:uid="{00000000-0005-0000-0000-0000A9000000}"/>
    <cellStyle name="Normální 4 4" xfId="158" xr:uid="{00000000-0005-0000-0000-0000AA000000}"/>
    <cellStyle name="normální 4_PV Rozpis rozpočtu VŠ 2011 III - tabulkové přílohy" xfId="81" xr:uid="{00000000-0005-0000-0000-0000AB000000}"/>
    <cellStyle name="Normální 5" xfId="82" xr:uid="{00000000-0005-0000-0000-0000AC000000}"/>
    <cellStyle name="normální 5 2" xfId="83" xr:uid="{00000000-0005-0000-0000-0000AD000000}"/>
    <cellStyle name="Normální 6" xfId="84" xr:uid="{00000000-0005-0000-0000-0000AE000000}"/>
    <cellStyle name="Normální 6 2" xfId="85" xr:uid="{00000000-0005-0000-0000-0000AF000000}"/>
    <cellStyle name="normální 7" xfId="86" xr:uid="{00000000-0005-0000-0000-0000B0000000}"/>
    <cellStyle name="Normální 8" xfId="87" xr:uid="{00000000-0005-0000-0000-0000B1000000}"/>
    <cellStyle name="Normální 8 2" xfId="88" xr:uid="{00000000-0005-0000-0000-0000B2000000}"/>
    <cellStyle name="Normální 9" xfId="89" xr:uid="{00000000-0005-0000-0000-0000B3000000}"/>
    <cellStyle name="normální_List1" xfId="90" xr:uid="{00000000-0005-0000-0000-0000B4000000}"/>
    <cellStyle name="normální_rozpocet_2011_INV_AS" xfId="125" xr:uid="{00000000-0005-0000-0000-0000B5000000}"/>
    <cellStyle name="Použitý hypertextový odkaz" xfId="124" builtinId="9" hidden="1"/>
    <cellStyle name="Poznámka 2" xfId="91" xr:uid="{00000000-0005-0000-0000-0000B7000000}"/>
    <cellStyle name="Poznámka 2 2" xfId="133" xr:uid="{00000000-0005-0000-0000-0000B8000000}"/>
    <cellStyle name="Poznámka 2 2 2" xfId="198" xr:uid="{00000000-0005-0000-0000-0000B9000000}"/>
    <cellStyle name="Poznámka 2 2 2 2" xfId="285" xr:uid="{00000000-0005-0000-0000-0000BA000000}"/>
    <cellStyle name="Poznámka 2 2 2 3" xfId="341" xr:uid="{00000000-0005-0000-0000-0000BB000000}"/>
    <cellStyle name="Poznámka 2 2 2 4" xfId="397" xr:uid="{00000000-0005-0000-0000-0000BC000000}"/>
    <cellStyle name="Poznámka 2 2 2 5" xfId="457" xr:uid="{00000000-0005-0000-0000-0000BD000000}"/>
    <cellStyle name="Poznámka 2 2 3" xfId="211" xr:uid="{00000000-0005-0000-0000-0000BE000000}"/>
    <cellStyle name="Poznámka 2 2 3 2" xfId="297" xr:uid="{00000000-0005-0000-0000-0000BF000000}"/>
    <cellStyle name="Poznámka 2 2 3 3" xfId="353" xr:uid="{00000000-0005-0000-0000-0000C0000000}"/>
    <cellStyle name="Poznámka 2 2 3 4" xfId="409" xr:uid="{00000000-0005-0000-0000-0000C1000000}"/>
    <cellStyle name="Poznámka 2 2 3 5" xfId="469" xr:uid="{00000000-0005-0000-0000-0000C2000000}"/>
    <cellStyle name="Poznámka 2 2 4" xfId="185" xr:uid="{00000000-0005-0000-0000-0000C3000000}"/>
    <cellStyle name="Poznámka 2 2 4 2" xfId="272" xr:uid="{00000000-0005-0000-0000-0000C4000000}"/>
    <cellStyle name="Poznámka 2 2 4 3" xfId="328" xr:uid="{00000000-0005-0000-0000-0000C5000000}"/>
    <cellStyle name="Poznámka 2 2 4 4" xfId="384" xr:uid="{00000000-0005-0000-0000-0000C6000000}"/>
    <cellStyle name="Poznámka 2 2 4 5" xfId="444" xr:uid="{00000000-0005-0000-0000-0000C7000000}"/>
    <cellStyle name="Poznámka 2 2 5" xfId="224" xr:uid="{00000000-0005-0000-0000-0000C8000000}"/>
    <cellStyle name="Poznámka 2 3" xfId="182" xr:uid="{00000000-0005-0000-0000-0000C9000000}"/>
    <cellStyle name="Poznámka 2 3 2" xfId="269" xr:uid="{00000000-0005-0000-0000-0000CA000000}"/>
    <cellStyle name="Poznámka 2 3 3" xfId="325" xr:uid="{00000000-0005-0000-0000-0000CB000000}"/>
    <cellStyle name="Poznámka 2 3 4" xfId="381" xr:uid="{00000000-0005-0000-0000-0000CC000000}"/>
    <cellStyle name="Poznámka 2 3 5" xfId="441" xr:uid="{00000000-0005-0000-0000-0000CD000000}"/>
    <cellStyle name="Poznámka 2 4" xfId="172" xr:uid="{00000000-0005-0000-0000-0000CE000000}"/>
    <cellStyle name="Poznámka 2 4 2" xfId="261" xr:uid="{00000000-0005-0000-0000-0000CF000000}"/>
    <cellStyle name="Poznámka 2 4 3" xfId="317" xr:uid="{00000000-0005-0000-0000-0000D0000000}"/>
    <cellStyle name="Poznámka 2 4 4" xfId="373" xr:uid="{00000000-0005-0000-0000-0000D1000000}"/>
    <cellStyle name="Poznámka 2 4 5" xfId="433" xr:uid="{00000000-0005-0000-0000-0000D2000000}"/>
    <cellStyle name="Poznámka 2 5" xfId="207" xr:uid="{00000000-0005-0000-0000-0000D3000000}"/>
    <cellStyle name="Poznámka 2 5 2" xfId="294" xr:uid="{00000000-0005-0000-0000-0000D4000000}"/>
    <cellStyle name="Poznámka 2 5 3" xfId="350" xr:uid="{00000000-0005-0000-0000-0000D5000000}"/>
    <cellStyle name="Poznámka 2 5 4" xfId="406" xr:uid="{00000000-0005-0000-0000-0000D6000000}"/>
    <cellStyle name="Poznámka 2 5 5" xfId="466" xr:uid="{00000000-0005-0000-0000-0000D7000000}"/>
    <cellStyle name="Poznámka 2 6" xfId="230" xr:uid="{00000000-0005-0000-0000-0000D8000000}"/>
    <cellStyle name="Poznámka 3" xfId="92" xr:uid="{00000000-0005-0000-0000-0000D9000000}"/>
    <cellStyle name="Poznámka 3 2" xfId="134" xr:uid="{00000000-0005-0000-0000-0000DA000000}"/>
    <cellStyle name="Poznámka 3 2 2" xfId="199" xr:uid="{00000000-0005-0000-0000-0000DB000000}"/>
    <cellStyle name="Poznámka 3 2 2 2" xfId="286" xr:uid="{00000000-0005-0000-0000-0000DC000000}"/>
    <cellStyle name="Poznámka 3 2 2 3" xfId="342" xr:uid="{00000000-0005-0000-0000-0000DD000000}"/>
    <cellStyle name="Poznámka 3 2 2 4" xfId="398" xr:uid="{00000000-0005-0000-0000-0000DE000000}"/>
    <cellStyle name="Poznámka 3 2 2 5" xfId="458" xr:uid="{00000000-0005-0000-0000-0000DF000000}"/>
    <cellStyle name="Poznámka 3 2 3" xfId="212" xr:uid="{00000000-0005-0000-0000-0000E0000000}"/>
    <cellStyle name="Poznámka 3 2 3 2" xfId="298" xr:uid="{00000000-0005-0000-0000-0000E1000000}"/>
    <cellStyle name="Poznámka 3 2 3 3" xfId="354" xr:uid="{00000000-0005-0000-0000-0000E2000000}"/>
    <cellStyle name="Poznámka 3 2 3 4" xfId="410" xr:uid="{00000000-0005-0000-0000-0000E3000000}"/>
    <cellStyle name="Poznámka 3 2 3 5" xfId="470" xr:uid="{00000000-0005-0000-0000-0000E4000000}"/>
    <cellStyle name="Poznámka 3 2 4" xfId="186" xr:uid="{00000000-0005-0000-0000-0000E5000000}"/>
    <cellStyle name="Poznámka 3 2 4 2" xfId="273" xr:uid="{00000000-0005-0000-0000-0000E6000000}"/>
    <cellStyle name="Poznámka 3 2 4 3" xfId="329" xr:uid="{00000000-0005-0000-0000-0000E7000000}"/>
    <cellStyle name="Poznámka 3 2 4 4" xfId="385" xr:uid="{00000000-0005-0000-0000-0000E8000000}"/>
    <cellStyle name="Poznámka 3 2 4 5" xfId="445" xr:uid="{00000000-0005-0000-0000-0000E9000000}"/>
    <cellStyle name="Poznámka 3 2 5" xfId="225" xr:uid="{00000000-0005-0000-0000-0000EA000000}"/>
    <cellStyle name="Poznámka 3 3" xfId="183" xr:uid="{00000000-0005-0000-0000-0000EB000000}"/>
    <cellStyle name="Poznámka 3 3 2" xfId="270" xr:uid="{00000000-0005-0000-0000-0000EC000000}"/>
    <cellStyle name="Poznámka 3 3 3" xfId="326" xr:uid="{00000000-0005-0000-0000-0000ED000000}"/>
    <cellStyle name="Poznámka 3 3 4" xfId="382" xr:uid="{00000000-0005-0000-0000-0000EE000000}"/>
    <cellStyle name="Poznámka 3 3 5" xfId="442" xr:uid="{00000000-0005-0000-0000-0000EF000000}"/>
    <cellStyle name="Poznámka 3 4" xfId="171" xr:uid="{00000000-0005-0000-0000-0000F0000000}"/>
    <cellStyle name="Poznámka 3 4 2" xfId="260" xr:uid="{00000000-0005-0000-0000-0000F1000000}"/>
    <cellStyle name="Poznámka 3 4 3" xfId="316" xr:uid="{00000000-0005-0000-0000-0000F2000000}"/>
    <cellStyle name="Poznámka 3 4 4" xfId="372" xr:uid="{00000000-0005-0000-0000-0000F3000000}"/>
    <cellStyle name="Poznámka 3 4 5" xfId="432" xr:uid="{00000000-0005-0000-0000-0000F4000000}"/>
    <cellStyle name="Poznámka 3 5" xfId="220" xr:uid="{00000000-0005-0000-0000-0000F5000000}"/>
    <cellStyle name="Poznámka 3 5 2" xfId="306" xr:uid="{00000000-0005-0000-0000-0000F6000000}"/>
    <cellStyle name="Poznámka 3 5 3" xfId="362" xr:uid="{00000000-0005-0000-0000-0000F7000000}"/>
    <cellStyle name="Poznámka 3 5 4" xfId="418" xr:uid="{00000000-0005-0000-0000-0000F8000000}"/>
    <cellStyle name="Poznámka 3 5 5" xfId="478" xr:uid="{00000000-0005-0000-0000-0000F9000000}"/>
    <cellStyle name="Poznámka 3 6" xfId="231" xr:uid="{00000000-0005-0000-0000-0000FA000000}"/>
    <cellStyle name="procent 2" xfId="93" xr:uid="{00000000-0005-0000-0000-0000FB000000}"/>
    <cellStyle name="procent 3" xfId="94" xr:uid="{00000000-0005-0000-0000-0000FC000000}"/>
    <cellStyle name="procent 4" xfId="95" xr:uid="{00000000-0005-0000-0000-0000FD000000}"/>
    <cellStyle name="Procenta 2" xfId="96" xr:uid="{00000000-0005-0000-0000-0000FE000000}"/>
    <cellStyle name="Procenta 2 2" xfId="148" xr:uid="{00000000-0005-0000-0000-0000FF000000}"/>
    <cellStyle name="Procenta 2 3" xfId="142" xr:uid="{00000000-0005-0000-0000-000000010000}"/>
    <cellStyle name="Propojená buňka 2" xfId="97" xr:uid="{00000000-0005-0000-0000-000001010000}"/>
    <cellStyle name="Propojená buňka 3" xfId="98" xr:uid="{00000000-0005-0000-0000-000002010000}"/>
    <cellStyle name="Sledovaný hypertextový odkaz" xfId="155" xr:uid="{00000000-0005-0000-0000-000003010000}"/>
    <cellStyle name="Správně 2" xfId="99" xr:uid="{00000000-0005-0000-0000-000004010000}"/>
    <cellStyle name="Správně 3" xfId="100" xr:uid="{00000000-0005-0000-0000-000005010000}"/>
    <cellStyle name="Text upozornění 2" xfId="101" xr:uid="{00000000-0005-0000-0000-000006010000}"/>
    <cellStyle name="Text upozornění 3" xfId="102" xr:uid="{00000000-0005-0000-0000-000007010000}"/>
    <cellStyle name="Vstup 2" xfId="103" xr:uid="{00000000-0005-0000-0000-000008010000}"/>
    <cellStyle name="Vstup 2 2" xfId="135" xr:uid="{00000000-0005-0000-0000-000009010000}"/>
    <cellStyle name="Vstup 2 2 2" xfId="200" xr:uid="{00000000-0005-0000-0000-00000A010000}"/>
    <cellStyle name="Vstup 2 2 2 2" xfId="287" xr:uid="{00000000-0005-0000-0000-00000B010000}"/>
    <cellStyle name="Vstup 2 2 2 3" xfId="343" xr:uid="{00000000-0005-0000-0000-00000C010000}"/>
    <cellStyle name="Vstup 2 2 2 4" xfId="399" xr:uid="{00000000-0005-0000-0000-00000D010000}"/>
    <cellStyle name="Vstup 2 2 2 5" xfId="459" xr:uid="{00000000-0005-0000-0000-00000E010000}"/>
    <cellStyle name="Vstup 2 2 3" xfId="213" xr:uid="{00000000-0005-0000-0000-00000F010000}"/>
    <cellStyle name="Vstup 2 2 3 2" xfId="299" xr:uid="{00000000-0005-0000-0000-000010010000}"/>
    <cellStyle name="Vstup 2 2 3 3" xfId="355" xr:uid="{00000000-0005-0000-0000-000011010000}"/>
    <cellStyle name="Vstup 2 2 3 4" xfId="411" xr:uid="{00000000-0005-0000-0000-000012010000}"/>
    <cellStyle name="Vstup 2 2 3 5" xfId="471" xr:uid="{00000000-0005-0000-0000-000013010000}"/>
    <cellStyle name="Vstup 2 2 4" xfId="208" xr:uid="{00000000-0005-0000-0000-000014010000}"/>
    <cellStyle name="Vstup 2 2 4 2" xfId="295" xr:uid="{00000000-0005-0000-0000-000015010000}"/>
    <cellStyle name="Vstup 2 2 4 3" xfId="351" xr:uid="{00000000-0005-0000-0000-000016010000}"/>
    <cellStyle name="Vstup 2 2 4 4" xfId="407" xr:uid="{00000000-0005-0000-0000-000017010000}"/>
    <cellStyle name="Vstup 2 2 4 5" xfId="467" xr:uid="{00000000-0005-0000-0000-000018010000}"/>
    <cellStyle name="Vstup 2 2 5" xfId="248" xr:uid="{00000000-0005-0000-0000-000019010000}"/>
    <cellStyle name="Vstup 2 3" xfId="190" xr:uid="{00000000-0005-0000-0000-00001A010000}"/>
    <cellStyle name="Vstup 2 3 2" xfId="277" xr:uid="{00000000-0005-0000-0000-00001B010000}"/>
    <cellStyle name="Vstup 2 3 3" xfId="333" xr:uid="{00000000-0005-0000-0000-00001C010000}"/>
    <cellStyle name="Vstup 2 3 4" xfId="389" xr:uid="{00000000-0005-0000-0000-00001D010000}"/>
    <cellStyle name="Vstup 2 3 5" xfId="449" xr:uid="{00000000-0005-0000-0000-00001E010000}"/>
    <cellStyle name="Vstup 2 4" xfId="170" xr:uid="{00000000-0005-0000-0000-00001F010000}"/>
    <cellStyle name="Vstup 2 4 2" xfId="259" xr:uid="{00000000-0005-0000-0000-000020010000}"/>
    <cellStyle name="Vstup 2 4 3" xfId="315" xr:uid="{00000000-0005-0000-0000-000021010000}"/>
    <cellStyle name="Vstup 2 4 4" xfId="371" xr:uid="{00000000-0005-0000-0000-000022010000}"/>
    <cellStyle name="Vstup 2 4 5" xfId="431" xr:uid="{00000000-0005-0000-0000-000023010000}"/>
    <cellStyle name="Vstup 2 5" xfId="206" xr:uid="{00000000-0005-0000-0000-000024010000}"/>
    <cellStyle name="Vstup 2 5 2" xfId="293" xr:uid="{00000000-0005-0000-0000-000025010000}"/>
    <cellStyle name="Vstup 2 5 3" xfId="349" xr:uid="{00000000-0005-0000-0000-000026010000}"/>
    <cellStyle name="Vstup 2 5 4" xfId="405" xr:uid="{00000000-0005-0000-0000-000027010000}"/>
    <cellStyle name="Vstup 2 5 5" xfId="465" xr:uid="{00000000-0005-0000-0000-000028010000}"/>
    <cellStyle name="Vstup 2 6" xfId="232" xr:uid="{00000000-0005-0000-0000-000029010000}"/>
    <cellStyle name="Vstup 3" xfId="104" xr:uid="{00000000-0005-0000-0000-00002A010000}"/>
    <cellStyle name="Vstup 3 2" xfId="136" xr:uid="{00000000-0005-0000-0000-00002B010000}"/>
    <cellStyle name="Vstup 3 2 2" xfId="201" xr:uid="{00000000-0005-0000-0000-00002C010000}"/>
    <cellStyle name="Vstup 3 2 2 2" xfId="288" xr:uid="{00000000-0005-0000-0000-00002D010000}"/>
    <cellStyle name="Vstup 3 2 2 3" xfId="344" xr:uid="{00000000-0005-0000-0000-00002E010000}"/>
    <cellStyle name="Vstup 3 2 2 4" xfId="400" xr:uid="{00000000-0005-0000-0000-00002F010000}"/>
    <cellStyle name="Vstup 3 2 2 5" xfId="460" xr:uid="{00000000-0005-0000-0000-000030010000}"/>
    <cellStyle name="Vstup 3 2 3" xfId="214" xr:uid="{00000000-0005-0000-0000-000031010000}"/>
    <cellStyle name="Vstup 3 2 3 2" xfId="300" xr:uid="{00000000-0005-0000-0000-000032010000}"/>
    <cellStyle name="Vstup 3 2 3 3" xfId="356" xr:uid="{00000000-0005-0000-0000-000033010000}"/>
    <cellStyle name="Vstup 3 2 3 4" xfId="412" xr:uid="{00000000-0005-0000-0000-000034010000}"/>
    <cellStyle name="Vstup 3 2 3 5" xfId="472" xr:uid="{00000000-0005-0000-0000-000035010000}"/>
    <cellStyle name="Vstup 3 2 4" xfId="187" xr:uid="{00000000-0005-0000-0000-000036010000}"/>
    <cellStyle name="Vstup 3 2 4 2" xfId="274" xr:uid="{00000000-0005-0000-0000-000037010000}"/>
    <cellStyle name="Vstup 3 2 4 3" xfId="330" xr:uid="{00000000-0005-0000-0000-000038010000}"/>
    <cellStyle name="Vstup 3 2 4 4" xfId="386" xr:uid="{00000000-0005-0000-0000-000039010000}"/>
    <cellStyle name="Vstup 3 2 4 5" xfId="446" xr:uid="{00000000-0005-0000-0000-00003A010000}"/>
    <cellStyle name="Vstup 3 2 5" xfId="238" xr:uid="{00000000-0005-0000-0000-00003B010000}"/>
    <cellStyle name="Vstup 3 3" xfId="191" xr:uid="{00000000-0005-0000-0000-00003C010000}"/>
    <cellStyle name="Vstup 3 3 2" xfId="278" xr:uid="{00000000-0005-0000-0000-00003D010000}"/>
    <cellStyle name="Vstup 3 3 3" xfId="334" xr:uid="{00000000-0005-0000-0000-00003E010000}"/>
    <cellStyle name="Vstup 3 3 4" xfId="390" xr:uid="{00000000-0005-0000-0000-00003F010000}"/>
    <cellStyle name="Vstup 3 3 5" xfId="450" xr:uid="{00000000-0005-0000-0000-000040010000}"/>
    <cellStyle name="Vstup 3 4" xfId="169" xr:uid="{00000000-0005-0000-0000-000041010000}"/>
    <cellStyle name="Vstup 3 4 2" xfId="258" xr:uid="{00000000-0005-0000-0000-000042010000}"/>
    <cellStyle name="Vstup 3 4 3" xfId="314" xr:uid="{00000000-0005-0000-0000-000043010000}"/>
    <cellStyle name="Vstup 3 4 4" xfId="370" xr:uid="{00000000-0005-0000-0000-000044010000}"/>
    <cellStyle name="Vstup 3 4 5" xfId="430" xr:uid="{00000000-0005-0000-0000-000045010000}"/>
    <cellStyle name="Vstup 3 5" xfId="209" xr:uid="{00000000-0005-0000-0000-000046010000}"/>
    <cellStyle name="Vstup 3 5 2" xfId="296" xr:uid="{00000000-0005-0000-0000-000047010000}"/>
    <cellStyle name="Vstup 3 5 3" xfId="352" xr:uid="{00000000-0005-0000-0000-000048010000}"/>
    <cellStyle name="Vstup 3 5 4" xfId="408" xr:uid="{00000000-0005-0000-0000-000049010000}"/>
    <cellStyle name="Vstup 3 5 5" xfId="468" xr:uid="{00000000-0005-0000-0000-00004A010000}"/>
    <cellStyle name="Vstup 3 6" xfId="233" xr:uid="{00000000-0005-0000-0000-00004B010000}"/>
    <cellStyle name="Výpočet 2" xfId="105" xr:uid="{00000000-0005-0000-0000-00004C010000}"/>
    <cellStyle name="Výpočet 2 2" xfId="137" xr:uid="{00000000-0005-0000-0000-00004D010000}"/>
    <cellStyle name="Výpočet 2 2 2" xfId="202" xr:uid="{00000000-0005-0000-0000-00004E010000}"/>
    <cellStyle name="Výpočet 2 2 2 2" xfId="289" xr:uid="{00000000-0005-0000-0000-00004F010000}"/>
    <cellStyle name="Výpočet 2 2 2 3" xfId="345" xr:uid="{00000000-0005-0000-0000-000050010000}"/>
    <cellStyle name="Výpočet 2 2 2 4" xfId="401" xr:uid="{00000000-0005-0000-0000-000051010000}"/>
    <cellStyle name="Výpočet 2 2 2 5" xfId="461" xr:uid="{00000000-0005-0000-0000-000052010000}"/>
    <cellStyle name="Výpočet 2 2 3" xfId="215" xr:uid="{00000000-0005-0000-0000-000053010000}"/>
    <cellStyle name="Výpočet 2 2 3 2" xfId="301" xr:uid="{00000000-0005-0000-0000-000054010000}"/>
    <cellStyle name="Výpočet 2 2 3 3" xfId="357" xr:uid="{00000000-0005-0000-0000-000055010000}"/>
    <cellStyle name="Výpočet 2 2 3 4" xfId="413" xr:uid="{00000000-0005-0000-0000-000056010000}"/>
    <cellStyle name="Výpočet 2 2 3 5" xfId="473" xr:uid="{00000000-0005-0000-0000-000057010000}"/>
    <cellStyle name="Výpočet 2 2 4" xfId="188" xr:uid="{00000000-0005-0000-0000-000058010000}"/>
    <cellStyle name="Výpočet 2 2 4 2" xfId="275" xr:uid="{00000000-0005-0000-0000-000059010000}"/>
    <cellStyle name="Výpočet 2 2 4 3" xfId="331" xr:uid="{00000000-0005-0000-0000-00005A010000}"/>
    <cellStyle name="Výpočet 2 2 4 4" xfId="387" xr:uid="{00000000-0005-0000-0000-00005B010000}"/>
    <cellStyle name="Výpočet 2 2 4 5" xfId="447" xr:uid="{00000000-0005-0000-0000-00005C010000}"/>
    <cellStyle name="Výpočet 2 2 5" xfId="244" xr:uid="{00000000-0005-0000-0000-00005D010000}"/>
    <cellStyle name="Výpočet 2 3" xfId="192" xr:uid="{00000000-0005-0000-0000-00005E010000}"/>
    <cellStyle name="Výpočet 2 3 2" xfId="279" xr:uid="{00000000-0005-0000-0000-00005F010000}"/>
    <cellStyle name="Výpočet 2 3 3" xfId="335" xr:uid="{00000000-0005-0000-0000-000060010000}"/>
    <cellStyle name="Výpočet 2 3 4" xfId="391" xr:uid="{00000000-0005-0000-0000-000061010000}"/>
    <cellStyle name="Výpočet 2 3 5" xfId="451" xr:uid="{00000000-0005-0000-0000-000062010000}"/>
    <cellStyle name="Výpočet 2 4" xfId="168" xr:uid="{00000000-0005-0000-0000-000063010000}"/>
    <cellStyle name="Výpočet 2 4 2" xfId="257" xr:uid="{00000000-0005-0000-0000-000064010000}"/>
    <cellStyle name="Výpočet 2 4 3" xfId="313" xr:uid="{00000000-0005-0000-0000-000065010000}"/>
    <cellStyle name="Výpočet 2 4 4" xfId="369" xr:uid="{00000000-0005-0000-0000-000066010000}"/>
    <cellStyle name="Výpočet 2 4 5" xfId="429" xr:uid="{00000000-0005-0000-0000-000067010000}"/>
    <cellStyle name="Výpočet 2 5" xfId="179" xr:uid="{00000000-0005-0000-0000-000068010000}"/>
    <cellStyle name="Výpočet 2 5 2" xfId="266" xr:uid="{00000000-0005-0000-0000-000069010000}"/>
    <cellStyle name="Výpočet 2 5 3" xfId="322" xr:uid="{00000000-0005-0000-0000-00006A010000}"/>
    <cellStyle name="Výpočet 2 5 4" xfId="378" xr:uid="{00000000-0005-0000-0000-00006B010000}"/>
    <cellStyle name="Výpočet 2 5 5" xfId="438" xr:uid="{00000000-0005-0000-0000-00006C010000}"/>
    <cellStyle name="Výpočet 2 6" xfId="234" xr:uid="{00000000-0005-0000-0000-00006D010000}"/>
    <cellStyle name="Výpočet 3" xfId="106" xr:uid="{00000000-0005-0000-0000-00006E010000}"/>
    <cellStyle name="Výpočet 3 2" xfId="138" xr:uid="{00000000-0005-0000-0000-00006F010000}"/>
    <cellStyle name="Výpočet 3 2 2" xfId="203" xr:uid="{00000000-0005-0000-0000-000070010000}"/>
    <cellStyle name="Výpočet 3 2 2 2" xfId="290" xr:uid="{00000000-0005-0000-0000-000071010000}"/>
    <cellStyle name="Výpočet 3 2 2 3" xfId="346" xr:uid="{00000000-0005-0000-0000-000072010000}"/>
    <cellStyle name="Výpočet 3 2 2 4" xfId="402" xr:uid="{00000000-0005-0000-0000-000073010000}"/>
    <cellStyle name="Výpočet 3 2 2 5" xfId="462" xr:uid="{00000000-0005-0000-0000-000074010000}"/>
    <cellStyle name="Výpočet 3 2 3" xfId="216" xr:uid="{00000000-0005-0000-0000-000075010000}"/>
    <cellStyle name="Výpočet 3 2 3 2" xfId="302" xr:uid="{00000000-0005-0000-0000-000076010000}"/>
    <cellStyle name="Výpočet 3 2 3 3" xfId="358" xr:uid="{00000000-0005-0000-0000-000077010000}"/>
    <cellStyle name="Výpočet 3 2 3 4" xfId="414" xr:uid="{00000000-0005-0000-0000-000078010000}"/>
    <cellStyle name="Výpočet 3 2 3 5" xfId="474" xr:uid="{00000000-0005-0000-0000-000079010000}"/>
    <cellStyle name="Výpočet 3 2 4" xfId="189" xr:uid="{00000000-0005-0000-0000-00007A010000}"/>
    <cellStyle name="Výpočet 3 2 4 2" xfId="276" xr:uid="{00000000-0005-0000-0000-00007B010000}"/>
    <cellStyle name="Výpočet 3 2 4 3" xfId="332" xr:uid="{00000000-0005-0000-0000-00007C010000}"/>
    <cellStyle name="Výpočet 3 2 4 4" xfId="388" xr:uid="{00000000-0005-0000-0000-00007D010000}"/>
    <cellStyle name="Výpočet 3 2 4 5" xfId="448" xr:uid="{00000000-0005-0000-0000-00007E010000}"/>
    <cellStyle name="Výpočet 3 2 5" xfId="239" xr:uid="{00000000-0005-0000-0000-00007F010000}"/>
    <cellStyle name="Výpočet 3 3" xfId="193" xr:uid="{00000000-0005-0000-0000-000080010000}"/>
    <cellStyle name="Výpočet 3 3 2" xfId="280" xr:uid="{00000000-0005-0000-0000-000081010000}"/>
    <cellStyle name="Výpočet 3 3 3" xfId="336" xr:uid="{00000000-0005-0000-0000-000082010000}"/>
    <cellStyle name="Výpočet 3 3 4" xfId="392" xr:uid="{00000000-0005-0000-0000-000083010000}"/>
    <cellStyle name="Výpočet 3 3 5" xfId="452" xr:uid="{00000000-0005-0000-0000-000084010000}"/>
    <cellStyle name="Výpočet 3 4" xfId="167" xr:uid="{00000000-0005-0000-0000-000085010000}"/>
    <cellStyle name="Výpočet 3 4 2" xfId="256" xr:uid="{00000000-0005-0000-0000-000086010000}"/>
    <cellStyle name="Výpočet 3 4 3" xfId="312" xr:uid="{00000000-0005-0000-0000-000087010000}"/>
    <cellStyle name="Výpočet 3 4 4" xfId="368" xr:uid="{00000000-0005-0000-0000-000088010000}"/>
    <cellStyle name="Výpočet 3 4 5" xfId="428" xr:uid="{00000000-0005-0000-0000-000089010000}"/>
    <cellStyle name="Výpočet 3 5" xfId="162" xr:uid="{00000000-0005-0000-0000-00008A010000}"/>
    <cellStyle name="Výpočet 3 5 2" xfId="251" xr:uid="{00000000-0005-0000-0000-00008B010000}"/>
    <cellStyle name="Výpočet 3 5 3" xfId="228" xr:uid="{00000000-0005-0000-0000-00008C010000}"/>
    <cellStyle name="Výpočet 3 5 4" xfId="246" xr:uid="{00000000-0005-0000-0000-00008D010000}"/>
    <cellStyle name="Výpočet 3 5 5" xfId="423" xr:uid="{00000000-0005-0000-0000-00008E010000}"/>
    <cellStyle name="Výpočet 3 6" xfId="235" xr:uid="{00000000-0005-0000-0000-00008F010000}"/>
    <cellStyle name="Výstup 2" xfId="107" xr:uid="{00000000-0005-0000-0000-000090010000}"/>
    <cellStyle name="Výstup 2 2" xfId="150" xr:uid="{00000000-0005-0000-0000-000091010000}"/>
    <cellStyle name="Výstup 2 2 2" xfId="204" xr:uid="{00000000-0005-0000-0000-000092010000}"/>
    <cellStyle name="Výstup 2 2 2 2" xfId="291" xr:uid="{00000000-0005-0000-0000-000093010000}"/>
    <cellStyle name="Výstup 2 2 2 3" xfId="347" xr:uid="{00000000-0005-0000-0000-000094010000}"/>
    <cellStyle name="Výstup 2 2 2 4" xfId="403" xr:uid="{00000000-0005-0000-0000-000095010000}"/>
    <cellStyle name="Výstup 2 2 2 5" xfId="463" xr:uid="{00000000-0005-0000-0000-000096010000}"/>
    <cellStyle name="Výstup 2 2 3" xfId="217" xr:uid="{00000000-0005-0000-0000-000097010000}"/>
    <cellStyle name="Výstup 2 2 3 2" xfId="303" xr:uid="{00000000-0005-0000-0000-000098010000}"/>
    <cellStyle name="Výstup 2 2 3 3" xfId="359" xr:uid="{00000000-0005-0000-0000-000099010000}"/>
    <cellStyle name="Výstup 2 2 3 4" xfId="415" xr:uid="{00000000-0005-0000-0000-00009A010000}"/>
    <cellStyle name="Výstup 2 2 3 5" xfId="475" xr:uid="{00000000-0005-0000-0000-00009B010000}"/>
    <cellStyle name="Výstup 2 2 4" xfId="222" xr:uid="{00000000-0005-0000-0000-00009C010000}"/>
    <cellStyle name="Výstup 2 2 4 2" xfId="308" xr:uid="{00000000-0005-0000-0000-00009D010000}"/>
    <cellStyle name="Výstup 2 2 4 3" xfId="364" xr:uid="{00000000-0005-0000-0000-00009E010000}"/>
    <cellStyle name="Výstup 2 2 4 4" xfId="420" xr:uid="{00000000-0005-0000-0000-00009F010000}"/>
    <cellStyle name="Výstup 2 2 4 5" xfId="480" xr:uid="{00000000-0005-0000-0000-0000A0010000}"/>
    <cellStyle name="Výstup 2 2 5" xfId="245" xr:uid="{00000000-0005-0000-0000-0000A1010000}"/>
    <cellStyle name="Výstup 2 3" xfId="194" xr:uid="{00000000-0005-0000-0000-0000A2010000}"/>
    <cellStyle name="Výstup 2 3 2" xfId="281" xr:uid="{00000000-0005-0000-0000-0000A3010000}"/>
    <cellStyle name="Výstup 2 3 3" xfId="337" xr:uid="{00000000-0005-0000-0000-0000A4010000}"/>
    <cellStyle name="Výstup 2 3 4" xfId="393" xr:uid="{00000000-0005-0000-0000-0000A5010000}"/>
    <cellStyle name="Výstup 2 3 5" xfId="453" xr:uid="{00000000-0005-0000-0000-0000A6010000}"/>
    <cellStyle name="Výstup 2 4" xfId="166" xr:uid="{00000000-0005-0000-0000-0000A7010000}"/>
    <cellStyle name="Výstup 2 4 2" xfId="255" xr:uid="{00000000-0005-0000-0000-0000A8010000}"/>
    <cellStyle name="Výstup 2 4 3" xfId="311" xr:uid="{00000000-0005-0000-0000-0000A9010000}"/>
    <cellStyle name="Výstup 2 4 4" xfId="367" xr:uid="{00000000-0005-0000-0000-0000AA010000}"/>
    <cellStyle name="Výstup 2 4 5" xfId="427" xr:uid="{00000000-0005-0000-0000-0000AB010000}"/>
    <cellStyle name="Výstup 2 5" xfId="180" xr:uid="{00000000-0005-0000-0000-0000AC010000}"/>
    <cellStyle name="Výstup 2 5 2" xfId="267" xr:uid="{00000000-0005-0000-0000-0000AD010000}"/>
    <cellStyle name="Výstup 2 5 3" xfId="323" xr:uid="{00000000-0005-0000-0000-0000AE010000}"/>
    <cellStyle name="Výstup 2 5 4" xfId="379" xr:uid="{00000000-0005-0000-0000-0000AF010000}"/>
    <cellStyle name="Výstup 2 5 5" xfId="439" xr:uid="{00000000-0005-0000-0000-0000B0010000}"/>
    <cellStyle name="Výstup 2 6" xfId="236" xr:uid="{00000000-0005-0000-0000-0000B1010000}"/>
    <cellStyle name="Výstup 3" xfId="108" xr:uid="{00000000-0005-0000-0000-0000B2010000}"/>
    <cellStyle name="Výstup 3 2" xfId="151" xr:uid="{00000000-0005-0000-0000-0000B3010000}"/>
    <cellStyle name="Výstup 3 2 2" xfId="205" xr:uid="{00000000-0005-0000-0000-0000B4010000}"/>
    <cellStyle name="Výstup 3 2 2 2" xfId="292" xr:uid="{00000000-0005-0000-0000-0000B5010000}"/>
    <cellStyle name="Výstup 3 2 2 3" xfId="348" xr:uid="{00000000-0005-0000-0000-0000B6010000}"/>
    <cellStyle name="Výstup 3 2 2 4" xfId="404" xr:uid="{00000000-0005-0000-0000-0000B7010000}"/>
    <cellStyle name="Výstup 3 2 2 5" xfId="464" xr:uid="{00000000-0005-0000-0000-0000B8010000}"/>
    <cellStyle name="Výstup 3 2 3" xfId="218" xr:uid="{00000000-0005-0000-0000-0000B9010000}"/>
    <cellStyle name="Výstup 3 2 3 2" xfId="304" xr:uid="{00000000-0005-0000-0000-0000BA010000}"/>
    <cellStyle name="Výstup 3 2 3 3" xfId="360" xr:uid="{00000000-0005-0000-0000-0000BB010000}"/>
    <cellStyle name="Výstup 3 2 3 4" xfId="416" xr:uid="{00000000-0005-0000-0000-0000BC010000}"/>
    <cellStyle name="Výstup 3 2 3 5" xfId="476" xr:uid="{00000000-0005-0000-0000-0000BD010000}"/>
    <cellStyle name="Výstup 3 2 4" xfId="223" xr:uid="{00000000-0005-0000-0000-0000BE010000}"/>
    <cellStyle name="Výstup 3 2 4 2" xfId="309" xr:uid="{00000000-0005-0000-0000-0000BF010000}"/>
    <cellStyle name="Výstup 3 2 4 3" xfId="365" xr:uid="{00000000-0005-0000-0000-0000C0010000}"/>
    <cellStyle name="Výstup 3 2 4 4" xfId="421" xr:uid="{00000000-0005-0000-0000-0000C1010000}"/>
    <cellStyle name="Výstup 3 2 4 5" xfId="481" xr:uid="{00000000-0005-0000-0000-0000C2010000}"/>
    <cellStyle name="Výstup 3 2 5" xfId="240" xr:uid="{00000000-0005-0000-0000-0000C3010000}"/>
    <cellStyle name="Výstup 3 3" xfId="195" xr:uid="{00000000-0005-0000-0000-0000C4010000}"/>
    <cellStyle name="Výstup 3 3 2" xfId="282" xr:uid="{00000000-0005-0000-0000-0000C5010000}"/>
    <cellStyle name="Výstup 3 3 3" xfId="338" xr:uid="{00000000-0005-0000-0000-0000C6010000}"/>
    <cellStyle name="Výstup 3 3 4" xfId="394" xr:uid="{00000000-0005-0000-0000-0000C7010000}"/>
    <cellStyle name="Výstup 3 3 5" xfId="454" xr:uid="{00000000-0005-0000-0000-0000C8010000}"/>
    <cellStyle name="Výstup 3 4" xfId="165" xr:uid="{00000000-0005-0000-0000-0000C9010000}"/>
    <cellStyle name="Výstup 3 4 2" xfId="254" xr:uid="{00000000-0005-0000-0000-0000CA010000}"/>
    <cellStyle name="Výstup 3 4 3" xfId="310" xr:uid="{00000000-0005-0000-0000-0000CB010000}"/>
    <cellStyle name="Výstup 3 4 4" xfId="366" xr:uid="{00000000-0005-0000-0000-0000CC010000}"/>
    <cellStyle name="Výstup 3 4 5" xfId="426" xr:uid="{00000000-0005-0000-0000-0000CD010000}"/>
    <cellStyle name="Výstup 3 5" xfId="181" xr:uid="{00000000-0005-0000-0000-0000CE010000}"/>
    <cellStyle name="Výstup 3 5 2" xfId="268" xr:uid="{00000000-0005-0000-0000-0000CF010000}"/>
    <cellStyle name="Výstup 3 5 3" xfId="324" xr:uid="{00000000-0005-0000-0000-0000D0010000}"/>
    <cellStyle name="Výstup 3 5 4" xfId="380" xr:uid="{00000000-0005-0000-0000-0000D1010000}"/>
    <cellStyle name="Výstup 3 5 5" xfId="440" xr:uid="{00000000-0005-0000-0000-0000D2010000}"/>
    <cellStyle name="Výstup 3 6" xfId="237" xr:uid="{00000000-0005-0000-0000-0000D3010000}"/>
    <cellStyle name="Vysvětlující text 2" xfId="109" xr:uid="{00000000-0005-0000-0000-0000D4010000}"/>
    <cellStyle name="Vysvětlující text 3" xfId="110" xr:uid="{00000000-0005-0000-0000-0000D5010000}"/>
    <cellStyle name="Zvýraznění 1 2" xfId="111" xr:uid="{00000000-0005-0000-0000-0000D6010000}"/>
    <cellStyle name="Zvýraznění 1 3" xfId="112" xr:uid="{00000000-0005-0000-0000-0000D7010000}"/>
    <cellStyle name="Zvýraznění 2 2" xfId="113" xr:uid="{00000000-0005-0000-0000-0000D8010000}"/>
    <cellStyle name="Zvýraznění 2 3" xfId="114" xr:uid="{00000000-0005-0000-0000-0000D9010000}"/>
    <cellStyle name="Zvýraznění 3 2" xfId="115" xr:uid="{00000000-0005-0000-0000-0000DA010000}"/>
    <cellStyle name="Zvýraznění 3 3" xfId="116" xr:uid="{00000000-0005-0000-0000-0000DB010000}"/>
    <cellStyle name="Zvýraznění 4 2" xfId="117" xr:uid="{00000000-0005-0000-0000-0000DC010000}"/>
    <cellStyle name="Zvýraznění 4 3" xfId="118" xr:uid="{00000000-0005-0000-0000-0000DD010000}"/>
    <cellStyle name="Zvýraznění 5 2" xfId="119" xr:uid="{00000000-0005-0000-0000-0000DE010000}"/>
    <cellStyle name="Zvýraznění 5 3" xfId="120" xr:uid="{00000000-0005-0000-0000-0000DF010000}"/>
    <cellStyle name="Zvýraznění 6 2" xfId="121" xr:uid="{00000000-0005-0000-0000-0000E0010000}"/>
    <cellStyle name="Zvýraznění 6 3" xfId="122" xr:uid="{00000000-0005-0000-0000-0000E1010000}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192405</xdr:colOff>
      <xdr:row>0</xdr:row>
      <xdr:rowOff>150495</xdr:rowOff>
    </xdr:from>
    <xdr:to>
      <xdr:col>2</xdr:col>
      <xdr:colOff>534670</xdr:colOff>
      <xdr:row>3</xdr:row>
      <xdr:rowOff>37465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9F650287-4AC5-C4E4-2D56-7DC90F752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" y="150495"/>
          <a:ext cx="1609090" cy="467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32"/>
  <sheetViews>
    <sheetView showGridLines="0" tabSelected="1" workbookViewId="0">
      <selection activeCell="B13" sqref="B13:M13"/>
    </sheetView>
  </sheetViews>
  <sheetFormatPr defaultColWidth="8.5546875" defaultRowHeight="13.2" x14ac:dyDescent="0.25"/>
  <cols>
    <col min="1" max="1" width="9.88671875" customWidth="1"/>
    <col min="2" max="2" width="8.5546875" customWidth="1"/>
    <col min="7" max="7" width="7.5546875" customWidth="1"/>
    <col min="8" max="8" width="9.33203125" customWidth="1"/>
    <col min="9" max="9" width="7" customWidth="1"/>
  </cols>
  <sheetData>
    <row r="1" spans="1:13" ht="15.6" x14ac:dyDescent="0.3">
      <c r="A1" s="683"/>
    </row>
    <row r="2" spans="1:13" ht="15" x14ac:dyDescent="0.25">
      <c r="A2" s="130"/>
    </row>
    <row r="3" spans="1:13" ht="15" x14ac:dyDescent="0.25">
      <c r="A3" s="130"/>
    </row>
    <row r="13" spans="1:13" ht="59.25" customHeight="1" x14ac:dyDescent="0.25">
      <c r="B13" s="1036" t="s">
        <v>205</v>
      </c>
      <c r="C13" s="1037"/>
      <c r="D13" s="1037"/>
      <c r="E13" s="1037"/>
      <c r="F13" s="1037"/>
      <c r="G13" s="1037"/>
      <c r="H13" s="1037"/>
      <c r="I13" s="1037"/>
      <c r="J13" s="1037"/>
      <c r="K13" s="1037"/>
      <c r="L13" s="1037"/>
      <c r="M13" s="1037"/>
    </row>
    <row r="14" spans="1:13" ht="21" x14ac:dyDescent="0.4">
      <c r="B14" s="131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</row>
    <row r="15" spans="1:13" ht="24.6" x14ac:dyDescent="0.25">
      <c r="B15" s="1038" t="s">
        <v>179</v>
      </c>
      <c r="C15" s="1039"/>
      <c r="D15" s="1039"/>
      <c r="E15" s="1039"/>
      <c r="F15" s="1039"/>
      <c r="G15" s="1039"/>
      <c r="H15" s="1039"/>
      <c r="I15" s="1039"/>
      <c r="J15" s="1039"/>
      <c r="K15" s="1039"/>
      <c r="L15" s="1039"/>
      <c r="M15" s="1039"/>
    </row>
    <row r="16" spans="1:13" ht="14.4" x14ac:dyDescent="0.3">
      <c r="B16" s="1041" t="s">
        <v>216</v>
      </c>
      <c r="C16" s="1042"/>
      <c r="D16" s="1042"/>
      <c r="E16" s="1042"/>
      <c r="F16" s="1042"/>
      <c r="G16" s="1042"/>
      <c r="H16" s="1042"/>
      <c r="I16" s="1042"/>
      <c r="J16" s="1042"/>
      <c r="K16" s="1042"/>
      <c r="L16" s="1042"/>
      <c r="M16" s="1042"/>
    </row>
    <row r="17" spans="1:9" ht="15.6" hidden="1" x14ac:dyDescent="0.3">
      <c r="D17" s="1040" t="s">
        <v>109</v>
      </c>
      <c r="E17" s="1040"/>
      <c r="F17" s="130"/>
      <c r="G17" s="180" t="s">
        <v>110</v>
      </c>
      <c r="H17" s="219">
        <v>1</v>
      </c>
      <c r="I17" s="181">
        <v>2010</v>
      </c>
    </row>
    <row r="18" spans="1:9" ht="15.6" hidden="1" x14ac:dyDescent="0.3">
      <c r="E18" t="s">
        <v>20</v>
      </c>
      <c r="G18" s="180" t="s">
        <v>110</v>
      </c>
      <c r="H18" s="219">
        <v>12</v>
      </c>
      <c r="I18" s="181">
        <v>2009</v>
      </c>
    </row>
    <row r="21" spans="1:9" ht="15.6" x14ac:dyDescent="0.3">
      <c r="G21" s="1033" t="s">
        <v>217</v>
      </c>
      <c r="H21" s="1034"/>
    </row>
    <row r="32" spans="1:9" x14ac:dyDescent="0.25">
      <c r="A32" s="432"/>
      <c r="B32" s="432"/>
    </row>
  </sheetData>
  <mergeCells count="4">
    <mergeCell ref="B13:M13"/>
    <mergeCell ref="B15:M15"/>
    <mergeCell ref="D17:E17"/>
    <mergeCell ref="B16:M16"/>
  </mergeCells>
  <phoneticPr fontId="14" type="noConversion"/>
  <printOptions horizontalCentered="1"/>
  <pageMargins left="0.78740157480314965" right="0.78740157480314965" top="0.44" bottom="0.53" header="0.31" footer="0.37"/>
  <pageSetup paperSize="9" scale="9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48"/>
  <sheetViews>
    <sheetView showGridLines="0" workbookViewId="0">
      <pane ySplit="5" topLeftCell="A6" activePane="bottomLeft" state="frozen"/>
      <selection activeCell="K46" sqref="K4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0" customWidth="1"/>
    <col min="6" max="6" width="10.44140625" style="24" customWidth="1"/>
    <col min="7" max="7" width="10.44140625" style="29" customWidth="1"/>
    <col min="8" max="14" width="6.5546875" style="29" customWidth="1"/>
    <col min="15" max="15" width="9.44140625" style="29" hidden="1" customWidth="1"/>
    <col min="16" max="16" width="11" style="29" hidden="1" customWidth="1" collapsed="1"/>
    <col min="17" max="17" width="8.44140625" style="174" hidden="1" customWidth="1"/>
    <col min="18" max="18" width="11.44140625" style="174" hidden="1" customWidth="1"/>
    <col min="19" max="19" width="10.44140625" style="64" customWidth="1" collapsed="1"/>
    <col min="20" max="20" width="2" style="141" customWidth="1"/>
    <col min="21" max="21" width="10.44140625" style="24" customWidth="1"/>
    <col min="22" max="22" width="10.44140625" style="64" customWidth="1" collapsed="1"/>
    <col min="24" max="24" width="9" bestFit="1" customWidth="1"/>
  </cols>
  <sheetData>
    <row r="1" spans="1:25" x14ac:dyDescent="0.25">
      <c r="E1" s="684"/>
      <c r="G1" s="24"/>
      <c r="H1" s="24"/>
      <c r="I1" s="24"/>
      <c r="J1" s="24"/>
      <c r="K1" s="24"/>
      <c r="L1" s="24"/>
      <c r="M1" s="24"/>
      <c r="N1" s="24"/>
      <c r="S1" s="497"/>
      <c r="T1" s="139"/>
      <c r="V1" s="497"/>
    </row>
    <row r="2" spans="1:25" ht="13.8" thickBot="1" x14ac:dyDescent="0.3"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5" ht="15.75" customHeight="1" thickBot="1" x14ac:dyDescent="0.35">
      <c r="A3" s="1045" t="s">
        <v>207</v>
      </c>
      <c r="B3" s="1055"/>
      <c r="C3" s="1055"/>
      <c r="D3" s="1055"/>
      <c r="E3" s="835"/>
      <c r="F3" s="227" t="s">
        <v>0</v>
      </c>
      <c r="G3" s="836" t="s">
        <v>2</v>
      </c>
      <c r="H3" s="1056" t="s">
        <v>3</v>
      </c>
      <c r="I3" s="1056"/>
      <c r="J3" s="1056"/>
      <c r="K3" s="1056"/>
      <c r="L3" s="1056"/>
      <c r="M3" s="1056"/>
      <c r="N3" s="1057"/>
      <c r="O3" s="837" t="s">
        <v>1</v>
      </c>
      <c r="P3" s="838" t="s">
        <v>4</v>
      </c>
      <c r="Q3" s="227" t="s">
        <v>111</v>
      </c>
      <c r="R3" s="227" t="s">
        <v>112</v>
      </c>
      <c r="S3" s="706" t="s">
        <v>4</v>
      </c>
      <c r="T3" s="839"/>
      <c r="U3" s="840" t="s">
        <v>0</v>
      </c>
      <c r="V3" s="706" t="s">
        <v>4</v>
      </c>
    </row>
    <row r="4" spans="1:25" s="7" customFormat="1" ht="13.8" thickBot="1" x14ac:dyDescent="0.3">
      <c r="A4" s="841" t="s">
        <v>108</v>
      </c>
      <c r="B4" s="842"/>
      <c r="C4" s="1047" t="s">
        <v>73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849" t="s">
        <v>7</v>
      </c>
      <c r="P4" s="850">
        <v>2011</v>
      </c>
      <c r="Q4" s="849">
        <v>2016</v>
      </c>
      <c r="R4" s="849"/>
      <c r="S4" s="851">
        <v>2023</v>
      </c>
      <c r="T4" s="839"/>
      <c r="U4" s="852">
        <v>2023</v>
      </c>
      <c r="V4" s="853">
        <v>2022</v>
      </c>
      <c r="W4"/>
      <c r="X4"/>
      <c r="Y4"/>
    </row>
    <row r="5" spans="1:25" ht="13.8" thickBot="1" x14ac:dyDescent="0.3">
      <c r="A5" s="854" t="s">
        <v>166</v>
      </c>
      <c r="B5" s="855"/>
      <c r="C5" s="856"/>
      <c r="D5" s="857"/>
      <c r="E5" s="858">
        <v>1</v>
      </c>
      <c r="F5" s="859">
        <f t="shared" ref="F5:P5" si="0">SUM(F7:F27)</f>
        <v>1774340.5193899998</v>
      </c>
      <c r="G5" s="860">
        <f t="shared" si="0"/>
        <v>1502488</v>
      </c>
      <c r="H5" s="861">
        <f t="shared" si="0"/>
        <v>95000</v>
      </c>
      <c r="I5" s="861">
        <f t="shared" si="0"/>
        <v>166352.51939</v>
      </c>
      <c r="J5" s="861">
        <f t="shared" si="0"/>
        <v>0</v>
      </c>
      <c r="K5" s="861">
        <f t="shared" si="0"/>
        <v>0</v>
      </c>
      <c r="L5" s="861">
        <f t="shared" si="0"/>
        <v>0</v>
      </c>
      <c r="M5" s="861">
        <f t="shared" si="0"/>
        <v>8000</v>
      </c>
      <c r="N5" s="862">
        <f>SUM(N7:N27)</f>
        <v>2500</v>
      </c>
      <c r="O5" s="863">
        <f t="shared" si="0"/>
        <v>0</v>
      </c>
      <c r="P5" s="832">
        <f t="shared" si="0"/>
        <v>0</v>
      </c>
      <c r="Q5" s="864">
        <f>IF(F5=0,0,P5/F5)</f>
        <v>0</v>
      </c>
      <c r="R5" s="832">
        <f>SUM(R7:R27)</f>
        <v>0</v>
      </c>
      <c r="S5" s="865">
        <f>SUM(S7:S27)</f>
        <v>1710739.5928799999</v>
      </c>
      <c r="T5" s="866"/>
      <c r="U5" s="859">
        <f>SUM(U7:U27)</f>
        <v>1739161.6710000001</v>
      </c>
      <c r="V5" s="859">
        <f>SUM(V7:V27)</f>
        <v>1728892.9258699999</v>
      </c>
    </row>
    <row r="6" spans="1:25" s="14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 t="shared" ref="F6:M6" si="1">SUM(F7:F17)</f>
        <v>956970.16310999996</v>
      </c>
      <c r="G6" s="868">
        <f t="shared" si="1"/>
        <v>845325</v>
      </c>
      <c r="H6" s="325">
        <f t="shared" si="1"/>
        <v>95000</v>
      </c>
      <c r="I6" s="323">
        <f t="shared" si="1"/>
        <v>6145.1631099999995</v>
      </c>
      <c r="J6" s="323">
        <f t="shared" si="1"/>
        <v>0</v>
      </c>
      <c r="K6" s="323">
        <f>SUM(K7:K17)</f>
        <v>0</v>
      </c>
      <c r="L6" s="323">
        <f t="shared" si="1"/>
        <v>0</v>
      </c>
      <c r="M6" s="323">
        <f t="shared" si="1"/>
        <v>8000</v>
      </c>
      <c r="N6" s="321">
        <f>SUM(N7:N17)</f>
        <v>2500</v>
      </c>
      <c r="O6" s="102">
        <f>SUM(O7:O17)</f>
        <v>0</v>
      </c>
      <c r="P6" s="102">
        <f>SUM(P7:P17)</f>
        <v>0</v>
      </c>
      <c r="Q6" s="457">
        <f>IF(F6=0,0,P6/F6)</f>
        <v>0</v>
      </c>
      <c r="R6" s="102">
        <f>SUM(R7:R17)</f>
        <v>0</v>
      </c>
      <c r="S6" s="102">
        <f>SUM(S7:S17)</f>
        <v>908877.86382999981</v>
      </c>
      <c r="T6" s="866"/>
      <c r="U6" s="869">
        <v>921778</v>
      </c>
      <c r="V6" s="61">
        <v>861644.16622999997</v>
      </c>
      <c r="W6"/>
      <c r="X6"/>
      <c r="Y6"/>
    </row>
    <row r="7" spans="1:25" s="32" customFormat="1" x14ac:dyDescent="0.25">
      <c r="A7" s="31"/>
      <c r="C7" s="32" t="s">
        <v>16</v>
      </c>
      <c r="D7" s="33" t="s">
        <v>17</v>
      </c>
      <c r="E7" s="870">
        <v>3</v>
      </c>
      <c r="F7" s="871">
        <f>SUM(G7:N7)</f>
        <v>426500</v>
      </c>
      <c r="G7" s="872">
        <v>369500</v>
      </c>
      <c r="H7" s="873">
        <v>57000</v>
      </c>
      <c r="I7" s="874"/>
      <c r="J7" s="875"/>
      <c r="K7" s="875"/>
      <c r="L7" s="874"/>
      <c r="M7" s="874"/>
      <c r="N7" s="876"/>
      <c r="O7" s="871"/>
      <c r="P7" s="871"/>
      <c r="Q7" s="877"/>
      <c r="R7" s="878"/>
      <c r="S7" s="665">
        <v>406224.20947</v>
      </c>
      <c r="T7" s="217"/>
      <c r="U7" s="879">
        <v>405000</v>
      </c>
      <c r="V7" s="665">
        <v>385561.20361999999</v>
      </c>
      <c r="W7"/>
      <c r="X7"/>
      <c r="Y7"/>
    </row>
    <row r="8" spans="1:25" s="32" customFormat="1" x14ac:dyDescent="0.25">
      <c r="A8" s="31"/>
      <c r="D8" s="33" t="s">
        <v>18</v>
      </c>
      <c r="E8" s="870">
        <v>4</v>
      </c>
      <c r="F8" s="871">
        <f t="shared" ref="F8:F27" si="2">SUM(G8:N8)</f>
        <v>10000</v>
      </c>
      <c r="G8" s="880">
        <v>10000</v>
      </c>
      <c r="H8" s="873"/>
      <c r="I8" s="874"/>
      <c r="J8" s="875"/>
      <c r="K8" s="875"/>
      <c r="L8" s="874"/>
      <c r="M8" s="874"/>
      <c r="N8" s="876"/>
      <c r="O8" s="871"/>
      <c r="P8" s="871"/>
      <c r="Q8" s="877"/>
      <c r="R8" s="878"/>
      <c r="S8" s="665">
        <v>7118.5435900000002</v>
      </c>
      <c r="T8" s="217"/>
      <c r="U8" s="879">
        <v>9000</v>
      </c>
      <c r="V8" s="665">
        <v>7890.3297999999995</v>
      </c>
      <c r="W8"/>
      <c r="X8"/>
      <c r="Y8"/>
    </row>
    <row r="9" spans="1:25" s="32" customFormat="1" x14ac:dyDescent="0.25">
      <c r="A9" s="31"/>
      <c r="D9" s="33" t="s">
        <v>19</v>
      </c>
      <c r="E9" s="870">
        <v>5</v>
      </c>
      <c r="F9" s="871">
        <f t="shared" ref="F9:F15" si="3">SUM(G9:N9)</f>
        <v>149275</v>
      </c>
      <c r="G9" s="880">
        <v>129324.99999999999</v>
      </c>
      <c r="H9" s="873">
        <v>19950</v>
      </c>
      <c r="I9" s="874"/>
      <c r="J9" s="875"/>
      <c r="K9" s="875"/>
      <c r="L9" s="874"/>
      <c r="M9" s="874"/>
      <c r="N9" s="876"/>
      <c r="O9" s="871"/>
      <c r="P9" s="871"/>
      <c r="Q9" s="877"/>
      <c r="R9" s="878"/>
      <c r="S9" s="665">
        <v>141337.58775000001</v>
      </c>
      <c r="T9" s="217"/>
      <c r="U9" s="879">
        <v>141750</v>
      </c>
      <c r="V9" s="665">
        <v>133144.72453000001</v>
      </c>
      <c r="W9"/>
      <c r="X9"/>
      <c r="Y9"/>
    </row>
    <row r="10" spans="1:25" s="32" customFormat="1" x14ac:dyDescent="0.25">
      <c r="A10" s="31"/>
      <c r="D10" s="33" t="s">
        <v>20</v>
      </c>
      <c r="E10" s="870">
        <v>6</v>
      </c>
      <c r="F10" s="871">
        <f t="shared" si="3"/>
        <v>74000</v>
      </c>
      <c r="G10" s="880">
        <v>74000</v>
      </c>
      <c r="H10" s="873"/>
      <c r="I10" s="874"/>
      <c r="J10" s="875"/>
      <c r="K10" s="875"/>
      <c r="L10" s="874"/>
      <c r="M10" s="874"/>
      <c r="N10" s="876"/>
      <c r="O10" s="871"/>
      <c r="P10" s="871"/>
      <c r="Q10" s="877"/>
      <c r="R10" s="871"/>
      <c r="S10" s="665">
        <v>69286.99252</v>
      </c>
      <c r="T10" s="217"/>
      <c r="U10" s="879">
        <v>86000</v>
      </c>
      <c r="V10" s="665">
        <v>70696.445650000009</v>
      </c>
      <c r="W10"/>
      <c r="X10"/>
      <c r="Y10"/>
    </row>
    <row r="11" spans="1:25" s="32" customFormat="1" x14ac:dyDescent="0.25">
      <c r="A11" s="31"/>
      <c r="D11" s="33" t="s">
        <v>21</v>
      </c>
      <c r="E11" s="870">
        <v>7</v>
      </c>
      <c r="F11" s="871">
        <f t="shared" si="3"/>
        <v>17000</v>
      </c>
      <c r="G11" s="880">
        <v>17000</v>
      </c>
      <c r="H11" s="873"/>
      <c r="I11" s="874"/>
      <c r="J11" s="875"/>
      <c r="K11" s="875"/>
      <c r="L11" s="874"/>
      <c r="M11" s="874"/>
      <c r="N11" s="876"/>
      <c r="O11" s="871"/>
      <c r="P11" s="871"/>
      <c r="Q11" s="877"/>
      <c r="R11" s="871"/>
      <c r="S11" s="665">
        <v>15105.299069999999</v>
      </c>
      <c r="T11" s="217"/>
      <c r="U11" s="879">
        <v>21000</v>
      </c>
      <c r="V11" s="665">
        <v>18791.627960000002</v>
      </c>
      <c r="W11"/>
      <c r="X11"/>
      <c r="Y11"/>
    </row>
    <row r="12" spans="1:25" s="32" customFormat="1" x14ac:dyDescent="0.25">
      <c r="A12" s="31"/>
      <c r="D12" s="33" t="s">
        <v>22</v>
      </c>
      <c r="E12" s="870">
        <v>8</v>
      </c>
      <c r="F12" s="871">
        <f t="shared" si="3"/>
        <v>35000</v>
      </c>
      <c r="G12" s="880">
        <v>35000</v>
      </c>
      <c r="H12" s="873"/>
      <c r="I12" s="874"/>
      <c r="J12" s="875"/>
      <c r="K12" s="875"/>
      <c r="L12" s="874"/>
      <c r="M12" s="874"/>
      <c r="N12" s="876"/>
      <c r="O12" s="871"/>
      <c r="P12" s="871"/>
      <c r="Q12" s="877"/>
      <c r="R12" s="871"/>
      <c r="S12" s="665">
        <v>32495.062580000002</v>
      </c>
      <c r="T12" s="217"/>
      <c r="U12" s="879">
        <v>35000</v>
      </c>
      <c r="V12" s="665">
        <v>33586.213130000004</v>
      </c>
      <c r="W12"/>
      <c r="X12"/>
      <c r="Y12"/>
    </row>
    <row r="13" spans="1:25" s="32" customFormat="1" x14ac:dyDescent="0.25">
      <c r="A13" s="31"/>
      <c r="D13" s="33" t="s">
        <v>23</v>
      </c>
      <c r="E13" s="870">
        <v>9</v>
      </c>
      <c r="F13" s="871">
        <f t="shared" si="3"/>
        <v>42000</v>
      </c>
      <c r="G13" s="880">
        <v>42000</v>
      </c>
      <c r="H13" s="873"/>
      <c r="I13" s="874"/>
      <c r="J13" s="875"/>
      <c r="K13" s="875"/>
      <c r="L13" s="874"/>
      <c r="M13" s="874"/>
      <c r="N13" s="876"/>
      <c r="O13" s="871"/>
      <c r="P13" s="871"/>
      <c r="Q13" s="877"/>
      <c r="R13" s="871"/>
      <c r="S13" s="665">
        <v>39114.571859999996</v>
      </c>
      <c r="T13" s="217"/>
      <c r="U13" s="879">
        <v>42000</v>
      </c>
      <c r="V13" s="665">
        <v>40610.553229999998</v>
      </c>
      <c r="W13"/>
      <c r="X13"/>
      <c r="Y13"/>
    </row>
    <row r="14" spans="1:25" s="32" customFormat="1" x14ac:dyDescent="0.25">
      <c r="A14" s="31"/>
      <c r="D14" s="33" t="s">
        <v>24</v>
      </c>
      <c r="E14" s="870">
        <v>10</v>
      </c>
      <c r="F14" s="871">
        <f t="shared" si="3"/>
        <v>9500</v>
      </c>
      <c r="G14" s="872">
        <v>9500</v>
      </c>
      <c r="H14" s="873"/>
      <c r="I14" s="874"/>
      <c r="J14" s="875"/>
      <c r="K14" s="875"/>
      <c r="L14" s="874"/>
      <c r="M14" s="874"/>
      <c r="N14" s="876"/>
      <c r="O14" s="871"/>
      <c r="P14" s="871"/>
      <c r="Q14" s="877"/>
      <c r="R14" s="871"/>
      <c r="S14" s="665">
        <v>8614.9387200000001</v>
      </c>
      <c r="T14" s="217"/>
      <c r="U14" s="879">
        <v>9500</v>
      </c>
      <c r="V14" s="665">
        <v>8704.1925900000006</v>
      </c>
      <c r="W14"/>
      <c r="X14"/>
      <c r="Y14"/>
    </row>
    <row r="15" spans="1:25" s="32" customFormat="1" x14ac:dyDescent="0.25">
      <c r="A15" s="31"/>
      <c r="D15" s="33" t="s">
        <v>25</v>
      </c>
      <c r="E15" s="870">
        <v>11</v>
      </c>
      <c r="F15" s="871">
        <f t="shared" si="3"/>
        <v>130000</v>
      </c>
      <c r="G15" s="880">
        <v>130000</v>
      </c>
      <c r="H15" s="873"/>
      <c r="I15" s="874"/>
      <c r="J15" s="875"/>
      <c r="K15" s="875"/>
      <c r="L15" s="874"/>
      <c r="M15" s="874"/>
      <c r="N15" s="876"/>
      <c r="O15" s="871"/>
      <c r="P15" s="871"/>
      <c r="Q15" s="877"/>
      <c r="R15" s="878"/>
      <c r="S15" s="665">
        <v>129973.68982</v>
      </c>
      <c r="T15" s="217"/>
      <c r="U15" s="879">
        <v>112000</v>
      </c>
      <c r="V15" s="665">
        <v>111892.58284</v>
      </c>
      <c r="W15"/>
      <c r="X15"/>
      <c r="Y15"/>
    </row>
    <row r="16" spans="1:25" s="32" customFormat="1" x14ac:dyDescent="0.25">
      <c r="A16" s="31"/>
      <c r="D16" s="33" t="s">
        <v>26</v>
      </c>
      <c r="E16" s="870">
        <v>12</v>
      </c>
      <c r="F16" s="871">
        <f t="shared" si="2"/>
        <v>27500</v>
      </c>
      <c r="G16" s="880">
        <v>25000</v>
      </c>
      <c r="H16" s="873"/>
      <c r="I16" s="874"/>
      <c r="J16" s="875"/>
      <c r="K16" s="875"/>
      <c r="L16" s="874"/>
      <c r="M16" s="874"/>
      <c r="N16" s="876">
        <v>2500</v>
      </c>
      <c r="O16" s="871"/>
      <c r="P16" s="871"/>
      <c r="Q16" s="877"/>
      <c r="R16" s="871"/>
      <c r="S16" s="665">
        <v>25541.811300000001</v>
      </c>
      <c r="T16" s="217"/>
      <c r="U16" s="879">
        <v>27400</v>
      </c>
      <c r="V16" s="665">
        <v>18533.16142</v>
      </c>
      <c r="W16"/>
      <c r="X16"/>
      <c r="Y16"/>
    </row>
    <row r="17" spans="1:25" s="32" customFormat="1" x14ac:dyDescent="0.25">
      <c r="A17" s="31"/>
      <c r="D17" s="32" t="s">
        <v>27</v>
      </c>
      <c r="E17" s="881">
        <v>13</v>
      </c>
      <c r="F17" s="882">
        <f t="shared" si="2"/>
        <v>36195.163110000001</v>
      </c>
      <c r="G17" s="883">
        <v>4000</v>
      </c>
      <c r="H17" s="884">
        <v>18050</v>
      </c>
      <c r="I17" s="885">
        <v>6145.1631099999995</v>
      </c>
      <c r="J17" s="886"/>
      <c r="K17" s="886"/>
      <c r="L17" s="885"/>
      <c r="M17" s="885">
        <v>8000</v>
      </c>
      <c r="N17" s="887"/>
      <c r="O17" s="882"/>
      <c r="P17" s="882"/>
      <c r="Q17" s="579"/>
      <c r="R17" s="882"/>
      <c r="S17" s="666">
        <v>34065.157149999999</v>
      </c>
      <c r="T17" s="217"/>
      <c r="U17" s="888">
        <v>33128</v>
      </c>
      <c r="V17" s="667">
        <v>32233.131460000001</v>
      </c>
      <c r="W17"/>
      <c r="X17"/>
      <c r="Y17"/>
    </row>
    <row r="18" spans="1:25" s="14" customFormat="1" x14ac:dyDescent="0.25">
      <c r="A18" s="438"/>
      <c r="B18" s="889" t="s">
        <v>28</v>
      </c>
      <c r="C18" s="889"/>
      <c r="D18" s="889"/>
      <c r="E18" s="890">
        <v>14</v>
      </c>
      <c r="F18" s="891">
        <f t="shared" si="2"/>
        <v>78400</v>
      </c>
      <c r="G18" s="892">
        <v>78400</v>
      </c>
      <c r="H18" s="893"/>
      <c r="I18" s="894"/>
      <c r="J18" s="895"/>
      <c r="K18" s="895"/>
      <c r="L18" s="894"/>
      <c r="M18" s="894"/>
      <c r="N18" s="896"/>
      <c r="O18" s="891"/>
      <c r="P18" s="891"/>
      <c r="Q18" s="897"/>
      <c r="R18" s="891"/>
      <c r="S18" s="898">
        <v>67196.25</v>
      </c>
      <c r="T18" s="866"/>
      <c r="U18" s="899">
        <v>72000</v>
      </c>
      <c r="V18" s="898">
        <v>71550</v>
      </c>
      <c r="W18"/>
      <c r="X18"/>
      <c r="Y18"/>
    </row>
    <row r="19" spans="1:25" s="14" customFormat="1" x14ac:dyDescent="0.25">
      <c r="A19" s="438"/>
      <c r="B19" s="442" t="s">
        <v>30</v>
      </c>
      <c r="C19" s="443"/>
      <c r="D19" s="443"/>
      <c r="E19" s="867">
        <v>15</v>
      </c>
      <c r="F19" s="61">
        <f t="shared" si="2"/>
        <v>2000</v>
      </c>
      <c r="G19" s="868">
        <v>2000</v>
      </c>
      <c r="H19" s="325"/>
      <c r="I19" s="323"/>
      <c r="J19" s="458"/>
      <c r="K19" s="458"/>
      <c r="L19" s="323"/>
      <c r="M19" s="323"/>
      <c r="N19" s="321"/>
      <c r="O19" s="61"/>
      <c r="P19" s="61"/>
      <c r="Q19" s="182"/>
      <c r="R19" s="61"/>
      <c r="S19" s="635">
        <v>2025.414</v>
      </c>
      <c r="T19" s="866"/>
      <c r="U19" s="869">
        <v>1500</v>
      </c>
      <c r="V19" s="635">
        <v>1410.365</v>
      </c>
      <c r="W19"/>
      <c r="X19"/>
      <c r="Y19"/>
    </row>
    <row r="20" spans="1:25" s="14" customFormat="1" x14ac:dyDescent="0.25">
      <c r="A20" s="438"/>
      <c r="B20" s="442" t="s">
        <v>186</v>
      </c>
      <c r="C20" s="443"/>
      <c r="D20" s="443"/>
      <c r="E20" s="867">
        <v>16</v>
      </c>
      <c r="F20" s="61">
        <f t="shared" si="2"/>
        <v>48000</v>
      </c>
      <c r="G20" s="868">
        <v>48000</v>
      </c>
      <c r="H20" s="325"/>
      <c r="I20" s="323"/>
      <c r="J20" s="458"/>
      <c r="K20" s="458"/>
      <c r="L20" s="323"/>
      <c r="M20" s="323"/>
      <c r="N20" s="321"/>
      <c r="O20" s="61"/>
      <c r="P20" s="61"/>
      <c r="Q20" s="182"/>
      <c r="R20" s="61"/>
      <c r="S20" s="635">
        <v>47937.199119999997</v>
      </c>
      <c r="T20" s="866"/>
      <c r="U20" s="869">
        <v>48000</v>
      </c>
      <c r="V20" s="635">
        <v>47058.290430000001</v>
      </c>
      <c r="W20"/>
      <c r="X20"/>
      <c r="Y20"/>
    </row>
    <row r="21" spans="1:25" s="14" customFormat="1" x14ac:dyDescent="0.25">
      <c r="A21" s="438"/>
      <c r="B21" s="442" t="s">
        <v>36</v>
      </c>
      <c r="C21" s="442"/>
      <c r="D21" s="442"/>
      <c r="E21" s="867">
        <v>17</v>
      </c>
      <c r="F21" s="61">
        <f t="shared" si="2"/>
        <v>2500</v>
      </c>
      <c r="G21" s="868">
        <v>2500</v>
      </c>
      <c r="H21" s="325"/>
      <c r="I21" s="323"/>
      <c r="J21" s="458"/>
      <c r="K21" s="458"/>
      <c r="L21" s="323"/>
      <c r="M21" s="323"/>
      <c r="N21" s="321"/>
      <c r="O21" s="61"/>
      <c r="P21" s="61"/>
      <c r="Q21" s="182"/>
      <c r="R21" s="61"/>
      <c r="S21" s="635">
        <v>2495.1111099999998</v>
      </c>
      <c r="T21" s="866"/>
      <c r="U21" s="869">
        <v>3000</v>
      </c>
      <c r="V21" s="635">
        <v>2758.8704700000003</v>
      </c>
      <c r="W21"/>
      <c r="X21"/>
      <c r="Y21"/>
    </row>
    <row r="22" spans="1:25" s="239" customFormat="1" x14ac:dyDescent="0.25">
      <c r="A22" s="235"/>
      <c r="B22" s="236" t="s">
        <v>165</v>
      </c>
      <c r="C22" s="236"/>
      <c r="D22" s="236"/>
      <c r="E22" s="900">
        <v>18</v>
      </c>
      <c r="F22" s="520">
        <f t="shared" si="2"/>
        <v>3200</v>
      </c>
      <c r="G22" s="901">
        <v>3200</v>
      </c>
      <c r="H22" s="240"/>
      <c r="I22" s="241"/>
      <c r="J22" s="241"/>
      <c r="K22" s="241"/>
      <c r="L22" s="241"/>
      <c r="M22" s="241"/>
      <c r="N22" s="434"/>
      <c r="O22" s="583"/>
      <c r="P22" s="238"/>
      <c r="Q22" s="632"/>
      <c r="R22" s="606"/>
      <c r="S22" s="238">
        <v>3114.60556</v>
      </c>
      <c r="T22" s="139"/>
      <c r="U22" s="522">
        <v>3570</v>
      </c>
      <c r="V22" s="238">
        <v>8440.7189099999996</v>
      </c>
      <c r="W22"/>
      <c r="X22"/>
      <c r="Y22"/>
    </row>
    <row r="23" spans="1:25" s="14" customFormat="1" x14ac:dyDescent="0.25">
      <c r="A23" s="438"/>
      <c r="B23" s="442" t="s">
        <v>40</v>
      </c>
      <c r="C23" s="442"/>
      <c r="D23" s="442"/>
      <c r="E23" s="867">
        <v>19</v>
      </c>
      <c r="F23" s="61">
        <f t="shared" si="2"/>
        <v>6000.3664100000005</v>
      </c>
      <c r="G23" s="868">
        <v>4323</v>
      </c>
      <c r="H23" s="325"/>
      <c r="I23" s="323">
        <v>1677.3664100000001</v>
      </c>
      <c r="J23" s="458"/>
      <c r="K23" s="458"/>
      <c r="L23" s="323"/>
      <c r="M23" s="323"/>
      <c r="N23" s="321"/>
      <c r="O23" s="61"/>
      <c r="P23" s="61"/>
      <c r="Q23" s="182"/>
      <c r="R23" s="61"/>
      <c r="S23" s="635">
        <v>5887.8347999999996</v>
      </c>
      <c r="T23" s="866"/>
      <c r="U23" s="869">
        <v>15217.868</v>
      </c>
      <c r="V23" s="635">
        <v>13897.43634</v>
      </c>
      <c r="W23"/>
      <c r="X23"/>
      <c r="Y23"/>
    </row>
    <row r="24" spans="1:25" s="14" customFormat="1" x14ac:dyDescent="0.25">
      <c r="A24" s="438"/>
      <c r="B24" s="442" t="s">
        <v>43</v>
      </c>
      <c r="C24" s="442"/>
      <c r="D24" s="442"/>
      <c r="E24" s="867">
        <v>20</v>
      </c>
      <c r="F24" s="61">
        <f t="shared" si="2"/>
        <v>445000.49427000002</v>
      </c>
      <c r="G24" s="868">
        <v>430037</v>
      </c>
      <c r="H24" s="325"/>
      <c r="I24" s="323">
        <v>14963.494269999999</v>
      </c>
      <c r="J24" s="458"/>
      <c r="K24" s="458"/>
      <c r="L24" s="323"/>
      <c r="M24" s="323"/>
      <c r="N24" s="321"/>
      <c r="O24" s="61"/>
      <c r="P24" s="61"/>
      <c r="Q24" s="182"/>
      <c r="R24" s="61"/>
      <c r="S24" s="635">
        <v>444362.71179000003</v>
      </c>
      <c r="T24" s="866"/>
      <c r="U24" s="869">
        <v>286095.80300000001</v>
      </c>
      <c r="V24" s="635">
        <v>368814.01788999996</v>
      </c>
      <c r="W24"/>
      <c r="X24"/>
      <c r="Y24"/>
    </row>
    <row r="25" spans="1:25" s="239" customFormat="1" x14ac:dyDescent="0.25">
      <c r="A25" s="235"/>
      <c r="B25" s="236" t="s">
        <v>145</v>
      </c>
      <c r="C25" s="236"/>
      <c r="D25" s="236"/>
      <c r="E25" s="900">
        <v>21</v>
      </c>
      <c r="F25" s="520">
        <f t="shared" si="2"/>
        <v>189999.54725999999</v>
      </c>
      <c r="G25" s="901">
        <v>46703</v>
      </c>
      <c r="H25" s="240"/>
      <c r="I25" s="241">
        <v>143296.54725999999</v>
      </c>
      <c r="J25" s="241"/>
      <c r="K25" s="241"/>
      <c r="L25" s="241"/>
      <c r="M25" s="241"/>
      <c r="N25" s="434"/>
      <c r="O25" s="583"/>
      <c r="P25" s="238"/>
      <c r="Q25" s="632"/>
      <c r="R25" s="606"/>
      <c r="S25" s="238">
        <v>186817.10537999999</v>
      </c>
      <c r="T25" s="139"/>
      <c r="U25" s="522">
        <v>352000</v>
      </c>
      <c r="V25" s="238">
        <v>317157.09495999996</v>
      </c>
      <c r="W25"/>
      <c r="X25"/>
      <c r="Y25"/>
    </row>
    <row r="26" spans="1:25" s="14" customFormat="1" x14ac:dyDescent="0.25">
      <c r="A26" s="438"/>
      <c r="B26" s="442" t="s">
        <v>44</v>
      </c>
      <c r="C26" s="442"/>
      <c r="D26" s="442"/>
      <c r="E26" s="867">
        <v>22</v>
      </c>
      <c r="F26" s="61">
        <f t="shared" si="2"/>
        <v>269.94833999999997</v>
      </c>
      <c r="G26" s="868">
        <v>0</v>
      </c>
      <c r="H26" s="325"/>
      <c r="I26" s="323">
        <v>269.94833999999997</v>
      </c>
      <c r="J26" s="458"/>
      <c r="K26" s="458"/>
      <c r="L26" s="323"/>
      <c r="M26" s="323"/>
      <c r="N26" s="321"/>
      <c r="O26" s="61"/>
      <c r="P26" s="61"/>
      <c r="Q26" s="182"/>
      <c r="R26" s="61"/>
      <c r="S26" s="635">
        <v>269.94833999999997</v>
      </c>
      <c r="T26" s="866"/>
      <c r="U26" s="869">
        <v>0</v>
      </c>
      <c r="V26" s="635">
        <v>1012.11379</v>
      </c>
      <c r="W26"/>
      <c r="X26"/>
      <c r="Y26"/>
    </row>
    <row r="27" spans="1:25" s="14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904">
        <f t="shared" si="2"/>
        <v>42000</v>
      </c>
      <c r="G27" s="905">
        <v>42000</v>
      </c>
      <c r="H27" s="906"/>
      <c r="I27" s="907"/>
      <c r="J27" s="908"/>
      <c r="K27" s="908"/>
      <c r="L27" s="907"/>
      <c r="M27" s="907"/>
      <c r="N27" s="497"/>
      <c r="O27" s="61"/>
      <c r="P27" s="61"/>
      <c r="Q27" s="182"/>
      <c r="R27" s="103"/>
      <c r="S27" s="909">
        <v>41755.548950000004</v>
      </c>
      <c r="T27" s="866"/>
      <c r="U27" s="910">
        <v>36000</v>
      </c>
      <c r="V27" s="909">
        <v>35149.851849999999</v>
      </c>
      <c r="W27"/>
      <c r="X27"/>
      <c r="Y27"/>
    </row>
    <row r="28" spans="1:25" ht="13.8" thickBot="1" x14ac:dyDescent="0.3">
      <c r="A28" s="854" t="s">
        <v>167</v>
      </c>
      <c r="B28" s="855"/>
      <c r="C28" s="855"/>
      <c r="D28" s="855"/>
      <c r="E28" s="858">
        <v>24</v>
      </c>
      <c r="F28" s="859">
        <f>SUM(F29:F43)</f>
        <v>1783301.51939</v>
      </c>
      <c r="G28" s="860">
        <f t="shared" ref="G28:P28" si="4">SUM(G29:G43)</f>
        <v>1511449</v>
      </c>
      <c r="H28" s="861">
        <f t="shared" si="4"/>
        <v>95000</v>
      </c>
      <c r="I28" s="861">
        <f t="shared" si="4"/>
        <v>166352.51939</v>
      </c>
      <c r="J28" s="861">
        <f t="shared" si="4"/>
        <v>0</v>
      </c>
      <c r="K28" s="861">
        <f t="shared" si="4"/>
        <v>0</v>
      </c>
      <c r="L28" s="861">
        <f t="shared" si="4"/>
        <v>0</v>
      </c>
      <c r="M28" s="861">
        <f t="shared" si="4"/>
        <v>8000</v>
      </c>
      <c r="N28" s="862">
        <f>SUM(N29:N43)</f>
        <v>2500</v>
      </c>
      <c r="O28" s="863">
        <f>SUM(O29:O43)</f>
        <v>0</v>
      </c>
      <c r="P28" s="832">
        <f t="shared" si="4"/>
        <v>0</v>
      </c>
      <c r="Q28" s="864">
        <f>IF(F28=0,0,P28/F28)</f>
        <v>0</v>
      </c>
      <c r="R28" s="832">
        <f>SUM(R29:R43)</f>
        <v>0</v>
      </c>
      <c r="S28" s="859">
        <f>SUM(S29:S43)</f>
        <v>1718537.8607499998</v>
      </c>
      <c r="T28" s="911"/>
      <c r="U28" s="859">
        <f>SUM(U29:U43)</f>
        <v>1744810.7419999999</v>
      </c>
      <c r="V28" s="859">
        <f>SUM(V29:V43)</f>
        <v>1734296.7930999999</v>
      </c>
    </row>
    <row r="29" spans="1:25" s="14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61">
        <f>SUM(G29:N29)</f>
        <v>320252</v>
      </c>
      <c r="G29" s="868">
        <v>320252</v>
      </c>
      <c r="H29" s="325"/>
      <c r="I29" s="323"/>
      <c r="J29" s="458"/>
      <c r="K29" s="458"/>
      <c r="L29" s="323"/>
      <c r="M29" s="323"/>
      <c r="N29" s="321"/>
      <c r="O29" s="102"/>
      <c r="P29" s="102"/>
      <c r="Q29" s="457"/>
      <c r="R29" s="102"/>
      <c r="S29" s="635">
        <v>349469.68</v>
      </c>
      <c r="T29" s="866"/>
      <c r="U29" s="869">
        <v>385702</v>
      </c>
      <c r="V29" s="635">
        <v>310032</v>
      </c>
      <c r="W29"/>
      <c r="X29"/>
      <c r="Y29"/>
    </row>
    <row r="30" spans="1:25" s="14" customFormat="1" x14ac:dyDescent="0.25">
      <c r="A30" s="438"/>
      <c r="B30" s="442" t="s">
        <v>28</v>
      </c>
      <c r="C30" s="442"/>
      <c r="D30" s="442"/>
      <c r="E30" s="867">
        <v>26</v>
      </c>
      <c r="F30" s="61">
        <f t="shared" ref="F30:F43" si="5">SUM(G30:N30)</f>
        <v>78400</v>
      </c>
      <c r="G30" s="912">
        <v>78400</v>
      </c>
      <c r="H30" s="183"/>
      <c r="I30" s="60"/>
      <c r="J30" s="160"/>
      <c r="K30" s="160"/>
      <c r="L30" s="60"/>
      <c r="M30" s="60"/>
      <c r="N30" s="223"/>
      <c r="O30" s="184"/>
      <c r="P30" s="184"/>
      <c r="Q30" s="460"/>
      <c r="R30" s="184"/>
      <c r="S30" s="635">
        <v>67196.25</v>
      </c>
      <c r="T30" s="866"/>
      <c r="U30" s="869">
        <v>72000</v>
      </c>
      <c r="V30" s="635">
        <v>71550</v>
      </c>
      <c r="W30"/>
      <c r="X30"/>
      <c r="Y30"/>
    </row>
    <row r="31" spans="1:25" s="14" customFormat="1" x14ac:dyDescent="0.25">
      <c r="A31" s="438"/>
      <c r="B31" s="442" t="s">
        <v>30</v>
      </c>
      <c r="C31" s="442"/>
      <c r="D31" s="442"/>
      <c r="E31" s="867">
        <v>27</v>
      </c>
      <c r="F31" s="61">
        <f t="shared" si="5"/>
        <v>2000</v>
      </c>
      <c r="G31" s="912">
        <v>2000</v>
      </c>
      <c r="H31" s="183"/>
      <c r="I31" s="60"/>
      <c r="J31" s="160"/>
      <c r="K31" s="160"/>
      <c r="L31" s="60"/>
      <c r="M31" s="60"/>
      <c r="N31" s="223"/>
      <c r="O31" s="184"/>
      <c r="P31" s="184"/>
      <c r="Q31" s="460"/>
      <c r="R31" s="184"/>
      <c r="S31" s="635">
        <v>2025.414</v>
      </c>
      <c r="T31" s="866"/>
      <c r="U31" s="869">
        <v>1500</v>
      </c>
      <c r="V31" s="635">
        <v>1410.365</v>
      </c>
      <c r="W31"/>
      <c r="X31"/>
      <c r="Y31"/>
    </row>
    <row r="32" spans="1:25" s="14" customFormat="1" x14ac:dyDescent="0.25">
      <c r="A32" s="438"/>
      <c r="B32" s="442" t="s">
        <v>186</v>
      </c>
      <c r="C32" s="443"/>
      <c r="D32" s="443"/>
      <c r="E32" s="867">
        <v>28</v>
      </c>
      <c r="F32" s="61">
        <f t="shared" si="5"/>
        <v>48000</v>
      </c>
      <c r="G32" s="912">
        <v>48000</v>
      </c>
      <c r="H32" s="183"/>
      <c r="I32" s="60"/>
      <c r="J32" s="160"/>
      <c r="K32" s="160"/>
      <c r="L32" s="60"/>
      <c r="M32" s="60"/>
      <c r="N32" s="223"/>
      <c r="O32" s="184"/>
      <c r="P32" s="184"/>
      <c r="Q32" s="460"/>
      <c r="R32" s="184"/>
      <c r="S32" s="635">
        <v>47937.199119999997</v>
      </c>
      <c r="T32" s="866"/>
      <c r="U32" s="869">
        <v>48000</v>
      </c>
      <c r="V32" s="635">
        <v>47058.290430000001</v>
      </c>
      <c r="W32"/>
      <c r="X32"/>
      <c r="Y32"/>
    </row>
    <row r="33" spans="1:25" s="14" customFormat="1" x14ac:dyDescent="0.25">
      <c r="A33" s="438"/>
      <c r="B33" s="442" t="s">
        <v>51</v>
      </c>
      <c r="C33" s="442"/>
      <c r="D33" s="442"/>
      <c r="E33" s="867">
        <v>29</v>
      </c>
      <c r="F33" s="61">
        <f t="shared" si="5"/>
        <v>0</v>
      </c>
      <c r="G33" s="912">
        <v>0</v>
      </c>
      <c r="H33" s="183"/>
      <c r="I33" s="60"/>
      <c r="J33" s="160"/>
      <c r="K33" s="160"/>
      <c r="L33" s="60"/>
      <c r="M33" s="60"/>
      <c r="N33" s="223"/>
      <c r="O33" s="184"/>
      <c r="P33" s="184"/>
      <c r="Q33" s="460"/>
      <c r="R33" s="184"/>
      <c r="S33" s="635">
        <v>0</v>
      </c>
      <c r="T33" s="866"/>
      <c r="U33" s="869">
        <v>0</v>
      </c>
      <c r="V33" s="635">
        <v>0</v>
      </c>
      <c r="W33"/>
      <c r="X33"/>
      <c r="Y33"/>
    </row>
    <row r="34" spans="1:25" s="14" customFormat="1" x14ac:dyDescent="0.25">
      <c r="A34" s="438"/>
      <c r="B34" s="442" t="s">
        <v>36</v>
      </c>
      <c r="C34" s="442"/>
      <c r="D34" s="442"/>
      <c r="E34" s="867">
        <v>30</v>
      </c>
      <c r="F34" s="61">
        <f t="shared" si="5"/>
        <v>2500</v>
      </c>
      <c r="G34" s="912">
        <v>2500</v>
      </c>
      <c r="H34" s="183"/>
      <c r="I34" s="60"/>
      <c r="J34" s="160"/>
      <c r="K34" s="160"/>
      <c r="L34" s="60"/>
      <c r="M34" s="60"/>
      <c r="N34" s="223"/>
      <c r="O34" s="184"/>
      <c r="P34" s="184"/>
      <c r="Q34" s="460"/>
      <c r="R34" s="184"/>
      <c r="S34" s="635">
        <v>2495.1111099999998</v>
      </c>
      <c r="T34" s="866"/>
      <c r="U34" s="869">
        <v>3000</v>
      </c>
      <c r="V34" s="635">
        <v>2758.8704699999998</v>
      </c>
      <c r="W34"/>
      <c r="X34"/>
      <c r="Y34"/>
    </row>
    <row r="35" spans="1:25" s="239" customFormat="1" x14ac:dyDescent="0.25">
      <c r="A35" s="235"/>
      <c r="B35" s="236" t="s">
        <v>165</v>
      </c>
      <c r="C35" s="236"/>
      <c r="D35" s="236"/>
      <c r="E35" s="900">
        <v>31</v>
      </c>
      <c r="F35" s="520">
        <f t="shared" si="5"/>
        <v>3200</v>
      </c>
      <c r="G35" s="901">
        <v>3200</v>
      </c>
      <c r="H35" s="240"/>
      <c r="I35" s="241"/>
      <c r="J35" s="241"/>
      <c r="K35" s="241"/>
      <c r="L35" s="241"/>
      <c r="M35" s="241"/>
      <c r="N35" s="434"/>
      <c r="O35" s="583"/>
      <c r="P35" s="238"/>
      <c r="Q35" s="632"/>
      <c r="R35" s="606"/>
      <c r="S35" s="238">
        <v>3114.60556</v>
      </c>
      <c r="T35" s="139"/>
      <c r="U35" s="522">
        <v>3570</v>
      </c>
      <c r="V35" s="238">
        <v>8440.7189099999996</v>
      </c>
      <c r="W35"/>
      <c r="X35"/>
      <c r="Y35"/>
    </row>
    <row r="36" spans="1:25" s="14" customFormat="1" x14ac:dyDescent="0.25">
      <c r="A36" s="438"/>
      <c r="B36" s="442" t="s">
        <v>53</v>
      </c>
      <c r="C36" s="442"/>
      <c r="D36" s="442"/>
      <c r="E36" s="867">
        <v>32</v>
      </c>
      <c r="F36" s="61">
        <f t="shared" si="5"/>
        <v>6000.3664100000005</v>
      </c>
      <c r="G36" s="912">
        <v>4323</v>
      </c>
      <c r="H36" s="183"/>
      <c r="I36" s="60">
        <v>1677.3664100000001</v>
      </c>
      <c r="J36" s="60"/>
      <c r="K36" s="160"/>
      <c r="L36" s="60"/>
      <c r="M36" s="60"/>
      <c r="N36" s="223"/>
      <c r="O36" s="184"/>
      <c r="P36" s="184"/>
      <c r="Q36" s="460"/>
      <c r="R36" s="184"/>
      <c r="S36" s="635">
        <v>5940.8930700000001</v>
      </c>
      <c r="T36" s="866"/>
      <c r="U36" s="869">
        <v>15217.868</v>
      </c>
      <c r="V36" s="635">
        <v>14284.19873</v>
      </c>
      <c r="W36"/>
      <c r="X36"/>
      <c r="Y36"/>
    </row>
    <row r="37" spans="1:25" s="14" customFormat="1" x14ac:dyDescent="0.25">
      <c r="A37" s="438"/>
      <c r="B37" s="442" t="s">
        <v>126</v>
      </c>
      <c r="C37" s="442"/>
      <c r="D37" s="442"/>
      <c r="E37" s="867">
        <v>33</v>
      </c>
      <c r="F37" s="61">
        <f t="shared" si="5"/>
        <v>352179.19615999999</v>
      </c>
      <c r="G37" s="912">
        <v>350971</v>
      </c>
      <c r="H37" s="183"/>
      <c r="I37" s="60">
        <v>1208.19616</v>
      </c>
      <c r="J37" s="60"/>
      <c r="K37" s="160"/>
      <c r="L37" s="60"/>
      <c r="M37" s="60"/>
      <c r="N37" s="223"/>
      <c r="O37" s="184"/>
      <c r="P37" s="184"/>
      <c r="Q37" s="460"/>
      <c r="R37" s="184"/>
      <c r="S37" s="635">
        <v>326051.34521</v>
      </c>
      <c r="T37" s="866"/>
      <c r="U37" s="869">
        <v>296071.01899999997</v>
      </c>
      <c r="V37" s="635">
        <v>327981.15892000002</v>
      </c>
      <c r="W37"/>
      <c r="X37"/>
      <c r="Y37"/>
    </row>
    <row r="38" spans="1:25" s="14" customFormat="1" x14ac:dyDescent="0.25">
      <c r="A38" s="438"/>
      <c r="B38" s="442" t="s">
        <v>55</v>
      </c>
      <c r="C38" s="442"/>
      <c r="D38" s="442"/>
      <c r="E38" s="867">
        <v>34</v>
      </c>
      <c r="F38" s="61">
        <f t="shared" si="5"/>
        <v>445000.49427000002</v>
      </c>
      <c r="G38" s="912">
        <v>430037</v>
      </c>
      <c r="H38" s="183"/>
      <c r="I38" s="60">
        <v>14963.494269999999</v>
      </c>
      <c r="J38" s="60"/>
      <c r="K38" s="160"/>
      <c r="L38" s="60"/>
      <c r="M38" s="60"/>
      <c r="N38" s="223"/>
      <c r="O38" s="184"/>
      <c r="P38" s="184"/>
      <c r="Q38" s="460"/>
      <c r="R38" s="184"/>
      <c r="S38" s="635">
        <v>444362.71178999997</v>
      </c>
      <c r="T38" s="866"/>
      <c r="U38" s="869">
        <v>286095.80300000001</v>
      </c>
      <c r="V38" s="635">
        <v>368814.01789000002</v>
      </c>
      <c r="W38"/>
      <c r="X38"/>
      <c r="Y38"/>
    </row>
    <row r="39" spans="1:25" s="239" customFormat="1" x14ac:dyDescent="0.25">
      <c r="A39" s="235"/>
      <c r="B39" s="236" t="s">
        <v>145</v>
      </c>
      <c r="C39" s="236"/>
      <c r="D39" s="236"/>
      <c r="E39" s="900">
        <v>35</v>
      </c>
      <c r="F39" s="520">
        <f t="shared" si="5"/>
        <v>189999.54725999999</v>
      </c>
      <c r="G39" s="901">
        <v>46703</v>
      </c>
      <c r="H39" s="240"/>
      <c r="I39" s="241">
        <v>143296.54725999999</v>
      </c>
      <c r="J39" s="241"/>
      <c r="K39" s="241"/>
      <c r="L39" s="241"/>
      <c r="M39" s="241"/>
      <c r="N39" s="434"/>
      <c r="O39" s="583"/>
      <c r="P39" s="238"/>
      <c r="Q39" s="632"/>
      <c r="R39" s="606"/>
      <c r="S39" s="238">
        <v>186817.10537999999</v>
      </c>
      <c r="T39" s="139"/>
      <c r="U39" s="522">
        <v>352000</v>
      </c>
      <c r="V39" s="238">
        <v>317157.09496000002</v>
      </c>
      <c r="W39"/>
      <c r="X39"/>
      <c r="Y39"/>
    </row>
    <row r="40" spans="1:25" s="14" customFormat="1" x14ac:dyDescent="0.25">
      <c r="A40" s="438"/>
      <c r="B40" s="442" t="s">
        <v>56</v>
      </c>
      <c r="C40" s="442"/>
      <c r="D40" s="442"/>
      <c r="E40" s="867">
        <v>36</v>
      </c>
      <c r="F40" s="61">
        <f t="shared" si="5"/>
        <v>269.94833999999997</v>
      </c>
      <c r="G40" s="912">
        <v>0</v>
      </c>
      <c r="H40" s="183"/>
      <c r="I40" s="60">
        <v>269.94833999999997</v>
      </c>
      <c r="J40" s="160"/>
      <c r="K40" s="160"/>
      <c r="L40" s="60"/>
      <c r="M40" s="60"/>
      <c r="N40" s="223"/>
      <c r="O40" s="184"/>
      <c r="P40" s="184"/>
      <c r="Q40" s="460"/>
      <c r="R40" s="184"/>
      <c r="S40" s="635">
        <v>269.94833999999997</v>
      </c>
      <c r="T40" s="866"/>
      <c r="U40" s="869">
        <v>0</v>
      </c>
      <c r="V40" s="635">
        <v>1012.11379</v>
      </c>
      <c r="W40"/>
      <c r="X40"/>
      <c r="Y40"/>
    </row>
    <row r="41" spans="1:25" s="14" customFormat="1" x14ac:dyDescent="0.25">
      <c r="A41" s="438"/>
      <c r="B41" s="442" t="s">
        <v>57</v>
      </c>
      <c r="C41" s="442"/>
      <c r="D41" s="442"/>
      <c r="E41" s="867">
        <v>37</v>
      </c>
      <c r="F41" s="61">
        <f t="shared" si="5"/>
        <v>179999.96695</v>
      </c>
      <c r="G41" s="912">
        <v>175063</v>
      </c>
      <c r="H41" s="183"/>
      <c r="I41" s="60">
        <v>4936.96695</v>
      </c>
      <c r="J41" s="160"/>
      <c r="K41" s="160"/>
      <c r="L41" s="60"/>
      <c r="M41" s="60"/>
      <c r="N41" s="223"/>
      <c r="O41" s="184"/>
      <c r="P41" s="184"/>
      <c r="Q41" s="460"/>
      <c r="R41" s="184"/>
      <c r="S41" s="635">
        <v>180085.04764</v>
      </c>
      <c r="T41" s="866"/>
      <c r="U41" s="869">
        <v>135254.052</v>
      </c>
      <c r="V41" s="635">
        <v>171564.36170000001</v>
      </c>
      <c r="W41"/>
      <c r="X41"/>
      <c r="Y41"/>
    </row>
    <row r="42" spans="1:25" s="14" customFormat="1" x14ac:dyDescent="0.25">
      <c r="A42" s="438"/>
      <c r="B42" s="442" t="s">
        <v>58</v>
      </c>
      <c r="C42" s="442"/>
      <c r="D42" s="442"/>
      <c r="E42" s="867">
        <v>38</v>
      </c>
      <c r="F42" s="61">
        <f t="shared" si="5"/>
        <v>105500</v>
      </c>
      <c r="G42" s="913"/>
      <c r="H42" s="183">
        <v>95000</v>
      </c>
      <c r="I42" s="60"/>
      <c r="J42" s="160"/>
      <c r="K42" s="160"/>
      <c r="L42" s="60"/>
      <c r="M42" s="60">
        <v>8000</v>
      </c>
      <c r="N42" s="223">
        <v>2500</v>
      </c>
      <c r="O42" s="184"/>
      <c r="P42" s="184"/>
      <c r="Q42" s="460"/>
      <c r="R42" s="184"/>
      <c r="S42" s="635">
        <v>52815.300369999997</v>
      </c>
      <c r="T42" s="914"/>
      <c r="U42" s="869">
        <v>101400</v>
      </c>
      <c r="V42" s="635">
        <v>50038.752339999999</v>
      </c>
      <c r="W42"/>
      <c r="X42"/>
      <c r="Y42"/>
    </row>
    <row r="43" spans="1:25" s="14" customFormat="1" x14ac:dyDescent="0.25">
      <c r="A43" s="445"/>
      <c r="B43" s="446" t="s">
        <v>46</v>
      </c>
      <c r="C43" s="446"/>
      <c r="D43" s="446"/>
      <c r="E43" s="915">
        <v>39</v>
      </c>
      <c r="F43" s="904">
        <f t="shared" si="5"/>
        <v>50000</v>
      </c>
      <c r="G43" s="916">
        <v>50000</v>
      </c>
      <c r="H43" s="461"/>
      <c r="I43" s="435"/>
      <c r="J43" s="462"/>
      <c r="K43" s="462"/>
      <c r="L43" s="435"/>
      <c r="M43" s="435"/>
      <c r="N43" s="322"/>
      <c r="O43" s="103"/>
      <c r="P43" s="103"/>
      <c r="Q43" s="463"/>
      <c r="R43" s="103"/>
      <c r="S43" s="637">
        <v>49957.249159999999</v>
      </c>
      <c r="T43" s="866"/>
      <c r="U43" s="917">
        <v>45000</v>
      </c>
      <c r="V43" s="637">
        <v>42194.84996</v>
      </c>
      <c r="W43"/>
      <c r="X43"/>
      <c r="Y43"/>
    </row>
    <row r="44" spans="1:25" s="14" customFormat="1" ht="13.8" thickBot="1" x14ac:dyDescent="0.3">
      <c r="A44" s="438" t="s">
        <v>169</v>
      </c>
      <c r="B44" s="441"/>
      <c r="C44" s="441"/>
      <c r="D44" s="441"/>
      <c r="E44" s="903">
        <v>40</v>
      </c>
      <c r="F44" s="918">
        <f t="shared" ref="F44:S44" si="6">F29+F33+F37+F41+F42+F43-F6-F27</f>
        <v>8961.0000000001164</v>
      </c>
      <c r="G44" s="919">
        <f t="shared" si="6"/>
        <v>8961</v>
      </c>
      <c r="H44" s="920">
        <f t="shared" si="6"/>
        <v>0</v>
      </c>
      <c r="I44" s="921">
        <f t="shared" si="6"/>
        <v>0</v>
      </c>
      <c r="J44" s="921">
        <f t="shared" si="6"/>
        <v>0</v>
      </c>
      <c r="K44" s="921">
        <f t="shared" si="6"/>
        <v>0</v>
      </c>
      <c r="L44" s="921">
        <f t="shared" si="6"/>
        <v>0</v>
      </c>
      <c r="M44" s="921">
        <f t="shared" si="6"/>
        <v>0</v>
      </c>
      <c r="N44" s="921">
        <f t="shared" si="6"/>
        <v>0</v>
      </c>
      <c r="O44" s="515">
        <f t="shared" si="6"/>
        <v>0</v>
      </c>
      <c r="P44" s="515">
        <f t="shared" si="6"/>
        <v>0</v>
      </c>
      <c r="Q44" s="578">
        <f t="shared" si="6"/>
        <v>0</v>
      </c>
      <c r="R44" s="515">
        <f t="shared" si="6"/>
        <v>0</v>
      </c>
      <c r="S44" s="515">
        <f t="shared" si="6"/>
        <v>7745.2096000001402</v>
      </c>
      <c r="T44" s="139"/>
      <c r="U44" s="922">
        <f>U29+U33+U37+U41+U42+U43-U6-U27</f>
        <v>5649.0709999999963</v>
      </c>
      <c r="V44" s="918">
        <f>V29+V33+V37+V41+V42+V43-V6-V27</f>
        <v>5017.1048400001382</v>
      </c>
      <c r="W44"/>
      <c r="X44"/>
      <c r="Y44"/>
    </row>
    <row r="45" spans="1:25" ht="13.8" thickBot="1" x14ac:dyDescent="0.3">
      <c r="A45" s="854" t="s">
        <v>168</v>
      </c>
      <c r="B45" s="855"/>
      <c r="C45" s="855"/>
      <c r="D45" s="855"/>
      <c r="E45" s="858">
        <v>41</v>
      </c>
      <c r="F45" s="859">
        <f t="shared" ref="F45:P45" si="7">F28-F5</f>
        <v>8961.0000000002328</v>
      </c>
      <c r="G45" s="860">
        <f t="shared" si="7"/>
        <v>8961</v>
      </c>
      <c r="H45" s="861">
        <f t="shared" si="7"/>
        <v>0</v>
      </c>
      <c r="I45" s="861">
        <f t="shared" si="7"/>
        <v>0</v>
      </c>
      <c r="J45" s="861">
        <f t="shared" si="7"/>
        <v>0</v>
      </c>
      <c r="K45" s="861">
        <f t="shared" si="7"/>
        <v>0</v>
      </c>
      <c r="L45" s="861">
        <f t="shared" si="7"/>
        <v>0</v>
      </c>
      <c r="M45" s="861">
        <f t="shared" si="7"/>
        <v>0</v>
      </c>
      <c r="N45" s="862">
        <f>N28-N5</f>
        <v>0</v>
      </c>
      <c r="O45" s="863">
        <f t="shared" si="7"/>
        <v>0</v>
      </c>
      <c r="P45" s="832">
        <f t="shared" si="7"/>
        <v>0</v>
      </c>
      <c r="Q45" s="864"/>
      <c r="R45" s="832">
        <f>R28-R5</f>
        <v>0</v>
      </c>
      <c r="S45" s="865">
        <f>S28-S5</f>
        <v>7798.2678699998651</v>
      </c>
      <c r="T45" s="911"/>
      <c r="U45" s="859">
        <f>U28-U5</f>
        <v>5649.0709999997634</v>
      </c>
      <c r="V45" s="859">
        <f>V28-V5</f>
        <v>5403.8672299999744</v>
      </c>
    </row>
    <row r="46" spans="1:25" x14ac:dyDescent="0.25">
      <c r="A46" s="431" t="s">
        <v>214</v>
      </c>
      <c r="C46" s="24"/>
      <c r="D46" s="63"/>
      <c r="E46" s="469" t="s">
        <v>162</v>
      </c>
      <c r="F46" s="451"/>
      <c r="G46" s="451"/>
      <c r="H46" s="564">
        <v>156025.06464000003</v>
      </c>
      <c r="I46" s="564">
        <v>25697.227890000002</v>
      </c>
      <c r="J46" s="564">
        <v>0.83469999999999978</v>
      </c>
      <c r="K46" s="564">
        <v>20576.338310000006</v>
      </c>
      <c r="L46" s="564">
        <v>10940.94176</v>
      </c>
      <c r="M46" s="564">
        <v>6581.5574999999999</v>
      </c>
      <c r="N46" s="565"/>
      <c r="O46" s="451"/>
      <c r="P46" s="451"/>
      <c r="Q46" s="576"/>
      <c r="R46" s="576"/>
      <c r="S46" s="452"/>
      <c r="T46" s="452"/>
      <c r="U46" s="452"/>
      <c r="V46" s="452"/>
    </row>
    <row r="47" spans="1:25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49602</v>
      </c>
      <c r="G47" s="25"/>
    </row>
    <row r="48" spans="1:25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10774</v>
      </c>
      <c r="G48" s="25"/>
    </row>
  </sheetData>
  <mergeCells count="5">
    <mergeCell ref="A3:D3"/>
    <mergeCell ref="C4:D4"/>
    <mergeCell ref="A47:D47"/>
    <mergeCell ref="A48:E48"/>
    <mergeCell ref="H3:N3"/>
  </mergeCells>
  <phoneticPr fontId="0" type="noConversion"/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89" orientation="landscape" r:id="rId1"/>
  <headerFooter alignWithMargins="0"/>
  <ignoredErrors>
    <ignoredError sqref="U5:V5 G6 S6" formulaRange="1"/>
    <ignoredError sqref="F2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48"/>
  <sheetViews>
    <sheetView showGridLines="0" workbookViewId="0">
      <pane ySplit="5" topLeftCell="A6" activePane="bottomLeft" state="frozen"/>
      <selection activeCell="K46" sqref="K46"/>
      <selection pane="bottomLeft"/>
    </sheetView>
  </sheetViews>
  <sheetFormatPr defaultColWidth="11.44140625" defaultRowHeight="13.2" x14ac:dyDescent="0.25"/>
  <cols>
    <col min="1" max="1" width="8.44140625" style="168" customWidth="1"/>
    <col min="2" max="3" width="8.5546875" style="168" customWidth="1"/>
    <col min="4" max="4" width="25" style="168" customWidth="1"/>
    <col min="5" max="5" width="5.44140625" style="173" customWidth="1"/>
    <col min="6" max="7" width="10.44140625" style="171" customWidth="1"/>
    <col min="8" max="14" width="6.5546875" style="171" customWidth="1"/>
    <col min="15" max="15" width="9.88671875" style="171" hidden="1" customWidth="1"/>
    <col min="16" max="16" width="9.5546875" style="171" hidden="1" customWidth="1" collapsed="1"/>
    <col min="17" max="17" width="8" style="179" hidden="1" customWidth="1"/>
    <col min="18" max="18" width="11.44140625" style="179" hidden="1" customWidth="1"/>
    <col min="19" max="19" width="10.44140625" style="330" customWidth="1" collapsed="1"/>
    <col min="20" max="20" width="2" style="433" customWidth="1"/>
    <col min="21" max="21" width="10.44140625" style="171" customWidth="1"/>
    <col min="22" max="22" width="10.44140625" style="330" customWidth="1" collapsed="1"/>
    <col min="23" max="23" width="8.5546875" style="168"/>
    <col min="24" max="24" width="9" style="168" bestFit="1" customWidth="1"/>
    <col min="25" max="16384" width="11.44140625" style="168"/>
  </cols>
  <sheetData>
    <row r="1" spans="1:30" x14ac:dyDescent="0.25">
      <c r="A1"/>
      <c r="B1"/>
      <c r="C1"/>
      <c r="D1"/>
      <c r="E1" s="684"/>
      <c r="F1" s="24"/>
      <c r="G1" s="24"/>
      <c r="H1" s="24"/>
      <c r="I1" s="24"/>
      <c r="J1" s="24"/>
      <c r="K1" s="24"/>
      <c r="L1" s="24"/>
      <c r="M1" s="24"/>
      <c r="N1" s="24"/>
      <c r="O1" s="29"/>
      <c r="P1" s="29"/>
      <c r="Q1" s="174"/>
      <c r="R1" s="174"/>
      <c r="S1" s="497"/>
      <c r="T1" s="139"/>
      <c r="U1" s="24"/>
      <c r="V1" s="497"/>
      <c r="W1"/>
      <c r="X1"/>
      <c r="Y1"/>
      <c r="Z1"/>
      <c r="AA1"/>
      <c r="AB1"/>
      <c r="AC1"/>
      <c r="AD1"/>
    </row>
    <row r="2" spans="1:30" ht="13.8" thickBot="1" x14ac:dyDescent="0.3"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</row>
    <row r="3" spans="1:30" ht="15.75" customHeight="1" thickBot="1" x14ac:dyDescent="0.35">
      <c r="A3" s="1045" t="s">
        <v>207</v>
      </c>
      <c r="B3" s="1055"/>
      <c r="C3" s="1055"/>
      <c r="D3" s="1055"/>
      <c r="E3" s="835"/>
      <c r="F3" s="227" t="s">
        <v>0</v>
      </c>
      <c r="G3" s="836" t="s">
        <v>2</v>
      </c>
      <c r="H3" s="1056" t="s">
        <v>3</v>
      </c>
      <c r="I3" s="1056"/>
      <c r="J3" s="1056"/>
      <c r="K3" s="1056"/>
      <c r="L3" s="1056"/>
      <c r="M3" s="1056"/>
      <c r="N3" s="1057"/>
      <c r="O3" s="837" t="s">
        <v>1</v>
      </c>
      <c r="P3" s="838" t="s">
        <v>4</v>
      </c>
      <c r="Q3" s="227" t="s">
        <v>111</v>
      </c>
      <c r="R3" s="227" t="s">
        <v>112</v>
      </c>
      <c r="S3" s="706" t="s">
        <v>4</v>
      </c>
      <c r="T3" s="839"/>
      <c r="U3" s="840" t="s">
        <v>0</v>
      </c>
      <c r="V3" s="706" t="s">
        <v>4</v>
      </c>
      <c r="W3"/>
      <c r="X3"/>
      <c r="Y3"/>
    </row>
    <row r="4" spans="1:30" ht="13.8" thickBot="1" x14ac:dyDescent="0.3">
      <c r="A4" s="841" t="s">
        <v>108</v>
      </c>
      <c r="B4" s="842"/>
      <c r="C4" s="1047" t="s">
        <v>74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849" t="s">
        <v>7</v>
      </c>
      <c r="P4" s="850">
        <v>2011</v>
      </c>
      <c r="Q4" s="849">
        <v>2016</v>
      </c>
      <c r="R4" s="849"/>
      <c r="S4" s="851">
        <v>2023</v>
      </c>
      <c r="T4" s="839"/>
      <c r="U4" s="852">
        <v>2023</v>
      </c>
      <c r="V4" s="853">
        <v>2022</v>
      </c>
    </row>
    <row r="5" spans="1:30" ht="13.8" thickBot="1" x14ac:dyDescent="0.3">
      <c r="A5" s="854" t="s">
        <v>166</v>
      </c>
      <c r="B5" s="855"/>
      <c r="C5" s="856"/>
      <c r="D5" s="857"/>
      <c r="E5" s="858">
        <v>1</v>
      </c>
      <c r="F5" s="859">
        <f t="shared" ref="F5:P5" si="0">SUM(F7:F27)</f>
        <v>432903</v>
      </c>
      <c r="G5" s="860">
        <f t="shared" si="0"/>
        <v>411683</v>
      </c>
      <c r="H5" s="861">
        <f t="shared" si="0"/>
        <v>14179</v>
      </c>
      <c r="I5" s="861">
        <f t="shared" si="0"/>
        <v>2491</v>
      </c>
      <c r="J5" s="861">
        <f t="shared" si="0"/>
        <v>0</v>
      </c>
      <c r="K5" s="861">
        <f t="shared" si="0"/>
        <v>0</v>
      </c>
      <c r="L5" s="861">
        <f t="shared" si="0"/>
        <v>0</v>
      </c>
      <c r="M5" s="861">
        <f t="shared" si="0"/>
        <v>2750</v>
      </c>
      <c r="N5" s="862">
        <f>SUM(N7:N27)</f>
        <v>1800</v>
      </c>
      <c r="O5" s="863">
        <f t="shared" si="0"/>
        <v>0</v>
      </c>
      <c r="P5" s="832">
        <f t="shared" si="0"/>
        <v>0</v>
      </c>
      <c r="Q5" s="864">
        <f>IF(F5=0,0,P5/F5)</f>
        <v>0</v>
      </c>
      <c r="R5" s="832">
        <f>SUM(R7:R27)</f>
        <v>0</v>
      </c>
      <c r="S5" s="865">
        <f>SUM(S7:S27)</f>
        <v>481193</v>
      </c>
      <c r="T5" s="866"/>
      <c r="U5" s="859">
        <f>SUM(U7:U27)</f>
        <v>430191</v>
      </c>
      <c r="V5" s="859">
        <f>SUM(V7:V27)</f>
        <v>463904</v>
      </c>
      <c r="W5"/>
      <c r="X5"/>
      <c r="Y5"/>
    </row>
    <row r="6" spans="1:30" s="169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 t="shared" ref="F6:P6" si="1">SUM(F7:F17)</f>
        <v>299662</v>
      </c>
      <c r="G6" s="868">
        <f>SUM(G7:G17)</f>
        <v>280032</v>
      </c>
      <c r="H6" s="325">
        <f>SUM(H7:H17)</f>
        <v>14179</v>
      </c>
      <c r="I6" s="323">
        <f t="shared" ref="I6:N6" si="2">SUM(I7:I17)</f>
        <v>901</v>
      </c>
      <c r="J6" s="323">
        <f t="shared" si="2"/>
        <v>0</v>
      </c>
      <c r="K6" s="323">
        <f t="shared" si="2"/>
        <v>0</v>
      </c>
      <c r="L6" s="323">
        <f t="shared" si="2"/>
        <v>0</v>
      </c>
      <c r="M6" s="323">
        <f t="shared" si="2"/>
        <v>2750</v>
      </c>
      <c r="N6" s="321">
        <f t="shared" si="2"/>
        <v>1800</v>
      </c>
      <c r="O6" s="102">
        <f>SUM(O7:O17)</f>
        <v>0</v>
      </c>
      <c r="P6" s="102">
        <f t="shared" si="1"/>
        <v>0</v>
      </c>
      <c r="Q6" s="457">
        <f>IF(F6=0,0,P6/F6)</f>
        <v>0</v>
      </c>
      <c r="R6" s="102">
        <f>SUM(R7:R17)</f>
        <v>0</v>
      </c>
      <c r="S6" s="102">
        <f>SUM(S7:S17)</f>
        <v>310133</v>
      </c>
      <c r="T6" s="866"/>
      <c r="U6" s="869">
        <v>274895</v>
      </c>
      <c r="V6" s="61">
        <v>291143</v>
      </c>
      <c r="W6" s="168"/>
      <c r="X6" s="168"/>
      <c r="Y6" s="168"/>
    </row>
    <row r="7" spans="1:30" s="170" customFormat="1" x14ac:dyDescent="0.25">
      <c r="A7" s="31"/>
      <c r="B7" s="32"/>
      <c r="C7" s="32" t="s">
        <v>16</v>
      </c>
      <c r="D7" s="33" t="s">
        <v>17</v>
      </c>
      <c r="E7" s="870">
        <v>3</v>
      </c>
      <c r="F7" s="871">
        <f>SUM(G7:N7)</f>
        <v>168311</v>
      </c>
      <c r="G7" s="872">
        <v>167300</v>
      </c>
      <c r="H7" s="873">
        <v>616</v>
      </c>
      <c r="I7" s="874">
        <v>395</v>
      </c>
      <c r="J7" s="875"/>
      <c r="K7" s="875"/>
      <c r="L7" s="874"/>
      <c r="M7" s="874"/>
      <c r="N7" s="876"/>
      <c r="O7" s="871"/>
      <c r="P7" s="871"/>
      <c r="Q7" s="877"/>
      <c r="R7" s="878"/>
      <c r="S7" s="665">
        <v>174034</v>
      </c>
      <c r="T7" s="217"/>
      <c r="U7" s="879">
        <v>151618</v>
      </c>
      <c r="V7" s="665">
        <v>167185</v>
      </c>
      <c r="W7"/>
      <c r="X7"/>
      <c r="Y7"/>
    </row>
    <row r="8" spans="1:30" s="170" customFormat="1" x14ac:dyDescent="0.25">
      <c r="A8" s="31"/>
      <c r="B8" s="32"/>
      <c r="C8" s="32"/>
      <c r="D8" s="33" t="s">
        <v>18</v>
      </c>
      <c r="E8" s="870">
        <v>4</v>
      </c>
      <c r="F8" s="871">
        <f t="shared" ref="F8:F27" si="3">SUM(G8:N8)</f>
        <v>11637</v>
      </c>
      <c r="G8" s="880">
        <v>11487</v>
      </c>
      <c r="H8" s="873">
        <v>150</v>
      </c>
      <c r="I8" s="874"/>
      <c r="J8" s="875"/>
      <c r="K8" s="875"/>
      <c r="L8" s="874"/>
      <c r="M8" s="874"/>
      <c r="N8" s="876"/>
      <c r="O8" s="871"/>
      <c r="P8" s="871"/>
      <c r="Q8" s="877"/>
      <c r="R8" s="878"/>
      <c r="S8" s="665">
        <v>16173</v>
      </c>
      <c r="T8" s="217"/>
      <c r="U8" s="879">
        <v>13597</v>
      </c>
      <c r="V8" s="665">
        <v>12805</v>
      </c>
      <c r="W8" s="168"/>
      <c r="X8" s="168"/>
      <c r="Y8" s="168"/>
    </row>
    <row r="9" spans="1:30" s="170" customFormat="1" x14ac:dyDescent="0.25">
      <c r="A9" s="31"/>
      <c r="B9" s="32"/>
      <c r="C9" s="32"/>
      <c r="D9" s="33" t="s">
        <v>19</v>
      </c>
      <c r="E9" s="870">
        <v>5</v>
      </c>
      <c r="F9" s="871">
        <f t="shared" si="3"/>
        <v>55360</v>
      </c>
      <c r="G9" s="880">
        <v>55000</v>
      </c>
      <c r="H9" s="873">
        <v>223</v>
      </c>
      <c r="I9" s="874">
        <v>137</v>
      </c>
      <c r="J9" s="875"/>
      <c r="K9" s="875"/>
      <c r="L9" s="874"/>
      <c r="M9" s="874"/>
      <c r="N9" s="876"/>
      <c r="O9" s="871"/>
      <c r="P9" s="871"/>
      <c r="Q9" s="877"/>
      <c r="R9" s="878"/>
      <c r="S9" s="665">
        <v>57425</v>
      </c>
      <c r="T9" s="217"/>
      <c r="U9" s="879">
        <v>50879</v>
      </c>
      <c r="V9" s="665">
        <v>53587</v>
      </c>
      <c r="W9"/>
      <c r="X9"/>
      <c r="Y9"/>
    </row>
    <row r="10" spans="1:30" s="170" customFormat="1" x14ac:dyDescent="0.25">
      <c r="A10" s="31"/>
      <c r="B10" s="32"/>
      <c r="C10" s="32"/>
      <c r="D10" s="33" t="s">
        <v>20</v>
      </c>
      <c r="E10" s="870">
        <v>6</v>
      </c>
      <c r="F10" s="871">
        <f t="shared" si="3"/>
        <v>14250</v>
      </c>
      <c r="G10" s="880">
        <v>14250</v>
      </c>
      <c r="H10" s="873"/>
      <c r="I10" s="874"/>
      <c r="J10" s="875"/>
      <c r="K10" s="875"/>
      <c r="L10" s="874"/>
      <c r="M10" s="874"/>
      <c r="N10" s="876"/>
      <c r="O10" s="871"/>
      <c r="P10" s="871"/>
      <c r="Q10" s="877"/>
      <c r="R10" s="871"/>
      <c r="S10" s="665">
        <v>8639</v>
      </c>
      <c r="T10" s="217"/>
      <c r="U10" s="879">
        <v>15722</v>
      </c>
      <c r="V10" s="665">
        <v>10203</v>
      </c>
      <c r="W10" s="168"/>
      <c r="X10" s="168"/>
      <c r="Y10" s="168"/>
    </row>
    <row r="11" spans="1:30" s="170" customFormat="1" x14ac:dyDescent="0.25">
      <c r="A11" s="31"/>
      <c r="B11" s="32"/>
      <c r="C11" s="32"/>
      <c r="D11" s="33" t="s">
        <v>21</v>
      </c>
      <c r="E11" s="870">
        <v>7</v>
      </c>
      <c r="F11" s="871">
        <f t="shared" si="3"/>
        <v>2500</v>
      </c>
      <c r="G11" s="880">
        <v>2500</v>
      </c>
      <c r="H11" s="873"/>
      <c r="I11" s="874"/>
      <c r="J11" s="875"/>
      <c r="K11" s="875"/>
      <c r="L11" s="874"/>
      <c r="M11" s="874"/>
      <c r="N11" s="876"/>
      <c r="O11" s="871"/>
      <c r="P11" s="871"/>
      <c r="Q11" s="877"/>
      <c r="R11" s="871"/>
      <c r="S11" s="665">
        <v>2818</v>
      </c>
      <c r="T11" s="217"/>
      <c r="U11" s="879">
        <v>2650</v>
      </c>
      <c r="V11" s="665">
        <v>2124</v>
      </c>
      <c r="W11"/>
      <c r="X11"/>
      <c r="Y11"/>
    </row>
    <row r="12" spans="1:30" s="170" customFormat="1" x14ac:dyDescent="0.25">
      <c r="A12" s="31"/>
      <c r="B12" s="32"/>
      <c r="C12" s="32"/>
      <c r="D12" s="33" t="s">
        <v>22</v>
      </c>
      <c r="E12" s="870">
        <v>8</v>
      </c>
      <c r="F12" s="871">
        <f t="shared" si="3"/>
        <v>5305</v>
      </c>
      <c r="G12" s="880">
        <v>5250</v>
      </c>
      <c r="H12" s="873">
        <v>55</v>
      </c>
      <c r="I12" s="874"/>
      <c r="J12" s="875"/>
      <c r="K12" s="875"/>
      <c r="L12" s="874"/>
      <c r="M12" s="874"/>
      <c r="N12" s="876"/>
      <c r="O12" s="871"/>
      <c r="P12" s="871"/>
      <c r="Q12" s="877"/>
      <c r="R12" s="871"/>
      <c r="S12" s="665">
        <v>6228</v>
      </c>
      <c r="T12" s="217"/>
      <c r="U12" s="879">
        <v>3619</v>
      </c>
      <c r="V12" s="665">
        <v>5108</v>
      </c>
      <c r="W12" s="168"/>
      <c r="X12" s="168"/>
      <c r="Y12" s="168"/>
    </row>
    <row r="13" spans="1:30" s="170" customFormat="1" x14ac:dyDescent="0.25">
      <c r="A13" s="31"/>
      <c r="B13" s="32"/>
      <c r="C13" s="32"/>
      <c r="D13" s="33" t="s">
        <v>23</v>
      </c>
      <c r="E13" s="870">
        <v>9</v>
      </c>
      <c r="F13" s="871">
        <f t="shared" si="3"/>
        <v>8115</v>
      </c>
      <c r="G13" s="880">
        <v>8065</v>
      </c>
      <c r="H13" s="873"/>
      <c r="I13" s="874">
        <v>50</v>
      </c>
      <c r="J13" s="875"/>
      <c r="K13" s="875"/>
      <c r="L13" s="874"/>
      <c r="M13" s="874"/>
      <c r="N13" s="876"/>
      <c r="O13" s="871"/>
      <c r="P13" s="871"/>
      <c r="Q13" s="877"/>
      <c r="R13" s="871"/>
      <c r="S13" s="665">
        <v>8333</v>
      </c>
      <c r="T13" s="217"/>
      <c r="U13" s="879">
        <v>9106</v>
      </c>
      <c r="V13" s="665">
        <v>9209</v>
      </c>
      <c r="W13"/>
      <c r="X13"/>
      <c r="Y13"/>
    </row>
    <row r="14" spans="1:30" s="170" customFormat="1" x14ac:dyDescent="0.25">
      <c r="A14" s="31"/>
      <c r="B14" s="32"/>
      <c r="C14" s="32"/>
      <c r="D14" s="33" t="s">
        <v>24</v>
      </c>
      <c r="E14" s="870">
        <v>10</v>
      </c>
      <c r="F14" s="871">
        <f t="shared" si="3"/>
        <v>2804</v>
      </c>
      <c r="G14" s="872">
        <v>2410</v>
      </c>
      <c r="H14" s="873">
        <v>75</v>
      </c>
      <c r="I14" s="874">
        <v>319</v>
      </c>
      <c r="J14" s="875"/>
      <c r="K14" s="875"/>
      <c r="L14" s="874"/>
      <c r="M14" s="874"/>
      <c r="N14" s="876"/>
      <c r="O14" s="871"/>
      <c r="P14" s="871"/>
      <c r="Q14" s="877"/>
      <c r="R14" s="871"/>
      <c r="S14" s="665">
        <v>4174</v>
      </c>
      <c r="T14" s="217"/>
      <c r="U14" s="879">
        <v>1924</v>
      </c>
      <c r="V14" s="665">
        <v>1783</v>
      </c>
      <c r="W14" s="168"/>
      <c r="X14" s="168"/>
      <c r="Y14" s="168"/>
    </row>
    <row r="15" spans="1:30" s="170" customFormat="1" x14ac:dyDescent="0.25">
      <c r="A15" s="31"/>
      <c r="B15" s="32"/>
      <c r="C15" s="32"/>
      <c r="D15" s="33" t="s">
        <v>25</v>
      </c>
      <c r="E15" s="870">
        <v>11</v>
      </c>
      <c r="F15" s="871">
        <f t="shared" si="3"/>
        <v>15940</v>
      </c>
      <c r="G15" s="880">
        <v>15940</v>
      </c>
      <c r="H15" s="873"/>
      <c r="I15" s="874"/>
      <c r="J15" s="875"/>
      <c r="K15" s="875"/>
      <c r="L15" s="874"/>
      <c r="M15" s="874"/>
      <c r="N15" s="876"/>
      <c r="O15" s="871"/>
      <c r="P15" s="871"/>
      <c r="Q15" s="877"/>
      <c r="R15" s="878"/>
      <c r="S15" s="665">
        <v>16600</v>
      </c>
      <c r="T15" s="217"/>
      <c r="U15" s="879">
        <v>16992</v>
      </c>
      <c r="V15" s="665">
        <v>22504</v>
      </c>
      <c r="W15"/>
      <c r="X15"/>
      <c r="Y15"/>
    </row>
    <row r="16" spans="1:30" s="170" customFormat="1" x14ac:dyDescent="0.25">
      <c r="A16" s="31"/>
      <c r="B16" s="32"/>
      <c r="C16" s="32"/>
      <c r="D16" s="33" t="s">
        <v>26</v>
      </c>
      <c r="E16" s="870">
        <v>12</v>
      </c>
      <c r="F16" s="871">
        <f t="shared" si="3"/>
        <v>22542</v>
      </c>
      <c r="G16" s="880">
        <v>9182</v>
      </c>
      <c r="H16" s="873">
        <v>11560</v>
      </c>
      <c r="I16" s="874"/>
      <c r="J16" s="875"/>
      <c r="K16" s="875"/>
      <c r="L16" s="874"/>
      <c r="M16" s="874"/>
      <c r="N16" s="876">
        <v>1800</v>
      </c>
      <c r="O16" s="871"/>
      <c r="P16" s="871"/>
      <c r="Q16" s="877"/>
      <c r="R16" s="871"/>
      <c r="S16" s="665">
        <v>22574</v>
      </c>
      <c r="T16" s="217"/>
      <c r="U16" s="879">
        <v>19084</v>
      </c>
      <c r="V16" s="665">
        <v>17456</v>
      </c>
      <c r="W16" s="168"/>
      <c r="X16" s="168"/>
      <c r="Y16" s="168"/>
    </row>
    <row r="17" spans="1:25" s="170" customFormat="1" x14ac:dyDescent="0.25">
      <c r="A17" s="31"/>
      <c r="B17" s="32"/>
      <c r="C17" s="32"/>
      <c r="D17" s="32" t="s">
        <v>27</v>
      </c>
      <c r="E17" s="881">
        <v>13</v>
      </c>
      <c r="F17" s="882">
        <f t="shared" si="3"/>
        <v>-7102</v>
      </c>
      <c r="G17" s="883">
        <v>-11352</v>
      </c>
      <c r="H17" s="884">
        <v>1500</v>
      </c>
      <c r="I17" s="885"/>
      <c r="J17" s="886"/>
      <c r="K17" s="886"/>
      <c r="L17" s="885"/>
      <c r="M17" s="885">
        <v>2750</v>
      </c>
      <c r="N17" s="887"/>
      <c r="O17" s="882"/>
      <c r="P17" s="882"/>
      <c r="Q17" s="579"/>
      <c r="R17" s="882"/>
      <c r="S17" s="666">
        <v>-6865</v>
      </c>
      <c r="T17" s="217"/>
      <c r="U17" s="888">
        <v>-10296</v>
      </c>
      <c r="V17" s="667">
        <v>-10821</v>
      </c>
      <c r="W17"/>
      <c r="X17"/>
      <c r="Y17"/>
    </row>
    <row r="18" spans="1:25" s="169" customFormat="1" x14ac:dyDescent="0.25">
      <c r="A18" s="438"/>
      <c r="B18" s="889" t="s">
        <v>28</v>
      </c>
      <c r="C18" s="889"/>
      <c r="D18" s="889"/>
      <c r="E18" s="890">
        <v>14</v>
      </c>
      <c r="F18" s="891">
        <f t="shared" si="3"/>
        <v>9400</v>
      </c>
      <c r="G18" s="892">
        <v>9400</v>
      </c>
      <c r="H18" s="893"/>
      <c r="I18" s="894"/>
      <c r="J18" s="895"/>
      <c r="K18" s="895"/>
      <c r="L18" s="894"/>
      <c r="M18" s="894"/>
      <c r="N18" s="896"/>
      <c r="O18" s="891"/>
      <c r="P18" s="891"/>
      <c r="Q18" s="897"/>
      <c r="R18" s="891"/>
      <c r="S18" s="898">
        <v>8438</v>
      </c>
      <c r="T18" s="866"/>
      <c r="U18" s="899">
        <v>8500</v>
      </c>
      <c r="V18" s="898">
        <v>8640</v>
      </c>
      <c r="W18" s="168"/>
      <c r="X18" s="168"/>
      <c r="Y18" s="168"/>
    </row>
    <row r="19" spans="1:25" s="169" customFormat="1" x14ac:dyDescent="0.25">
      <c r="A19" s="438"/>
      <c r="B19" s="442" t="s">
        <v>30</v>
      </c>
      <c r="C19" s="443"/>
      <c r="D19" s="443"/>
      <c r="E19" s="867">
        <v>15</v>
      </c>
      <c r="F19" s="61">
        <f t="shared" si="3"/>
        <v>1400</v>
      </c>
      <c r="G19" s="868">
        <v>1400</v>
      </c>
      <c r="H19" s="325"/>
      <c r="I19" s="323"/>
      <c r="J19" s="458"/>
      <c r="K19" s="458"/>
      <c r="L19" s="323"/>
      <c r="M19" s="323"/>
      <c r="N19" s="321"/>
      <c r="O19" s="61"/>
      <c r="P19" s="61"/>
      <c r="Q19" s="182"/>
      <c r="R19" s="61"/>
      <c r="S19" s="635">
        <v>1411</v>
      </c>
      <c r="T19" s="866"/>
      <c r="U19" s="869">
        <v>1400</v>
      </c>
      <c r="V19" s="635">
        <v>1488</v>
      </c>
      <c r="W19"/>
      <c r="X19"/>
      <c r="Y19"/>
    </row>
    <row r="20" spans="1:25" s="169" customFormat="1" x14ac:dyDescent="0.25">
      <c r="A20" s="438"/>
      <c r="B20" s="442" t="s">
        <v>186</v>
      </c>
      <c r="C20" s="443"/>
      <c r="D20" s="443"/>
      <c r="E20" s="867">
        <v>16</v>
      </c>
      <c r="F20" s="61">
        <f t="shared" si="3"/>
        <v>17759</v>
      </c>
      <c r="G20" s="868">
        <v>17759</v>
      </c>
      <c r="H20" s="325"/>
      <c r="I20" s="323"/>
      <c r="J20" s="458"/>
      <c r="K20" s="458"/>
      <c r="L20" s="323"/>
      <c r="M20" s="323"/>
      <c r="N20" s="321"/>
      <c r="O20" s="61"/>
      <c r="P20" s="61"/>
      <c r="Q20" s="182"/>
      <c r="R20" s="61"/>
      <c r="S20" s="635">
        <v>31423</v>
      </c>
      <c r="T20" s="866"/>
      <c r="U20" s="869">
        <v>41995</v>
      </c>
      <c r="V20" s="635">
        <v>31882</v>
      </c>
      <c r="W20" s="168"/>
      <c r="X20" s="168"/>
      <c r="Y20" s="168"/>
    </row>
    <row r="21" spans="1:25" s="169" customFormat="1" x14ac:dyDescent="0.25">
      <c r="A21" s="438"/>
      <c r="B21" s="442" t="s">
        <v>36</v>
      </c>
      <c r="C21" s="442"/>
      <c r="D21" s="442"/>
      <c r="E21" s="867">
        <v>17</v>
      </c>
      <c r="F21" s="61">
        <f t="shared" si="3"/>
        <v>300</v>
      </c>
      <c r="G21" s="868">
        <v>300</v>
      </c>
      <c r="H21" s="325"/>
      <c r="I21" s="323"/>
      <c r="J21" s="458"/>
      <c r="K21" s="458"/>
      <c r="L21" s="323"/>
      <c r="M21" s="323"/>
      <c r="N21" s="321"/>
      <c r="O21" s="61"/>
      <c r="P21" s="61"/>
      <c r="Q21" s="182"/>
      <c r="R21" s="61"/>
      <c r="S21" s="635">
        <v>300</v>
      </c>
      <c r="T21" s="866"/>
      <c r="U21" s="869">
        <v>0</v>
      </c>
      <c r="V21" s="635">
        <v>300</v>
      </c>
      <c r="W21"/>
      <c r="X21"/>
      <c r="Y21"/>
    </row>
    <row r="22" spans="1:25" s="243" customFormat="1" x14ac:dyDescent="0.25">
      <c r="A22" s="235"/>
      <c r="B22" s="236" t="s">
        <v>165</v>
      </c>
      <c r="C22" s="236"/>
      <c r="D22" s="236"/>
      <c r="E22" s="900">
        <v>18</v>
      </c>
      <c r="F22" s="520">
        <f t="shared" si="3"/>
        <v>2630</v>
      </c>
      <c r="G22" s="901">
        <v>2630</v>
      </c>
      <c r="H22" s="240"/>
      <c r="I22" s="241"/>
      <c r="J22" s="241"/>
      <c r="K22" s="241"/>
      <c r="L22" s="241"/>
      <c r="M22" s="241"/>
      <c r="N22" s="434"/>
      <c r="O22" s="583"/>
      <c r="P22" s="238"/>
      <c r="Q22" s="632"/>
      <c r="R22" s="606"/>
      <c r="S22" s="238"/>
      <c r="T22" s="139"/>
      <c r="U22" s="522">
        <v>0</v>
      </c>
      <c r="V22" s="238">
        <v>513</v>
      </c>
      <c r="W22" s="168"/>
      <c r="X22" s="168"/>
      <c r="Y22" s="168"/>
    </row>
    <row r="23" spans="1:25" s="169" customFormat="1" x14ac:dyDescent="0.25">
      <c r="A23" s="438"/>
      <c r="B23" s="442" t="s">
        <v>40</v>
      </c>
      <c r="C23" s="442"/>
      <c r="D23" s="442"/>
      <c r="E23" s="867">
        <v>19</v>
      </c>
      <c r="F23" s="61">
        <f t="shared" si="3"/>
        <v>446</v>
      </c>
      <c r="G23" s="868">
        <v>446</v>
      </c>
      <c r="H23" s="325"/>
      <c r="I23" s="323"/>
      <c r="J23" s="458"/>
      <c r="K23" s="458"/>
      <c r="L23" s="323"/>
      <c r="M23" s="323"/>
      <c r="N23" s="321"/>
      <c r="O23" s="61"/>
      <c r="P23" s="61"/>
      <c r="Q23" s="182"/>
      <c r="R23" s="61"/>
      <c r="S23" s="635">
        <v>1634</v>
      </c>
      <c r="T23" s="866"/>
      <c r="U23" s="869">
        <v>217</v>
      </c>
      <c r="V23" s="635">
        <v>747</v>
      </c>
      <c r="W23"/>
      <c r="X23"/>
      <c r="Y23"/>
    </row>
    <row r="24" spans="1:25" s="169" customFormat="1" x14ac:dyDescent="0.25">
      <c r="A24" s="438"/>
      <c r="B24" s="442" t="s">
        <v>43</v>
      </c>
      <c r="C24" s="442"/>
      <c r="D24" s="442"/>
      <c r="E24" s="867">
        <v>20</v>
      </c>
      <c r="F24" s="61">
        <f t="shared" si="3"/>
        <v>61784</v>
      </c>
      <c r="G24" s="868">
        <v>60194</v>
      </c>
      <c r="H24" s="325"/>
      <c r="I24" s="323">
        <v>1590</v>
      </c>
      <c r="J24" s="458"/>
      <c r="K24" s="458"/>
      <c r="L24" s="323"/>
      <c r="M24" s="323"/>
      <c r="N24" s="321"/>
      <c r="O24" s="61"/>
      <c r="P24" s="61"/>
      <c r="Q24" s="182"/>
      <c r="R24" s="61"/>
      <c r="S24" s="635">
        <v>64696</v>
      </c>
      <c r="T24" s="866"/>
      <c r="U24" s="869">
        <v>59096</v>
      </c>
      <c r="V24" s="635">
        <v>78628</v>
      </c>
      <c r="W24" s="168"/>
      <c r="X24" s="168"/>
      <c r="Y24" s="168"/>
    </row>
    <row r="25" spans="1:25" s="243" customFormat="1" x14ac:dyDescent="0.25">
      <c r="A25" s="235"/>
      <c r="B25" s="236" t="s">
        <v>145</v>
      </c>
      <c r="C25" s="236"/>
      <c r="D25" s="236"/>
      <c r="E25" s="900">
        <v>21</v>
      </c>
      <c r="F25" s="520">
        <f t="shared" si="3"/>
        <v>19903</v>
      </c>
      <c r="G25" s="901">
        <v>19903</v>
      </c>
      <c r="H25" s="240"/>
      <c r="I25" s="241"/>
      <c r="J25" s="241"/>
      <c r="K25" s="241"/>
      <c r="L25" s="241"/>
      <c r="M25" s="241"/>
      <c r="N25" s="434"/>
      <c r="O25" s="583"/>
      <c r="P25" s="238"/>
      <c r="Q25" s="632"/>
      <c r="R25" s="606"/>
      <c r="S25" s="238">
        <v>41239</v>
      </c>
      <c r="T25" s="139"/>
      <c r="U25" s="522">
        <v>27537</v>
      </c>
      <c r="V25" s="238">
        <v>33401</v>
      </c>
      <c r="W25"/>
      <c r="X25"/>
      <c r="Y25"/>
    </row>
    <row r="26" spans="1:25" s="169" customFormat="1" x14ac:dyDescent="0.25">
      <c r="A26" s="438"/>
      <c r="B26" s="442" t="s">
        <v>44</v>
      </c>
      <c r="C26" s="442"/>
      <c r="D26" s="442"/>
      <c r="E26" s="867">
        <v>22</v>
      </c>
      <c r="F26" s="61">
        <f t="shared" si="3"/>
        <v>0</v>
      </c>
      <c r="G26" s="868">
        <v>0</v>
      </c>
      <c r="H26" s="325"/>
      <c r="I26" s="323"/>
      <c r="J26" s="458"/>
      <c r="K26" s="458"/>
      <c r="L26" s="323"/>
      <c r="M26" s="323"/>
      <c r="N26" s="321"/>
      <c r="O26" s="61"/>
      <c r="P26" s="61"/>
      <c r="Q26" s="182"/>
      <c r="R26" s="61"/>
      <c r="S26" s="635"/>
      <c r="T26" s="866"/>
      <c r="U26" s="869">
        <v>0</v>
      </c>
      <c r="V26" s="635"/>
      <c r="W26" s="168"/>
      <c r="X26" s="168"/>
      <c r="Y26" s="168"/>
    </row>
    <row r="27" spans="1:25" s="169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904">
        <f t="shared" si="3"/>
        <v>19619</v>
      </c>
      <c r="G27" s="905">
        <v>19619</v>
      </c>
      <c r="H27" s="906"/>
      <c r="I27" s="907"/>
      <c r="J27" s="908"/>
      <c r="K27" s="908"/>
      <c r="L27" s="907"/>
      <c r="M27" s="907"/>
      <c r="N27" s="497"/>
      <c r="O27" s="61"/>
      <c r="P27" s="61"/>
      <c r="Q27" s="182"/>
      <c r="R27" s="103"/>
      <c r="S27" s="909">
        <v>21919</v>
      </c>
      <c r="T27" s="866"/>
      <c r="U27" s="910">
        <v>16551</v>
      </c>
      <c r="V27" s="909">
        <v>17162</v>
      </c>
      <c r="W27"/>
      <c r="X27"/>
      <c r="Y27"/>
    </row>
    <row r="28" spans="1:25" ht="13.8" thickBot="1" x14ac:dyDescent="0.3">
      <c r="A28" s="854" t="s">
        <v>167</v>
      </c>
      <c r="B28" s="855"/>
      <c r="C28" s="855"/>
      <c r="D28" s="855"/>
      <c r="E28" s="858">
        <v>24</v>
      </c>
      <c r="F28" s="859">
        <f>SUM(F29:F43)</f>
        <v>434790</v>
      </c>
      <c r="G28" s="860">
        <f t="shared" ref="G28:P28" si="4">SUM(G29:G43)</f>
        <v>413570</v>
      </c>
      <c r="H28" s="861">
        <f t="shared" si="4"/>
        <v>14179</v>
      </c>
      <c r="I28" s="861">
        <f t="shared" si="4"/>
        <v>2491</v>
      </c>
      <c r="J28" s="861">
        <f t="shared" si="4"/>
        <v>0</v>
      </c>
      <c r="K28" s="861">
        <f t="shared" si="4"/>
        <v>0</v>
      </c>
      <c r="L28" s="861">
        <f t="shared" si="4"/>
        <v>0</v>
      </c>
      <c r="M28" s="861">
        <f t="shared" si="4"/>
        <v>2750</v>
      </c>
      <c r="N28" s="862">
        <f>SUM(N29:N43)</f>
        <v>1800</v>
      </c>
      <c r="O28" s="863">
        <f>SUM(O29:O43)</f>
        <v>0</v>
      </c>
      <c r="P28" s="832">
        <f t="shared" si="4"/>
        <v>0</v>
      </c>
      <c r="Q28" s="864">
        <f>IF(F28=0,0,P28/F28)</f>
        <v>0</v>
      </c>
      <c r="R28" s="832">
        <f>SUM(R29:R43)</f>
        <v>0</v>
      </c>
      <c r="S28" s="859">
        <f>SUM(S29:S43)</f>
        <v>482931</v>
      </c>
      <c r="T28" s="911"/>
      <c r="U28" s="859">
        <f>SUM(U29:U43)</f>
        <v>432251</v>
      </c>
      <c r="V28" s="859">
        <f>SUM(V29:V43)</f>
        <v>466876</v>
      </c>
    </row>
    <row r="29" spans="1:25" s="169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61">
        <f>SUM(G29:N29)</f>
        <v>193884</v>
      </c>
      <c r="G29" s="868">
        <v>193884</v>
      </c>
      <c r="H29" s="325"/>
      <c r="I29" s="323"/>
      <c r="J29" s="458"/>
      <c r="K29" s="458"/>
      <c r="L29" s="323"/>
      <c r="M29" s="323"/>
      <c r="N29" s="321"/>
      <c r="O29" s="102"/>
      <c r="P29" s="102"/>
      <c r="Q29" s="457"/>
      <c r="R29" s="102"/>
      <c r="S29" s="635">
        <v>168963</v>
      </c>
      <c r="T29" s="866"/>
      <c r="U29" s="869">
        <v>177443</v>
      </c>
      <c r="V29" s="635">
        <v>165213</v>
      </c>
      <c r="W29"/>
      <c r="X29"/>
      <c r="Y29"/>
    </row>
    <row r="30" spans="1:25" s="169" customFormat="1" x14ac:dyDescent="0.25">
      <c r="A30" s="438"/>
      <c r="B30" s="442" t="s">
        <v>28</v>
      </c>
      <c r="C30" s="442"/>
      <c r="D30" s="442"/>
      <c r="E30" s="867">
        <v>26</v>
      </c>
      <c r="F30" s="61">
        <f t="shared" ref="F30:F43" si="5">SUM(G30:N30)</f>
        <v>9400</v>
      </c>
      <c r="G30" s="912">
        <v>9400</v>
      </c>
      <c r="H30" s="183"/>
      <c r="I30" s="60"/>
      <c r="J30" s="160"/>
      <c r="K30" s="160"/>
      <c r="L30" s="60"/>
      <c r="M30" s="60"/>
      <c r="N30" s="223"/>
      <c r="O30" s="184"/>
      <c r="P30" s="184"/>
      <c r="Q30" s="460"/>
      <c r="R30" s="184"/>
      <c r="S30" s="635">
        <v>8438</v>
      </c>
      <c r="T30" s="866"/>
      <c r="U30" s="869">
        <v>8500</v>
      </c>
      <c r="V30" s="635">
        <v>8640</v>
      </c>
      <c r="W30" s="168"/>
      <c r="X30" s="168"/>
      <c r="Y30" s="168"/>
    </row>
    <row r="31" spans="1:25" s="169" customFormat="1" x14ac:dyDescent="0.25">
      <c r="A31" s="438"/>
      <c r="B31" s="442" t="s">
        <v>30</v>
      </c>
      <c r="C31" s="442"/>
      <c r="D31" s="442"/>
      <c r="E31" s="867">
        <v>27</v>
      </c>
      <c r="F31" s="61">
        <f t="shared" si="5"/>
        <v>1400</v>
      </c>
      <c r="G31" s="912">
        <v>1400</v>
      </c>
      <c r="H31" s="183"/>
      <c r="I31" s="60"/>
      <c r="J31" s="160"/>
      <c r="K31" s="160"/>
      <c r="L31" s="60"/>
      <c r="M31" s="60"/>
      <c r="N31" s="223"/>
      <c r="O31" s="184"/>
      <c r="P31" s="184"/>
      <c r="Q31" s="460"/>
      <c r="R31" s="184"/>
      <c r="S31" s="635">
        <v>1411</v>
      </c>
      <c r="T31" s="866"/>
      <c r="U31" s="869">
        <v>1400</v>
      </c>
      <c r="V31" s="635">
        <v>1488</v>
      </c>
      <c r="W31"/>
      <c r="X31"/>
      <c r="Y31"/>
    </row>
    <row r="32" spans="1:25" s="169" customFormat="1" x14ac:dyDescent="0.25">
      <c r="A32" s="438"/>
      <c r="B32" s="442" t="s">
        <v>186</v>
      </c>
      <c r="C32" s="443"/>
      <c r="D32" s="443"/>
      <c r="E32" s="867">
        <v>28</v>
      </c>
      <c r="F32" s="61">
        <f t="shared" si="5"/>
        <v>17759</v>
      </c>
      <c r="G32" s="912">
        <v>17759</v>
      </c>
      <c r="H32" s="183"/>
      <c r="I32" s="60"/>
      <c r="J32" s="160"/>
      <c r="K32" s="160"/>
      <c r="L32" s="60"/>
      <c r="M32" s="60"/>
      <c r="N32" s="223"/>
      <c r="O32" s="184"/>
      <c r="P32" s="184"/>
      <c r="Q32" s="460"/>
      <c r="R32" s="184"/>
      <c r="S32" s="635">
        <v>31423</v>
      </c>
      <c r="T32" s="866"/>
      <c r="U32" s="869">
        <v>41995</v>
      </c>
      <c r="V32" s="635">
        <v>31882</v>
      </c>
      <c r="W32" s="168"/>
      <c r="X32" s="168"/>
      <c r="Y32" s="168"/>
    </row>
    <row r="33" spans="1:25" s="169" customFormat="1" x14ac:dyDescent="0.25">
      <c r="A33" s="438"/>
      <c r="B33" s="442" t="s">
        <v>51</v>
      </c>
      <c r="C33" s="442"/>
      <c r="D33" s="442"/>
      <c r="E33" s="867">
        <v>29</v>
      </c>
      <c r="F33" s="61">
        <f t="shared" si="5"/>
        <v>0</v>
      </c>
      <c r="G33" s="912"/>
      <c r="H33" s="183"/>
      <c r="I33" s="60"/>
      <c r="J33" s="160"/>
      <c r="K33" s="160"/>
      <c r="L33" s="60"/>
      <c r="M33" s="60"/>
      <c r="N33" s="223"/>
      <c r="O33" s="184"/>
      <c r="P33" s="184"/>
      <c r="Q33" s="460"/>
      <c r="R33" s="184"/>
      <c r="S33" s="635"/>
      <c r="T33" s="866"/>
      <c r="U33" s="869">
        <v>0</v>
      </c>
      <c r="V33" s="635"/>
      <c r="W33"/>
      <c r="X33"/>
      <c r="Y33"/>
    </row>
    <row r="34" spans="1:25" s="169" customFormat="1" x14ac:dyDescent="0.25">
      <c r="A34" s="438"/>
      <c r="B34" s="442" t="s">
        <v>36</v>
      </c>
      <c r="C34" s="442"/>
      <c r="D34" s="442"/>
      <c r="E34" s="867">
        <v>30</v>
      </c>
      <c r="F34" s="61">
        <f t="shared" si="5"/>
        <v>300</v>
      </c>
      <c r="G34" s="912">
        <v>300</v>
      </c>
      <c r="H34" s="183"/>
      <c r="I34" s="60"/>
      <c r="J34" s="160"/>
      <c r="K34" s="160"/>
      <c r="L34" s="60"/>
      <c r="M34" s="60"/>
      <c r="N34" s="223"/>
      <c r="O34" s="184"/>
      <c r="P34" s="184"/>
      <c r="Q34" s="460"/>
      <c r="R34" s="184"/>
      <c r="S34" s="635">
        <v>300</v>
      </c>
      <c r="T34" s="866"/>
      <c r="U34" s="869">
        <v>0</v>
      </c>
      <c r="V34" s="635">
        <v>300</v>
      </c>
      <c r="W34" s="168"/>
      <c r="X34" s="168"/>
      <c r="Y34" s="168"/>
    </row>
    <row r="35" spans="1:25" s="243" customFormat="1" x14ac:dyDescent="0.25">
      <c r="A35" s="235"/>
      <c r="B35" s="236" t="s">
        <v>165</v>
      </c>
      <c r="C35" s="236"/>
      <c r="D35" s="236"/>
      <c r="E35" s="900">
        <v>31</v>
      </c>
      <c r="F35" s="520">
        <f t="shared" si="5"/>
        <v>2630</v>
      </c>
      <c r="G35" s="901">
        <v>2630</v>
      </c>
      <c r="H35" s="240"/>
      <c r="I35" s="241"/>
      <c r="J35" s="241"/>
      <c r="K35" s="241"/>
      <c r="L35" s="241"/>
      <c r="M35" s="241"/>
      <c r="N35" s="434"/>
      <c r="O35" s="583"/>
      <c r="P35" s="238"/>
      <c r="Q35" s="632"/>
      <c r="R35" s="606"/>
      <c r="S35" s="238"/>
      <c r="T35" s="139"/>
      <c r="U35" s="522">
        <v>0</v>
      </c>
      <c r="V35" s="238">
        <v>513</v>
      </c>
      <c r="W35"/>
      <c r="X35"/>
      <c r="Y35"/>
    </row>
    <row r="36" spans="1:25" s="169" customFormat="1" x14ac:dyDescent="0.25">
      <c r="A36" s="438"/>
      <c r="B36" s="442" t="s">
        <v>53</v>
      </c>
      <c r="C36" s="442"/>
      <c r="D36" s="442"/>
      <c r="E36" s="867">
        <v>32</v>
      </c>
      <c r="F36" s="61">
        <f t="shared" si="5"/>
        <v>446</v>
      </c>
      <c r="G36" s="912">
        <v>446</v>
      </c>
      <c r="H36" s="183"/>
      <c r="I36" s="60"/>
      <c r="J36" s="60"/>
      <c r="K36" s="160"/>
      <c r="L36" s="60"/>
      <c r="M36" s="60"/>
      <c r="N36" s="223"/>
      <c r="O36" s="184"/>
      <c r="P36" s="184"/>
      <c r="Q36" s="460"/>
      <c r="R36" s="184"/>
      <c r="S36" s="635">
        <v>1634</v>
      </c>
      <c r="T36" s="866"/>
      <c r="U36" s="869">
        <v>217</v>
      </c>
      <c r="V36" s="635">
        <v>747</v>
      </c>
      <c r="W36" s="168"/>
      <c r="X36" s="168"/>
      <c r="Y36" s="168"/>
    </row>
    <row r="37" spans="1:25" s="169" customFormat="1" x14ac:dyDescent="0.25">
      <c r="A37" s="438"/>
      <c r="B37" s="442" t="s">
        <v>126</v>
      </c>
      <c r="C37" s="442"/>
      <c r="D37" s="442"/>
      <c r="E37" s="867">
        <v>33</v>
      </c>
      <c r="F37" s="61">
        <f t="shared" si="5"/>
        <v>56357</v>
      </c>
      <c r="G37" s="912">
        <v>55456</v>
      </c>
      <c r="H37" s="183"/>
      <c r="I37" s="60">
        <v>901</v>
      </c>
      <c r="J37" s="60"/>
      <c r="K37" s="160"/>
      <c r="L37" s="60"/>
      <c r="M37" s="60"/>
      <c r="N37" s="223"/>
      <c r="O37" s="184"/>
      <c r="P37" s="184"/>
      <c r="Q37" s="460"/>
      <c r="R37" s="184"/>
      <c r="S37" s="635">
        <v>67748</v>
      </c>
      <c r="T37" s="866"/>
      <c r="U37" s="869">
        <v>54663</v>
      </c>
      <c r="V37" s="635">
        <v>64253</v>
      </c>
      <c r="W37"/>
      <c r="X37"/>
      <c r="Y37"/>
    </row>
    <row r="38" spans="1:25" s="169" customFormat="1" x14ac:dyDescent="0.25">
      <c r="A38" s="438"/>
      <c r="B38" s="442" t="s">
        <v>55</v>
      </c>
      <c r="C38" s="442"/>
      <c r="D38" s="442"/>
      <c r="E38" s="867">
        <v>34</v>
      </c>
      <c r="F38" s="61">
        <f t="shared" si="5"/>
        <v>61784</v>
      </c>
      <c r="G38" s="912">
        <v>60194</v>
      </c>
      <c r="H38" s="183"/>
      <c r="I38" s="60">
        <v>1590</v>
      </c>
      <c r="J38" s="60"/>
      <c r="K38" s="160"/>
      <c r="L38" s="60"/>
      <c r="M38" s="60"/>
      <c r="N38" s="223"/>
      <c r="O38" s="184"/>
      <c r="P38" s="184"/>
      <c r="Q38" s="460"/>
      <c r="R38" s="184"/>
      <c r="S38" s="635">
        <v>64696</v>
      </c>
      <c r="T38" s="866"/>
      <c r="U38" s="869">
        <v>59096</v>
      </c>
      <c r="V38" s="635">
        <v>78628</v>
      </c>
      <c r="W38" s="168"/>
      <c r="X38" s="168"/>
      <c r="Y38" s="168"/>
    </row>
    <row r="39" spans="1:25" s="243" customFormat="1" x14ac:dyDescent="0.25">
      <c r="A39" s="235"/>
      <c r="B39" s="236" t="s">
        <v>145</v>
      </c>
      <c r="C39" s="236"/>
      <c r="D39" s="236"/>
      <c r="E39" s="900">
        <v>35</v>
      </c>
      <c r="F39" s="520">
        <f t="shared" si="5"/>
        <v>19903</v>
      </c>
      <c r="G39" s="901">
        <v>19903</v>
      </c>
      <c r="H39" s="240"/>
      <c r="I39" s="241"/>
      <c r="J39" s="241"/>
      <c r="K39" s="241"/>
      <c r="L39" s="241"/>
      <c r="M39" s="241"/>
      <c r="N39" s="434"/>
      <c r="O39" s="583"/>
      <c r="P39" s="238"/>
      <c r="Q39" s="632"/>
      <c r="R39" s="606"/>
      <c r="S39" s="238">
        <v>41239</v>
      </c>
      <c r="T39" s="139"/>
      <c r="U39" s="522">
        <v>27537</v>
      </c>
      <c r="V39" s="238">
        <v>33401</v>
      </c>
      <c r="W39"/>
      <c r="X39"/>
      <c r="Y39"/>
    </row>
    <row r="40" spans="1:25" s="169" customFormat="1" x14ac:dyDescent="0.25">
      <c r="A40" s="438"/>
      <c r="B40" s="442" t="s">
        <v>56</v>
      </c>
      <c r="C40" s="442"/>
      <c r="D40" s="442"/>
      <c r="E40" s="867">
        <v>36</v>
      </c>
      <c r="F40" s="61">
        <f t="shared" si="5"/>
        <v>0</v>
      </c>
      <c r="G40" s="912"/>
      <c r="H40" s="183"/>
      <c r="I40" s="60"/>
      <c r="J40" s="160"/>
      <c r="K40" s="160"/>
      <c r="L40" s="60"/>
      <c r="M40" s="60"/>
      <c r="N40" s="223"/>
      <c r="O40" s="184"/>
      <c r="P40" s="184"/>
      <c r="Q40" s="460"/>
      <c r="R40" s="184"/>
      <c r="S40" s="635"/>
      <c r="T40" s="866"/>
      <c r="U40" s="869">
        <v>0</v>
      </c>
      <c r="V40" s="635"/>
      <c r="W40" s="168"/>
      <c r="X40" s="168"/>
      <c r="Y40" s="168"/>
    </row>
    <row r="41" spans="1:25" s="169" customFormat="1" x14ac:dyDescent="0.25">
      <c r="A41" s="438"/>
      <c r="B41" s="442" t="s">
        <v>57</v>
      </c>
      <c r="C41" s="442"/>
      <c r="D41" s="442"/>
      <c r="E41" s="867">
        <v>37</v>
      </c>
      <c r="F41" s="61">
        <f t="shared" si="5"/>
        <v>28932</v>
      </c>
      <c r="G41" s="912">
        <v>28932</v>
      </c>
      <c r="H41" s="183"/>
      <c r="I41" s="60"/>
      <c r="J41" s="160"/>
      <c r="K41" s="160"/>
      <c r="L41" s="60"/>
      <c r="M41" s="60"/>
      <c r="N41" s="223"/>
      <c r="O41" s="184"/>
      <c r="P41" s="184"/>
      <c r="Q41" s="460"/>
      <c r="R41" s="184"/>
      <c r="S41" s="635">
        <v>45562</v>
      </c>
      <c r="T41" s="866"/>
      <c r="U41" s="869">
        <v>26667</v>
      </c>
      <c r="V41" s="635">
        <v>42733</v>
      </c>
      <c r="W41"/>
      <c r="X41"/>
      <c r="Y41"/>
    </row>
    <row r="42" spans="1:25" s="169" customFormat="1" x14ac:dyDescent="0.25">
      <c r="A42" s="438"/>
      <c r="B42" s="442" t="s">
        <v>58</v>
      </c>
      <c r="C42" s="442"/>
      <c r="D42" s="442"/>
      <c r="E42" s="867">
        <v>38</v>
      </c>
      <c r="F42" s="61">
        <f t="shared" si="5"/>
        <v>18729</v>
      </c>
      <c r="G42" s="913"/>
      <c r="H42" s="183">
        <v>14179</v>
      </c>
      <c r="I42" s="60"/>
      <c r="J42" s="160"/>
      <c r="K42" s="160"/>
      <c r="L42" s="60"/>
      <c r="M42" s="60">
        <v>2750</v>
      </c>
      <c r="N42" s="223">
        <v>1800</v>
      </c>
      <c r="O42" s="184"/>
      <c r="P42" s="184"/>
      <c r="Q42" s="460"/>
      <c r="R42" s="184"/>
      <c r="S42" s="635">
        <v>27125</v>
      </c>
      <c r="T42" s="914"/>
      <c r="U42" s="869">
        <v>16853</v>
      </c>
      <c r="V42" s="635">
        <v>18419</v>
      </c>
      <c r="W42" s="168"/>
      <c r="X42" s="168"/>
      <c r="Y42" s="168"/>
    </row>
    <row r="43" spans="1:25" s="169" customFormat="1" x14ac:dyDescent="0.25">
      <c r="A43" s="445"/>
      <c r="B43" s="446" t="s">
        <v>46</v>
      </c>
      <c r="C43" s="446"/>
      <c r="D43" s="446"/>
      <c r="E43" s="915">
        <v>39</v>
      </c>
      <c r="F43" s="904">
        <f t="shared" si="5"/>
        <v>23266</v>
      </c>
      <c r="G43" s="916">
        <v>23266</v>
      </c>
      <c r="H43" s="461"/>
      <c r="I43" s="435"/>
      <c r="J43" s="462"/>
      <c r="K43" s="462"/>
      <c r="L43" s="435"/>
      <c r="M43" s="435"/>
      <c r="N43" s="322"/>
      <c r="O43" s="103"/>
      <c r="P43" s="103"/>
      <c r="Q43" s="463"/>
      <c r="R43" s="103"/>
      <c r="S43" s="637">
        <v>24392</v>
      </c>
      <c r="T43" s="866"/>
      <c r="U43" s="917">
        <v>17880</v>
      </c>
      <c r="V43" s="637">
        <v>20659</v>
      </c>
      <c r="W43"/>
      <c r="X43"/>
      <c r="Y43"/>
    </row>
    <row r="44" spans="1:25" s="169" customFormat="1" ht="13.8" thickBot="1" x14ac:dyDescent="0.3">
      <c r="A44" s="438" t="s">
        <v>169</v>
      </c>
      <c r="B44" s="441"/>
      <c r="C44" s="441"/>
      <c r="D44" s="441"/>
      <c r="E44" s="903">
        <v>40</v>
      </c>
      <c r="F44" s="918">
        <f t="shared" ref="F44:S44" si="6">F29+F33+F37+F41+F42+F43-F6-F27</f>
        <v>1887</v>
      </c>
      <c r="G44" s="919">
        <f t="shared" si="6"/>
        <v>1887</v>
      </c>
      <c r="H44" s="920">
        <f t="shared" si="6"/>
        <v>0</v>
      </c>
      <c r="I44" s="921">
        <f t="shared" si="6"/>
        <v>0</v>
      </c>
      <c r="J44" s="921">
        <f t="shared" si="6"/>
        <v>0</v>
      </c>
      <c r="K44" s="921">
        <f t="shared" si="6"/>
        <v>0</v>
      </c>
      <c r="L44" s="921">
        <f t="shared" si="6"/>
        <v>0</v>
      </c>
      <c r="M44" s="921">
        <f t="shared" si="6"/>
        <v>0</v>
      </c>
      <c r="N44" s="921">
        <f t="shared" si="6"/>
        <v>0</v>
      </c>
      <c r="O44" s="515">
        <f t="shared" si="6"/>
        <v>0</v>
      </c>
      <c r="P44" s="515">
        <f t="shared" si="6"/>
        <v>0</v>
      </c>
      <c r="Q44" s="578">
        <f t="shared" si="6"/>
        <v>0</v>
      </c>
      <c r="R44" s="515">
        <f t="shared" si="6"/>
        <v>0</v>
      </c>
      <c r="S44" s="515">
        <f t="shared" si="6"/>
        <v>1738</v>
      </c>
      <c r="T44" s="139"/>
      <c r="U44" s="922">
        <f>U29+U33+U37+U41+U42+U43-U6-U27</f>
        <v>2060</v>
      </c>
      <c r="V44" s="918">
        <f>V29+V33+V37+V41+V42+V43-V6-V27</f>
        <v>2972</v>
      </c>
      <c r="W44" s="168"/>
      <c r="X44" s="168"/>
      <c r="Y44" s="168"/>
    </row>
    <row r="45" spans="1:25" ht="13.8" thickBot="1" x14ac:dyDescent="0.3">
      <c r="A45" s="854" t="s">
        <v>168</v>
      </c>
      <c r="B45" s="855"/>
      <c r="C45" s="855"/>
      <c r="D45" s="855"/>
      <c r="E45" s="858">
        <v>41</v>
      </c>
      <c r="F45" s="859">
        <f t="shared" ref="F45:P45" si="7">F28-F5</f>
        <v>1887</v>
      </c>
      <c r="G45" s="860">
        <f t="shared" si="7"/>
        <v>1887</v>
      </c>
      <c r="H45" s="861">
        <f t="shared" si="7"/>
        <v>0</v>
      </c>
      <c r="I45" s="861">
        <f t="shared" si="7"/>
        <v>0</v>
      </c>
      <c r="J45" s="861">
        <f t="shared" si="7"/>
        <v>0</v>
      </c>
      <c r="K45" s="861">
        <f t="shared" si="7"/>
        <v>0</v>
      </c>
      <c r="L45" s="861">
        <f t="shared" si="7"/>
        <v>0</v>
      </c>
      <c r="M45" s="861">
        <f t="shared" si="7"/>
        <v>0</v>
      </c>
      <c r="N45" s="862">
        <f>N28-N5</f>
        <v>0</v>
      </c>
      <c r="O45" s="863">
        <f t="shared" si="7"/>
        <v>0</v>
      </c>
      <c r="P45" s="832">
        <f t="shared" si="7"/>
        <v>0</v>
      </c>
      <c r="Q45" s="864"/>
      <c r="R45" s="832">
        <f>R28-R5</f>
        <v>0</v>
      </c>
      <c r="S45" s="865">
        <f>S28-S5</f>
        <v>1738</v>
      </c>
      <c r="T45" s="911"/>
      <c r="U45" s="859">
        <f>U28-U5</f>
        <v>2060</v>
      </c>
      <c r="V45" s="859">
        <f>V28-V5</f>
        <v>2972</v>
      </c>
      <c r="W45"/>
      <c r="X45"/>
      <c r="Y45"/>
    </row>
    <row r="46" spans="1:25" ht="12" customHeight="1" x14ac:dyDescent="0.25">
      <c r="A46" s="431" t="s">
        <v>212</v>
      </c>
      <c r="C46" s="171"/>
      <c r="D46" s="172"/>
      <c r="E46" s="469" t="s">
        <v>162</v>
      </c>
      <c r="H46" s="470">
        <v>86700.812849999988</v>
      </c>
      <c r="I46" s="470">
        <v>8481.9411200000013</v>
      </c>
      <c r="J46" s="470"/>
      <c r="K46" s="470">
        <v>833.42075999999997</v>
      </c>
      <c r="L46" s="470">
        <v>2844.6403</v>
      </c>
      <c r="M46" s="470">
        <v>12725.229499999999</v>
      </c>
      <c r="N46" s="519"/>
      <c r="T46" s="330"/>
      <c r="U46" s="330"/>
    </row>
    <row r="47" spans="1:25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0</v>
      </c>
      <c r="G47" s="25"/>
    </row>
    <row r="48" spans="1:25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0</v>
      </c>
      <c r="G48" s="25"/>
    </row>
  </sheetData>
  <mergeCells count="5">
    <mergeCell ref="A3:D3"/>
    <mergeCell ref="C4:D4"/>
    <mergeCell ref="A47:D47"/>
    <mergeCell ref="A48:E48"/>
    <mergeCell ref="H3:N3"/>
  </mergeCells>
  <phoneticPr fontId="0" type="noConversion"/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89" orientation="landscape" r:id="rId1"/>
  <headerFooter alignWithMargins="0"/>
  <ignoredErrors>
    <ignoredError sqref="F28" formula="1"/>
    <ignoredError sqref="G6 S6 U5:V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48"/>
  <sheetViews>
    <sheetView showGridLines="0" workbookViewId="0">
      <pane ySplit="5" topLeftCell="A6" activePane="bottomLeft" state="frozen"/>
      <selection activeCell="K46" sqref="K4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0" customWidth="1"/>
    <col min="6" max="6" width="10.44140625" style="24" customWidth="1"/>
    <col min="7" max="7" width="10.44140625" style="29" customWidth="1"/>
    <col min="8" max="14" width="6.5546875" style="29" customWidth="1"/>
    <col min="15" max="15" width="8.5546875" style="29" hidden="1" customWidth="1"/>
    <col min="16" max="16" width="9.5546875" style="29" hidden="1" customWidth="1" collapsed="1"/>
    <col min="17" max="17" width="8.5546875" style="174" hidden="1" customWidth="1"/>
    <col min="18" max="18" width="11.44140625" style="174" hidden="1" customWidth="1"/>
    <col min="19" max="19" width="10.44140625" style="64" customWidth="1" collapsed="1"/>
    <col min="20" max="20" width="2" style="141" customWidth="1"/>
    <col min="21" max="21" width="10.44140625" style="24" customWidth="1"/>
    <col min="22" max="22" width="10.44140625" style="64" customWidth="1" collapsed="1"/>
    <col min="24" max="24" width="9" bestFit="1" customWidth="1"/>
  </cols>
  <sheetData>
    <row r="1" spans="1:25" x14ac:dyDescent="0.25">
      <c r="E1" s="684"/>
      <c r="G1" s="24"/>
      <c r="H1" s="24"/>
      <c r="I1" s="24"/>
      <c r="J1" s="24"/>
      <c r="K1" s="24"/>
      <c r="L1" s="24"/>
      <c r="M1" s="24"/>
      <c r="N1" s="24"/>
      <c r="S1" s="497"/>
      <c r="T1" s="139"/>
      <c r="V1" s="497"/>
    </row>
    <row r="2" spans="1:25" ht="13.8" thickBot="1" x14ac:dyDescent="0.3"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5" ht="15.75" customHeight="1" thickBot="1" x14ac:dyDescent="0.35">
      <c r="A3" s="1045" t="s">
        <v>207</v>
      </c>
      <c r="B3" s="1055"/>
      <c r="C3" s="1055"/>
      <c r="D3" s="1055"/>
      <c r="E3" s="835"/>
      <c r="F3" s="227" t="s">
        <v>0</v>
      </c>
      <c r="G3" s="836" t="s">
        <v>2</v>
      </c>
      <c r="H3" s="1056" t="s">
        <v>3</v>
      </c>
      <c r="I3" s="1056"/>
      <c r="J3" s="1056"/>
      <c r="K3" s="1056"/>
      <c r="L3" s="1056"/>
      <c r="M3" s="1056"/>
      <c r="N3" s="1057"/>
      <c r="O3" s="837" t="s">
        <v>1</v>
      </c>
      <c r="P3" s="838" t="s">
        <v>4</v>
      </c>
      <c r="Q3" s="227" t="s">
        <v>111</v>
      </c>
      <c r="R3" s="227" t="s">
        <v>112</v>
      </c>
      <c r="S3" s="706" t="s">
        <v>4</v>
      </c>
      <c r="T3" s="839"/>
      <c r="U3" s="840" t="s">
        <v>0</v>
      </c>
      <c r="V3" s="706" t="s">
        <v>4</v>
      </c>
    </row>
    <row r="4" spans="1:25" s="7" customFormat="1" ht="13.8" thickBot="1" x14ac:dyDescent="0.3">
      <c r="A4" s="841" t="s">
        <v>108</v>
      </c>
      <c r="B4" s="842"/>
      <c r="C4" s="1047" t="s">
        <v>75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849" t="s">
        <v>7</v>
      </c>
      <c r="P4" s="850">
        <v>2011</v>
      </c>
      <c r="Q4" s="849">
        <v>2016</v>
      </c>
      <c r="R4" s="849"/>
      <c r="S4" s="851">
        <v>2023</v>
      </c>
      <c r="T4" s="839"/>
      <c r="U4" s="852">
        <v>2023</v>
      </c>
      <c r="V4" s="853">
        <v>2022</v>
      </c>
      <c r="W4"/>
      <c r="X4"/>
      <c r="Y4"/>
    </row>
    <row r="5" spans="1:25" ht="13.8" thickBot="1" x14ac:dyDescent="0.3">
      <c r="A5" s="854" t="s">
        <v>166</v>
      </c>
      <c r="B5" s="855"/>
      <c r="C5" s="856"/>
      <c r="D5" s="857"/>
      <c r="E5" s="858">
        <v>1</v>
      </c>
      <c r="F5" s="859">
        <f t="shared" ref="F5:P5" si="0">SUM(F7:F27)</f>
        <v>444442</v>
      </c>
      <c r="G5" s="860">
        <f t="shared" si="0"/>
        <v>417256</v>
      </c>
      <c r="H5" s="861">
        <f t="shared" si="0"/>
        <v>15888</v>
      </c>
      <c r="I5" s="861">
        <f t="shared" si="0"/>
        <v>298</v>
      </c>
      <c r="J5" s="861">
        <f t="shared" si="0"/>
        <v>0</v>
      </c>
      <c r="K5" s="861">
        <f t="shared" si="0"/>
        <v>0</v>
      </c>
      <c r="L5" s="861">
        <f t="shared" si="0"/>
        <v>0</v>
      </c>
      <c r="M5" s="861">
        <f t="shared" si="0"/>
        <v>2000</v>
      </c>
      <c r="N5" s="862">
        <f>SUM(N7:N27)</f>
        <v>9000</v>
      </c>
      <c r="O5" s="863">
        <f t="shared" si="0"/>
        <v>0</v>
      </c>
      <c r="P5" s="832">
        <f t="shared" si="0"/>
        <v>0</v>
      </c>
      <c r="Q5" s="864">
        <f>IF(F5=0,0,P5/F5)</f>
        <v>0</v>
      </c>
      <c r="R5" s="832">
        <f>SUM(R7:R27)</f>
        <v>0</v>
      </c>
      <c r="S5" s="865">
        <f>SUM(S7:S27)</f>
        <v>455708.19112999999</v>
      </c>
      <c r="T5" s="866"/>
      <c r="U5" s="859">
        <f>SUM(U7:U27)</f>
        <v>448433</v>
      </c>
      <c r="V5" s="859">
        <f>SUM(V7:V27)</f>
        <v>434913.32617999992</v>
      </c>
    </row>
    <row r="6" spans="1:25" s="14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 t="shared" ref="F6:P6" si="1">SUM(F7:F17)</f>
        <v>367887</v>
      </c>
      <c r="G6" s="868">
        <f t="shared" si="1"/>
        <v>341119</v>
      </c>
      <c r="H6" s="325">
        <f t="shared" si="1"/>
        <v>15647</v>
      </c>
      <c r="I6" s="323">
        <f t="shared" si="1"/>
        <v>121</v>
      </c>
      <c r="J6" s="323">
        <f t="shared" si="1"/>
        <v>0</v>
      </c>
      <c r="K6" s="323">
        <f>SUM(K7:K17)</f>
        <v>0</v>
      </c>
      <c r="L6" s="323">
        <f t="shared" si="1"/>
        <v>0</v>
      </c>
      <c r="M6" s="323">
        <f t="shared" si="1"/>
        <v>2000</v>
      </c>
      <c r="N6" s="321">
        <f>SUM(N7:N17)</f>
        <v>9000</v>
      </c>
      <c r="O6" s="102">
        <f>SUM(O7:O17)</f>
        <v>0</v>
      </c>
      <c r="P6" s="102">
        <f t="shared" si="1"/>
        <v>0</v>
      </c>
      <c r="Q6" s="457">
        <f>IF(F6=0,0,P6/F6)</f>
        <v>0</v>
      </c>
      <c r="R6" s="102">
        <f>SUM(R7:R17)</f>
        <v>0</v>
      </c>
      <c r="S6" s="102">
        <f>SUM(S7:S17)</f>
        <v>374366.19112999999</v>
      </c>
      <c r="T6" s="866"/>
      <c r="U6" s="869">
        <v>369937</v>
      </c>
      <c r="V6" s="61">
        <v>344078.54015999998</v>
      </c>
      <c r="W6"/>
      <c r="X6"/>
      <c r="Y6"/>
    </row>
    <row r="7" spans="1:25" s="32" customFormat="1" x14ac:dyDescent="0.25">
      <c r="A7" s="31"/>
      <c r="C7" s="32" t="s">
        <v>16</v>
      </c>
      <c r="D7" s="33" t="s">
        <v>17</v>
      </c>
      <c r="E7" s="870">
        <v>3</v>
      </c>
      <c r="F7" s="871">
        <f>SUM(G7:N7)</f>
        <v>196887</v>
      </c>
      <c r="G7" s="872">
        <v>193447</v>
      </c>
      <c r="H7" s="873">
        <v>3440</v>
      </c>
      <c r="I7" s="874">
        <v>0</v>
      </c>
      <c r="J7" s="875"/>
      <c r="K7" s="875"/>
      <c r="L7" s="874"/>
      <c r="M7" s="874"/>
      <c r="N7" s="876"/>
      <c r="O7" s="871"/>
      <c r="P7" s="871"/>
      <c r="Q7" s="877"/>
      <c r="R7" s="878"/>
      <c r="S7" s="665">
        <v>189832</v>
      </c>
      <c r="T7" s="217"/>
      <c r="U7" s="879">
        <v>184649.62962962964</v>
      </c>
      <c r="V7" s="665">
        <v>173154.89738000001</v>
      </c>
      <c r="W7"/>
      <c r="X7"/>
      <c r="Y7"/>
    </row>
    <row r="8" spans="1:25" s="32" customFormat="1" x14ac:dyDescent="0.25">
      <c r="A8" s="31"/>
      <c r="D8" s="33" t="s">
        <v>18</v>
      </c>
      <c r="E8" s="870">
        <v>4</v>
      </c>
      <c r="F8" s="871">
        <f t="shared" ref="F8:F27" si="2">SUM(G8:N8)</f>
        <v>6000</v>
      </c>
      <c r="G8" s="880">
        <v>6000</v>
      </c>
      <c r="H8" s="873">
        <v>0</v>
      </c>
      <c r="I8" s="874">
        <v>0</v>
      </c>
      <c r="J8" s="875"/>
      <c r="K8" s="875"/>
      <c r="L8" s="874"/>
      <c r="M8" s="874"/>
      <c r="N8" s="876"/>
      <c r="O8" s="871"/>
      <c r="P8" s="871"/>
      <c r="Q8" s="877"/>
      <c r="R8" s="878"/>
      <c r="S8" s="665">
        <v>8200</v>
      </c>
      <c r="T8" s="217"/>
      <c r="U8" s="879">
        <v>6500</v>
      </c>
      <c r="V8" s="665">
        <v>6178.4669999999996</v>
      </c>
      <c r="W8"/>
      <c r="X8"/>
      <c r="Y8"/>
    </row>
    <row r="9" spans="1:25" s="32" customFormat="1" x14ac:dyDescent="0.25">
      <c r="A9" s="31"/>
      <c r="D9" s="33" t="s">
        <v>19</v>
      </c>
      <c r="E9" s="870">
        <v>5</v>
      </c>
      <c r="F9" s="871">
        <f t="shared" si="2"/>
        <v>68906</v>
      </c>
      <c r="G9" s="880">
        <v>67706</v>
      </c>
      <c r="H9" s="873">
        <v>1200</v>
      </c>
      <c r="I9" s="874">
        <v>0</v>
      </c>
      <c r="J9" s="875"/>
      <c r="K9" s="875"/>
      <c r="L9" s="874"/>
      <c r="M9" s="874"/>
      <c r="N9" s="876"/>
      <c r="O9" s="871"/>
      <c r="P9" s="871"/>
      <c r="Q9" s="877"/>
      <c r="R9" s="878"/>
      <c r="S9" s="665">
        <v>67491</v>
      </c>
      <c r="T9" s="217"/>
      <c r="U9" s="879">
        <v>64625.370370370372</v>
      </c>
      <c r="V9" s="665">
        <v>60561.512889999998</v>
      </c>
      <c r="W9"/>
      <c r="X9"/>
      <c r="Y9"/>
    </row>
    <row r="10" spans="1:25" s="32" customFormat="1" x14ac:dyDescent="0.25">
      <c r="A10" s="31"/>
      <c r="D10" s="33" t="s">
        <v>20</v>
      </c>
      <c r="E10" s="870">
        <v>6</v>
      </c>
      <c r="F10" s="871">
        <f t="shared" si="2"/>
        <v>11507</v>
      </c>
      <c r="G10" s="880">
        <v>10500</v>
      </c>
      <c r="H10" s="873">
        <v>1007</v>
      </c>
      <c r="I10" s="874">
        <v>0</v>
      </c>
      <c r="J10" s="875"/>
      <c r="K10" s="875"/>
      <c r="L10" s="874"/>
      <c r="M10" s="874"/>
      <c r="N10" s="876"/>
      <c r="O10" s="871"/>
      <c r="P10" s="871"/>
      <c r="Q10" s="877"/>
      <c r="R10" s="871"/>
      <c r="S10" s="665">
        <v>7443</v>
      </c>
      <c r="T10" s="217"/>
      <c r="U10" s="879">
        <v>12600</v>
      </c>
      <c r="V10" s="665">
        <v>7420.2931699999999</v>
      </c>
      <c r="W10"/>
      <c r="X10"/>
      <c r="Y10"/>
    </row>
    <row r="11" spans="1:25" s="32" customFormat="1" x14ac:dyDescent="0.25">
      <c r="A11" s="31"/>
      <c r="D11" s="33" t="s">
        <v>21</v>
      </c>
      <c r="E11" s="870">
        <v>7</v>
      </c>
      <c r="F11" s="871">
        <f t="shared" si="2"/>
        <v>2950</v>
      </c>
      <c r="G11" s="880">
        <v>2950</v>
      </c>
      <c r="H11" s="873">
        <v>0</v>
      </c>
      <c r="I11" s="874">
        <v>0</v>
      </c>
      <c r="J11" s="875"/>
      <c r="K11" s="875"/>
      <c r="L11" s="874"/>
      <c r="M11" s="874"/>
      <c r="N11" s="876"/>
      <c r="O11" s="871"/>
      <c r="P11" s="871"/>
      <c r="Q11" s="877"/>
      <c r="R11" s="871"/>
      <c r="S11" s="665">
        <v>562</v>
      </c>
      <c r="T11" s="217"/>
      <c r="U11" s="879">
        <v>3050</v>
      </c>
      <c r="V11" s="665">
        <v>3120.7370099999998</v>
      </c>
      <c r="W11"/>
      <c r="X11"/>
      <c r="Y11"/>
    </row>
    <row r="12" spans="1:25" s="32" customFormat="1" x14ac:dyDescent="0.25">
      <c r="A12" s="31"/>
      <c r="D12" s="33" t="s">
        <v>22</v>
      </c>
      <c r="E12" s="870">
        <v>8</v>
      </c>
      <c r="F12" s="871">
        <f t="shared" si="2"/>
        <v>4130</v>
      </c>
      <c r="G12" s="880">
        <v>4130</v>
      </c>
      <c r="H12" s="873">
        <v>0</v>
      </c>
      <c r="I12" s="874">
        <v>0</v>
      </c>
      <c r="J12" s="875"/>
      <c r="K12" s="875"/>
      <c r="L12" s="874"/>
      <c r="M12" s="874"/>
      <c r="N12" s="876"/>
      <c r="O12" s="871"/>
      <c r="P12" s="871"/>
      <c r="Q12" s="877"/>
      <c r="R12" s="871"/>
      <c r="S12" s="665">
        <v>3812</v>
      </c>
      <c r="T12" s="217"/>
      <c r="U12" s="879">
        <v>10210</v>
      </c>
      <c r="V12" s="665">
        <v>3931.81468</v>
      </c>
      <c r="W12"/>
      <c r="X12"/>
      <c r="Y12"/>
    </row>
    <row r="13" spans="1:25" s="32" customFormat="1" x14ac:dyDescent="0.25">
      <c r="A13" s="31"/>
      <c r="D13" s="33" t="s">
        <v>23</v>
      </c>
      <c r="E13" s="870">
        <v>9</v>
      </c>
      <c r="F13" s="871">
        <f t="shared" si="2"/>
        <v>10255</v>
      </c>
      <c r="G13" s="880">
        <v>10255</v>
      </c>
      <c r="H13" s="873">
        <v>0</v>
      </c>
      <c r="I13" s="874">
        <v>0</v>
      </c>
      <c r="J13" s="875"/>
      <c r="K13" s="875"/>
      <c r="L13" s="874"/>
      <c r="M13" s="874"/>
      <c r="N13" s="876"/>
      <c r="O13" s="871"/>
      <c r="P13" s="871"/>
      <c r="Q13" s="877"/>
      <c r="R13" s="871"/>
      <c r="S13" s="665">
        <v>12343</v>
      </c>
      <c r="T13" s="217"/>
      <c r="U13" s="879">
        <v>13946</v>
      </c>
      <c r="V13" s="665">
        <v>12983.838689999999</v>
      </c>
      <c r="W13"/>
      <c r="X13"/>
      <c r="Y13"/>
    </row>
    <row r="14" spans="1:25" s="32" customFormat="1" x14ac:dyDescent="0.25">
      <c r="A14" s="31"/>
      <c r="D14" s="33" t="s">
        <v>24</v>
      </c>
      <c r="E14" s="870">
        <v>10</v>
      </c>
      <c r="F14" s="871">
        <f t="shared" si="2"/>
        <v>1600</v>
      </c>
      <c r="G14" s="872">
        <v>1600</v>
      </c>
      <c r="H14" s="873">
        <v>0</v>
      </c>
      <c r="I14" s="874">
        <v>0</v>
      </c>
      <c r="J14" s="875"/>
      <c r="K14" s="875"/>
      <c r="L14" s="874"/>
      <c r="M14" s="874"/>
      <c r="N14" s="876"/>
      <c r="O14" s="871"/>
      <c r="P14" s="871"/>
      <c r="Q14" s="877"/>
      <c r="R14" s="871"/>
      <c r="S14" s="665">
        <v>1461</v>
      </c>
      <c r="T14" s="217"/>
      <c r="U14" s="879">
        <v>1856</v>
      </c>
      <c r="V14" s="665">
        <v>1400.8858899999998</v>
      </c>
      <c r="W14"/>
      <c r="X14"/>
      <c r="Y14"/>
    </row>
    <row r="15" spans="1:25" s="32" customFormat="1" x14ac:dyDescent="0.25">
      <c r="A15" s="31"/>
      <c r="D15" s="33" t="s">
        <v>25</v>
      </c>
      <c r="E15" s="870">
        <v>11</v>
      </c>
      <c r="F15" s="871">
        <f t="shared" si="2"/>
        <v>10500</v>
      </c>
      <c r="G15" s="880">
        <v>10500</v>
      </c>
      <c r="H15" s="873">
        <v>0</v>
      </c>
      <c r="I15" s="874">
        <v>0</v>
      </c>
      <c r="J15" s="875"/>
      <c r="K15" s="875"/>
      <c r="L15" s="874"/>
      <c r="M15" s="874"/>
      <c r="N15" s="876"/>
      <c r="O15" s="871"/>
      <c r="P15" s="871"/>
      <c r="Q15" s="877"/>
      <c r="R15" s="878"/>
      <c r="S15" s="665">
        <v>10032</v>
      </c>
      <c r="T15" s="217"/>
      <c r="U15" s="879">
        <v>10500</v>
      </c>
      <c r="V15" s="665">
        <v>10174.88092</v>
      </c>
      <c r="W15"/>
      <c r="X15"/>
      <c r="Y15"/>
    </row>
    <row r="16" spans="1:25" s="32" customFormat="1" x14ac:dyDescent="0.25">
      <c r="A16" s="31"/>
      <c r="D16" s="33" t="s">
        <v>26</v>
      </c>
      <c r="E16" s="870">
        <v>12</v>
      </c>
      <c r="F16" s="871">
        <f t="shared" si="2"/>
        <v>9000</v>
      </c>
      <c r="G16" s="880">
        <v>0</v>
      </c>
      <c r="H16" s="873">
        <v>0</v>
      </c>
      <c r="I16" s="874">
        <v>0</v>
      </c>
      <c r="J16" s="875"/>
      <c r="K16" s="875"/>
      <c r="L16" s="874"/>
      <c r="M16" s="874">
        <v>0</v>
      </c>
      <c r="N16" s="876">
        <v>9000</v>
      </c>
      <c r="O16" s="871"/>
      <c r="P16" s="871"/>
      <c r="Q16" s="877"/>
      <c r="R16" s="871"/>
      <c r="S16" s="665">
        <v>11770</v>
      </c>
      <c r="T16" s="217"/>
      <c r="U16" s="879">
        <v>9000</v>
      </c>
      <c r="V16" s="665">
        <v>11196.99344</v>
      </c>
      <c r="W16"/>
      <c r="X16"/>
      <c r="Y16"/>
    </row>
    <row r="17" spans="1:25" s="32" customFormat="1" x14ac:dyDescent="0.25">
      <c r="A17" s="31"/>
      <c r="D17" s="32" t="s">
        <v>27</v>
      </c>
      <c r="E17" s="881">
        <v>13</v>
      </c>
      <c r="F17" s="882">
        <f t="shared" si="2"/>
        <v>46152</v>
      </c>
      <c r="G17" s="883">
        <v>34031</v>
      </c>
      <c r="H17" s="884">
        <v>10000</v>
      </c>
      <c r="I17" s="885">
        <v>121</v>
      </c>
      <c r="J17" s="886"/>
      <c r="K17" s="886"/>
      <c r="L17" s="885"/>
      <c r="M17" s="885">
        <v>2000</v>
      </c>
      <c r="N17" s="887">
        <v>0</v>
      </c>
      <c r="O17" s="882"/>
      <c r="P17" s="882"/>
      <c r="Q17" s="579"/>
      <c r="R17" s="882"/>
      <c r="S17" s="666">
        <v>61420.191129999999</v>
      </c>
      <c r="T17" s="217"/>
      <c r="U17" s="888">
        <v>53000</v>
      </c>
      <c r="V17" s="667">
        <v>53954.219089999999</v>
      </c>
      <c r="W17"/>
      <c r="X17"/>
      <c r="Y17"/>
    </row>
    <row r="18" spans="1:25" s="14" customFormat="1" x14ac:dyDescent="0.25">
      <c r="A18" s="438"/>
      <c r="B18" s="889" t="s">
        <v>28</v>
      </c>
      <c r="C18" s="889"/>
      <c r="D18" s="889"/>
      <c r="E18" s="890">
        <v>14</v>
      </c>
      <c r="F18" s="891">
        <f t="shared" si="2"/>
        <v>11100</v>
      </c>
      <c r="G18" s="892">
        <v>11100</v>
      </c>
      <c r="H18" s="893">
        <v>0</v>
      </c>
      <c r="I18" s="894">
        <v>0</v>
      </c>
      <c r="J18" s="895"/>
      <c r="K18" s="895"/>
      <c r="L18" s="894"/>
      <c r="M18" s="894"/>
      <c r="N18" s="896"/>
      <c r="O18" s="891"/>
      <c r="P18" s="891"/>
      <c r="Q18" s="897"/>
      <c r="R18" s="891"/>
      <c r="S18" s="898">
        <v>9551</v>
      </c>
      <c r="T18" s="866"/>
      <c r="U18" s="899">
        <v>10412</v>
      </c>
      <c r="V18" s="898">
        <v>9821.25</v>
      </c>
      <c r="W18"/>
      <c r="X18"/>
      <c r="Y18"/>
    </row>
    <row r="19" spans="1:25" s="14" customFormat="1" x14ac:dyDescent="0.25">
      <c r="A19" s="438"/>
      <c r="B19" s="442" t="s">
        <v>30</v>
      </c>
      <c r="C19" s="443"/>
      <c r="D19" s="443"/>
      <c r="E19" s="867">
        <v>15</v>
      </c>
      <c r="F19" s="61">
        <f t="shared" si="2"/>
        <v>0</v>
      </c>
      <c r="G19" s="868">
        <v>0</v>
      </c>
      <c r="H19" s="325">
        <v>0</v>
      </c>
      <c r="I19" s="323">
        <v>0</v>
      </c>
      <c r="J19" s="458"/>
      <c r="K19" s="458"/>
      <c r="L19" s="323"/>
      <c r="M19" s="323"/>
      <c r="N19" s="321"/>
      <c r="O19" s="61"/>
      <c r="P19" s="61"/>
      <c r="Q19" s="182"/>
      <c r="R19" s="61"/>
      <c r="S19" s="635">
        <v>33</v>
      </c>
      <c r="T19" s="866"/>
      <c r="U19" s="869">
        <v>0</v>
      </c>
      <c r="V19" s="635">
        <v>58.257779999999997</v>
      </c>
      <c r="W19"/>
      <c r="X19"/>
      <c r="Y19"/>
    </row>
    <row r="20" spans="1:25" s="14" customFormat="1" x14ac:dyDescent="0.25">
      <c r="A20" s="438"/>
      <c r="B20" s="442" t="s">
        <v>186</v>
      </c>
      <c r="C20" s="443"/>
      <c r="D20" s="443"/>
      <c r="E20" s="867">
        <v>16</v>
      </c>
      <c r="F20" s="61">
        <f t="shared" si="2"/>
        <v>32386</v>
      </c>
      <c r="G20" s="868">
        <v>32145</v>
      </c>
      <c r="H20" s="325">
        <v>241</v>
      </c>
      <c r="I20" s="323">
        <v>0</v>
      </c>
      <c r="J20" s="458"/>
      <c r="K20" s="458"/>
      <c r="L20" s="323"/>
      <c r="M20" s="323"/>
      <c r="N20" s="321"/>
      <c r="O20" s="61"/>
      <c r="P20" s="61"/>
      <c r="Q20" s="182"/>
      <c r="R20" s="61"/>
      <c r="S20" s="635">
        <v>38879</v>
      </c>
      <c r="T20" s="866"/>
      <c r="U20" s="869">
        <v>43740</v>
      </c>
      <c r="V20" s="635">
        <v>38698.65956</v>
      </c>
      <c r="W20"/>
      <c r="X20"/>
      <c r="Y20"/>
    </row>
    <row r="21" spans="1:25" s="14" customFormat="1" x14ac:dyDescent="0.25">
      <c r="A21" s="438"/>
      <c r="B21" s="442" t="s">
        <v>36</v>
      </c>
      <c r="C21" s="442"/>
      <c r="D21" s="442"/>
      <c r="E21" s="867">
        <v>17</v>
      </c>
      <c r="F21" s="61">
        <f t="shared" si="2"/>
        <v>1920</v>
      </c>
      <c r="G21" s="868">
        <v>1920</v>
      </c>
      <c r="H21" s="325">
        <v>0</v>
      </c>
      <c r="I21" s="323">
        <v>0</v>
      </c>
      <c r="J21" s="458"/>
      <c r="K21" s="458"/>
      <c r="L21" s="323"/>
      <c r="M21" s="323"/>
      <c r="N21" s="321"/>
      <c r="O21" s="61"/>
      <c r="P21" s="61"/>
      <c r="Q21" s="182"/>
      <c r="R21" s="61"/>
      <c r="S21" s="635">
        <v>1553</v>
      </c>
      <c r="T21" s="866"/>
      <c r="U21" s="869">
        <v>834</v>
      </c>
      <c r="V21" s="635">
        <v>682.77099999999996</v>
      </c>
      <c r="W21"/>
      <c r="X21"/>
      <c r="Y21"/>
    </row>
    <row r="22" spans="1:25" s="239" customFormat="1" x14ac:dyDescent="0.25">
      <c r="A22" s="235"/>
      <c r="B22" s="236" t="s">
        <v>165</v>
      </c>
      <c r="C22" s="236"/>
      <c r="D22" s="236"/>
      <c r="E22" s="900">
        <v>18</v>
      </c>
      <c r="F22" s="520">
        <f t="shared" si="2"/>
        <v>7280</v>
      </c>
      <c r="G22" s="901">
        <v>7280</v>
      </c>
      <c r="H22" s="240">
        <v>0</v>
      </c>
      <c r="I22" s="241">
        <v>0</v>
      </c>
      <c r="J22" s="241"/>
      <c r="K22" s="241"/>
      <c r="L22" s="241"/>
      <c r="M22" s="241"/>
      <c r="N22" s="434"/>
      <c r="O22" s="583"/>
      <c r="P22" s="238"/>
      <c r="Q22" s="632"/>
      <c r="R22" s="606"/>
      <c r="S22" s="238">
        <v>2045</v>
      </c>
      <c r="T22" s="139"/>
      <c r="U22" s="522">
        <v>1144</v>
      </c>
      <c r="V22" s="238">
        <v>6449.1040000000003</v>
      </c>
      <c r="W22"/>
      <c r="X22"/>
      <c r="Y22"/>
    </row>
    <row r="23" spans="1:25" s="14" customFormat="1" x14ac:dyDescent="0.25">
      <c r="A23" s="438"/>
      <c r="B23" s="442" t="s">
        <v>40</v>
      </c>
      <c r="C23" s="442"/>
      <c r="D23" s="442"/>
      <c r="E23" s="867">
        <v>19</v>
      </c>
      <c r="F23" s="61">
        <f t="shared" si="2"/>
        <v>3966</v>
      </c>
      <c r="G23" s="868">
        <v>3966</v>
      </c>
      <c r="H23" s="325">
        <v>0</v>
      </c>
      <c r="I23" s="323">
        <v>0</v>
      </c>
      <c r="J23" s="458"/>
      <c r="K23" s="458"/>
      <c r="L23" s="323"/>
      <c r="M23" s="323"/>
      <c r="N23" s="321"/>
      <c r="O23" s="61"/>
      <c r="P23" s="61"/>
      <c r="Q23" s="182"/>
      <c r="R23" s="61"/>
      <c r="S23" s="635">
        <v>8561</v>
      </c>
      <c r="T23" s="866"/>
      <c r="U23" s="869">
        <v>2911</v>
      </c>
      <c r="V23" s="635">
        <v>6987.61168</v>
      </c>
      <c r="W23"/>
      <c r="X23"/>
      <c r="Y23"/>
    </row>
    <row r="24" spans="1:25" s="14" customFormat="1" x14ac:dyDescent="0.25">
      <c r="A24" s="438"/>
      <c r="B24" s="442" t="s">
        <v>43</v>
      </c>
      <c r="C24" s="442"/>
      <c r="D24" s="442"/>
      <c r="E24" s="867">
        <v>20</v>
      </c>
      <c r="F24" s="61">
        <f t="shared" si="2"/>
        <v>19553</v>
      </c>
      <c r="G24" s="868">
        <v>19376</v>
      </c>
      <c r="H24" s="325">
        <v>0</v>
      </c>
      <c r="I24" s="323">
        <v>177</v>
      </c>
      <c r="J24" s="458"/>
      <c r="K24" s="458"/>
      <c r="L24" s="323"/>
      <c r="M24" s="323"/>
      <c r="N24" s="321"/>
      <c r="O24" s="61"/>
      <c r="P24" s="61"/>
      <c r="Q24" s="182"/>
      <c r="R24" s="61"/>
      <c r="S24" s="635">
        <v>20094</v>
      </c>
      <c r="T24" s="866"/>
      <c r="U24" s="869">
        <v>18730</v>
      </c>
      <c r="V24" s="635">
        <v>18906.981530000001</v>
      </c>
      <c r="W24"/>
      <c r="X24"/>
      <c r="Y24"/>
    </row>
    <row r="25" spans="1:25" s="239" customFormat="1" x14ac:dyDescent="0.25">
      <c r="A25" s="235"/>
      <c r="B25" s="236" t="s">
        <v>145</v>
      </c>
      <c r="C25" s="236"/>
      <c r="D25" s="236"/>
      <c r="E25" s="900">
        <v>21</v>
      </c>
      <c r="F25" s="520">
        <f t="shared" si="2"/>
        <v>0</v>
      </c>
      <c r="G25" s="901">
        <v>0</v>
      </c>
      <c r="H25" s="240">
        <v>0</v>
      </c>
      <c r="I25" s="241">
        <v>0</v>
      </c>
      <c r="J25" s="241"/>
      <c r="K25" s="241"/>
      <c r="L25" s="241"/>
      <c r="M25" s="241"/>
      <c r="N25" s="434"/>
      <c r="O25" s="583"/>
      <c r="P25" s="238"/>
      <c r="Q25" s="632"/>
      <c r="R25" s="606"/>
      <c r="S25" s="238">
        <v>281</v>
      </c>
      <c r="T25" s="139"/>
      <c r="U25" s="522">
        <v>325</v>
      </c>
      <c r="V25" s="238">
        <v>8853.6421599999994</v>
      </c>
      <c r="W25"/>
      <c r="X25"/>
      <c r="Y25"/>
    </row>
    <row r="26" spans="1:25" s="14" customFormat="1" x14ac:dyDescent="0.25">
      <c r="A26" s="438"/>
      <c r="B26" s="442" t="s">
        <v>44</v>
      </c>
      <c r="C26" s="442"/>
      <c r="D26" s="442"/>
      <c r="E26" s="867">
        <v>22</v>
      </c>
      <c r="F26" s="61">
        <f t="shared" si="2"/>
        <v>0</v>
      </c>
      <c r="G26" s="868">
        <v>0</v>
      </c>
      <c r="H26" s="325">
        <v>0</v>
      </c>
      <c r="I26" s="323">
        <v>0</v>
      </c>
      <c r="J26" s="458"/>
      <c r="K26" s="458"/>
      <c r="L26" s="323"/>
      <c r="M26" s="323"/>
      <c r="N26" s="321"/>
      <c r="O26" s="61"/>
      <c r="P26" s="61"/>
      <c r="Q26" s="182"/>
      <c r="R26" s="61"/>
      <c r="S26" s="635">
        <v>0</v>
      </c>
      <c r="T26" s="866"/>
      <c r="U26" s="869">
        <v>0</v>
      </c>
      <c r="V26" s="635">
        <v>0</v>
      </c>
      <c r="W26"/>
      <c r="X26"/>
      <c r="Y26"/>
    </row>
    <row r="27" spans="1:25" s="14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904">
        <f t="shared" si="2"/>
        <v>350</v>
      </c>
      <c r="G27" s="905">
        <v>350</v>
      </c>
      <c r="H27" s="906">
        <v>0</v>
      </c>
      <c r="I27" s="907">
        <v>0</v>
      </c>
      <c r="J27" s="908"/>
      <c r="K27" s="908"/>
      <c r="L27" s="907"/>
      <c r="M27" s="907"/>
      <c r="N27" s="497"/>
      <c r="O27" s="61"/>
      <c r="P27" s="61"/>
      <c r="Q27" s="182"/>
      <c r="R27" s="103"/>
      <c r="S27" s="909">
        <v>345</v>
      </c>
      <c r="T27" s="866"/>
      <c r="U27" s="910">
        <v>400</v>
      </c>
      <c r="V27" s="909">
        <v>376.50830999999999</v>
      </c>
      <c r="W27"/>
      <c r="X27"/>
      <c r="Y27"/>
    </row>
    <row r="28" spans="1:25" ht="13.8" thickBot="1" x14ac:dyDescent="0.3">
      <c r="A28" s="854" t="s">
        <v>167</v>
      </c>
      <c r="B28" s="855"/>
      <c r="C28" s="855"/>
      <c r="D28" s="855"/>
      <c r="E28" s="858">
        <v>24</v>
      </c>
      <c r="F28" s="859">
        <f>SUM(F29:F43)</f>
        <v>447392</v>
      </c>
      <c r="G28" s="860">
        <f t="shared" ref="G28:P28" si="3">SUM(G29:G43)</f>
        <v>420206</v>
      </c>
      <c r="H28" s="861">
        <f t="shared" si="3"/>
        <v>15888</v>
      </c>
      <c r="I28" s="861">
        <f t="shared" si="3"/>
        <v>298</v>
      </c>
      <c r="J28" s="861">
        <f t="shared" si="3"/>
        <v>0</v>
      </c>
      <c r="K28" s="861">
        <f t="shared" si="3"/>
        <v>0</v>
      </c>
      <c r="L28" s="861">
        <f t="shared" si="3"/>
        <v>0</v>
      </c>
      <c r="M28" s="861">
        <f t="shared" si="3"/>
        <v>2000</v>
      </c>
      <c r="N28" s="862">
        <f>SUM(N29:N43)</f>
        <v>9000</v>
      </c>
      <c r="O28" s="863">
        <f>SUM(O29:O43)</f>
        <v>0</v>
      </c>
      <c r="P28" s="832">
        <f t="shared" si="3"/>
        <v>0</v>
      </c>
      <c r="Q28" s="864">
        <f>IF(F28=0,0,P28/F28)</f>
        <v>0</v>
      </c>
      <c r="R28" s="832">
        <f>SUM(R29:R43)</f>
        <v>0</v>
      </c>
      <c r="S28" s="859">
        <f>SUM(S29:S43)</f>
        <v>457533</v>
      </c>
      <c r="T28" s="911"/>
      <c r="U28" s="859">
        <f>SUM(U29:U43)</f>
        <v>449733</v>
      </c>
      <c r="V28" s="859">
        <f>SUM(V29:V43)</f>
        <v>436198.34823999996</v>
      </c>
    </row>
    <row r="29" spans="1:25" s="14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61">
        <f>SUM(G29:N29)</f>
        <v>262813</v>
      </c>
      <c r="G29" s="868">
        <v>262813</v>
      </c>
      <c r="H29" s="325">
        <v>0</v>
      </c>
      <c r="I29" s="323">
        <v>0</v>
      </c>
      <c r="J29" s="458"/>
      <c r="K29" s="458"/>
      <c r="L29" s="323"/>
      <c r="M29" s="323"/>
      <c r="N29" s="321"/>
      <c r="O29" s="102"/>
      <c r="P29" s="102"/>
      <c r="Q29" s="457"/>
      <c r="R29" s="102"/>
      <c r="S29" s="635">
        <v>249820</v>
      </c>
      <c r="T29" s="866"/>
      <c r="U29" s="869">
        <v>258990</v>
      </c>
      <c r="V29" s="635">
        <v>232978.54019999999</v>
      </c>
      <c r="W29"/>
      <c r="X29"/>
      <c r="Y29"/>
    </row>
    <row r="30" spans="1:25" s="14" customFormat="1" x14ac:dyDescent="0.25">
      <c r="A30" s="438"/>
      <c r="B30" s="442" t="s">
        <v>28</v>
      </c>
      <c r="C30" s="442"/>
      <c r="D30" s="442"/>
      <c r="E30" s="867">
        <v>26</v>
      </c>
      <c r="F30" s="61">
        <f t="shared" ref="F30:F43" si="4">SUM(G30:N30)</f>
        <v>11100</v>
      </c>
      <c r="G30" s="912">
        <v>11100</v>
      </c>
      <c r="H30" s="183">
        <v>0</v>
      </c>
      <c r="I30" s="60">
        <v>0</v>
      </c>
      <c r="J30" s="160"/>
      <c r="K30" s="160"/>
      <c r="L30" s="60"/>
      <c r="M30" s="60"/>
      <c r="N30" s="223"/>
      <c r="O30" s="184"/>
      <c r="P30" s="184"/>
      <c r="Q30" s="460"/>
      <c r="R30" s="184"/>
      <c r="S30" s="635">
        <v>9551</v>
      </c>
      <c r="T30" s="866"/>
      <c r="U30" s="869">
        <v>10412</v>
      </c>
      <c r="V30" s="635">
        <v>9821.25</v>
      </c>
      <c r="W30"/>
      <c r="X30"/>
      <c r="Y30"/>
    </row>
    <row r="31" spans="1:25" s="14" customFormat="1" x14ac:dyDescent="0.25">
      <c r="A31" s="438"/>
      <c r="B31" s="442" t="s">
        <v>30</v>
      </c>
      <c r="C31" s="442"/>
      <c r="D31" s="442"/>
      <c r="E31" s="867">
        <v>27</v>
      </c>
      <c r="F31" s="61">
        <f t="shared" si="4"/>
        <v>0</v>
      </c>
      <c r="G31" s="912">
        <v>0</v>
      </c>
      <c r="H31" s="183">
        <v>0</v>
      </c>
      <c r="I31" s="60">
        <v>0</v>
      </c>
      <c r="J31" s="160"/>
      <c r="K31" s="160"/>
      <c r="L31" s="60"/>
      <c r="M31" s="60"/>
      <c r="N31" s="223"/>
      <c r="O31" s="184"/>
      <c r="P31" s="184"/>
      <c r="Q31" s="460"/>
      <c r="R31" s="184"/>
      <c r="S31" s="635">
        <v>33</v>
      </c>
      <c r="T31" s="866"/>
      <c r="U31" s="869">
        <v>0</v>
      </c>
      <c r="V31" s="635">
        <v>58.257779999999997</v>
      </c>
      <c r="W31"/>
      <c r="X31"/>
      <c r="Y31"/>
    </row>
    <row r="32" spans="1:25" s="14" customFormat="1" x14ac:dyDescent="0.25">
      <c r="A32" s="438"/>
      <c r="B32" s="442" t="s">
        <v>186</v>
      </c>
      <c r="C32" s="443"/>
      <c r="D32" s="443"/>
      <c r="E32" s="867">
        <v>28</v>
      </c>
      <c r="F32" s="61">
        <f t="shared" si="4"/>
        <v>32386</v>
      </c>
      <c r="G32" s="912">
        <v>32145</v>
      </c>
      <c r="H32" s="183">
        <v>241</v>
      </c>
      <c r="I32" s="60">
        <v>0</v>
      </c>
      <c r="J32" s="160"/>
      <c r="K32" s="160"/>
      <c r="L32" s="60"/>
      <c r="M32" s="60"/>
      <c r="N32" s="223"/>
      <c r="O32" s="184"/>
      <c r="P32" s="184"/>
      <c r="Q32" s="460"/>
      <c r="R32" s="184"/>
      <c r="S32" s="635">
        <v>38879</v>
      </c>
      <c r="T32" s="866"/>
      <c r="U32" s="869">
        <v>43740</v>
      </c>
      <c r="V32" s="635">
        <v>38698.65956</v>
      </c>
      <c r="W32"/>
      <c r="X32"/>
      <c r="Y32"/>
    </row>
    <row r="33" spans="1:25" s="14" customFormat="1" x14ac:dyDescent="0.25">
      <c r="A33" s="438"/>
      <c r="B33" s="442" t="s">
        <v>51</v>
      </c>
      <c r="C33" s="442"/>
      <c r="D33" s="442"/>
      <c r="E33" s="867">
        <v>29</v>
      </c>
      <c r="F33" s="61">
        <f t="shared" si="4"/>
        <v>0</v>
      </c>
      <c r="G33" s="912">
        <v>0</v>
      </c>
      <c r="H33" s="183">
        <v>0</v>
      </c>
      <c r="I33" s="60">
        <v>0</v>
      </c>
      <c r="J33" s="160"/>
      <c r="K33" s="160"/>
      <c r="L33" s="60"/>
      <c r="M33" s="60"/>
      <c r="N33" s="223"/>
      <c r="O33" s="184"/>
      <c r="P33" s="184"/>
      <c r="Q33" s="460"/>
      <c r="R33" s="184"/>
      <c r="S33" s="635">
        <v>0</v>
      </c>
      <c r="T33" s="866"/>
      <c r="U33" s="869">
        <v>0</v>
      </c>
      <c r="V33" s="635">
        <v>0</v>
      </c>
      <c r="W33"/>
      <c r="X33"/>
      <c r="Y33"/>
    </row>
    <row r="34" spans="1:25" s="14" customFormat="1" x14ac:dyDescent="0.25">
      <c r="A34" s="438"/>
      <c r="B34" s="442" t="s">
        <v>36</v>
      </c>
      <c r="C34" s="442"/>
      <c r="D34" s="442"/>
      <c r="E34" s="867">
        <v>30</v>
      </c>
      <c r="F34" s="61">
        <f t="shared" si="4"/>
        <v>1920</v>
      </c>
      <c r="G34" s="912">
        <v>1920</v>
      </c>
      <c r="H34" s="183">
        <v>0</v>
      </c>
      <c r="I34" s="60">
        <v>0</v>
      </c>
      <c r="J34" s="160"/>
      <c r="K34" s="160"/>
      <c r="L34" s="60"/>
      <c r="M34" s="60"/>
      <c r="N34" s="223"/>
      <c r="O34" s="184"/>
      <c r="P34" s="184"/>
      <c r="Q34" s="460"/>
      <c r="R34" s="184"/>
      <c r="S34" s="635">
        <v>1553</v>
      </c>
      <c r="T34" s="866"/>
      <c r="U34" s="869">
        <v>834</v>
      </c>
      <c r="V34" s="635">
        <v>682.77099999999996</v>
      </c>
      <c r="W34"/>
      <c r="X34"/>
      <c r="Y34"/>
    </row>
    <row r="35" spans="1:25" s="239" customFormat="1" x14ac:dyDescent="0.25">
      <c r="A35" s="235"/>
      <c r="B35" s="236" t="s">
        <v>165</v>
      </c>
      <c r="C35" s="236"/>
      <c r="D35" s="236"/>
      <c r="E35" s="900">
        <v>31</v>
      </c>
      <c r="F35" s="520">
        <f t="shared" si="4"/>
        <v>7280</v>
      </c>
      <c r="G35" s="901">
        <v>7280</v>
      </c>
      <c r="H35" s="240">
        <v>0</v>
      </c>
      <c r="I35" s="241">
        <v>0</v>
      </c>
      <c r="J35" s="241"/>
      <c r="K35" s="241"/>
      <c r="L35" s="241"/>
      <c r="M35" s="241"/>
      <c r="N35" s="434"/>
      <c r="O35" s="583"/>
      <c r="P35" s="238"/>
      <c r="Q35" s="632"/>
      <c r="R35" s="606"/>
      <c r="S35" s="238">
        <v>2045</v>
      </c>
      <c r="T35" s="139"/>
      <c r="U35" s="522">
        <v>1144</v>
      </c>
      <c r="V35" s="238">
        <v>6449.2290000000003</v>
      </c>
      <c r="W35"/>
      <c r="X35"/>
      <c r="Y35"/>
    </row>
    <row r="36" spans="1:25" s="14" customFormat="1" x14ac:dyDescent="0.25">
      <c r="A36" s="438"/>
      <c r="B36" s="442" t="s">
        <v>53</v>
      </c>
      <c r="C36" s="442"/>
      <c r="D36" s="442"/>
      <c r="E36" s="867">
        <v>32</v>
      </c>
      <c r="F36" s="61">
        <f t="shared" si="4"/>
        <v>3966</v>
      </c>
      <c r="G36" s="912">
        <v>3966</v>
      </c>
      <c r="H36" s="183">
        <v>0</v>
      </c>
      <c r="I36" s="60">
        <v>0</v>
      </c>
      <c r="J36" s="60"/>
      <c r="K36" s="160"/>
      <c r="L36" s="60"/>
      <c r="M36" s="60"/>
      <c r="N36" s="223"/>
      <c r="O36" s="184"/>
      <c r="P36" s="184"/>
      <c r="Q36" s="460"/>
      <c r="R36" s="184"/>
      <c r="S36" s="635">
        <v>8561</v>
      </c>
      <c r="T36" s="866"/>
      <c r="U36" s="869">
        <v>2911</v>
      </c>
      <c r="V36" s="635">
        <v>7036.6559999999999</v>
      </c>
      <c r="W36"/>
      <c r="X36"/>
      <c r="Y36"/>
    </row>
    <row r="37" spans="1:25" s="14" customFormat="1" x14ac:dyDescent="0.25">
      <c r="A37" s="438"/>
      <c r="B37" s="442" t="s">
        <v>126</v>
      </c>
      <c r="C37" s="442"/>
      <c r="D37" s="442"/>
      <c r="E37" s="867">
        <v>33</v>
      </c>
      <c r="F37" s="61">
        <f t="shared" si="4"/>
        <v>33203</v>
      </c>
      <c r="G37" s="912">
        <v>33203</v>
      </c>
      <c r="H37" s="183">
        <v>0</v>
      </c>
      <c r="I37" s="60">
        <v>0</v>
      </c>
      <c r="J37" s="60"/>
      <c r="K37" s="160"/>
      <c r="L37" s="60"/>
      <c r="M37" s="60"/>
      <c r="N37" s="223"/>
      <c r="O37" s="184"/>
      <c r="P37" s="184"/>
      <c r="Q37" s="460"/>
      <c r="R37" s="184"/>
      <c r="S37" s="635">
        <v>36826</v>
      </c>
      <c r="T37" s="866"/>
      <c r="U37" s="869">
        <v>34347</v>
      </c>
      <c r="V37" s="635">
        <v>37907.645250000001</v>
      </c>
      <c r="W37"/>
      <c r="X37"/>
      <c r="Y37"/>
    </row>
    <row r="38" spans="1:25" s="14" customFormat="1" x14ac:dyDescent="0.25">
      <c r="A38" s="438"/>
      <c r="B38" s="442" t="s">
        <v>55</v>
      </c>
      <c r="C38" s="442"/>
      <c r="D38" s="442"/>
      <c r="E38" s="867">
        <v>34</v>
      </c>
      <c r="F38" s="61">
        <f t="shared" si="4"/>
        <v>19553</v>
      </c>
      <c r="G38" s="912">
        <v>19376</v>
      </c>
      <c r="H38" s="183">
        <v>0</v>
      </c>
      <c r="I38" s="60">
        <v>177</v>
      </c>
      <c r="J38" s="60"/>
      <c r="K38" s="160"/>
      <c r="L38" s="60"/>
      <c r="M38" s="60"/>
      <c r="N38" s="223"/>
      <c r="O38" s="184"/>
      <c r="P38" s="184"/>
      <c r="Q38" s="460"/>
      <c r="R38" s="184"/>
      <c r="S38" s="635">
        <v>20094</v>
      </c>
      <c r="T38" s="866"/>
      <c r="U38" s="869">
        <v>18730</v>
      </c>
      <c r="V38" s="635">
        <v>18906.981530000001</v>
      </c>
      <c r="W38"/>
      <c r="X38"/>
      <c r="Y38"/>
    </row>
    <row r="39" spans="1:25" s="239" customFormat="1" x14ac:dyDescent="0.25">
      <c r="A39" s="235"/>
      <c r="B39" s="236" t="s">
        <v>145</v>
      </c>
      <c r="C39" s="236"/>
      <c r="D39" s="236"/>
      <c r="E39" s="900">
        <v>35</v>
      </c>
      <c r="F39" s="520">
        <f t="shared" si="4"/>
        <v>0</v>
      </c>
      <c r="G39" s="901">
        <v>0</v>
      </c>
      <c r="H39" s="240">
        <v>0</v>
      </c>
      <c r="I39" s="241">
        <v>0</v>
      </c>
      <c r="J39" s="241"/>
      <c r="K39" s="241"/>
      <c r="L39" s="241"/>
      <c r="M39" s="241"/>
      <c r="N39" s="434"/>
      <c r="O39" s="583"/>
      <c r="P39" s="238"/>
      <c r="Q39" s="632"/>
      <c r="R39" s="606"/>
      <c r="S39" s="238">
        <v>281</v>
      </c>
      <c r="T39" s="139"/>
      <c r="U39" s="522">
        <v>325</v>
      </c>
      <c r="V39" s="238">
        <v>8853.6421599999994</v>
      </c>
      <c r="W39"/>
      <c r="X39"/>
      <c r="Y39"/>
    </row>
    <row r="40" spans="1:25" s="14" customFormat="1" x14ac:dyDescent="0.25">
      <c r="A40" s="438"/>
      <c r="B40" s="442" t="s">
        <v>56</v>
      </c>
      <c r="C40" s="442"/>
      <c r="D40" s="442"/>
      <c r="E40" s="867">
        <v>36</v>
      </c>
      <c r="F40" s="61">
        <f t="shared" si="4"/>
        <v>0</v>
      </c>
      <c r="G40" s="912">
        <v>0</v>
      </c>
      <c r="H40" s="183">
        <v>0</v>
      </c>
      <c r="I40" s="60">
        <v>0</v>
      </c>
      <c r="J40" s="160"/>
      <c r="K40" s="160"/>
      <c r="L40" s="60"/>
      <c r="M40" s="60"/>
      <c r="N40" s="223"/>
      <c r="O40" s="184"/>
      <c r="P40" s="184"/>
      <c r="Q40" s="460"/>
      <c r="R40" s="184"/>
      <c r="S40" s="635">
        <v>0</v>
      </c>
      <c r="T40" s="866"/>
      <c r="U40" s="869">
        <v>0</v>
      </c>
      <c r="V40" s="635">
        <v>0</v>
      </c>
      <c r="W40"/>
      <c r="X40"/>
      <c r="Y40"/>
    </row>
    <row r="41" spans="1:25" s="14" customFormat="1" x14ac:dyDescent="0.25">
      <c r="A41" s="438"/>
      <c r="B41" s="442" t="s">
        <v>57</v>
      </c>
      <c r="C41" s="442"/>
      <c r="D41" s="442"/>
      <c r="E41" s="867">
        <v>37</v>
      </c>
      <c r="F41" s="61">
        <f t="shared" si="4"/>
        <v>47824</v>
      </c>
      <c r="G41" s="912">
        <v>47703</v>
      </c>
      <c r="H41" s="183">
        <v>0</v>
      </c>
      <c r="I41" s="60">
        <v>121</v>
      </c>
      <c r="J41" s="160"/>
      <c r="K41" s="160"/>
      <c r="L41" s="60"/>
      <c r="M41" s="60"/>
      <c r="N41" s="223"/>
      <c r="O41" s="184"/>
      <c r="P41" s="184"/>
      <c r="Q41" s="460"/>
      <c r="R41" s="184"/>
      <c r="S41" s="635">
        <v>49296</v>
      </c>
      <c r="T41" s="866"/>
      <c r="U41" s="869">
        <v>40025</v>
      </c>
      <c r="V41" s="635">
        <v>40781.310279999998</v>
      </c>
      <c r="W41"/>
      <c r="X41"/>
      <c r="Y41"/>
    </row>
    <row r="42" spans="1:25" s="14" customFormat="1" x14ac:dyDescent="0.25">
      <c r="A42" s="438"/>
      <c r="B42" s="442" t="s">
        <v>58</v>
      </c>
      <c r="C42" s="442"/>
      <c r="D42" s="442"/>
      <c r="E42" s="867">
        <v>38</v>
      </c>
      <c r="F42" s="61">
        <f t="shared" si="4"/>
        <v>26647</v>
      </c>
      <c r="G42" s="913">
        <v>0</v>
      </c>
      <c r="H42" s="183">
        <v>15647</v>
      </c>
      <c r="I42" s="60">
        <v>0</v>
      </c>
      <c r="J42" s="160"/>
      <c r="K42" s="160"/>
      <c r="L42" s="60"/>
      <c r="M42" s="60">
        <v>2000</v>
      </c>
      <c r="N42" s="223">
        <v>9000</v>
      </c>
      <c r="O42" s="184"/>
      <c r="P42" s="184"/>
      <c r="Q42" s="460"/>
      <c r="R42" s="184"/>
      <c r="S42" s="635">
        <v>39899</v>
      </c>
      <c r="T42" s="914"/>
      <c r="U42" s="869">
        <v>37825</v>
      </c>
      <c r="V42" s="635">
        <v>33281.940360000001</v>
      </c>
      <c r="W42"/>
      <c r="X42"/>
      <c r="Y42"/>
    </row>
    <row r="43" spans="1:25" s="14" customFormat="1" x14ac:dyDescent="0.25">
      <c r="A43" s="445"/>
      <c r="B43" s="446" t="s">
        <v>46</v>
      </c>
      <c r="C43" s="446"/>
      <c r="D43" s="446"/>
      <c r="E43" s="915">
        <v>39</v>
      </c>
      <c r="F43" s="904">
        <f t="shared" si="4"/>
        <v>700</v>
      </c>
      <c r="G43" s="916">
        <v>700</v>
      </c>
      <c r="H43" s="461">
        <v>0</v>
      </c>
      <c r="I43" s="435">
        <v>0</v>
      </c>
      <c r="J43" s="462"/>
      <c r="K43" s="462"/>
      <c r="L43" s="435"/>
      <c r="M43" s="435"/>
      <c r="N43" s="322"/>
      <c r="O43" s="103"/>
      <c r="P43" s="103"/>
      <c r="Q43" s="463"/>
      <c r="R43" s="103"/>
      <c r="S43" s="637">
        <v>695</v>
      </c>
      <c r="T43" s="866"/>
      <c r="U43" s="917">
        <v>450</v>
      </c>
      <c r="V43" s="637">
        <v>741.46511999999996</v>
      </c>
      <c r="W43"/>
      <c r="X43"/>
      <c r="Y43"/>
    </row>
    <row r="44" spans="1:25" s="14" customFormat="1" ht="13.8" thickBot="1" x14ac:dyDescent="0.3">
      <c r="A44" s="438" t="s">
        <v>169</v>
      </c>
      <c r="B44" s="441"/>
      <c r="C44" s="441"/>
      <c r="D44" s="441"/>
      <c r="E44" s="903">
        <v>40</v>
      </c>
      <c r="F44" s="918">
        <f t="shared" ref="F44:S44" si="5">F29+F33+F37+F41+F42+F43-F6-F27</f>
        <v>2950</v>
      </c>
      <c r="G44" s="919">
        <f t="shared" si="5"/>
        <v>2950</v>
      </c>
      <c r="H44" s="920">
        <f t="shared" si="5"/>
        <v>0</v>
      </c>
      <c r="I44" s="921">
        <f t="shared" si="5"/>
        <v>0</v>
      </c>
      <c r="J44" s="921">
        <f t="shared" si="5"/>
        <v>0</v>
      </c>
      <c r="K44" s="921">
        <f t="shared" si="5"/>
        <v>0</v>
      </c>
      <c r="L44" s="921">
        <f t="shared" si="5"/>
        <v>0</v>
      </c>
      <c r="M44" s="921">
        <f t="shared" si="5"/>
        <v>0</v>
      </c>
      <c r="N44" s="921">
        <f t="shared" si="5"/>
        <v>0</v>
      </c>
      <c r="O44" s="515">
        <f t="shared" si="5"/>
        <v>0</v>
      </c>
      <c r="P44" s="515">
        <f t="shared" si="5"/>
        <v>0</v>
      </c>
      <c r="Q44" s="578">
        <f t="shared" si="5"/>
        <v>0</v>
      </c>
      <c r="R44" s="515">
        <f t="shared" si="5"/>
        <v>0</v>
      </c>
      <c r="S44" s="515">
        <f t="shared" si="5"/>
        <v>1824.808870000008</v>
      </c>
      <c r="T44" s="139"/>
      <c r="U44" s="922">
        <f>U29+U33+U37+U41+U42+U43-U6-U27</f>
        <v>1300</v>
      </c>
      <c r="V44" s="918">
        <f>V29+V33+V37+V41+V42+V43-V6-V27</f>
        <v>1235.8527400000069</v>
      </c>
      <c r="W44"/>
      <c r="X44"/>
      <c r="Y44"/>
    </row>
    <row r="45" spans="1:25" ht="13.8" thickBot="1" x14ac:dyDescent="0.3">
      <c r="A45" s="854" t="s">
        <v>168</v>
      </c>
      <c r="B45" s="855"/>
      <c r="C45" s="855"/>
      <c r="D45" s="855"/>
      <c r="E45" s="858">
        <v>41</v>
      </c>
      <c r="F45" s="859">
        <f t="shared" ref="F45:P45" si="6">F28-F5</f>
        <v>2950</v>
      </c>
      <c r="G45" s="860">
        <f t="shared" si="6"/>
        <v>2950</v>
      </c>
      <c r="H45" s="861">
        <f t="shared" si="6"/>
        <v>0</v>
      </c>
      <c r="I45" s="861">
        <f t="shared" si="6"/>
        <v>0</v>
      </c>
      <c r="J45" s="861">
        <f t="shared" si="6"/>
        <v>0</v>
      </c>
      <c r="K45" s="861">
        <f t="shared" si="6"/>
        <v>0</v>
      </c>
      <c r="L45" s="861">
        <f t="shared" si="6"/>
        <v>0</v>
      </c>
      <c r="M45" s="861">
        <f t="shared" si="6"/>
        <v>0</v>
      </c>
      <c r="N45" s="862">
        <f>N28-N5</f>
        <v>0</v>
      </c>
      <c r="O45" s="863">
        <f t="shared" si="6"/>
        <v>0</v>
      </c>
      <c r="P45" s="832">
        <f t="shared" si="6"/>
        <v>0</v>
      </c>
      <c r="Q45" s="864"/>
      <c r="R45" s="832">
        <f>R28-R5</f>
        <v>0</v>
      </c>
      <c r="S45" s="865">
        <f>S28-S5</f>
        <v>1824.808870000008</v>
      </c>
      <c r="T45" s="911"/>
      <c r="U45" s="859">
        <f>U28-U5</f>
        <v>1300</v>
      </c>
      <c r="V45" s="859">
        <f>V28-V5</f>
        <v>1285.0220600000466</v>
      </c>
    </row>
    <row r="46" spans="1:25" x14ac:dyDescent="0.25">
      <c r="A46" s="431" t="s">
        <v>215</v>
      </c>
      <c r="C46" s="24"/>
      <c r="D46" s="63"/>
      <c r="E46" s="469" t="s">
        <v>162</v>
      </c>
      <c r="G46" s="24"/>
      <c r="H46" s="470">
        <v>8433.6976499999982</v>
      </c>
      <c r="I46" s="470">
        <v>495.44806000000005</v>
      </c>
      <c r="J46" s="470"/>
      <c r="K46" s="470">
        <v>3014.8602500000002</v>
      </c>
      <c r="L46" s="470">
        <v>203.27305999999999</v>
      </c>
      <c r="M46" s="470">
        <v>7195.857</v>
      </c>
      <c r="N46" s="519"/>
      <c r="O46" s="24"/>
      <c r="P46" s="24"/>
      <c r="S46" s="497"/>
      <c r="T46" s="497"/>
      <c r="U46" s="497"/>
      <c r="V46" s="497"/>
    </row>
    <row r="47" spans="1:25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0</v>
      </c>
      <c r="G47" s="25"/>
    </row>
    <row r="48" spans="1:25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0</v>
      </c>
      <c r="G48" s="25"/>
    </row>
  </sheetData>
  <mergeCells count="5">
    <mergeCell ref="A3:D3"/>
    <mergeCell ref="C4:D4"/>
    <mergeCell ref="A47:D47"/>
    <mergeCell ref="A48:E48"/>
    <mergeCell ref="H3:N3"/>
  </mergeCells>
  <phoneticPr fontId="0" type="noConversion"/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89" orientation="landscape" r:id="rId1"/>
  <headerFooter alignWithMargins="0"/>
  <ignoredErrors>
    <ignoredError sqref="F28" formula="1"/>
    <ignoredError sqref="G6:H6 S6 U5:V5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48"/>
  <sheetViews>
    <sheetView showGridLines="0" workbookViewId="0">
      <pane ySplit="5" topLeftCell="A6" activePane="bottomLeft" state="frozen"/>
      <selection activeCell="K46" sqref="K4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0" customWidth="1"/>
    <col min="6" max="6" width="10.44140625" style="24" customWidth="1"/>
    <col min="7" max="7" width="10.44140625" style="29" customWidth="1"/>
    <col min="8" max="14" width="6.5546875" style="29" customWidth="1"/>
    <col min="15" max="15" width="9.5546875" style="29" hidden="1" customWidth="1"/>
    <col min="16" max="16" width="9.5546875" style="29" hidden="1" customWidth="1" collapsed="1"/>
    <col min="17" max="17" width="8.88671875" style="174" hidden="1" customWidth="1"/>
    <col min="18" max="18" width="11.44140625" style="174" hidden="1" customWidth="1"/>
    <col min="19" max="19" width="10.44140625" style="64" customWidth="1" collapsed="1"/>
    <col min="20" max="20" width="2" style="141" customWidth="1"/>
    <col min="21" max="21" width="10.44140625" style="24" customWidth="1"/>
    <col min="22" max="22" width="10.44140625" style="64" customWidth="1" collapsed="1"/>
    <col min="24" max="24" width="9" bestFit="1" customWidth="1"/>
  </cols>
  <sheetData>
    <row r="1" spans="1:25" x14ac:dyDescent="0.25">
      <c r="E1" s="684"/>
      <c r="G1" s="24"/>
      <c r="H1" s="24"/>
      <c r="I1" s="24"/>
      <c r="J1" s="24"/>
      <c r="K1" s="24"/>
      <c r="L1" s="24"/>
      <c r="M1" s="24"/>
      <c r="N1" s="24"/>
      <c r="S1" s="497"/>
      <c r="T1" s="139"/>
      <c r="V1" s="497"/>
    </row>
    <row r="2" spans="1:25" ht="13.8" thickBot="1" x14ac:dyDescent="0.3"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5" ht="15.75" customHeight="1" thickBot="1" x14ac:dyDescent="0.35">
      <c r="A3" s="1045" t="s">
        <v>207</v>
      </c>
      <c r="B3" s="1055"/>
      <c r="C3" s="1055"/>
      <c r="D3" s="1055"/>
      <c r="E3" s="835"/>
      <c r="F3" s="227" t="s">
        <v>0</v>
      </c>
      <c r="G3" s="836" t="s">
        <v>2</v>
      </c>
      <c r="H3" s="1056" t="s">
        <v>3</v>
      </c>
      <c r="I3" s="1056"/>
      <c r="J3" s="1056"/>
      <c r="K3" s="1056"/>
      <c r="L3" s="1056"/>
      <c r="M3" s="1056"/>
      <c r="N3" s="1057"/>
      <c r="O3" s="837" t="s">
        <v>1</v>
      </c>
      <c r="P3" s="838" t="s">
        <v>4</v>
      </c>
      <c r="Q3" s="227" t="s">
        <v>111</v>
      </c>
      <c r="R3" s="227" t="s">
        <v>112</v>
      </c>
      <c r="S3" s="706" t="s">
        <v>4</v>
      </c>
      <c r="T3" s="839"/>
      <c r="U3" s="840" t="s">
        <v>0</v>
      </c>
      <c r="V3" s="706" t="s">
        <v>4</v>
      </c>
    </row>
    <row r="4" spans="1:25" s="7" customFormat="1" ht="13.8" thickBot="1" x14ac:dyDescent="0.3">
      <c r="A4" s="841" t="s">
        <v>108</v>
      </c>
      <c r="B4" s="842"/>
      <c r="C4" s="1047" t="s">
        <v>76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849" t="s">
        <v>7</v>
      </c>
      <c r="P4" s="850">
        <v>2011</v>
      </c>
      <c r="Q4" s="849">
        <v>2016</v>
      </c>
      <c r="R4" s="849"/>
      <c r="S4" s="851">
        <v>2023</v>
      </c>
      <c r="T4" s="839"/>
      <c r="U4" s="852">
        <v>2023</v>
      </c>
      <c r="V4" s="853">
        <v>2022</v>
      </c>
      <c r="W4"/>
      <c r="X4"/>
      <c r="Y4"/>
    </row>
    <row r="5" spans="1:25" ht="13.8" thickBot="1" x14ac:dyDescent="0.3">
      <c r="A5" s="854" t="s">
        <v>166</v>
      </c>
      <c r="B5" s="855"/>
      <c r="C5" s="856"/>
      <c r="D5" s="857"/>
      <c r="E5" s="858">
        <v>1</v>
      </c>
      <c r="F5" s="859">
        <f t="shared" ref="F5:P5" si="0">SUM(F7:F27)</f>
        <v>188573</v>
      </c>
      <c r="G5" s="860">
        <f t="shared" si="0"/>
        <v>172674</v>
      </c>
      <c r="H5" s="861">
        <f t="shared" si="0"/>
        <v>13167</v>
      </c>
      <c r="I5" s="861">
        <f t="shared" si="0"/>
        <v>352</v>
      </c>
      <c r="J5" s="861">
        <f t="shared" si="0"/>
        <v>0</v>
      </c>
      <c r="K5" s="861">
        <f t="shared" si="0"/>
        <v>0</v>
      </c>
      <c r="L5" s="861">
        <f t="shared" si="0"/>
        <v>0</v>
      </c>
      <c r="M5" s="861">
        <f t="shared" si="0"/>
        <v>680</v>
      </c>
      <c r="N5" s="862">
        <f>SUM(N7:N27)</f>
        <v>1700</v>
      </c>
      <c r="O5" s="863">
        <f t="shared" si="0"/>
        <v>0</v>
      </c>
      <c r="P5" s="832">
        <f t="shared" si="0"/>
        <v>0</v>
      </c>
      <c r="Q5" s="864">
        <f>IF(F5=0,0,P5/F5)</f>
        <v>0</v>
      </c>
      <c r="R5" s="832">
        <f>SUM(R7:R27)</f>
        <v>0</v>
      </c>
      <c r="S5" s="865">
        <f>SUM(S7:S27)</f>
        <v>182802.38850999999</v>
      </c>
      <c r="T5" s="866"/>
      <c r="U5" s="859">
        <f>SUM(U7:U27)</f>
        <v>193007.21599999999</v>
      </c>
      <c r="V5" s="859">
        <f>SUM(V7:V27)</f>
        <v>167461.98072999995</v>
      </c>
    </row>
    <row r="6" spans="1:25" s="14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 t="shared" ref="F6:P6" si="1">SUM(F7:F17)</f>
        <v>146602</v>
      </c>
      <c r="G6" s="868">
        <f>SUM(G7:G17)</f>
        <v>131046</v>
      </c>
      <c r="H6" s="325">
        <f t="shared" si="1"/>
        <v>13167</v>
      </c>
      <c r="I6" s="323">
        <f t="shared" si="1"/>
        <v>9</v>
      </c>
      <c r="J6" s="323">
        <f t="shared" si="1"/>
        <v>0</v>
      </c>
      <c r="K6" s="323"/>
      <c r="L6" s="323">
        <f>SUM(L7:L17)</f>
        <v>0</v>
      </c>
      <c r="M6" s="323">
        <f>SUM(M7:M17)</f>
        <v>680</v>
      </c>
      <c r="N6" s="321"/>
      <c r="O6" s="102">
        <f>SUM(O7:O17)</f>
        <v>0</v>
      </c>
      <c r="P6" s="102">
        <f t="shared" si="1"/>
        <v>0</v>
      </c>
      <c r="Q6" s="457">
        <f>IF(F6=0,0,P6/F6)</f>
        <v>0</v>
      </c>
      <c r="R6" s="102">
        <f>SUM(R7:R17)</f>
        <v>0</v>
      </c>
      <c r="S6" s="102">
        <f>SUM(S7:S17)</f>
        <v>135859.15033</v>
      </c>
      <c r="T6" s="866"/>
      <c r="U6" s="869">
        <v>141172.46299999999</v>
      </c>
      <c r="V6" s="61">
        <v>125285.74245999998</v>
      </c>
      <c r="W6"/>
      <c r="X6"/>
      <c r="Y6"/>
    </row>
    <row r="7" spans="1:25" s="32" customFormat="1" x14ac:dyDescent="0.25">
      <c r="A7" s="31"/>
      <c r="C7" s="32" t="s">
        <v>16</v>
      </c>
      <c r="D7" s="33" t="s">
        <v>17</v>
      </c>
      <c r="E7" s="870">
        <v>3</v>
      </c>
      <c r="F7" s="871">
        <f>SUM(G7:N7)</f>
        <v>66930</v>
      </c>
      <c r="G7" s="872">
        <v>63730</v>
      </c>
      <c r="H7" s="873">
        <v>3200</v>
      </c>
      <c r="I7" s="874"/>
      <c r="J7" s="875"/>
      <c r="K7" s="875"/>
      <c r="L7" s="874"/>
      <c r="M7" s="874"/>
      <c r="N7" s="876"/>
      <c r="O7" s="871"/>
      <c r="P7" s="871"/>
      <c r="Q7" s="877"/>
      <c r="R7" s="878"/>
      <c r="S7" s="665">
        <v>62421.50677</v>
      </c>
      <c r="T7" s="217"/>
      <c r="U7" s="879">
        <v>64339</v>
      </c>
      <c r="V7" s="665">
        <v>58677.567409999996</v>
      </c>
      <c r="W7"/>
      <c r="X7"/>
      <c r="Y7"/>
    </row>
    <row r="8" spans="1:25" s="32" customFormat="1" x14ac:dyDescent="0.25">
      <c r="A8" s="31"/>
      <c r="D8" s="33" t="s">
        <v>18</v>
      </c>
      <c r="E8" s="870">
        <v>4</v>
      </c>
      <c r="F8" s="871">
        <f t="shared" ref="F8:F27" si="2">SUM(G8:N8)</f>
        <v>4400</v>
      </c>
      <c r="G8" s="880">
        <v>4050</v>
      </c>
      <c r="H8" s="873">
        <v>350</v>
      </c>
      <c r="I8" s="874"/>
      <c r="J8" s="875"/>
      <c r="K8" s="875"/>
      <c r="L8" s="874"/>
      <c r="M8" s="874"/>
      <c r="N8" s="876"/>
      <c r="O8" s="871"/>
      <c r="P8" s="871"/>
      <c r="Q8" s="877"/>
      <c r="R8" s="878"/>
      <c r="S8" s="665">
        <v>4384.1187900000004</v>
      </c>
      <c r="T8" s="217"/>
      <c r="U8" s="879">
        <v>4400</v>
      </c>
      <c r="V8" s="665">
        <v>3134.9459100000004</v>
      </c>
      <c r="W8"/>
      <c r="X8"/>
      <c r="Y8"/>
    </row>
    <row r="9" spans="1:25" s="32" customFormat="1" x14ac:dyDescent="0.25">
      <c r="A9" s="31"/>
      <c r="D9" s="33" t="s">
        <v>19</v>
      </c>
      <c r="E9" s="870">
        <v>5</v>
      </c>
      <c r="F9" s="871">
        <f t="shared" si="2"/>
        <v>24300</v>
      </c>
      <c r="G9" s="880">
        <v>22930</v>
      </c>
      <c r="H9" s="873">
        <v>1370</v>
      </c>
      <c r="I9" s="874"/>
      <c r="J9" s="875"/>
      <c r="K9" s="875"/>
      <c r="L9" s="874"/>
      <c r="M9" s="874"/>
      <c r="N9" s="876"/>
      <c r="O9" s="871"/>
      <c r="P9" s="871"/>
      <c r="Q9" s="877"/>
      <c r="R9" s="878"/>
      <c r="S9" s="665">
        <v>21569.118469999998</v>
      </c>
      <c r="T9" s="217"/>
      <c r="U9" s="879">
        <v>22389.971999999998</v>
      </c>
      <c r="V9" s="665">
        <v>20140.57127</v>
      </c>
      <c r="W9"/>
      <c r="X9"/>
      <c r="Y9"/>
    </row>
    <row r="10" spans="1:25" s="32" customFormat="1" x14ac:dyDescent="0.25">
      <c r="A10" s="31"/>
      <c r="D10" s="33" t="s">
        <v>20</v>
      </c>
      <c r="E10" s="870">
        <v>6</v>
      </c>
      <c r="F10" s="871">
        <f t="shared" si="2"/>
        <v>9430</v>
      </c>
      <c r="G10" s="880">
        <v>9430</v>
      </c>
      <c r="H10" s="873">
        <v>0</v>
      </c>
      <c r="I10" s="874"/>
      <c r="J10" s="875"/>
      <c r="K10" s="875"/>
      <c r="L10" s="874"/>
      <c r="M10" s="874"/>
      <c r="N10" s="876"/>
      <c r="O10" s="871"/>
      <c r="P10" s="871"/>
      <c r="Q10" s="877"/>
      <c r="R10" s="871"/>
      <c r="S10" s="665">
        <v>8532.6391300000014</v>
      </c>
      <c r="T10" s="217"/>
      <c r="U10" s="879">
        <v>10632</v>
      </c>
      <c r="V10" s="665">
        <v>8434.4851099999996</v>
      </c>
      <c r="W10"/>
      <c r="X10"/>
      <c r="Y10"/>
    </row>
    <row r="11" spans="1:25" s="32" customFormat="1" x14ac:dyDescent="0.25">
      <c r="A11" s="31"/>
      <c r="D11" s="33" t="s">
        <v>21</v>
      </c>
      <c r="E11" s="870">
        <v>7</v>
      </c>
      <c r="F11" s="871">
        <f t="shared" si="2"/>
        <v>2840</v>
      </c>
      <c r="G11" s="880">
        <v>1840</v>
      </c>
      <c r="H11" s="873">
        <v>1000</v>
      </c>
      <c r="I11" s="874"/>
      <c r="J11" s="875"/>
      <c r="K11" s="875"/>
      <c r="L11" s="874"/>
      <c r="M11" s="874"/>
      <c r="N11" s="876"/>
      <c r="O11" s="871"/>
      <c r="P11" s="871"/>
      <c r="Q11" s="877"/>
      <c r="R11" s="871"/>
      <c r="S11" s="665">
        <v>2300.32915</v>
      </c>
      <c r="T11" s="217"/>
      <c r="U11" s="879">
        <v>2626</v>
      </c>
      <c r="V11" s="665">
        <v>1761.6178200000002</v>
      </c>
      <c r="W11"/>
      <c r="X11"/>
      <c r="Y11"/>
    </row>
    <row r="12" spans="1:25" s="32" customFormat="1" x14ac:dyDescent="0.25">
      <c r="A12" s="31"/>
      <c r="D12" s="33" t="s">
        <v>22</v>
      </c>
      <c r="E12" s="870">
        <v>8</v>
      </c>
      <c r="F12" s="871">
        <f t="shared" si="2"/>
        <v>5920</v>
      </c>
      <c r="G12" s="880">
        <v>3319</v>
      </c>
      <c r="H12" s="873">
        <v>2592</v>
      </c>
      <c r="I12" s="874">
        <v>9</v>
      </c>
      <c r="J12" s="875"/>
      <c r="K12" s="875"/>
      <c r="L12" s="874"/>
      <c r="M12" s="874"/>
      <c r="N12" s="876"/>
      <c r="O12" s="871"/>
      <c r="P12" s="871"/>
      <c r="Q12" s="877"/>
      <c r="R12" s="871"/>
      <c r="S12" s="665">
        <v>4882.7935900000002</v>
      </c>
      <c r="T12" s="217"/>
      <c r="U12" s="879">
        <v>4332</v>
      </c>
      <c r="V12" s="665">
        <v>3610.3094300000002</v>
      </c>
      <c r="W12"/>
      <c r="X12"/>
      <c r="Y12"/>
    </row>
    <row r="13" spans="1:25" s="32" customFormat="1" x14ac:dyDescent="0.25">
      <c r="A13" s="31"/>
      <c r="D13" s="33" t="s">
        <v>23</v>
      </c>
      <c r="E13" s="870">
        <v>9</v>
      </c>
      <c r="F13" s="871">
        <f t="shared" si="2"/>
        <v>8750</v>
      </c>
      <c r="G13" s="880">
        <v>7005</v>
      </c>
      <c r="H13" s="873">
        <v>1745</v>
      </c>
      <c r="I13" s="874"/>
      <c r="J13" s="875"/>
      <c r="K13" s="875"/>
      <c r="L13" s="874"/>
      <c r="M13" s="874"/>
      <c r="N13" s="876"/>
      <c r="O13" s="871"/>
      <c r="P13" s="871"/>
      <c r="Q13" s="877"/>
      <c r="R13" s="871"/>
      <c r="S13" s="665">
        <v>8093.3129500000005</v>
      </c>
      <c r="T13" s="217"/>
      <c r="U13" s="879">
        <v>9402</v>
      </c>
      <c r="V13" s="665">
        <v>8069.3019100000001</v>
      </c>
      <c r="W13"/>
      <c r="X13"/>
      <c r="Y13"/>
    </row>
    <row r="14" spans="1:25" s="32" customFormat="1" x14ac:dyDescent="0.25">
      <c r="A14" s="31"/>
      <c r="D14" s="33" t="s">
        <v>24</v>
      </c>
      <c r="E14" s="870">
        <v>10</v>
      </c>
      <c r="F14" s="871">
        <f t="shared" si="2"/>
        <v>780</v>
      </c>
      <c r="G14" s="872">
        <v>700</v>
      </c>
      <c r="H14" s="873">
        <v>80</v>
      </c>
      <c r="I14" s="874"/>
      <c r="J14" s="875"/>
      <c r="K14" s="875"/>
      <c r="L14" s="874"/>
      <c r="M14" s="874"/>
      <c r="N14" s="876"/>
      <c r="O14" s="871"/>
      <c r="P14" s="871"/>
      <c r="Q14" s="877"/>
      <c r="R14" s="871"/>
      <c r="S14" s="665">
        <v>660.62169999999992</v>
      </c>
      <c r="T14" s="217"/>
      <c r="U14" s="879">
        <v>825</v>
      </c>
      <c r="V14" s="665">
        <v>428.37248</v>
      </c>
      <c r="W14"/>
      <c r="X14"/>
      <c r="Y14"/>
    </row>
    <row r="15" spans="1:25" s="32" customFormat="1" x14ac:dyDescent="0.25">
      <c r="A15" s="31"/>
      <c r="D15" s="33" t="s">
        <v>25</v>
      </c>
      <c r="E15" s="870">
        <v>11</v>
      </c>
      <c r="F15" s="871">
        <f t="shared" si="2"/>
        <v>4300</v>
      </c>
      <c r="G15" s="880">
        <v>4300</v>
      </c>
      <c r="H15" s="873">
        <v>0</v>
      </c>
      <c r="I15" s="874"/>
      <c r="J15" s="875"/>
      <c r="K15" s="875"/>
      <c r="L15" s="874"/>
      <c r="M15" s="874"/>
      <c r="N15" s="876"/>
      <c r="O15" s="871"/>
      <c r="P15" s="871"/>
      <c r="Q15" s="877"/>
      <c r="R15" s="878"/>
      <c r="S15" s="665">
        <v>3447.9794100000004</v>
      </c>
      <c r="T15" s="217"/>
      <c r="U15" s="879">
        <v>3500</v>
      </c>
      <c r="V15" s="665">
        <v>3627.2019399999999</v>
      </c>
      <c r="W15"/>
      <c r="X15"/>
      <c r="Y15"/>
    </row>
    <row r="16" spans="1:25" s="32" customFormat="1" x14ac:dyDescent="0.25">
      <c r="A16" s="31"/>
      <c r="D16" s="33" t="s">
        <v>26</v>
      </c>
      <c r="E16" s="870">
        <v>12</v>
      </c>
      <c r="F16" s="871">
        <f t="shared" si="2"/>
        <v>1700</v>
      </c>
      <c r="G16" s="880">
        <v>0</v>
      </c>
      <c r="H16" s="873">
        <v>0</v>
      </c>
      <c r="I16" s="874"/>
      <c r="J16" s="875"/>
      <c r="K16" s="875"/>
      <c r="L16" s="874"/>
      <c r="M16" s="874"/>
      <c r="N16" s="876">
        <v>1700</v>
      </c>
      <c r="O16" s="871"/>
      <c r="P16" s="871"/>
      <c r="Q16" s="877"/>
      <c r="R16" s="871"/>
      <c r="S16" s="665">
        <v>2270.64</v>
      </c>
      <c r="T16" s="217"/>
      <c r="U16" s="879">
        <v>2701</v>
      </c>
      <c r="V16" s="665">
        <v>2073.4679999999998</v>
      </c>
      <c r="W16"/>
      <c r="X16"/>
      <c r="Y16"/>
    </row>
    <row r="17" spans="1:25" s="32" customFormat="1" x14ac:dyDescent="0.25">
      <c r="A17" s="31"/>
      <c r="D17" s="32" t="s">
        <v>27</v>
      </c>
      <c r="E17" s="881">
        <v>13</v>
      </c>
      <c r="F17" s="882">
        <f t="shared" si="2"/>
        <v>17252</v>
      </c>
      <c r="G17" s="883">
        <v>13742</v>
      </c>
      <c r="H17" s="884">
        <v>2830</v>
      </c>
      <c r="I17" s="885"/>
      <c r="J17" s="886"/>
      <c r="K17" s="886"/>
      <c r="L17" s="885"/>
      <c r="M17" s="885">
        <v>680</v>
      </c>
      <c r="N17" s="887"/>
      <c r="O17" s="882"/>
      <c r="P17" s="882"/>
      <c r="Q17" s="579"/>
      <c r="R17" s="882"/>
      <c r="S17" s="666">
        <v>17296.090370000002</v>
      </c>
      <c r="T17" s="217"/>
      <c r="U17" s="888">
        <v>16025.491</v>
      </c>
      <c r="V17" s="667">
        <v>15327.901179999999</v>
      </c>
      <c r="W17"/>
      <c r="X17"/>
      <c r="Y17"/>
    </row>
    <row r="18" spans="1:25" s="14" customFormat="1" x14ac:dyDescent="0.25">
      <c r="A18" s="438"/>
      <c r="B18" s="889" t="s">
        <v>28</v>
      </c>
      <c r="C18" s="889"/>
      <c r="D18" s="889"/>
      <c r="E18" s="890">
        <v>14</v>
      </c>
      <c r="F18" s="891">
        <f t="shared" si="2"/>
        <v>5915</v>
      </c>
      <c r="G18" s="892">
        <v>5915</v>
      </c>
      <c r="H18" s="893"/>
      <c r="I18" s="894"/>
      <c r="J18" s="895"/>
      <c r="K18" s="895"/>
      <c r="L18" s="894"/>
      <c r="M18" s="894"/>
      <c r="N18" s="896"/>
      <c r="O18" s="891"/>
      <c r="P18" s="891"/>
      <c r="Q18" s="897"/>
      <c r="R18" s="891"/>
      <c r="S18" s="898">
        <v>5838.75</v>
      </c>
      <c r="T18" s="866"/>
      <c r="U18" s="899">
        <v>7020</v>
      </c>
      <c r="V18" s="898">
        <v>6918.75</v>
      </c>
      <c r="W18"/>
      <c r="X18"/>
      <c r="Y18"/>
    </row>
    <row r="19" spans="1:25" s="14" customFormat="1" x14ac:dyDescent="0.25">
      <c r="A19" s="438"/>
      <c r="B19" s="442" t="s">
        <v>30</v>
      </c>
      <c r="C19" s="443"/>
      <c r="D19" s="443"/>
      <c r="E19" s="867">
        <v>15</v>
      </c>
      <c r="F19" s="61">
        <f t="shared" si="2"/>
        <v>0</v>
      </c>
      <c r="G19" s="868">
        <v>0</v>
      </c>
      <c r="H19" s="325"/>
      <c r="I19" s="323"/>
      <c r="J19" s="458"/>
      <c r="K19" s="458"/>
      <c r="L19" s="323"/>
      <c r="M19" s="323"/>
      <c r="N19" s="321"/>
      <c r="O19" s="61"/>
      <c r="P19" s="61"/>
      <c r="Q19" s="182"/>
      <c r="R19" s="61"/>
      <c r="S19" s="635">
        <v>10</v>
      </c>
      <c r="T19" s="866"/>
      <c r="U19" s="869">
        <v>0</v>
      </c>
      <c r="V19" s="635">
        <v>0</v>
      </c>
      <c r="W19"/>
      <c r="X19"/>
      <c r="Y19"/>
    </row>
    <row r="20" spans="1:25" s="14" customFormat="1" x14ac:dyDescent="0.25">
      <c r="A20" s="438"/>
      <c r="B20" s="442" t="s">
        <v>186</v>
      </c>
      <c r="C20" s="443"/>
      <c r="D20" s="443"/>
      <c r="E20" s="867">
        <v>16</v>
      </c>
      <c r="F20" s="61">
        <f t="shared" si="2"/>
        <v>3868</v>
      </c>
      <c r="G20" s="868">
        <v>3868</v>
      </c>
      <c r="H20" s="325"/>
      <c r="I20" s="323"/>
      <c r="J20" s="458"/>
      <c r="K20" s="458"/>
      <c r="L20" s="323"/>
      <c r="M20" s="323"/>
      <c r="N20" s="321"/>
      <c r="O20" s="61"/>
      <c r="P20" s="61"/>
      <c r="Q20" s="182"/>
      <c r="R20" s="61"/>
      <c r="S20" s="635">
        <v>5647.5461399999995</v>
      </c>
      <c r="T20" s="866"/>
      <c r="U20" s="869">
        <v>6631</v>
      </c>
      <c r="V20" s="635">
        <v>5409.8452300000008</v>
      </c>
      <c r="W20"/>
      <c r="X20"/>
      <c r="Y20"/>
    </row>
    <row r="21" spans="1:25" s="14" customFormat="1" x14ac:dyDescent="0.25">
      <c r="A21" s="438"/>
      <c r="B21" s="442" t="s">
        <v>36</v>
      </c>
      <c r="C21" s="442"/>
      <c r="D21" s="442"/>
      <c r="E21" s="867">
        <v>17</v>
      </c>
      <c r="F21" s="61">
        <f t="shared" si="2"/>
        <v>1340</v>
      </c>
      <c r="G21" s="868">
        <v>1340</v>
      </c>
      <c r="H21" s="325"/>
      <c r="I21" s="323"/>
      <c r="J21" s="458"/>
      <c r="K21" s="458"/>
      <c r="L21" s="323"/>
      <c r="M21" s="323"/>
      <c r="N21" s="321"/>
      <c r="O21" s="61"/>
      <c r="P21" s="61"/>
      <c r="Q21" s="182"/>
      <c r="R21" s="61"/>
      <c r="S21" s="635">
        <v>1465</v>
      </c>
      <c r="T21" s="866"/>
      <c r="U21" s="869">
        <v>1465</v>
      </c>
      <c r="V21" s="635">
        <v>1465</v>
      </c>
      <c r="W21"/>
      <c r="X21"/>
      <c r="Y21"/>
    </row>
    <row r="22" spans="1:25" s="239" customFormat="1" x14ac:dyDescent="0.25">
      <c r="A22" s="235"/>
      <c r="B22" s="236" t="s">
        <v>165</v>
      </c>
      <c r="C22" s="236"/>
      <c r="D22" s="236"/>
      <c r="E22" s="900">
        <v>18</v>
      </c>
      <c r="F22" s="520">
        <f t="shared" si="2"/>
        <v>5080</v>
      </c>
      <c r="G22" s="901">
        <v>5080</v>
      </c>
      <c r="H22" s="240"/>
      <c r="I22" s="241"/>
      <c r="J22" s="241"/>
      <c r="K22" s="241"/>
      <c r="L22" s="241"/>
      <c r="M22" s="241"/>
      <c r="N22" s="434"/>
      <c r="O22" s="583"/>
      <c r="P22" s="238"/>
      <c r="Q22" s="632"/>
      <c r="R22" s="606"/>
      <c r="S22" s="238">
        <v>1702.53324</v>
      </c>
      <c r="T22" s="139"/>
      <c r="U22" s="522">
        <v>2253.665</v>
      </c>
      <c r="V22" s="238">
        <v>2298.5761299999999</v>
      </c>
      <c r="W22"/>
      <c r="X22"/>
      <c r="Y22"/>
    </row>
    <row r="23" spans="1:25" s="14" customFormat="1" x14ac:dyDescent="0.25">
      <c r="A23" s="438"/>
      <c r="B23" s="442" t="s">
        <v>40</v>
      </c>
      <c r="C23" s="442"/>
      <c r="D23" s="442"/>
      <c r="E23" s="867">
        <v>19</v>
      </c>
      <c r="F23" s="61">
        <f t="shared" si="2"/>
        <v>5767</v>
      </c>
      <c r="G23" s="868">
        <v>5767</v>
      </c>
      <c r="H23" s="325"/>
      <c r="I23" s="323"/>
      <c r="J23" s="458"/>
      <c r="K23" s="458"/>
      <c r="L23" s="323"/>
      <c r="M23" s="323"/>
      <c r="N23" s="321"/>
      <c r="O23" s="61"/>
      <c r="P23" s="61"/>
      <c r="Q23" s="182"/>
      <c r="R23" s="61"/>
      <c r="S23" s="635">
        <v>12201.318509999999</v>
      </c>
      <c r="T23" s="866"/>
      <c r="U23" s="869">
        <v>11479</v>
      </c>
      <c r="V23" s="635">
        <v>7516.5299599999998</v>
      </c>
      <c r="W23"/>
      <c r="X23"/>
      <c r="Y23"/>
    </row>
    <row r="24" spans="1:25" s="14" customFormat="1" x14ac:dyDescent="0.25">
      <c r="A24" s="438"/>
      <c r="B24" s="442" t="s">
        <v>43</v>
      </c>
      <c r="C24" s="442"/>
      <c r="D24" s="442"/>
      <c r="E24" s="867">
        <v>20</v>
      </c>
      <c r="F24" s="61">
        <f t="shared" si="2"/>
        <v>15364</v>
      </c>
      <c r="G24" s="868">
        <v>15021</v>
      </c>
      <c r="H24" s="325"/>
      <c r="I24" s="323">
        <v>343</v>
      </c>
      <c r="J24" s="458"/>
      <c r="K24" s="458"/>
      <c r="L24" s="323"/>
      <c r="M24" s="323"/>
      <c r="N24" s="321"/>
      <c r="O24" s="61"/>
      <c r="P24" s="61"/>
      <c r="Q24" s="182"/>
      <c r="R24" s="61"/>
      <c r="S24" s="635">
        <v>14459.286029999999</v>
      </c>
      <c r="T24" s="866"/>
      <c r="U24" s="869">
        <v>16266.65</v>
      </c>
      <c r="V24" s="635">
        <v>10900.76585</v>
      </c>
      <c r="W24"/>
      <c r="X24"/>
      <c r="Y24"/>
    </row>
    <row r="25" spans="1:25" s="239" customFormat="1" x14ac:dyDescent="0.25">
      <c r="A25" s="235"/>
      <c r="B25" s="236" t="s">
        <v>145</v>
      </c>
      <c r="C25" s="236"/>
      <c r="D25" s="236"/>
      <c r="E25" s="900">
        <v>21</v>
      </c>
      <c r="F25" s="520">
        <f t="shared" si="2"/>
        <v>0</v>
      </c>
      <c r="G25" s="901">
        <v>0</v>
      </c>
      <c r="H25" s="240"/>
      <c r="I25" s="241"/>
      <c r="J25" s="241"/>
      <c r="K25" s="241"/>
      <c r="L25" s="241"/>
      <c r="M25" s="241"/>
      <c r="N25" s="434"/>
      <c r="O25" s="583"/>
      <c r="P25" s="238"/>
      <c r="Q25" s="632"/>
      <c r="R25" s="606"/>
      <c r="S25" s="238">
        <v>1043.2880299999999</v>
      </c>
      <c r="T25" s="139"/>
      <c r="U25" s="522">
        <v>1110.4570000000001</v>
      </c>
      <c r="V25" s="238">
        <v>3341.5340699999997</v>
      </c>
      <c r="W25"/>
      <c r="X25"/>
      <c r="Y25"/>
    </row>
    <row r="26" spans="1:25" s="14" customFormat="1" x14ac:dyDescent="0.25">
      <c r="A26" s="438"/>
      <c r="B26" s="442" t="s">
        <v>44</v>
      </c>
      <c r="C26" s="442"/>
      <c r="D26" s="442"/>
      <c r="E26" s="867">
        <v>22</v>
      </c>
      <c r="F26" s="61">
        <f t="shared" si="2"/>
        <v>0</v>
      </c>
      <c r="G26" s="868">
        <v>0</v>
      </c>
      <c r="H26" s="325"/>
      <c r="I26" s="323"/>
      <c r="J26" s="458"/>
      <c r="K26" s="458"/>
      <c r="L26" s="323"/>
      <c r="M26" s="323"/>
      <c r="N26" s="321"/>
      <c r="O26" s="61"/>
      <c r="P26" s="61"/>
      <c r="Q26" s="182"/>
      <c r="R26" s="61"/>
      <c r="S26" s="635">
        <v>0</v>
      </c>
      <c r="T26" s="866"/>
      <c r="U26" s="869">
        <v>0</v>
      </c>
      <c r="V26" s="635">
        <v>0</v>
      </c>
      <c r="W26"/>
      <c r="X26"/>
      <c r="Y26"/>
    </row>
    <row r="27" spans="1:25" s="14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904">
        <f t="shared" si="2"/>
        <v>4637</v>
      </c>
      <c r="G27" s="905">
        <v>4637</v>
      </c>
      <c r="H27" s="906"/>
      <c r="I27" s="907"/>
      <c r="J27" s="908"/>
      <c r="K27" s="908"/>
      <c r="L27" s="907"/>
      <c r="M27" s="907"/>
      <c r="N27" s="497"/>
      <c r="O27" s="61"/>
      <c r="P27" s="61"/>
      <c r="Q27" s="182"/>
      <c r="R27" s="103"/>
      <c r="S27" s="909">
        <v>4575.5162300000002</v>
      </c>
      <c r="T27" s="866"/>
      <c r="U27" s="910">
        <v>5608.9809999999998</v>
      </c>
      <c r="V27" s="909">
        <v>4325.2370300000002</v>
      </c>
      <c r="W27"/>
      <c r="X27"/>
      <c r="Y27"/>
    </row>
    <row r="28" spans="1:25" ht="13.8" thickBot="1" x14ac:dyDescent="0.3">
      <c r="A28" s="854" t="s">
        <v>167</v>
      </c>
      <c r="B28" s="855"/>
      <c r="C28" s="855"/>
      <c r="D28" s="855"/>
      <c r="E28" s="858">
        <v>24</v>
      </c>
      <c r="F28" s="859">
        <f>SUM(F29:F43)</f>
        <v>191068</v>
      </c>
      <c r="G28" s="860">
        <f t="shared" ref="G28:S28" si="3">SUM(G29:G43)</f>
        <v>175169</v>
      </c>
      <c r="H28" s="861">
        <f t="shared" si="3"/>
        <v>13167</v>
      </c>
      <c r="I28" s="861">
        <f t="shared" si="3"/>
        <v>352</v>
      </c>
      <c r="J28" s="861">
        <f t="shared" si="3"/>
        <v>0</v>
      </c>
      <c r="K28" s="861">
        <f t="shared" si="3"/>
        <v>0</v>
      </c>
      <c r="L28" s="861">
        <f t="shared" si="3"/>
        <v>0</v>
      </c>
      <c r="M28" s="861">
        <f t="shared" si="3"/>
        <v>680</v>
      </c>
      <c r="N28" s="862">
        <f>SUM(N29:N43)</f>
        <v>1700</v>
      </c>
      <c r="O28" s="863">
        <f t="shared" si="3"/>
        <v>0</v>
      </c>
      <c r="P28" s="832">
        <f t="shared" si="3"/>
        <v>0</v>
      </c>
      <c r="Q28" s="864">
        <f t="shared" si="3"/>
        <v>0</v>
      </c>
      <c r="R28" s="832">
        <f t="shared" si="3"/>
        <v>0</v>
      </c>
      <c r="S28" s="859">
        <f t="shared" si="3"/>
        <v>186818.17445000002</v>
      </c>
      <c r="T28" s="911"/>
      <c r="U28" s="859">
        <f>SUM(U29:U43)</f>
        <v>195175.77</v>
      </c>
      <c r="V28" s="859">
        <f>SUM(V29:V43)</f>
        <v>172055.05250000002</v>
      </c>
    </row>
    <row r="29" spans="1:25" s="14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61">
        <f>SUM(G29:N29)</f>
        <v>111297</v>
      </c>
      <c r="G29" s="868">
        <v>111297</v>
      </c>
      <c r="H29" s="325"/>
      <c r="I29" s="323"/>
      <c r="J29" s="458"/>
      <c r="K29" s="458"/>
      <c r="L29" s="323"/>
      <c r="M29" s="323"/>
      <c r="N29" s="321"/>
      <c r="O29" s="102"/>
      <c r="P29" s="102"/>
      <c r="Q29" s="457"/>
      <c r="R29" s="102"/>
      <c r="S29" s="635">
        <v>102101.83</v>
      </c>
      <c r="T29" s="866"/>
      <c r="U29" s="869">
        <v>110517</v>
      </c>
      <c r="V29" s="635">
        <v>95394.558000000005</v>
      </c>
      <c r="W29"/>
      <c r="X29"/>
      <c r="Y29"/>
    </row>
    <row r="30" spans="1:25" s="14" customFormat="1" x14ac:dyDescent="0.25">
      <c r="A30" s="438"/>
      <c r="B30" s="442" t="s">
        <v>28</v>
      </c>
      <c r="C30" s="442"/>
      <c r="D30" s="442"/>
      <c r="E30" s="867">
        <v>26</v>
      </c>
      <c r="F30" s="61">
        <f t="shared" ref="F30:F43" si="4">SUM(G30:N30)</f>
        <v>5915</v>
      </c>
      <c r="G30" s="912">
        <v>5915</v>
      </c>
      <c r="H30" s="183"/>
      <c r="I30" s="60"/>
      <c r="J30" s="160"/>
      <c r="K30" s="160"/>
      <c r="L30" s="60"/>
      <c r="M30" s="60"/>
      <c r="N30" s="223"/>
      <c r="O30" s="184"/>
      <c r="P30" s="184"/>
      <c r="Q30" s="460"/>
      <c r="R30" s="184"/>
      <c r="S30" s="635">
        <v>5838.75</v>
      </c>
      <c r="T30" s="866"/>
      <c r="U30" s="869">
        <v>7020</v>
      </c>
      <c r="V30" s="635">
        <v>6918.75</v>
      </c>
      <c r="W30"/>
      <c r="X30"/>
      <c r="Y30"/>
    </row>
    <row r="31" spans="1:25" s="14" customFormat="1" x14ac:dyDescent="0.25">
      <c r="A31" s="438"/>
      <c r="B31" s="442" t="s">
        <v>30</v>
      </c>
      <c r="C31" s="442"/>
      <c r="D31" s="442"/>
      <c r="E31" s="867">
        <v>27</v>
      </c>
      <c r="F31" s="61">
        <f t="shared" si="4"/>
        <v>0</v>
      </c>
      <c r="G31" s="912">
        <v>0</v>
      </c>
      <c r="H31" s="183"/>
      <c r="I31" s="60"/>
      <c r="J31" s="160"/>
      <c r="K31" s="160"/>
      <c r="L31" s="60"/>
      <c r="M31" s="60"/>
      <c r="N31" s="223"/>
      <c r="O31" s="184"/>
      <c r="P31" s="184"/>
      <c r="Q31" s="460"/>
      <c r="R31" s="184"/>
      <c r="S31" s="635">
        <v>10</v>
      </c>
      <c r="T31" s="866"/>
      <c r="U31" s="869">
        <v>0</v>
      </c>
      <c r="V31" s="635">
        <v>0</v>
      </c>
      <c r="W31"/>
      <c r="X31"/>
      <c r="Y31"/>
    </row>
    <row r="32" spans="1:25" s="14" customFormat="1" x14ac:dyDescent="0.25">
      <c r="A32" s="438"/>
      <c r="B32" s="442" t="s">
        <v>186</v>
      </c>
      <c r="C32" s="443"/>
      <c r="D32" s="443"/>
      <c r="E32" s="867">
        <v>28</v>
      </c>
      <c r="F32" s="61">
        <f t="shared" si="4"/>
        <v>3868</v>
      </c>
      <c r="G32" s="912">
        <v>3868</v>
      </c>
      <c r="H32" s="183"/>
      <c r="I32" s="60"/>
      <c r="J32" s="160"/>
      <c r="K32" s="160"/>
      <c r="L32" s="60"/>
      <c r="M32" s="60"/>
      <c r="N32" s="223"/>
      <c r="O32" s="184"/>
      <c r="P32" s="184"/>
      <c r="Q32" s="460"/>
      <c r="R32" s="184"/>
      <c r="S32" s="635">
        <v>5647.5461399999995</v>
      </c>
      <c r="T32" s="866"/>
      <c r="U32" s="869">
        <v>6631</v>
      </c>
      <c r="V32" s="635">
        <v>5409.8452300000008</v>
      </c>
      <c r="W32"/>
      <c r="X32"/>
      <c r="Y32"/>
    </row>
    <row r="33" spans="1:25" s="14" customFormat="1" x14ac:dyDescent="0.25">
      <c r="A33" s="438"/>
      <c r="B33" s="442" t="s">
        <v>51</v>
      </c>
      <c r="C33" s="442"/>
      <c r="D33" s="442"/>
      <c r="E33" s="867">
        <v>29</v>
      </c>
      <c r="F33" s="61">
        <f t="shared" si="4"/>
        <v>0</v>
      </c>
      <c r="G33" s="912">
        <v>0</v>
      </c>
      <c r="H33" s="183"/>
      <c r="I33" s="60"/>
      <c r="J33" s="160"/>
      <c r="K33" s="160"/>
      <c r="L33" s="60"/>
      <c r="M33" s="60"/>
      <c r="N33" s="223"/>
      <c r="O33" s="184"/>
      <c r="P33" s="184"/>
      <c r="Q33" s="460"/>
      <c r="R33" s="184"/>
      <c r="S33" s="635">
        <v>0</v>
      </c>
      <c r="T33" s="866"/>
      <c r="U33" s="869">
        <v>0</v>
      </c>
      <c r="V33" s="635">
        <v>0</v>
      </c>
      <c r="W33"/>
      <c r="X33"/>
      <c r="Y33"/>
    </row>
    <row r="34" spans="1:25" s="14" customFormat="1" x14ac:dyDescent="0.25">
      <c r="A34" s="438"/>
      <c r="B34" s="442" t="s">
        <v>36</v>
      </c>
      <c r="C34" s="442"/>
      <c r="D34" s="442"/>
      <c r="E34" s="867">
        <v>30</v>
      </c>
      <c r="F34" s="61">
        <f t="shared" si="4"/>
        <v>1340</v>
      </c>
      <c r="G34" s="912">
        <v>1340</v>
      </c>
      <c r="H34" s="183"/>
      <c r="I34" s="60"/>
      <c r="J34" s="160"/>
      <c r="K34" s="160"/>
      <c r="L34" s="60"/>
      <c r="M34" s="60"/>
      <c r="N34" s="223"/>
      <c r="O34" s="184"/>
      <c r="P34" s="184"/>
      <c r="Q34" s="460"/>
      <c r="R34" s="184"/>
      <c r="S34" s="635">
        <v>1465</v>
      </c>
      <c r="T34" s="866"/>
      <c r="U34" s="869">
        <v>1465</v>
      </c>
      <c r="V34" s="635">
        <v>1465</v>
      </c>
      <c r="W34"/>
      <c r="X34"/>
      <c r="Y34"/>
    </row>
    <row r="35" spans="1:25" s="239" customFormat="1" x14ac:dyDescent="0.25">
      <c r="A35" s="235"/>
      <c r="B35" s="236" t="s">
        <v>165</v>
      </c>
      <c r="C35" s="236"/>
      <c r="D35" s="236"/>
      <c r="E35" s="900">
        <v>31</v>
      </c>
      <c r="F35" s="520">
        <f t="shared" si="4"/>
        <v>5080</v>
      </c>
      <c r="G35" s="901">
        <v>5080</v>
      </c>
      <c r="H35" s="240"/>
      <c r="I35" s="241"/>
      <c r="J35" s="241"/>
      <c r="K35" s="241"/>
      <c r="L35" s="241"/>
      <c r="M35" s="241"/>
      <c r="N35" s="434"/>
      <c r="O35" s="583"/>
      <c r="P35" s="238"/>
      <c r="Q35" s="632"/>
      <c r="R35" s="606"/>
      <c r="S35" s="238">
        <v>1702.53324</v>
      </c>
      <c r="T35" s="139"/>
      <c r="U35" s="522">
        <v>2253.665</v>
      </c>
      <c r="V35" s="238">
        <v>2298.5761299999999</v>
      </c>
      <c r="W35"/>
      <c r="X35"/>
      <c r="Y35"/>
    </row>
    <row r="36" spans="1:25" s="14" customFormat="1" x14ac:dyDescent="0.25">
      <c r="A36" s="438"/>
      <c r="B36" s="442" t="s">
        <v>53</v>
      </c>
      <c r="C36" s="442"/>
      <c r="D36" s="442"/>
      <c r="E36" s="867">
        <v>32</v>
      </c>
      <c r="F36" s="61">
        <f t="shared" si="4"/>
        <v>5767</v>
      </c>
      <c r="G36" s="912">
        <v>5767</v>
      </c>
      <c r="H36" s="183"/>
      <c r="I36" s="60"/>
      <c r="J36" s="60"/>
      <c r="K36" s="160"/>
      <c r="L36" s="60"/>
      <c r="M36" s="60"/>
      <c r="N36" s="223"/>
      <c r="O36" s="184"/>
      <c r="P36" s="184"/>
      <c r="Q36" s="460"/>
      <c r="R36" s="184"/>
      <c r="S36" s="635">
        <v>12201.318509999999</v>
      </c>
      <c r="T36" s="866"/>
      <c r="U36" s="869">
        <v>11479</v>
      </c>
      <c r="V36" s="635">
        <v>7516.5299599999998</v>
      </c>
      <c r="W36"/>
      <c r="X36"/>
      <c r="Y36"/>
    </row>
    <row r="37" spans="1:25" s="14" customFormat="1" x14ac:dyDescent="0.25">
      <c r="A37" s="438"/>
      <c r="B37" s="442" t="s">
        <v>126</v>
      </c>
      <c r="C37" s="442"/>
      <c r="D37" s="442"/>
      <c r="E37" s="867">
        <v>33</v>
      </c>
      <c r="F37" s="61">
        <f t="shared" si="4"/>
        <v>9056</v>
      </c>
      <c r="G37" s="912">
        <v>9047</v>
      </c>
      <c r="H37" s="183"/>
      <c r="I37" s="60">
        <v>9</v>
      </c>
      <c r="J37" s="60"/>
      <c r="K37" s="160"/>
      <c r="L37" s="60"/>
      <c r="M37" s="60"/>
      <c r="N37" s="223"/>
      <c r="O37" s="184"/>
      <c r="P37" s="184"/>
      <c r="Q37" s="460"/>
      <c r="R37" s="184"/>
      <c r="S37" s="635">
        <v>7305.9449999999997</v>
      </c>
      <c r="T37" s="866"/>
      <c r="U37" s="869">
        <v>7201</v>
      </c>
      <c r="V37" s="635">
        <v>7054.1549999999997</v>
      </c>
      <c r="W37"/>
      <c r="X37"/>
      <c r="Y37"/>
    </row>
    <row r="38" spans="1:25" s="14" customFormat="1" x14ac:dyDescent="0.25">
      <c r="A38" s="438"/>
      <c r="B38" s="442" t="s">
        <v>55</v>
      </c>
      <c r="C38" s="442"/>
      <c r="D38" s="442"/>
      <c r="E38" s="867">
        <v>34</v>
      </c>
      <c r="F38" s="61">
        <f t="shared" si="4"/>
        <v>15364</v>
      </c>
      <c r="G38" s="912">
        <v>15021</v>
      </c>
      <c r="H38" s="183"/>
      <c r="I38" s="60">
        <v>343</v>
      </c>
      <c r="J38" s="60"/>
      <c r="K38" s="160"/>
      <c r="L38" s="60"/>
      <c r="M38" s="60"/>
      <c r="N38" s="223"/>
      <c r="O38" s="184"/>
      <c r="P38" s="184"/>
      <c r="Q38" s="460"/>
      <c r="R38" s="184"/>
      <c r="S38" s="635">
        <v>14459.286029999999</v>
      </c>
      <c r="T38" s="866"/>
      <c r="U38" s="869">
        <v>16267</v>
      </c>
      <c r="V38" s="635">
        <v>10900.76585</v>
      </c>
      <c r="W38"/>
      <c r="X38"/>
      <c r="Y38"/>
    </row>
    <row r="39" spans="1:25" s="239" customFormat="1" x14ac:dyDescent="0.25">
      <c r="A39" s="235"/>
      <c r="B39" s="236" t="s">
        <v>145</v>
      </c>
      <c r="C39" s="236"/>
      <c r="D39" s="236"/>
      <c r="E39" s="900">
        <v>35</v>
      </c>
      <c r="F39" s="520">
        <f t="shared" si="4"/>
        <v>0</v>
      </c>
      <c r="G39" s="901">
        <v>0</v>
      </c>
      <c r="H39" s="240"/>
      <c r="I39" s="241"/>
      <c r="J39" s="241"/>
      <c r="K39" s="241"/>
      <c r="L39" s="241"/>
      <c r="M39" s="241"/>
      <c r="N39" s="434"/>
      <c r="O39" s="583"/>
      <c r="P39" s="238"/>
      <c r="Q39" s="632"/>
      <c r="R39" s="606"/>
      <c r="S39" s="238">
        <v>1043.2880299999999</v>
      </c>
      <c r="T39" s="139"/>
      <c r="U39" s="522">
        <v>1110</v>
      </c>
      <c r="V39" s="238">
        <v>3341.5340699999997</v>
      </c>
      <c r="W39"/>
      <c r="X39"/>
      <c r="Y39"/>
    </row>
    <row r="40" spans="1:25" s="14" customFormat="1" x14ac:dyDescent="0.25">
      <c r="A40" s="438"/>
      <c r="B40" s="442" t="s">
        <v>56</v>
      </c>
      <c r="C40" s="442"/>
      <c r="D40" s="442"/>
      <c r="E40" s="867">
        <v>36</v>
      </c>
      <c r="F40" s="61">
        <f t="shared" si="4"/>
        <v>0</v>
      </c>
      <c r="G40" s="912">
        <v>0</v>
      </c>
      <c r="H40" s="183"/>
      <c r="I40" s="60"/>
      <c r="J40" s="160"/>
      <c r="K40" s="160"/>
      <c r="L40" s="60"/>
      <c r="M40" s="60"/>
      <c r="N40" s="223"/>
      <c r="O40" s="184"/>
      <c r="P40" s="184"/>
      <c r="Q40" s="460"/>
      <c r="R40" s="184"/>
      <c r="S40" s="635">
        <v>0</v>
      </c>
      <c r="T40" s="866"/>
      <c r="U40" s="869">
        <v>0</v>
      </c>
      <c r="V40" s="635">
        <v>0</v>
      </c>
      <c r="W40"/>
      <c r="X40"/>
      <c r="Y40"/>
    </row>
    <row r="41" spans="1:25" s="14" customFormat="1" x14ac:dyDescent="0.25">
      <c r="A41" s="438"/>
      <c r="B41" s="442" t="s">
        <v>57</v>
      </c>
      <c r="C41" s="442"/>
      <c r="D41" s="442"/>
      <c r="E41" s="867">
        <v>37</v>
      </c>
      <c r="F41" s="61">
        <f t="shared" si="4"/>
        <v>11543</v>
      </c>
      <c r="G41" s="912">
        <v>11543</v>
      </c>
      <c r="H41" s="183"/>
      <c r="I41" s="60"/>
      <c r="J41" s="160"/>
      <c r="K41" s="160"/>
      <c r="L41" s="60"/>
      <c r="M41" s="60"/>
      <c r="N41" s="223"/>
      <c r="O41" s="184"/>
      <c r="P41" s="184"/>
      <c r="Q41" s="460"/>
      <c r="R41" s="184"/>
      <c r="S41" s="635">
        <v>15692.82949</v>
      </c>
      <c r="T41" s="866"/>
      <c r="U41" s="869">
        <v>10355.105</v>
      </c>
      <c r="V41" s="635">
        <v>16514.870729999999</v>
      </c>
      <c r="W41"/>
      <c r="X41"/>
      <c r="Y41"/>
    </row>
    <row r="42" spans="1:25" s="14" customFormat="1" x14ac:dyDescent="0.25">
      <c r="A42" s="438"/>
      <c r="B42" s="442" t="s">
        <v>58</v>
      </c>
      <c r="C42" s="442"/>
      <c r="D42" s="442"/>
      <c r="E42" s="867">
        <v>38</v>
      </c>
      <c r="F42" s="61">
        <f t="shared" si="4"/>
        <v>15547</v>
      </c>
      <c r="G42" s="913"/>
      <c r="H42" s="183">
        <v>13167</v>
      </c>
      <c r="I42" s="60"/>
      <c r="J42" s="160"/>
      <c r="K42" s="160"/>
      <c r="L42" s="60"/>
      <c r="M42" s="60">
        <v>680</v>
      </c>
      <c r="N42" s="223">
        <v>1700</v>
      </c>
      <c r="O42" s="184"/>
      <c r="P42" s="184"/>
      <c r="Q42" s="460"/>
      <c r="R42" s="184"/>
      <c r="S42" s="635">
        <v>12063.831340000001</v>
      </c>
      <c r="T42" s="914"/>
      <c r="U42" s="869">
        <v>14207</v>
      </c>
      <c r="V42" s="635">
        <v>8318.9444999999996</v>
      </c>
      <c r="W42"/>
      <c r="X42"/>
      <c r="Y42"/>
    </row>
    <row r="43" spans="1:25" s="14" customFormat="1" x14ac:dyDescent="0.25">
      <c r="A43" s="445"/>
      <c r="B43" s="446" t="s">
        <v>46</v>
      </c>
      <c r="C43" s="446"/>
      <c r="D43" s="446"/>
      <c r="E43" s="915">
        <v>39</v>
      </c>
      <c r="F43" s="904">
        <f t="shared" si="4"/>
        <v>6291</v>
      </c>
      <c r="G43" s="916">
        <v>6291</v>
      </c>
      <c r="H43" s="461"/>
      <c r="I43" s="435"/>
      <c r="J43" s="462"/>
      <c r="K43" s="462"/>
      <c r="L43" s="435"/>
      <c r="M43" s="435"/>
      <c r="N43" s="322"/>
      <c r="O43" s="103"/>
      <c r="P43" s="103"/>
      <c r="Q43" s="463"/>
      <c r="R43" s="103"/>
      <c r="S43" s="637">
        <v>7286.01667</v>
      </c>
      <c r="T43" s="866"/>
      <c r="U43" s="917">
        <v>6670</v>
      </c>
      <c r="V43" s="637">
        <v>6921.5230300000003</v>
      </c>
      <c r="W43"/>
      <c r="X43"/>
      <c r="Y43"/>
    </row>
    <row r="44" spans="1:25" s="14" customFormat="1" ht="13.8" thickBot="1" x14ac:dyDescent="0.3">
      <c r="A44" s="438" t="s">
        <v>169</v>
      </c>
      <c r="B44" s="441"/>
      <c r="C44" s="441"/>
      <c r="D44" s="441"/>
      <c r="E44" s="903">
        <v>40</v>
      </c>
      <c r="F44" s="918">
        <f>F29+F33+F37+F41+F42+F43-F6-F27</f>
        <v>2495</v>
      </c>
      <c r="G44" s="919">
        <f>G29+G33+G37+G41+G43-G6-G27</f>
        <v>2495</v>
      </c>
      <c r="H44" s="920">
        <f t="shared" ref="H44:N44" si="5">H29+H33+H37+H41+H42+H43-H6-H27</f>
        <v>0</v>
      </c>
      <c r="I44" s="921">
        <f t="shared" si="5"/>
        <v>0</v>
      </c>
      <c r="J44" s="921">
        <f t="shared" si="5"/>
        <v>0</v>
      </c>
      <c r="K44" s="921">
        <f t="shared" si="5"/>
        <v>0</v>
      </c>
      <c r="L44" s="921">
        <f t="shared" si="5"/>
        <v>0</v>
      </c>
      <c r="M44" s="921">
        <f t="shared" si="5"/>
        <v>0</v>
      </c>
      <c r="N44" s="921">
        <f t="shared" si="5"/>
        <v>1700</v>
      </c>
      <c r="O44" s="515">
        <f>O29+O33+O37+O41+O42+O43+-O6-O27</f>
        <v>0</v>
      </c>
      <c r="P44" s="515">
        <f>P29+P33+P37+P41+P42+P43-P6-P27</f>
        <v>0</v>
      </c>
      <c r="Q44" s="578"/>
      <c r="R44" s="515">
        <f>R29+R33+R37+R41+R42+R43-R6-R27</f>
        <v>0</v>
      </c>
      <c r="S44" s="515">
        <f>S29+S33+S37+S41+S42+S43-S6-S27</f>
        <v>4015.7859400000098</v>
      </c>
      <c r="T44" s="139"/>
      <c r="U44" s="922">
        <f>U29+U33+U37+U41+U42+U43-U6-U27</f>
        <v>2168.6609999999928</v>
      </c>
      <c r="V44" s="918">
        <f>V29+V33+V37+V41+V42+V43-V6-V27</f>
        <v>4593.0717700000278</v>
      </c>
      <c r="W44"/>
      <c r="X44"/>
      <c r="Y44"/>
    </row>
    <row r="45" spans="1:25" ht="13.8" thickBot="1" x14ac:dyDescent="0.3">
      <c r="A45" s="854" t="s">
        <v>168</v>
      </c>
      <c r="B45" s="855"/>
      <c r="C45" s="855"/>
      <c r="D45" s="855"/>
      <c r="E45" s="858">
        <v>41</v>
      </c>
      <c r="F45" s="859">
        <f t="shared" ref="F45:P45" si="6">F28-F5</f>
        <v>2495</v>
      </c>
      <c r="G45" s="860">
        <f t="shared" si="6"/>
        <v>2495</v>
      </c>
      <c r="H45" s="861">
        <f t="shared" si="6"/>
        <v>0</v>
      </c>
      <c r="I45" s="861">
        <f t="shared" si="6"/>
        <v>0</v>
      </c>
      <c r="J45" s="861">
        <f t="shared" si="6"/>
        <v>0</v>
      </c>
      <c r="K45" s="861">
        <f t="shared" si="6"/>
        <v>0</v>
      </c>
      <c r="L45" s="861">
        <f t="shared" si="6"/>
        <v>0</v>
      </c>
      <c r="M45" s="861">
        <f t="shared" si="6"/>
        <v>0</v>
      </c>
      <c r="N45" s="862">
        <f>N28-N5</f>
        <v>0</v>
      </c>
      <c r="O45" s="863">
        <f t="shared" si="6"/>
        <v>0</v>
      </c>
      <c r="P45" s="832">
        <f t="shared" si="6"/>
        <v>0</v>
      </c>
      <c r="Q45" s="864"/>
      <c r="R45" s="832">
        <f>R28-R5</f>
        <v>0</v>
      </c>
      <c r="S45" s="865">
        <f>S28-S5</f>
        <v>4015.7859400000307</v>
      </c>
      <c r="T45" s="911"/>
      <c r="U45" s="859">
        <f>U28-U5</f>
        <v>2168.5540000000037</v>
      </c>
      <c r="V45" s="859">
        <f>V28-V5</f>
        <v>4593.0717700000678</v>
      </c>
    </row>
    <row r="46" spans="1:25" x14ac:dyDescent="0.25">
      <c r="A46" s="431" t="s">
        <v>213</v>
      </c>
      <c r="C46" s="24"/>
      <c r="D46" s="63"/>
      <c r="E46" s="469" t="s">
        <v>162</v>
      </c>
      <c r="F46" s="140"/>
      <c r="G46" s="327"/>
      <c r="H46" s="470">
        <v>20733.059810000002</v>
      </c>
      <c r="I46" s="470">
        <v>89.534999999999982</v>
      </c>
      <c r="J46" s="470">
        <v>386.38490000000002</v>
      </c>
      <c r="K46" s="470">
        <v>8258.8490000000002</v>
      </c>
      <c r="L46" s="470">
        <v>516.73212999999998</v>
      </c>
      <c r="M46" s="470">
        <v>4162.4260000000004</v>
      </c>
      <c r="N46" s="519"/>
      <c r="O46" s="140"/>
      <c r="P46" s="24"/>
      <c r="S46" s="497"/>
      <c r="T46" s="497"/>
      <c r="U46" s="497"/>
      <c r="V46" s="497"/>
    </row>
    <row r="47" spans="1:25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0</v>
      </c>
      <c r="G47" s="25"/>
      <c r="S47" s="501"/>
      <c r="T47" s="501"/>
      <c r="U47" s="501"/>
      <c r="V47" s="501"/>
    </row>
    <row r="48" spans="1:25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0</v>
      </c>
      <c r="G48" s="25"/>
      <c r="S48" s="501"/>
      <c r="T48" s="501"/>
      <c r="U48" s="501"/>
      <c r="V48" s="501"/>
    </row>
  </sheetData>
  <mergeCells count="5">
    <mergeCell ref="A3:D3"/>
    <mergeCell ref="C4:D4"/>
    <mergeCell ref="A47:D47"/>
    <mergeCell ref="A48:E48"/>
    <mergeCell ref="H3:N3"/>
  </mergeCells>
  <phoneticPr fontId="0" type="noConversion"/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89" orientation="landscape" r:id="rId1"/>
  <headerFooter alignWithMargins="0"/>
  <ignoredErrors>
    <ignoredError sqref="F28 G44" formula="1"/>
    <ignoredError sqref="G6 S6 U5:V5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48"/>
  <sheetViews>
    <sheetView showGridLines="0" workbookViewId="0">
      <pane ySplit="5" topLeftCell="A6" activePane="bottomLeft" state="frozen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0" customWidth="1"/>
    <col min="6" max="6" width="10.44140625" style="24" customWidth="1"/>
    <col min="7" max="7" width="10.44140625" style="64" customWidth="1"/>
    <col min="8" max="14" width="6.5546875" style="29" customWidth="1"/>
    <col min="15" max="15" width="9.44140625" style="29" hidden="1" customWidth="1"/>
    <col min="16" max="16" width="10.5546875" style="29" hidden="1" customWidth="1" collapsed="1"/>
    <col min="17" max="17" width="8" style="140" hidden="1" customWidth="1"/>
    <col min="18" max="18" width="11.44140625" style="174" hidden="1" customWidth="1"/>
    <col min="19" max="19" width="10.44140625" style="64" customWidth="1" collapsed="1"/>
    <col min="20" max="20" width="2" style="141" customWidth="1"/>
    <col min="21" max="21" width="10.44140625" style="24" customWidth="1"/>
    <col min="22" max="22" width="10.44140625" style="64" customWidth="1" collapsed="1"/>
    <col min="24" max="24" width="9" bestFit="1" customWidth="1"/>
  </cols>
  <sheetData>
    <row r="1" spans="1:25" x14ac:dyDescent="0.25">
      <c r="E1" s="684"/>
      <c r="G1" s="24"/>
      <c r="H1" s="24"/>
      <c r="I1" s="24"/>
      <c r="J1" s="24"/>
      <c r="K1" s="24"/>
      <c r="L1" s="24"/>
      <c r="M1" s="24"/>
      <c r="N1" s="24"/>
      <c r="Q1" s="174"/>
      <c r="S1" s="497"/>
      <c r="T1" s="139"/>
      <c r="V1" s="497"/>
    </row>
    <row r="2" spans="1:25" ht="13.8" thickBot="1" x14ac:dyDescent="0.3"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5" ht="15.75" customHeight="1" thickBot="1" x14ac:dyDescent="0.35">
      <c r="A3" s="1045" t="s">
        <v>207</v>
      </c>
      <c r="B3" s="1055"/>
      <c r="C3" s="1055"/>
      <c r="D3" s="1055"/>
      <c r="E3" s="835"/>
      <c r="F3" s="227" t="s">
        <v>0</v>
      </c>
      <c r="G3" s="836" t="s">
        <v>2</v>
      </c>
      <c r="H3" s="1056" t="s">
        <v>3</v>
      </c>
      <c r="I3" s="1056"/>
      <c r="J3" s="1056"/>
      <c r="K3" s="1056"/>
      <c r="L3" s="1056"/>
      <c r="M3" s="1056"/>
      <c r="N3" s="1057"/>
      <c r="O3" s="837" t="s">
        <v>1</v>
      </c>
      <c r="P3" s="838" t="s">
        <v>4</v>
      </c>
      <c r="Q3" s="227" t="s">
        <v>111</v>
      </c>
      <c r="R3" s="227" t="s">
        <v>112</v>
      </c>
      <c r="S3" s="706" t="s">
        <v>4</v>
      </c>
      <c r="T3" s="839"/>
      <c r="U3" s="840" t="s">
        <v>0</v>
      </c>
      <c r="V3" s="706" t="s">
        <v>4</v>
      </c>
    </row>
    <row r="4" spans="1:25" s="7" customFormat="1" ht="13.8" thickBot="1" x14ac:dyDescent="0.3">
      <c r="A4" s="841" t="s">
        <v>108</v>
      </c>
      <c r="B4" s="842"/>
      <c r="C4" s="1047" t="s">
        <v>77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849" t="s">
        <v>7</v>
      </c>
      <c r="P4" s="850">
        <v>2011</v>
      </c>
      <c r="Q4" s="849">
        <v>2016</v>
      </c>
      <c r="R4" s="849"/>
      <c r="S4" s="851">
        <v>2023</v>
      </c>
      <c r="T4" s="839"/>
      <c r="U4" s="852">
        <v>2023</v>
      </c>
      <c r="V4" s="853">
        <v>2022</v>
      </c>
      <c r="W4"/>
      <c r="X4"/>
      <c r="Y4"/>
    </row>
    <row r="5" spans="1:25" ht="13.8" thickBot="1" x14ac:dyDescent="0.3">
      <c r="A5" s="854" t="s">
        <v>166</v>
      </c>
      <c r="B5" s="855"/>
      <c r="C5" s="856"/>
      <c r="D5" s="857"/>
      <c r="E5" s="858">
        <v>1</v>
      </c>
      <c r="F5" s="859">
        <f t="shared" ref="F5:P5" si="0">SUM(F7:F27)</f>
        <v>279270</v>
      </c>
      <c r="G5" s="860">
        <f t="shared" si="0"/>
        <v>250845</v>
      </c>
      <c r="H5" s="861">
        <f t="shared" si="0"/>
        <v>17852</v>
      </c>
      <c r="I5" s="861">
        <f t="shared" si="0"/>
        <v>5623</v>
      </c>
      <c r="J5" s="861">
        <f t="shared" si="0"/>
        <v>0</v>
      </c>
      <c r="K5" s="861">
        <f t="shared" si="0"/>
        <v>0</v>
      </c>
      <c r="L5" s="861">
        <f t="shared" si="0"/>
        <v>0</v>
      </c>
      <c r="M5" s="861">
        <f t="shared" si="0"/>
        <v>1100</v>
      </c>
      <c r="N5" s="862">
        <f>SUM(N7:N27)</f>
        <v>3850</v>
      </c>
      <c r="O5" s="863">
        <f t="shared" si="0"/>
        <v>0</v>
      </c>
      <c r="P5" s="832">
        <f t="shared" si="0"/>
        <v>0</v>
      </c>
      <c r="Q5" s="864">
        <f>IF(F5=0,0,P5/F5)</f>
        <v>0</v>
      </c>
      <c r="R5" s="832">
        <f>SUM(R7:R27)</f>
        <v>0</v>
      </c>
      <c r="S5" s="865">
        <f>SUM(S7:S27)</f>
        <v>280168.50389000005</v>
      </c>
      <c r="T5" s="866"/>
      <c r="U5" s="859">
        <f>SUM(U7:U27)</f>
        <v>293775</v>
      </c>
      <c r="V5" s="859">
        <f>SUM(V7:V27)</f>
        <v>297208.86288999999</v>
      </c>
    </row>
    <row r="6" spans="1:25" s="14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 t="shared" ref="F6:P6" si="1">SUM(F7:F17)</f>
        <v>210587</v>
      </c>
      <c r="G6" s="868">
        <f t="shared" si="1"/>
        <v>187131</v>
      </c>
      <c r="H6" s="325">
        <f t="shared" si="1"/>
        <v>17852</v>
      </c>
      <c r="I6" s="323">
        <f t="shared" si="1"/>
        <v>654</v>
      </c>
      <c r="J6" s="323">
        <f t="shared" si="1"/>
        <v>0</v>
      </c>
      <c r="K6" s="323">
        <f>SUM(K7:K17)</f>
        <v>0</v>
      </c>
      <c r="L6" s="323">
        <f t="shared" si="1"/>
        <v>0</v>
      </c>
      <c r="M6" s="323">
        <f t="shared" si="1"/>
        <v>1100</v>
      </c>
      <c r="N6" s="321">
        <f>SUM(N7:N17)</f>
        <v>3850</v>
      </c>
      <c r="O6" s="102">
        <f>SUM(O7:O17)</f>
        <v>0</v>
      </c>
      <c r="P6" s="102">
        <f t="shared" si="1"/>
        <v>0</v>
      </c>
      <c r="Q6" s="457">
        <f>IF(F6=0,0,P6/F6)</f>
        <v>0</v>
      </c>
      <c r="R6" s="102">
        <f>SUM(R7:R17)</f>
        <v>0</v>
      </c>
      <c r="S6" s="102">
        <f>SUM(S7:S17)</f>
        <v>212748.28511999999</v>
      </c>
      <c r="T6" s="866"/>
      <c r="U6" s="869">
        <v>221619</v>
      </c>
      <c r="V6" s="61">
        <v>201570.38339999999</v>
      </c>
      <c r="W6"/>
      <c r="X6"/>
      <c r="Y6"/>
    </row>
    <row r="7" spans="1:25" s="32" customFormat="1" x14ac:dyDescent="0.25">
      <c r="A7" s="31"/>
      <c r="C7" s="32" t="s">
        <v>16</v>
      </c>
      <c r="D7" s="33" t="s">
        <v>17</v>
      </c>
      <c r="E7" s="870">
        <v>3</v>
      </c>
      <c r="F7" s="871">
        <f>SUM(G7:N7)</f>
        <v>101696</v>
      </c>
      <c r="G7" s="872">
        <v>91446</v>
      </c>
      <c r="H7" s="873">
        <v>10000</v>
      </c>
      <c r="I7" s="874">
        <v>250</v>
      </c>
      <c r="J7" s="875"/>
      <c r="K7" s="875"/>
      <c r="L7" s="874"/>
      <c r="M7" s="874"/>
      <c r="N7" s="876"/>
      <c r="O7" s="871"/>
      <c r="P7" s="871"/>
      <c r="Q7" s="877"/>
      <c r="R7" s="878"/>
      <c r="S7" s="665">
        <v>117729.41593999999</v>
      </c>
      <c r="T7" s="217"/>
      <c r="U7" s="879">
        <v>109675</v>
      </c>
      <c r="V7" s="665">
        <v>105821.00116</v>
      </c>
      <c r="W7"/>
      <c r="X7"/>
      <c r="Y7"/>
    </row>
    <row r="8" spans="1:25" s="32" customFormat="1" x14ac:dyDescent="0.25">
      <c r="A8" s="31"/>
      <c r="D8" s="33" t="s">
        <v>18</v>
      </c>
      <c r="E8" s="870">
        <v>4</v>
      </c>
      <c r="F8" s="871">
        <f t="shared" ref="F8:F27" si="2">SUM(G8:N8)</f>
        <v>20000</v>
      </c>
      <c r="G8" s="880">
        <v>20000</v>
      </c>
      <c r="H8" s="873"/>
      <c r="I8" s="874"/>
      <c r="J8" s="875"/>
      <c r="K8" s="875"/>
      <c r="L8" s="874"/>
      <c r="M8" s="874"/>
      <c r="N8" s="876"/>
      <c r="O8" s="871"/>
      <c r="P8" s="871"/>
      <c r="Q8" s="877"/>
      <c r="R8" s="878"/>
      <c r="S8" s="665">
        <v>3625.3359999999998</v>
      </c>
      <c r="T8" s="217"/>
      <c r="U8" s="879">
        <v>4500</v>
      </c>
      <c r="V8" s="665">
        <v>4068.942</v>
      </c>
      <c r="W8"/>
      <c r="X8"/>
      <c r="Y8"/>
    </row>
    <row r="9" spans="1:25" s="32" customFormat="1" x14ac:dyDescent="0.25">
      <c r="A9" s="31"/>
      <c r="D9" s="33" t="s">
        <v>19</v>
      </c>
      <c r="E9" s="870">
        <v>5</v>
      </c>
      <c r="F9" s="871">
        <f t="shared" si="2"/>
        <v>38148</v>
      </c>
      <c r="G9" s="880">
        <v>34581</v>
      </c>
      <c r="H9" s="873">
        <v>3480</v>
      </c>
      <c r="I9" s="874">
        <v>87</v>
      </c>
      <c r="J9" s="875"/>
      <c r="K9" s="875"/>
      <c r="L9" s="874"/>
      <c r="M9" s="874"/>
      <c r="N9" s="876"/>
      <c r="O9" s="871"/>
      <c r="P9" s="871"/>
      <c r="Q9" s="877"/>
      <c r="R9" s="878"/>
      <c r="S9" s="665">
        <v>40865.948649999998</v>
      </c>
      <c r="T9" s="217"/>
      <c r="U9" s="879">
        <v>38167</v>
      </c>
      <c r="V9" s="665">
        <v>36835.956509999996</v>
      </c>
      <c r="W9"/>
      <c r="X9"/>
      <c r="Y9"/>
    </row>
    <row r="10" spans="1:25" s="32" customFormat="1" x14ac:dyDescent="0.25">
      <c r="A10" s="31"/>
      <c r="D10" s="33" t="s">
        <v>20</v>
      </c>
      <c r="E10" s="870">
        <v>6</v>
      </c>
      <c r="F10" s="871">
        <f t="shared" si="2"/>
        <v>4500</v>
      </c>
      <c r="G10" s="880">
        <v>4270</v>
      </c>
      <c r="H10" s="873">
        <v>230</v>
      </c>
      <c r="I10" s="874"/>
      <c r="J10" s="875"/>
      <c r="K10" s="875"/>
      <c r="L10" s="874"/>
      <c r="M10" s="874"/>
      <c r="N10" s="876"/>
      <c r="O10" s="871"/>
      <c r="P10" s="871"/>
      <c r="Q10" s="877"/>
      <c r="R10" s="871"/>
      <c r="S10" s="665">
        <v>3643.2582499999999</v>
      </c>
      <c r="T10" s="217"/>
      <c r="U10" s="879">
        <v>5209</v>
      </c>
      <c r="V10" s="665">
        <v>4156.1009999999997</v>
      </c>
      <c r="W10"/>
      <c r="X10"/>
      <c r="Y10"/>
    </row>
    <row r="11" spans="1:25" s="32" customFormat="1" x14ac:dyDescent="0.25">
      <c r="A11" s="31"/>
      <c r="D11" s="33" t="s">
        <v>21</v>
      </c>
      <c r="E11" s="870">
        <v>7</v>
      </c>
      <c r="F11" s="871">
        <f t="shared" si="2"/>
        <v>4000</v>
      </c>
      <c r="G11" s="880">
        <v>3500</v>
      </c>
      <c r="H11" s="873">
        <v>500</v>
      </c>
      <c r="I11" s="874"/>
      <c r="J11" s="875"/>
      <c r="K11" s="875"/>
      <c r="L11" s="874"/>
      <c r="M11" s="874"/>
      <c r="N11" s="876"/>
      <c r="O11" s="871"/>
      <c r="P11" s="871"/>
      <c r="Q11" s="877"/>
      <c r="R11" s="871"/>
      <c r="S11" s="665">
        <v>4232.9364100000003</v>
      </c>
      <c r="T11" s="217"/>
      <c r="U11" s="879">
        <v>3200</v>
      </c>
      <c r="V11" s="665">
        <v>1818.9913799999999</v>
      </c>
      <c r="W11"/>
      <c r="X11"/>
      <c r="Y11"/>
    </row>
    <row r="12" spans="1:25" s="32" customFormat="1" x14ac:dyDescent="0.25">
      <c r="A12" s="31"/>
      <c r="D12" s="33" t="s">
        <v>22</v>
      </c>
      <c r="E12" s="870">
        <v>8</v>
      </c>
      <c r="F12" s="871">
        <f t="shared" si="2"/>
        <v>5750</v>
      </c>
      <c r="G12" s="880">
        <v>5150</v>
      </c>
      <c r="H12" s="873">
        <v>600</v>
      </c>
      <c r="I12" s="874"/>
      <c r="J12" s="875"/>
      <c r="K12" s="875"/>
      <c r="L12" s="874"/>
      <c r="M12" s="874"/>
      <c r="N12" s="876"/>
      <c r="O12" s="871"/>
      <c r="P12" s="871"/>
      <c r="Q12" s="877"/>
      <c r="R12" s="871"/>
      <c r="S12" s="665">
        <v>5996.2345800000003</v>
      </c>
      <c r="T12" s="217"/>
      <c r="U12" s="879">
        <v>8000</v>
      </c>
      <c r="V12" s="665">
        <v>6137.5898299999999</v>
      </c>
      <c r="W12"/>
      <c r="X12"/>
      <c r="Y12"/>
    </row>
    <row r="13" spans="1:25" s="32" customFormat="1" x14ac:dyDescent="0.25">
      <c r="A13" s="31"/>
      <c r="D13" s="33" t="s">
        <v>23</v>
      </c>
      <c r="E13" s="870">
        <v>9</v>
      </c>
      <c r="F13" s="871">
        <f t="shared" si="2"/>
        <v>10000</v>
      </c>
      <c r="G13" s="880">
        <v>9165</v>
      </c>
      <c r="H13" s="873">
        <v>600</v>
      </c>
      <c r="I13" s="874">
        <v>235</v>
      </c>
      <c r="J13" s="875"/>
      <c r="K13" s="875"/>
      <c r="L13" s="874"/>
      <c r="M13" s="874"/>
      <c r="N13" s="876"/>
      <c r="O13" s="871"/>
      <c r="P13" s="871"/>
      <c r="Q13" s="877"/>
      <c r="R13" s="871"/>
      <c r="S13" s="665">
        <v>9798.5028599999987</v>
      </c>
      <c r="T13" s="217"/>
      <c r="U13" s="879">
        <v>16000</v>
      </c>
      <c r="V13" s="665">
        <v>9017.1394299999993</v>
      </c>
      <c r="W13"/>
      <c r="X13"/>
      <c r="Y13"/>
    </row>
    <row r="14" spans="1:25" s="32" customFormat="1" x14ac:dyDescent="0.25">
      <c r="A14" s="31"/>
      <c r="D14" s="33" t="s">
        <v>24</v>
      </c>
      <c r="E14" s="870">
        <v>10</v>
      </c>
      <c r="F14" s="871">
        <f t="shared" si="2"/>
        <v>2100</v>
      </c>
      <c r="G14" s="872">
        <v>2050</v>
      </c>
      <c r="H14" s="873"/>
      <c r="I14" s="874">
        <v>50</v>
      </c>
      <c r="J14" s="875"/>
      <c r="K14" s="875"/>
      <c r="L14" s="874"/>
      <c r="M14" s="874"/>
      <c r="N14" s="876"/>
      <c r="O14" s="871"/>
      <c r="P14" s="871"/>
      <c r="Q14" s="877"/>
      <c r="R14" s="871"/>
      <c r="S14" s="665">
        <v>2084.3228400000003</v>
      </c>
      <c r="T14" s="217"/>
      <c r="U14" s="879">
        <v>1500</v>
      </c>
      <c r="V14" s="665">
        <v>998.39770999999996</v>
      </c>
      <c r="W14"/>
      <c r="X14"/>
      <c r="Y14"/>
    </row>
    <row r="15" spans="1:25" s="32" customFormat="1" x14ac:dyDescent="0.25">
      <c r="A15" s="31"/>
      <c r="D15" s="33" t="s">
        <v>25</v>
      </c>
      <c r="E15" s="870">
        <v>11</v>
      </c>
      <c r="F15" s="871">
        <f t="shared" si="2"/>
        <v>7545</v>
      </c>
      <c r="G15" s="880">
        <v>7545</v>
      </c>
      <c r="H15" s="873"/>
      <c r="I15" s="874"/>
      <c r="J15" s="875"/>
      <c r="K15" s="875"/>
      <c r="L15" s="874"/>
      <c r="M15" s="874"/>
      <c r="N15" s="876"/>
      <c r="O15" s="871"/>
      <c r="P15" s="871"/>
      <c r="Q15" s="877"/>
      <c r="R15" s="878"/>
      <c r="S15" s="665">
        <v>7559.2292400000006</v>
      </c>
      <c r="T15" s="217"/>
      <c r="U15" s="879">
        <v>10656</v>
      </c>
      <c r="V15" s="665">
        <v>10677.13048</v>
      </c>
      <c r="W15"/>
      <c r="X15"/>
      <c r="Y15"/>
    </row>
    <row r="16" spans="1:25" s="32" customFormat="1" x14ac:dyDescent="0.25">
      <c r="A16" s="31"/>
      <c r="D16" s="33" t="s">
        <v>26</v>
      </c>
      <c r="E16" s="870">
        <v>12</v>
      </c>
      <c r="F16" s="871">
        <f t="shared" si="2"/>
        <v>7000</v>
      </c>
      <c r="G16" s="880">
        <v>2323</v>
      </c>
      <c r="H16" s="873">
        <v>827</v>
      </c>
      <c r="I16" s="874"/>
      <c r="J16" s="875"/>
      <c r="K16" s="875"/>
      <c r="L16" s="874"/>
      <c r="M16" s="874"/>
      <c r="N16" s="876">
        <v>3850</v>
      </c>
      <c r="O16" s="871"/>
      <c r="P16" s="871"/>
      <c r="Q16" s="877"/>
      <c r="R16" s="871"/>
      <c r="S16" s="665">
        <v>7266.0649999999996</v>
      </c>
      <c r="T16" s="217"/>
      <c r="U16" s="879">
        <v>10000</v>
      </c>
      <c r="V16" s="665">
        <v>7735.9623799999999</v>
      </c>
      <c r="W16"/>
      <c r="X16"/>
      <c r="Y16"/>
    </row>
    <row r="17" spans="1:25" s="32" customFormat="1" x14ac:dyDescent="0.25">
      <c r="A17" s="31"/>
      <c r="D17" s="32" t="s">
        <v>27</v>
      </c>
      <c r="E17" s="881">
        <v>13</v>
      </c>
      <c r="F17" s="882">
        <f t="shared" si="2"/>
        <v>9848</v>
      </c>
      <c r="G17" s="883">
        <v>7101</v>
      </c>
      <c r="H17" s="884">
        <v>1615</v>
      </c>
      <c r="I17" s="885">
        <v>32</v>
      </c>
      <c r="J17" s="886"/>
      <c r="K17" s="886"/>
      <c r="L17" s="885"/>
      <c r="M17" s="885">
        <v>1100</v>
      </c>
      <c r="N17" s="887"/>
      <c r="O17" s="882"/>
      <c r="P17" s="882"/>
      <c r="Q17" s="579"/>
      <c r="R17" s="882"/>
      <c r="S17" s="666">
        <v>9947.0353500000001</v>
      </c>
      <c r="T17" s="217"/>
      <c r="U17" s="888">
        <v>14712</v>
      </c>
      <c r="V17" s="667">
        <v>14303.17152</v>
      </c>
      <c r="W17"/>
      <c r="X17"/>
      <c r="Y17"/>
    </row>
    <row r="18" spans="1:25" s="14" customFormat="1" x14ac:dyDescent="0.25">
      <c r="A18" s="438"/>
      <c r="B18" s="889" t="s">
        <v>28</v>
      </c>
      <c r="C18" s="889"/>
      <c r="D18" s="889"/>
      <c r="E18" s="890">
        <v>14</v>
      </c>
      <c r="F18" s="891">
        <f t="shared" si="2"/>
        <v>6200</v>
      </c>
      <c r="G18" s="892">
        <v>6200</v>
      </c>
      <c r="H18" s="893"/>
      <c r="I18" s="894"/>
      <c r="J18" s="895"/>
      <c r="K18" s="895"/>
      <c r="L18" s="894"/>
      <c r="M18" s="894"/>
      <c r="N18" s="896"/>
      <c r="O18" s="891"/>
      <c r="P18" s="891"/>
      <c r="Q18" s="897"/>
      <c r="R18" s="891"/>
      <c r="S18" s="898">
        <v>6277.5</v>
      </c>
      <c r="T18" s="866"/>
      <c r="U18" s="899">
        <v>6885</v>
      </c>
      <c r="V18" s="898">
        <v>6581.25</v>
      </c>
      <c r="W18"/>
      <c r="X18"/>
      <c r="Y18"/>
    </row>
    <row r="19" spans="1:25" s="14" customFormat="1" x14ac:dyDescent="0.25">
      <c r="A19" s="438"/>
      <c r="B19" s="442" t="s">
        <v>30</v>
      </c>
      <c r="C19" s="443"/>
      <c r="D19" s="443"/>
      <c r="E19" s="867">
        <v>15</v>
      </c>
      <c r="F19" s="61">
        <f t="shared" si="2"/>
        <v>830</v>
      </c>
      <c r="G19" s="868">
        <v>830</v>
      </c>
      <c r="H19" s="325"/>
      <c r="I19" s="323"/>
      <c r="J19" s="458"/>
      <c r="K19" s="458"/>
      <c r="L19" s="323"/>
      <c r="M19" s="323"/>
      <c r="N19" s="321"/>
      <c r="O19" s="61"/>
      <c r="P19" s="61"/>
      <c r="Q19" s="182"/>
      <c r="R19" s="61"/>
      <c r="S19" s="635">
        <v>1538.508</v>
      </c>
      <c r="T19" s="866"/>
      <c r="U19" s="869">
        <v>570</v>
      </c>
      <c r="V19" s="635">
        <v>1092.1189999999999</v>
      </c>
      <c r="W19"/>
      <c r="X19"/>
      <c r="Y19"/>
    </row>
    <row r="20" spans="1:25" s="14" customFormat="1" x14ac:dyDescent="0.25">
      <c r="A20" s="438"/>
      <c r="B20" s="442" t="s">
        <v>186</v>
      </c>
      <c r="C20" s="443"/>
      <c r="D20" s="443"/>
      <c r="E20" s="867">
        <v>16</v>
      </c>
      <c r="F20" s="61">
        <f t="shared" si="2"/>
        <v>10938</v>
      </c>
      <c r="G20" s="868">
        <v>10938</v>
      </c>
      <c r="H20" s="325"/>
      <c r="I20" s="323"/>
      <c r="J20" s="458"/>
      <c r="K20" s="458"/>
      <c r="L20" s="323"/>
      <c r="M20" s="323"/>
      <c r="N20" s="321"/>
      <c r="O20" s="61"/>
      <c r="P20" s="61"/>
      <c r="Q20" s="182"/>
      <c r="R20" s="61"/>
      <c r="S20" s="635">
        <v>16957.362530000002</v>
      </c>
      <c r="T20" s="866"/>
      <c r="U20" s="869">
        <v>25015</v>
      </c>
      <c r="V20" s="635">
        <v>18010.048480000001</v>
      </c>
      <c r="W20"/>
      <c r="X20"/>
      <c r="Y20"/>
    </row>
    <row r="21" spans="1:25" s="14" customFormat="1" x14ac:dyDescent="0.25">
      <c r="A21" s="438"/>
      <c r="B21" s="442" t="s">
        <v>36</v>
      </c>
      <c r="C21" s="442"/>
      <c r="D21" s="442"/>
      <c r="E21" s="867">
        <v>17</v>
      </c>
      <c r="F21" s="61">
        <f t="shared" si="2"/>
        <v>686</v>
      </c>
      <c r="G21" s="868">
        <v>686</v>
      </c>
      <c r="H21" s="325"/>
      <c r="I21" s="323"/>
      <c r="J21" s="458"/>
      <c r="K21" s="458"/>
      <c r="L21" s="323"/>
      <c r="M21" s="323"/>
      <c r="N21" s="321"/>
      <c r="O21" s="61"/>
      <c r="P21" s="61"/>
      <c r="Q21" s="182"/>
      <c r="R21" s="61"/>
      <c r="S21" s="635">
        <v>717.42691000000002</v>
      </c>
      <c r="T21" s="866"/>
      <c r="U21" s="869">
        <v>961</v>
      </c>
      <c r="V21" s="635">
        <v>651.36570999999992</v>
      </c>
      <c r="W21"/>
      <c r="X21"/>
      <c r="Y21"/>
    </row>
    <row r="22" spans="1:25" s="239" customFormat="1" x14ac:dyDescent="0.25">
      <c r="A22" s="235"/>
      <c r="B22" s="236" t="s">
        <v>165</v>
      </c>
      <c r="C22" s="236"/>
      <c r="D22" s="236"/>
      <c r="E22" s="900">
        <v>18</v>
      </c>
      <c r="F22" s="520">
        <f t="shared" si="2"/>
        <v>13607</v>
      </c>
      <c r="G22" s="901">
        <v>13607</v>
      </c>
      <c r="H22" s="240"/>
      <c r="I22" s="241"/>
      <c r="J22" s="241"/>
      <c r="K22" s="241"/>
      <c r="L22" s="241"/>
      <c r="M22" s="241"/>
      <c r="N22" s="434"/>
      <c r="O22" s="583"/>
      <c r="P22" s="238"/>
      <c r="Q22" s="632"/>
      <c r="R22" s="606"/>
      <c r="S22" s="238">
        <v>1060.9995700000002</v>
      </c>
      <c r="T22" s="139"/>
      <c r="U22" s="522">
        <v>1011</v>
      </c>
      <c r="V22" s="238">
        <v>496.67715999999996</v>
      </c>
      <c r="W22"/>
      <c r="X22"/>
      <c r="Y22"/>
    </row>
    <row r="23" spans="1:25" s="14" customFormat="1" x14ac:dyDescent="0.25">
      <c r="A23" s="438"/>
      <c r="B23" s="442" t="s">
        <v>40</v>
      </c>
      <c r="C23" s="442"/>
      <c r="D23" s="442"/>
      <c r="E23" s="867">
        <v>19</v>
      </c>
      <c r="F23" s="61">
        <f t="shared" si="2"/>
        <v>166</v>
      </c>
      <c r="G23" s="868">
        <v>166</v>
      </c>
      <c r="H23" s="325"/>
      <c r="I23" s="323"/>
      <c r="J23" s="458"/>
      <c r="K23" s="458"/>
      <c r="L23" s="323"/>
      <c r="M23" s="323"/>
      <c r="N23" s="321"/>
      <c r="O23" s="61"/>
      <c r="P23" s="61"/>
      <c r="Q23" s="182"/>
      <c r="R23" s="61"/>
      <c r="S23" s="635">
        <v>157.15236999999999</v>
      </c>
      <c r="T23" s="866"/>
      <c r="U23" s="869">
        <v>369</v>
      </c>
      <c r="V23" s="635">
        <v>688.30916999999999</v>
      </c>
      <c r="W23"/>
      <c r="X23"/>
      <c r="Y23"/>
    </row>
    <row r="24" spans="1:25" s="14" customFormat="1" x14ac:dyDescent="0.25">
      <c r="A24" s="438"/>
      <c r="B24" s="442" t="s">
        <v>43</v>
      </c>
      <c r="C24" s="442"/>
      <c r="D24" s="442"/>
      <c r="E24" s="867">
        <v>20</v>
      </c>
      <c r="F24" s="61">
        <f t="shared" si="2"/>
        <v>22227</v>
      </c>
      <c r="G24" s="868">
        <v>21648</v>
      </c>
      <c r="H24" s="325"/>
      <c r="I24" s="323">
        <v>579</v>
      </c>
      <c r="J24" s="458"/>
      <c r="K24" s="458"/>
      <c r="L24" s="323"/>
      <c r="M24" s="323"/>
      <c r="N24" s="321"/>
      <c r="O24" s="61"/>
      <c r="P24" s="61"/>
      <c r="Q24" s="182"/>
      <c r="R24" s="61"/>
      <c r="S24" s="635">
        <v>29136.239300000001</v>
      </c>
      <c r="T24" s="866"/>
      <c r="U24" s="869">
        <v>30330</v>
      </c>
      <c r="V24" s="635">
        <v>41265.749029999999</v>
      </c>
      <c r="W24"/>
      <c r="X24"/>
      <c r="Y24"/>
    </row>
    <row r="25" spans="1:25" s="239" customFormat="1" x14ac:dyDescent="0.25">
      <c r="A25" s="235"/>
      <c r="B25" s="236" t="s">
        <v>145</v>
      </c>
      <c r="C25" s="236"/>
      <c r="D25" s="236"/>
      <c r="E25" s="900">
        <v>21</v>
      </c>
      <c r="F25" s="520">
        <f t="shared" si="2"/>
        <v>11654</v>
      </c>
      <c r="G25" s="901">
        <v>7264</v>
      </c>
      <c r="H25" s="240"/>
      <c r="I25" s="241">
        <v>4390</v>
      </c>
      <c r="J25" s="241"/>
      <c r="K25" s="241"/>
      <c r="L25" s="241"/>
      <c r="M25" s="241"/>
      <c r="N25" s="434"/>
      <c r="O25" s="583"/>
      <c r="P25" s="238"/>
      <c r="Q25" s="632"/>
      <c r="R25" s="606"/>
      <c r="S25" s="238">
        <v>9891.7646400000012</v>
      </c>
      <c r="T25" s="139"/>
      <c r="U25" s="522">
        <v>4350</v>
      </c>
      <c r="V25" s="238">
        <v>24282.800910000002</v>
      </c>
      <c r="W25"/>
      <c r="X25"/>
      <c r="Y25"/>
    </row>
    <row r="26" spans="1:25" s="14" customFormat="1" x14ac:dyDescent="0.25">
      <c r="A26" s="438"/>
      <c r="B26" s="442" t="s">
        <v>44</v>
      </c>
      <c r="C26" s="442"/>
      <c r="D26" s="442"/>
      <c r="E26" s="867">
        <v>22</v>
      </c>
      <c r="F26" s="61">
        <f t="shared" si="2"/>
        <v>0</v>
      </c>
      <c r="G26" s="868">
        <v>0</v>
      </c>
      <c r="H26" s="325"/>
      <c r="I26" s="323"/>
      <c r="J26" s="458"/>
      <c r="K26" s="458"/>
      <c r="L26" s="323"/>
      <c r="M26" s="323"/>
      <c r="N26" s="321"/>
      <c r="O26" s="61"/>
      <c r="P26" s="61"/>
      <c r="Q26" s="182"/>
      <c r="R26" s="61"/>
      <c r="S26" s="635">
        <v>0</v>
      </c>
      <c r="T26" s="866"/>
      <c r="U26" s="869">
        <v>0</v>
      </c>
      <c r="V26" s="635">
        <v>0</v>
      </c>
      <c r="W26"/>
      <c r="X26"/>
      <c r="Y26"/>
    </row>
    <row r="27" spans="1:25" s="14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904">
        <f t="shared" si="2"/>
        <v>2375</v>
      </c>
      <c r="G27" s="905">
        <v>2375</v>
      </c>
      <c r="H27" s="906"/>
      <c r="I27" s="907"/>
      <c r="J27" s="908"/>
      <c r="K27" s="908"/>
      <c r="L27" s="907"/>
      <c r="M27" s="907"/>
      <c r="N27" s="497"/>
      <c r="O27" s="61"/>
      <c r="P27" s="61"/>
      <c r="Q27" s="182"/>
      <c r="R27" s="103"/>
      <c r="S27" s="909">
        <v>1683.2654499999999</v>
      </c>
      <c r="T27" s="866"/>
      <c r="U27" s="910">
        <v>2665</v>
      </c>
      <c r="V27" s="909">
        <v>2570.16003</v>
      </c>
      <c r="W27"/>
      <c r="X27"/>
      <c r="Y27"/>
    </row>
    <row r="28" spans="1:25" ht="13.8" thickBot="1" x14ac:dyDescent="0.3">
      <c r="A28" s="854" t="s">
        <v>167</v>
      </c>
      <c r="B28" s="855"/>
      <c r="C28" s="855"/>
      <c r="D28" s="855"/>
      <c r="E28" s="858">
        <v>24</v>
      </c>
      <c r="F28" s="859">
        <f>SUM(F29:F43)</f>
        <v>283720</v>
      </c>
      <c r="G28" s="860">
        <f t="shared" ref="G28:P28" si="3">SUM(G29:G43)</f>
        <v>255295</v>
      </c>
      <c r="H28" s="861">
        <f t="shared" si="3"/>
        <v>17852</v>
      </c>
      <c r="I28" s="861">
        <f t="shared" si="3"/>
        <v>5623</v>
      </c>
      <c r="J28" s="861">
        <f t="shared" si="3"/>
        <v>0</v>
      </c>
      <c r="K28" s="861">
        <f t="shared" si="3"/>
        <v>0</v>
      </c>
      <c r="L28" s="861">
        <f t="shared" si="3"/>
        <v>0</v>
      </c>
      <c r="M28" s="861">
        <f t="shared" si="3"/>
        <v>1100</v>
      </c>
      <c r="N28" s="862">
        <f>SUM(N29:N43)</f>
        <v>3850</v>
      </c>
      <c r="O28" s="863">
        <f>SUM(O29:O43)</f>
        <v>0</v>
      </c>
      <c r="P28" s="832">
        <f t="shared" si="3"/>
        <v>0</v>
      </c>
      <c r="Q28" s="864">
        <f>IF(F28=0,0,P28/F28)</f>
        <v>0</v>
      </c>
      <c r="R28" s="832">
        <f>SUM(R29:R43)</f>
        <v>0</v>
      </c>
      <c r="S28" s="859">
        <f>SUM(S29:S43)</f>
        <v>286152.08246000006</v>
      </c>
      <c r="T28" s="911"/>
      <c r="U28" s="859">
        <f>SUM(U29:U43)</f>
        <v>298003</v>
      </c>
      <c r="V28" s="859">
        <f>SUM(V29:V43)</f>
        <v>301728.11378000001</v>
      </c>
    </row>
    <row r="29" spans="1:25" s="14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61">
        <f>SUM(G29:N29)</f>
        <v>125734</v>
      </c>
      <c r="G29" s="868">
        <v>125734</v>
      </c>
      <c r="H29" s="325"/>
      <c r="I29" s="323"/>
      <c r="J29" s="458"/>
      <c r="K29" s="458"/>
      <c r="L29" s="323"/>
      <c r="M29" s="323"/>
      <c r="N29" s="321"/>
      <c r="O29" s="102"/>
      <c r="P29" s="102"/>
      <c r="Q29" s="457"/>
      <c r="R29" s="102"/>
      <c r="S29" s="635">
        <v>122648</v>
      </c>
      <c r="T29" s="866"/>
      <c r="U29" s="869">
        <v>130099</v>
      </c>
      <c r="V29" s="635">
        <v>122374</v>
      </c>
      <c r="W29"/>
      <c r="X29"/>
      <c r="Y29"/>
    </row>
    <row r="30" spans="1:25" s="14" customFormat="1" x14ac:dyDescent="0.25">
      <c r="A30" s="438"/>
      <c r="B30" s="442" t="s">
        <v>28</v>
      </c>
      <c r="C30" s="442"/>
      <c r="D30" s="442"/>
      <c r="E30" s="867">
        <v>26</v>
      </c>
      <c r="F30" s="61">
        <f t="shared" ref="F30:F43" si="4">SUM(G30:N30)</f>
        <v>6200</v>
      </c>
      <c r="G30" s="912">
        <v>6200</v>
      </c>
      <c r="H30" s="183"/>
      <c r="I30" s="60"/>
      <c r="J30" s="160"/>
      <c r="K30" s="160"/>
      <c r="L30" s="60"/>
      <c r="M30" s="60"/>
      <c r="N30" s="223"/>
      <c r="O30" s="184"/>
      <c r="P30" s="184"/>
      <c r="Q30" s="460"/>
      <c r="R30" s="184"/>
      <c r="S30" s="635">
        <v>6277.5</v>
      </c>
      <c r="T30" s="866"/>
      <c r="U30" s="869">
        <v>6885</v>
      </c>
      <c r="V30" s="635">
        <v>6581.25</v>
      </c>
      <c r="W30"/>
      <c r="X30"/>
      <c r="Y30"/>
    </row>
    <row r="31" spans="1:25" s="14" customFormat="1" x14ac:dyDescent="0.25">
      <c r="A31" s="438"/>
      <c r="B31" s="442" t="s">
        <v>30</v>
      </c>
      <c r="C31" s="442"/>
      <c r="D31" s="442"/>
      <c r="E31" s="867">
        <v>27</v>
      </c>
      <c r="F31" s="61">
        <f t="shared" si="4"/>
        <v>830</v>
      </c>
      <c r="G31" s="912">
        <v>830</v>
      </c>
      <c r="H31" s="183"/>
      <c r="I31" s="60"/>
      <c r="J31" s="160"/>
      <c r="K31" s="160"/>
      <c r="L31" s="60"/>
      <c r="M31" s="60"/>
      <c r="N31" s="223"/>
      <c r="O31" s="184"/>
      <c r="P31" s="184"/>
      <c r="Q31" s="460"/>
      <c r="R31" s="184"/>
      <c r="S31" s="635">
        <v>1538.508</v>
      </c>
      <c r="T31" s="866"/>
      <c r="U31" s="869">
        <v>570</v>
      </c>
      <c r="V31" s="635">
        <v>1092.1189999999999</v>
      </c>
      <c r="W31"/>
      <c r="X31"/>
      <c r="Y31"/>
    </row>
    <row r="32" spans="1:25" s="14" customFormat="1" x14ac:dyDescent="0.25">
      <c r="A32" s="438"/>
      <c r="B32" s="442" t="s">
        <v>186</v>
      </c>
      <c r="C32" s="443"/>
      <c r="D32" s="443"/>
      <c r="E32" s="867">
        <v>28</v>
      </c>
      <c r="F32" s="61">
        <f t="shared" si="4"/>
        <v>10938</v>
      </c>
      <c r="G32" s="912">
        <v>10938</v>
      </c>
      <c r="H32" s="183"/>
      <c r="I32" s="60"/>
      <c r="J32" s="160"/>
      <c r="K32" s="160"/>
      <c r="L32" s="60"/>
      <c r="M32" s="60"/>
      <c r="N32" s="223"/>
      <c r="O32" s="184"/>
      <c r="P32" s="184"/>
      <c r="Q32" s="460"/>
      <c r="R32" s="184"/>
      <c r="S32" s="635">
        <v>16957.362530000002</v>
      </c>
      <c r="T32" s="866"/>
      <c r="U32" s="869">
        <v>25015</v>
      </c>
      <c r="V32" s="635">
        <v>18010.048480000001</v>
      </c>
      <c r="W32"/>
      <c r="X32"/>
      <c r="Y32"/>
    </row>
    <row r="33" spans="1:25" s="14" customFormat="1" x14ac:dyDescent="0.25">
      <c r="A33" s="438"/>
      <c r="B33" s="442" t="s">
        <v>51</v>
      </c>
      <c r="C33" s="442"/>
      <c r="D33" s="442"/>
      <c r="E33" s="867">
        <v>29</v>
      </c>
      <c r="F33" s="61">
        <f t="shared" si="4"/>
        <v>0</v>
      </c>
      <c r="G33" s="912">
        <v>0</v>
      </c>
      <c r="H33" s="183"/>
      <c r="I33" s="60"/>
      <c r="J33" s="160"/>
      <c r="K33" s="160"/>
      <c r="L33" s="60"/>
      <c r="M33" s="60"/>
      <c r="N33" s="223"/>
      <c r="O33" s="184"/>
      <c r="P33" s="184"/>
      <c r="Q33" s="460"/>
      <c r="R33" s="184"/>
      <c r="S33" s="635">
        <v>0</v>
      </c>
      <c r="T33" s="866"/>
      <c r="U33" s="869">
        <v>0</v>
      </c>
      <c r="V33" s="635">
        <v>0</v>
      </c>
      <c r="W33"/>
      <c r="X33"/>
      <c r="Y33"/>
    </row>
    <row r="34" spans="1:25" s="14" customFormat="1" x14ac:dyDescent="0.25">
      <c r="A34" s="438"/>
      <c r="B34" s="442" t="s">
        <v>36</v>
      </c>
      <c r="C34" s="442"/>
      <c r="D34" s="442"/>
      <c r="E34" s="867">
        <v>30</v>
      </c>
      <c r="F34" s="61">
        <f t="shared" si="4"/>
        <v>686</v>
      </c>
      <c r="G34" s="912">
        <v>686</v>
      </c>
      <c r="H34" s="183"/>
      <c r="I34" s="60"/>
      <c r="J34" s="160"/>
      <c r="K34" s="160"/>
      <c r="L34" s="60"/>
      <c r="M34" s="60"/>
      <c r="N34" s="223"/>
      <c r="O34" s="184"/>
      <c r="P34" s="184"/>
      <c r="Q34" s="460"/>
      <c r="R34" s="184"/>
      <c r="S34" s="635">
        <v>717.42691000000002</v>
      </c>
      <c r="T34" s="866"/>
      <c r="U34" s="869">
        <v>961</v>
      </c>
      <c r="V34" s="635">
        <v>651.36570999999992</v>
      </c>
      <c r="W34"/>
      <c r="X34"/>
      <c r="Y34"/>
    </row>
    <row r="35" spans="1:25" s="239" customFormat="1" x14ac:dyDescent="0.25">
      <c r="A35" s="235"/>
      <c r="B35" s="236" t="s">
        <v>165</v>
      </c>
      <c r="C35" s="236"/>
      <c r="D35" s="236"/>
      <c r="E35" s="900">
        <v>31</v>
      </c>
      <c r="F35" s="520">
        <f t="shared" si="4"/>
        <v>13607</v>
      </c>
      <c r="G35" s="901">
        <v>13607</v>
      </c>
      <c r="H35" s="240"/>
      <c r="I35" s="241"/>
      <c r="J35" s="241"/>
      <c r="K35" s="241"/>
      <c r="L35" s="241"/>
      <c r="M35" s="241"/>
      <c r="N35" s="434"/>
      <c r="O35" s="583"/>
      <c r="P35" s="238"/>
      <c r="Q35" s="632"/>
      <c r="R35" s="606"/>
      <c r="S35" s="238">
        <v>1060.9995700000002</v>
      </c>
      <c r="T35" s="139"/>
      <c r="U35" s="522">
        <v>1011</v>
      </c>
      <c r="V35" s="238">
        <v>496.67715999999996</v>
      </c>
      <c r="W35"/>
      <c r="X35"/>
      <c r="Y35"/>
    </row>
    <row r="36" spans="1:25" s="14" customFormat="1" x14ac:dyDescent="0.25">
      <c r="A36" s="438"/>
      <c r="B36" s="442" t="s">
        <v>53</v>
      </c>
      <c r="C36" s="442"/>
      <c r="D36" s="442"/>
      <c r="E36" s="867">
        <v>32</v>
      </c>
      <c r="F36" s="61">
        <f t="shared" si="4"/>
        <v>166</v>
      </c>
      <c r="G36" s="912">
        <v>166</v>
      </c>
      <c r="H36" s="183"/>
      <c r="I36" s="60"/>
      <c r="J36" s="60"/>
      <c r="K36" s="160"/>
      <c r="L36" s="60"/>
      <c r="M36" s="60"/>
      <c r="N36" s="223"/>
      <c r="O36" s="184"/>
      <c r="P36" s="184"/>
      <c r="Q36" s="460"/>
      <c r="R36" s="184"/>
      <c r="S36" s="635">
        <v>157.15236999999999</v>
      </c>
      <c r="T36" s="866"/>
      <c r="U36" s="869">
        <v>369</v>
      </c>
      <c r="V36" s="635">
        <v>688.30916999999999</v>
      </c>
      <c r="W36"/>
      <c r="X36"/>
      <c r="Y36"/>
    </row>
    <row r="37" spans="1:25" s="14" customFormat="1" x14ac:dyDescent="0.25">
      <c r="A37" s="438"/>
      <c r="B37" s="442" t="s">
        <v>126</v>
      </c>
      <c r="C37" s="442"/>
      <c r="D37" s="442"/>
      <c r="E37" s="867">
        <v>33</v>
      </c>
      <c r="F37" s="61">
        <f t="shared" si="4"/>
        <v>28013</v>
      </c>
      <c r="G37" s="912">
        <v>27587</v>
      </c>
      <c r="H37" s="183"/>
      <c r="I37" s="60">
        <v>426</v>
      </c>
      <c r="J37" s="60"/>
      <c r="K37" s="160"/>
      <c r="L37" s="60"/>
      <c r="M37" s="60"/>
      <c r="N37" s="223"/>
      <c r="O37" s="184"/>
      <c r="P37" s="184"/>
      <c r="Q37" s="460"/>
      <c r="R37" s="184"/>
      <c r="S37" s="635">
        <v>27657.048280000003</v>
      </c>
      <c r="T37" s="866"/>
      <c r="U37" s="869">
        <v>25875</v>
      </c>
      <c r="V37" s="635">
        <v>28204.372859999999</v>
      </c>
      <c r="W37"/>
      <c r="X37"/>
      <c r="Y37"/>
    </row>
    <row r="38" spans="1:25" s="14" customFormat="1" x14ac:dyDescent="0.25">
      <c r="A38" s="438"/>
      <c r="B38" s="442" t="s">
        <v>55</v>
      </c>
      <c r="C38" s="442"/>
      <c r="D38" s="442"/>
      <c r="E38" s="867">
        <v>34</v>
      </c>
      <c r="F38" s="61">
        <f t="shared" si="4"/>
        <v>22227</v>
      </c>
      <c r="G38" s="912">
        <v>21648</v>
      </c>
      <c r="H38" s="183"/>
      <c r="I38" s="60">
        <v>579</v>
      </c>
      <c r="J38" s="60"/>
      <c r="K38" s="160"/>
      <c r="L38" s="60"/>
      <c r="M38" s="60"/>
      <c r="N38" s="223"/>
      <c r="O38" s="184"/>
      <c r="P38" s="184"/>
      <c r="Q38" s="460"/>
      <c r="R38" s="184"/>
      <c r="S38" s="635">
        <v>29136.239300000001</v>
      </c>
      <c r="T38" s="866"/>
      <c r="U38" s="869">
        <v>30330</v>
      </c>
      <c r="V38" s="635">
        <v>41265.749029999999</v>
      </c>
      <c r="W38"/>
      <c r="X38"/>
      <c r="Y38"/>
    </row>
    <row r="39" spans="1:25" s="239" customFormat="1" x14ac:dyDescent="0.25">
      <c r="A39" s="235"/>
      <c r="B39" s="236" t="s">
        <v>145</v>
      </c>
      <c r="C39" s="236"/>
      <c r="D39" s="236"/>
      <c r="E39" s="900">
        <v>35</v>
      </c>
      <c r="F39" s="520">
        <f t="shared" si="4"/>
        <v>11654</v>
      </c>
      <c r="G39" s="901">
        <v>7264</v>
      </c>
      <c r="H39" s="240"/>
      <c r="I39" s="241">
        <v>4390</v>
      </c>
      <c r="J39" s="241"/>
      <c r="K39" s="241"/>
      <c r="L39" s="241"/>
      <c r="M39" s="241"/>
      <c r="N39" s="434"/>
      <c r="O39" s="583"/>
      <c r="P39" s="238"/>
      <c r="Q39" s="632"/>
      <c r="R39" s="606"/>
      <c r="S39" s="238">
        <v>9891.7646400000012</v>
      </c>
      <c r="T39" s="139"/>
      <c r="U39" s="522">
        <v>4350</v>
      </c>
      <c r="V39" s="238">
        <v>24282.800910000002</v>
      </c>
      <c r="W39"/>
      <c r="X39"/>
      <c r="Y39"/>
    </row>
    <row r="40" spans="1:25" s="14" customFormat="1" x14ac:dyDescent="0.25">
      <c r="A40" s="438"/>
      <c r="B40" s="442" t="s">
        <v>56</v>
      </c>
      <c r="C40" s="442"/>
      <c r="D40" s="442"/>
      <c r="E40" s="867">
        <v>36</v>
      </c>
      <c r="F40" s="61">
        <f t="shared" si="4"/>
        <v>0</v>
      </c>
      <c r="G40" s="912">
        <v>0</v>
      </c>
      <c r="H40" s="183"/>
      <c r="I40" s="60"/>
      <c r="J40" s="160"/>
      <c r="K40" s="160"/>
      <c r="L40" s="60"/>
      <c r="M40" s="60"/>
      <c r="N40" s="223"/>
      <c r="O40" s="184"/>
      <c r="P40" s="184"/>
      <c r="Q40" s="460"/>
      <c r="R40" s="184"/>
      <c r="S40" s="635">
        <v>0</v>
      </c>
      <c r="T40" s="866"/>
      <c r="U40" s="869">
        <v>0</v>
      </c>
      <c r="V40" s="635">
        <v>0</v>
      </c>
      <c r="W40"/>
      <c r="X40"/>
      <c r="Y40"/>
    </row>
    <row r="41" spans="1:25" s="14" customFormat="1" x14ac:dyDescent="0.25">
      <c r="A41" s="438"/>
      <c r="B41" s="442" t="s">
        <v>57</v>
      </c>
      <c r="C41" s="442"/>
      <c r="D41" s="442"/>
      <c r="E41" s="867">
        <v>37</v>
      </c>
      <c r="F41" s="61">
        <f t="shared" si="4"/>
        <v>38363</v>
      </c>
      <c r="G41" s="912">
        <v>38135</v>
      </c>
      <c r="H41" s="183"/>
      <c r="I41" s="60">
        <v>228</v>
      </c>
      <c r="J41" s="160"/>
      <c r="K41" s="160"/>
      <c r="L41" s="60"/>
      <c r="M41" s="60"/>
      <c r="N41" s="223"/>
      <c r="O41" s="184"/>
      <c r="P41" s="184"/>
      <c r="Q41" s="460"/>
      <c r="R41" s="184"/>
      <c r="S41" s="635">
        <v>44467.310409999998</v>
      </c>
      <c r="T41" s="866"/>
      <c r="U41" s="869">
        <v>36241</v>
      </c>
      <c r="V41" s="635">
        <v>36554.314359999997</v>
      </c>
      <c r="W41"/>
      <c r="X41"/>
      <c r="Y41"/>
    </row>
    <row r="42" spans="1:25" s="14" customFormat="1" x14ac:dyDescent="0.25">
      <c r="A42" s="438"/>
      <c r="B42" s="442" t="s">
        <v>58</v>
      </c>
      <c r="C42" s="442"/>
      <c r="D42" s="442"/>
      <c r="E42" s="867">
        <v>38</v>
      </c>
      <c r="F42" s="61">
        <f t="shared" si="4"/>
        <v>22802</v>
      </c>
      <c r="G42" s="913">
        <v>0</v>
      </c>
      <c r="H42" s="183">
        <v>17852</v>
      </c>
      <c r="I42" s="60"/>
      <c r="J42" s="160"/>
      <c r="K42" s="160"/>
      <c r="L42" s="60"/>
      <c r="M42" s="60">
        <v>1100</v>
      </c>
      <c r="N42" s="223">
        <v>3850</v>
      </c>
      <c r="O42" s="184"/>
      <c r="P42" s="184"/>
      <c r="Q42" s="460"/>
      <c r="R42" s="184"/>
      <c r="S42" s="635">
        <v>23079.570660000001</v>
      </c>
      <c r="T42" s="914"/>
      <c r="U42" s="869">
        <v>33494</v>
      </c>
      <c r="V42" s="635">
        <v>18403.680989999997</v>
      </c>
      <c r="W42"/>
      <c r="X42"/>
      <c r="Y42"/>
    </row>
    <row r="43" spans="1:25" s="14" customFormat="1" x14ac:dyDescent="0.25">
      <c r="A43" s="445"/>
      <c r="B43" s="446" t="s">
        <v>46</v>
      </c>
      <c r="C43" s="446"/>
      <c r="D43" s="446"/>
      <c r="E43" s="915">
        <v>39</v>
      </c>
      <c r="F43" s="904">
        <f t="shared" si="4"/>
        <v>2500</v>
      </c>
      <c r="G43" s="916">
        <v>2500</v>
      </c>
      <c r="H43" s="461"/>
      <c r="I43" s="435"/>
      <c r="J43" s="462"/>
      <c r="K43" s="462"/>
      <c r="L43" s="435"/>
      <c r="M43" s="435"/>
      <c r="N43" s="322"/>
      <c r="O43" s="103"/>
      <c r="P43" s="103"/>
      <c r="Q43" s="463"/>
      <c r="R43" s="103"/>
      <c r="S43" s="637">
        <v>2563.1997900000001</v>
      </c>
      <c r="T43" s="866"/>
      <c r="U43" s="917">
        <v>2803</v>
      </c>
      <c r="V43" s="637">
        <v>3123.4261099999999</v>
      </c>
      <c r="W43"/>
      <c r="X43"/>
      <c r="Y43"/>
    </row>
    <row r="44" spans="1:25" s="14" customFormat="1" ht="13.8" thickBot="1" x14ac:dyDescent="0.3">
      <c r="A44" s="438" t="s">
        <v>169</v>
      </c>
      <c r="B44" s="441"/>
      <c r="C44" s="441"/>
      <c r="D44" s="441"/>
      <c r="E44" s="903">
        <v>40</v>
      </c>
      <c r="F44" s="918">
        <f t="shared" ref="F44:S44" si="5">F29+F33+F37+F41+F42+F43-F6-F27</f>
        <v>4450</v>
      </c>
      <c r="G44" s="919">
        <f t="shared" si="5"/>
        <v>4450</v>
      </c>
      <c r="H44" s="920">
        <f t="shared" si="5"/>
        <v>0</v>
      </c>
      <c r="I44" s="921">
        <f t="shared" si="5"/>
        <v>0</v>
      </c>
      <c r="J44" s="921">
        <f t="shared" si="5"/>
        <v>0</v>
      </c>
      <c r="K44" s="921">
        <f t="shared" si="5"/>
        <v>0</v>
      </c>
      <c r="L44" s="921">
        <f t="shared" si="5"/>
        <v>0</v>
      </c>
      <c r="M44" s="921">
        <f t="shared" si="5"/>
        <v>0</v>
      </c>
      <c r="N44" s="921">
        <f t="shared" si="5"/>
        <v>0</v>
      </c>
      <c r="O44" s="515">
        <f t="shared" si="5"/>
        <v>0</v>
      </c>
      <c r="P44" s="515">
        <f t="shared" si="5"/>
        <v>0</v>
      </c>
      <c r="Q44" s="578">
        <f t="shared" si="5"/>
        <v>0</v>
      </c>
      <c r="R44" s="515">
        <f t="shared" si="5"/>
        <v>0</v>
      </c>
      <c r="S44" s="515">
        <f t="shared" si="5"/>
        <v>5983.5785700000188</v>
      </c>
      <c r="T44" s="139"/>
      <c r="U44" s="922">
        <f>U29+U33+U37+U41+U42+U43-U6-U27</f>
        <v>4228</v>
      </c>
      <c r="V44" s="918">
        <f>V29+V33+V37+V41+V42+V43-V6-V27</f>
        <v>4519.2508899999948</v>
      </c>
      <c r="W44"/>
      <c r="X44"/>
      <c r="Y44"/>
    </row>
    <row r="45" spans="1:25" ht="13.8" thickBot="1" x14ac:dyDescent="0.3">
      <c r="A45" s="854" t="s">
        <v>168</v>
      </c>
      <c r="B45" s="855"/>
      <c r="C45" s="855"/>
      <c r="D45" s="855"/>
      <c r="E45" s="858">
        <v>41</v>
      </c>
      <c r="F45" s="859">
        <f t="shared" ref="F45:P45" si="6">F28-F5</f>
        <v>4450</v>
      </c>
      <c r="G45" s="860">
        <f t="shared" si="6"/>
        <v>4450</v>
      </c>
      <c r="H45" s="861">
        <f t="shared" si="6"/>
        <v>0</v>
      </c>
      <c r="I45" s="861">
        <f t="shared" si="6"/>
        <v>0</v>
      </c>
      <c r="J45" s="861">
        <f t="shared" si="6"/>
        <v>0</v>
      </c>
      <c r="K45" s="861">
        <f t="shared" si="6"/>
        <v>0</v>
      </c>
      <c r="L45" s="861">
        <f t="shared" si="6"/>
        <v>0</v>
      </c>
      <c r="M45" s="861">
        <f t="shared" si="6"/>
        <v>0</v>
      </c>
      <c r="N45" s="862">
        <f>N28-N5</f>
        <v>0</v>
      </c>
      <c r="O45" s="863">
        <f t="shared" si="6"/>
        <v>0</v>
      </c>
      <c r="P45" s="832">
        <f t="shared" si="6"/>
        <v>0</v>
      </c>
      <c r="Q45" s="864"/>
      <c r="R45" s="832">
        <f>R28-R5</f>
        <v>0</v>
      </c>
      <c r="S45" s="865">
        <f>S28-S5</f>
        <v>5983.5785700000124</v>
      </c>
      <c r="T45" s="911"/>
      <c r="U45" s="859">
        <f>U28-U5</f>
        <v>4228</v>
      </c>
      <c r="V45" s="859">
        <f>V28-V5</f>
        <v>4519.2508900000248</v>
      </c>
    </row>
    <row r="46" spans="1:25" x14ac:dyDescent="0.25">
      <c r="A46" s="431" t="s">
        <v>213</v>
      </c>
      <c r="C46" s="24"/>
      <c r="D46" s="63"/>
      <c r="E46" s="469" t="s">
        <v>162</v>
      </c>
      <c r="F46" s="451"/>
      <c r="G46" s="452"/>
      <c r="H46" s="564">
        <v>7360.358580000001</v>
      </c>
      <c r="I46" s="564">
        <v>2121.9110800000008</v>
      </c>
      <c r="J46" s="564"/>
      <c r="K46" s="564">
        <v>4399.1328899999999</v>
      </c>
      <c r="L46" s="564">
        <v>1409.4509599999999</v>
      </c>
      <c r="M46" s="564">
        <v>38416.358340000006</v>
      </c>
      <c r="N46" s="565"/>
      <c r="O46" s="451"/>
      <c r="P46" s="451"/>
      <c r="Q46" s="566"/>
      <c r="R46" s="576"/>
      <c r="S46" s="452"/>
      <c r="T46" s="452"/>
      <c r="U46" s="452"/>
      <c r="V46" s="452"/>
    </row>
    <row r="47" spans="1:25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0</v>
      </c>
      <c r="G47" s="25"/>
      <c r="S47" s="501"/>
      <c r="T47" s="501"/>
      <c r="U47" s="501"/>
      <c r="V47" s="501"/>
    </row>
    <row r="48" spans="1:25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0</v>
      </c>
      <c r="G48" s="25"/>
      <c r="S48" s="501"/>
      <c r="T48" s="501"/>
      <c r="U48" s="501"/>
      <c r="V48" s="501"/>
    </row>
  </sheetData>
  <mergeCells count="5">
    <mergeCell ref="A3:D3"/>
    <mergeCell ref="C4:D4"/>
    <mergeCell ref="A47:D47"/>
    <mergeCell ref="A48:E48"/>
    <mergeCell ref="H3:N3"/>
  </mergeCells>
  <phoneticPr fontId="0" type="noConversion"/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89" orientation="landscape" r:id="rId1"/>
  <headerFooter alignWithMargins="0"/>
  <ignoredErrors>
    <ignoredError sqref="S6 G6 U5:V5" formulaRange="1"/>
    <ignoredError sqref="F2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48"/>
  <sheetViews>
    <sheetView showGridLines="0" workbookViewId="0">
      <pane ySplit="5" topLeftCell="A6" activePane="bottomLeft" state="frozen"/>
      <selection activeCell="V4" sqref="V4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0" customWidth="1"/>
    <col min="6" max="6" width="10.44140625" style="24" customWidth="1"/>
    <col min="7" max="7" width="10.44140625" style="29" customWidth="1"/>
    <col min="8" max="14" width="6.5546875" style="29" customWidth="1"/>
    <col min="15" max="15" width="11.44140625" style="29" hidden="1" customWidth="1"/>
    <col min="16" max="16" width="10.88671875" style="197" hidden="1" customWidth="1" collapsed="1"/>
    <col min="17" max="17" width="7.109375" style="140" hidden="1" customWidth="1"/>
    <col min="18" max="18" width="10.88671875" style="174" hidden="1" customWidth="1"/>
    <col min="19" max="19" width="10.44140625" style="24" customWidth="1" collapsed="1"/>
    <col min="20" max="20" width="2" style="141" customWidth="1"/>
    <col min="21" max="21" width="10.44140625" customWidth="1"/>
    <col min="22" max="22" width="10.44140625" style="24" customWidth="1"/>
    <col min="24" max="24" width="9" bestFit="1" customWidth="1"/>
  </cols>
  <sheetData>
    <row r="1" spans="1:27" x14ac:dyDescent="0.25">
      <c r="E1" s="684"/>
      <c r="G1" s="24"/>
      <c r="H1" s="24"/>
      <c r="I1" s="24"/>
      <c r="J1" s="24"/>
      <c r="K1" s="24"/>
      <c r="L1" s="24"/>
      <c r="M1" s="24"/>
      <c r="N1" s="24"/>
      <c r="P1" s="29"/>
      <c r="Q1" s="174"/>
      <c r="S1" s="497"/>
      <c r="T1" s="139"/>
      <c r="U1" s="24"/>
      <c r="V1" s="497"/>
    </row>
    <row r="2" spans="1:27" ht="13.8" thickBot="1" x14ac:dyDescent="0.3"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V2"/>
    </row>
    <row r="3" spans="1:27" ht="15.75" customHeight="1" thickBot="1" x14ac:dyDescent="0.35">
      <c r="A3" s="1045" t="s">
        <v>207</v>
      </c>
      <c r="B3" s="1046"/>
      <c r="C3" s="1046"/>
      <c r="D3" s="1058"/>
      <c r="E3" s="1"/>
      <c r="F3" s="227" t="s">
        <v>0</v>
      </c>
      <c r="G3" s="585" t="s">
        <v>2</v>
      </c>
      <c r="H3" s="1062" t="s">
        <v>3</v>
      </c>
      <c r="I3" s="1062"/>
      <c r="J3" s="1062"/>
      <c r="K3" s="1062"/>
      <c r="L3" s="1062"/>
      <c r="M3" s="1062"/>
      <c r="N3" s="1063"/>
      <c r="O3" s="35" t="s">
        <v>1</v>
      </c>
      <c r="P3" s="225" t="s">
        <v>4</v>
      </c>
      <c r="Q3" s="35" t="s">
        <v>111</v>
      </c>
      <c r="R3" s="35" t="s">
        <v>112</v>
      </c>
      <c r="S3" s="227" t="s">
        <v>4</v>
      </c>
      <c r="T3" s="1061"/>
      <c r="U3" s="227" t="s">
        <v>0</v>
      </c>
      <c r="V3" s="227" t="s">
        <v>4</v>
      </c>
    </row>
    <row r="4" spans="1:27" s="7" customFormat="1" ht="13.8" thickBot="1" x14ac:dyDescent="0.3">
      <c r="A4" s="157" t="s">
        <v>108</v>
      </c>
      <c r="B4" s="4"/>
      <c r="C4" s="1059" t="s">
        <v>203</v>
      </c>
      <c r="D4" s="1060"/>
      <c r="E4" s="5" t="s">
        <v>5</v>
      </c>
      <c r="F4" s="228">
        <v>2024</v>
      </c>
      <c r="G4" s="233" t="s">
        <v>8</v>
      </c>
      <c r="H4" s="292" t="s">
        <v>9</v>
      </c>
      <c r="I4" s="38" t="s">
        <v>10</v>
      </c>
      <c r="J4" s="161" t="s">
        <v>11</v>
      </c>
      <c r="K4" s="161" t="s">
        <v>160</v>
      </c>
      <c r="L4" s="38" t="s">
        <v>107</v>
      </c>
      <c r="M4" s="36" t="s">
        <v>12</v>
      </c>
      <c r="N4" s="518" t="s">
        <v>170</v>
      </c>
      <c r="O4" s="39" t="s">
        <v>7</v>
      </c>
      <c r="P4" s="226">
        <v>2011</v>
      </c>
      <c r="Q4" s="39">
        <v>2016</v>
      </c>
      <c r="R4" s="39"/>
      <c r="S4" s="228">
        <v>2023</v>
      </c>
      <c r="T4" s="1061"/>
      <c r="U4" s="228">
        <v>2023</v>
      </c>
      <c r="V4" s="228">
        <v>2022</v>
      </c>
      <c r="W4"/>
      <c r="X4"/>
      <c r="Y4"/>
    </row>
    <row r="5" spans="1:27" ht="13.8" thickBot="1" x14ac:dyDescent="0.3">
      <c r="A5" s="830" t="s">
        <v>166</v>
      </c>
      <c r="B5" s="825"/>
      <c r="C5" s="825"/>
      <c r="D5" s="825"/>
      <c r="E5" s="824">
        <v>1</v>
      </c>
      <c r="F5" s="829">
        <f t="shared" ref="F5:P5" si="0">SUM(F7:F27)</f>
        <v>6334778.9503693907</v>
      </c>
      <c r="G5" s="831">
        <f t="shared" si="0"/>
        <v>5779485.084212726</v>
      </c>
      <c r="H5" s="827">
        <f t="shared" si="0"/>
        <v>252970.64618666415</v>
      </c>
      <c r="I5" s="828">
        <f t="shared" si="0"/>
        <v>220302.21996999998</v>
      </c>
      <c r="J5" s="829">
        <f t="shared" si="0"/>
        <v>6244</v>
      </c>
      <c r="K5" s="829">
        <f t="shared" si="0"/>
        <v>0</v>
      </c>
      <c r="L5" s="829">
        <f t="shared" si="0"/>
        <v>6000</v>
      </c>
      <c r="M5" s="829">
        <f t="shared" si="0"/>
        <v>25130</v>
      </c>
      <c r="N5" s="828">
        <f>SUM(N7:N27)</f>
        <v>44647</v>
      </c>
      <c r="O5" s="826">
        <f t="shared" si="0"/>
        <v>0</v>
      </c>
      <c r="P5" s="832">
        <f t="shared" si="0"/>
        <v>0</v>
      </c>
      <c r="Q5" s="833">
        <f>IF(F5=0,0,P5/F5)</f>
        <v>0</v>
      </c>
      <c r="R5" s="832">
        <f>SUM(R7:R27)</f>
        <v>0</v>
      </c>
      <c r="S5" s="832">
        <f>SUM(S7:S27)</f>
        <v>6265463.4357599998</v>
      </c>
      <c r="T5" s="832"/>
      <c r="U5" s="832">
        <f>SUM(U7:U27)</f>
        <v>6175889.4830801981</v>
      </c>
      <c r="V5" s="832">
        <f>SUM(V7:V27)</f>
        <v>5999627.3332499992</v>
      </c>
      <c r="AA5" s="189"/>
    </row>
    <row r="6" spans="1:27" s="14" customFormat="1" x14ac:dyDescent="0.25">
      <c r="A6" s="11" t="s">
        <v>14</v>
      </c>
      <c r="B6" s="12" t="s">
        <v>15</v>
      </c>
      <c r="C6" s="12"/>
      <c r="D6" s="12"/>
      <c r="E6" s="13">
        <v>2</v>
      </c>
      <c r="F6" s="607">
        <f>SUM(F7:F17)</f>
        <v>4059455.5579860909</v>
      </c>
      <c r="G6" s="558">
        <f t="shared" ref="G6:P6" si="1">SUM(G7:G17)</f>
        <v>3720167.1816494265</v>
      </c>
      <c r="H6" s="624">
        <f t="shared" si="1"/>
        <v>243166.57424666415</v>
      </c>
      <c r="I6" s="625">
        <f t="shared" si="1"/>
        <v>14100.802089999999</v>
      </c>
      <c r="J6" s="625">
        <f t="shared" si="1"/>
        <v>6244</v>
      </c>
      <c r="K6" s="625">
        <f>SUM(K7:K17)</f>
        <v>0</v>
      </c>
      <c r="L6" s="625">
        <f>SUM(L7:L17)</f>
        <v>6000</v>
      </c>
      <c r="M6" s="625">
        <f>SUM(M7:M17)</f>
        <v>25130</v>
      </c>
      <c r="N6" s="638">
        <f>SUM(N7:N17)</f>
        <v>44647</v>
      </c>
      <c r="O6" s="450">
        <f>LF!O6+FF!O6+PrF!O6+FSS!O6+PřF!O6+FI!O6+PdF!O6+FSpS!O6+ESF!O6</f>
        <v>0</v>
      </c>
      <c r="P6" s="669">
        <f t="shared" si="1"/>
        <v>0</v>
      </c>
      <c r="Q6" s="657">
        <f>IF(F6=0,0,P6/F6)</f>
        <v>0</v>
      </c>
      <c r="R6" s="607">
        <f>SUM(R7:R17)</f>
        <v>0</v>
      </c>
      <c r="S6" s="607">
        <f>SUM(S7:S17)</f>
        <v>3928305.5422899998</v>
      </c>
      <c r="T6" s="562"/>
      <c r="U6" s="607">
        <f>SUM(U7:U17)</f>
        <v>3972562.8730701976</v>
      </c>
      <c r="V6" s="607">
        <f>SUM(V7:V17)</f>
        <v>3732194.0448700003</v>
      </c>
      <c r="W6"/>
      <c r="X6"/>
      <c r="Y6"/>
    </row>
    <row r="7" spans="1:27" s="32" customFormat="1" x14ac:dyDescent="0.25">
      <c r="A7" s="31"/>
      <c r="C7" s="32" t="s">
        <v>16</v>
      </c>
      <c r="D7" s="33" t="s">
        <v>17</v>
      </c>
      <c r="E7" s="34">
        <v>3</v>
      </c>
      <c r="F7" s="555">
        <f>SUM(G7:N7)</f>
        <v>2019165.8466020001</v>
      </c>
      <c r="G7" s="569">
        <f>LF!G7+FaF!G7+FF!G7+PrF!G7+FSS!G7+PřF!G7+FI!G7+PdF!G7+FSpS!G7+ESF!G7</f>
        <v>1888115.1093853535</v>
      </c>
      <c r="H7" s="538">
        <f>LF!H7+FaF!H7+FF!H7+PrF!H7+FSS!H7+PřF!H7+FI!H7+PdF!H7+FSpS!H7+ESF!H7</f>
        <v>123394.09823664652</v>
      </c>
      <c r="I7" s="539">
        <f>LF!I7+FaF!I7+FF!I7+PrF!I7+FSS!I7+PřF!I7+FI!I7+PdF!I7+FSpS!I7+ESF!I7</f>
        <v>3425.6389799999997</v>
      </c>
      <c r="J7" s="539">
        <f>LF!J7+FaF!J7+FF!J7+PrF!J7+FSS!J7+PřF!J7+FI!J7+PdF!J7+FSpS!J7+ESF!J7</f>
        <v>4231</v>
      </c>
      <c r="K7" s="539"/>
      <c r="L7" s="539">
        <f>LF!L7+FaF!L7+FF!L7+PrF!L7+FSS!L7+PřF!L7+FI!L7+PdF!L7+FSpS!L7+ESF!L7</f>
        <v>0</v>
      </c>
      <c r="M7" s="535">
        <f>LF!M7+FaF!M7+FF!M7+PrF!M7+FSS!M7+PřF!M7+FI!M7+PdF!M7+FSpS!M7+ESF!M7</f>
        <v>0</v>
      </c>
      <c r="N7" s="670">
        <f>LF!N7+FaF!N7+FF!N7+PrF!N7+FSS!N7+PřF!N7+FI!N7+PdF!N7+FSpS!N7+ESF!N7</f>
        <v>0</v>
      </c>
      <c r="O7" s="658"/>
      <c r="P7" s="555"/>
      <c r="Q7" s="671"/>
      <c r="R7" s="555"/>
      <c r="S7" s="555">
        <f>LF!S7+FaF!S7+FF!S7+PrF!S7+FSS!S7+PřF!S7+FI!S7+PdF!S7+FSpS!S7+ESF!S7</f>
        <v>1958566.2234300002</v>
      </c>
      <c r="T7" s="557"/>
      <c r="U7" s="555">
        <f>LF!U7+FaF!U7+FF!U7+PrF!U7+FSS!U7+PřF!U7+FI!U7+PdF!U7+FSpS!U7+ESF!U7</f>
        <v>1907327.5957846297</v>
      </c>
      <c r="V7" s="672">
        <f>LF!V7+FaF!V7+FF!V7+PrF!V7+FSS!V7+PřF!V7+FI!V7+PdF!V7+FSpS!V7+ESF!V7</f>
        <v>1809558.5801499998</v>
      </c>
      <c r="W7"/>
      <c r="X7"/>
      <c r="Y7"/>
    </row>
    <row r="8" spans="1:27" s="32" customFormat="1" x14ac:dyDescent="0.25">
      <c r="A8" s="31"/>
      <c r="D8" s="33" t="s">
        <v>18</v>
      </c>
      <c r="E8" s="34">
        <v>4</v>
      </c>
      <c r="F8" s="555">
        <f t="shared" ref="F8:F27" si="2">SUM(G8:N8)</f>
        <v>99282.237000000008</v>
      </c>
      <c r="G8" s="569">
        <f>LF!G8+FaF!G8+FF!G8+PrF!G8+FSS!G8+PřF!G8+FI!G8+PdF!G8+FSpS!G8+ESF!G8</f>
        <v>94638.827176335355</v>
      </c>
      <c r="H8" s="538">
        <f>LF!H8+FaF!H8+FF!H8+PrF!H8+FSS!H8+PřF!H8+FI!H8+PdF!H8+FSpS!H8+ESF!H8</f>
        <v>4643.4098236646514</v>
      </c>
      <c r="I8" s="539">
        <f>LF!I8+FaF!I8+FF!I8+PrF!I8+FSS!I8+PřF!I8+FI!I8+PdF!I8+FSpS!I8+ESF!I8</f>
        <v>0</v>
      </c>
      <c r="J8" s="539">
        <f>LF!J8+FaF!J8+FF!J8+PrF!J8+FSS!J8+PřF!J8+FI!J8+PdF!J8+FSpS!J8+ESF!J8</f>
        <v>0</v>
      </c>
      <c r="K8" s="539"/>
      <c r="L8" s="539">
        <f>LF!L8+FaF!L8+FF!L8+PrF!L8+FSS!L8+PřF!L8+FI!L8+PdF!L8+FSpS!L8+ESF!L8</f>
        <v>0</v>
      </c>
      <c r="M8" s="539">
        <f>LF!M8+FaF!M8+FF!M8+PrF!M8+FSS!M8+PřF!M8+FI!M8+PdF!M8+FSpS!M8+ESF!M8</f>
        <v>0</v>
      </c>
      <c r="N8" s="673">
        <f>LF!N8+FaF!N8+FF!N8+PrF!N8+FSS!N8+PřF!N8+FI!N8+PdF!N8+FSpS!N8+ESF!N8</f>
        <v>0</v>
      </c>
      <c r="O8" s="658"/>
      <c r="P8" s="555"/>
      <c r="Q8" s="671"/>
      <c r="R8" s="555"/>
      <c r="S8" s="555">
        <f>LF!S8+FaF!S8+FF!S8+PrF!S8+FSS!S8+PřF!S8+FI!S8+PdF!S8+FSpS!S8+ESF!S8</f>
        <v>90931.836880000003</v>
      </c>
      <c r="T8" s="557"/>
      <c r="U8" s="555">
        <f>LF!U8+FaF!U8+FF!U8+PrF!U8+FSS!U8+PřF!U8+FI!U8+PdF!U8+FSpS!U8+ESF!U8</f>
        <v>82040.036600000007</v>
      </c>
      <c r="V8" s="672">
        <f>LF!V8+FaF!V8+FF!V8+PrF!V8+FSS!V8+PřF!V8+FI!V8+PdF!V8+FSpS!V8+ESF!V8</f>
        <v>83855.358819999994</v>
      </c>
      <c r="W8"/>
      <c r="X8"/>
      <c r="Y8"/>
    </row>
    <row r="9" spans="1:27" s="32" customFormat="1" x14ac:dyDescent="0.25">
      <c r="A9" s="31"/>
      <c r="D9" s="33" t="s">
        <v>19</v>
      </c>
      <c r="E9" s="34">
        <v>5</v>
      </c>
      <c r="F9" s="555">
        <f t="shared" si="2"/>
        <v>706769.95560400002</v>
      </c>
      <c r="G9" s="569">
        <f>LF!G9+FaF!G9+FF!G9+PrF!G9+FSS!G9+PřF!G9+FI!G9+PdF!G9+FSpS!G9+ESF!G9</f>
        <v>660447.88941764703</v>
      </c>
      <c r="H9" s="538">
        <f>LF!H9+FaF!H9+FF!H9+PrF!H9+FSS!H9+PřF!H9+FI!H9+PdF!H9+FSpS!H9+ESF!H9</f>
        <v>43331.066186352989</v>
      </c>
      <c r="I9" s="539">
        <f>LF!I9+FaF!I9+FF!I9+PrF!I9+FSS!I9+PřF!I9+FI!I9+PdF!I9+FSpS!I9+ESF!I9</f>
        <v>1131</v>
      </c>
      <c r="J9" s="539">
        <f>LF!J9+FaF!J9+FF!J9+PrF!J9+FSS!J9+PřF!J9+FI!J9+PdF!J9+FSpS!J9+ESF!J9</f>
        <v>1860</v>
      </c>
      <c r="K9" s="539"/>
      <c r="L9" s="539">
        <f>LF!L9+FaF!L9+FF!L9+PrF!L9+FSS!L9+PřF!L9+FI!L9+PdF!L9+FSpS!L9+ESF!L9</f>
        <v>0</v>
      </c>
      <c r="M9" s="539">
        <f>LF!M9+FaF!M9+FF!M9+PrF!M9+FSS!M9+PřF!M9+FI!M9+PdF!M9+FSpS!M9+ESF!M9</f>
        <v>0</v>
      </c>
      <c r="N9" s="673">
        <f>LF!N9+FaF!N9+FF!N9+PrF!N9+FSS!N9+PřF!N9+FI!N9+PdF!N9+FSpS!N9+ESF!N9</f>
        <v>0</v>
      </c>
      <c r="O9" s="658"/>
      <c r="P9" s="555"/>
      <c r="Q9" s="671"/>
      <c r="R9" s="555"/>
      <c r="S9" s="555">
        <f>LF!S9+FaF!S9+FF!S9+PrF!S9+FSS!S9+PřF!S9+FI!S9+PdF!S9+FSpS!S9+ESF!S9</f>
        <v>681150.27208000002</v>
      </c>
      <c r="T9" s="557"/>
      <c r="U9" s="555">
        <f>LF!U9+FaF!U9+FF!U9+PrF!U9+FSS!U9+PřF!U9+FI!U9+PdF!U9+FSpS!U9+ESF!U9</f>
        <v>655181.57789737033</v>
      </c>
      <c r="V9" s="672">
        <f>LF!V9+FaF!V9+FF!V9+PrF!V9+FSS!V9+PřF!V9+FI!V9+PdF!V9+FSpS!V9+ESF!V9</f>
        <v>626254.60942999995</v>
      </c>
      <c r="W9"/>
      <c r="X9"/>
      <c r="Y9"/>
    </row>
    <row r="10" spans="1:27" s="32" customFormat="1" x14ac:dyDescent="0.25">
      <c r="A10" s="31"/>
      <c r="D10" s="33" t="s">
        <v>20</v>
      </c>
      <c r="E10" s="34">
        <v>6</v>
      </c>
      <c r="F10" s="555">
        <f t="shared" si="2"/>
        <v>199492</v>
      </c>
      <c r="G10" s="569">
        <f>LF!G10+FaF!G10+FF!G10+PrF!G10+FSS!G10+PřF!G10+FI!G10+PdF!G10+FSpS!G10+ESF!G10</f>
        <v>197296</v>
      </c>
      <c r="H10" s="538">
        <f>LF!H10+FaF!H10+FF!H10+PrF!H10+FSS!H10+PřF!H10+FI!H10+PdF!H10+FSpS!H10+ESF!H10</f>
        <v>2196</v>
      </c>
      <c r="I10" s="539">
        <f>LF!I10+FaF!I10+FF!I10+PrF!I10+FSS!I10+PřF!I10+FI!I10+PdF!I10+FSpS!I10+ESF!I10</f>
        <v>0</v>
      </c>
      <c r="J10" s="539">
        <f>LF!J10+FaF!J10+FF!J10+PrF!J10+FSS!J10+PřF!J10+FI!J10+PdF!J10+FSpS!J10+ESF!J10</f>
        <v>0</v>
      </c>
      <c r="K10" s="539"/>
      <c r="L10" s="539">
        <f>LF!L10+FaF!L10+FF!L10+PrF!L10+FSS!L10+PřF!L10+FI!L10+PdF!L10+FSpS!L10+ESF!L10</f>
        <v>0</v>
      </c>
      <c r="M10" s="539">
        <f>LF!M10+FaF!M10+FF!M10+PrF!M10+FSS!M10+PřF!M10+FI!M10+PdF!M10+FSpS!M10+ESF!M10</f>
        <v>0</v>
      </c>
      <c r="N10" s="673">
        <f>LF!N10+FaF!N10+FF!N10+PrF!N10+FSS!N10+PřF!N10+FI!N10+PdF!N10+FSpS!N10+ESF!N10</f>
        <v>0</v>
      </c>
      <c r="O10" s="658"/>
      <c r="P10" s="555"/>
      <c r="Q10" s="671"/>
      <c r="R10" s="555"/>
      <c r="S10" s="555">
        <f>LF!S10+FaF!S10+FF!S10+PrF!S10+FSS!S10+PřF!S10+FI!S10+PdF!S10+FSpS!S10+ESF!S10</f>
        <v>173377.61392</v>
      </c>
      <c r="T10" s="557"/>
      <c r="U10" s="555">
        <f>LF!U10+FaF!U10+FF!U10+PrF!U10+FSS!U10+PřF!U10+FI!U10+PdF!U10+FSpS!U10+ESF!U10</f>
        <v>245587.1</v>
      </c>
      <c r="V10" s="672">
        <f>LF!V10+FaF!V10+FF!V10+PrF!V10+FSS!V10+PřF!V10+FI!V10+PdF!V10+FSpS!V10+ESF!V10</f>
        <v>175134.87471999999</v>
      </c>
      <c r="W10"/>
      <c r="X10"/>
      <c r="Y10"/>
    </row>
    <row r="11" spans="1:27" s="32" customFormat="1" x14ac:dyDescent="0.25">
      <c r="A11" s="31"/>
      <c r="D11" s="33" t="s">
        <v>21</v>
      </c>
      <c r="E11" s="34">
        <v>7</v>
      </c>
      <c r="F11" s="555">
        <f t="shared" si="2"/>
        <v>54644.450247000001</v>
      </c>
      <c r="G11" s="569">
        <f>LF!G11+FaF!G11+FF!G11+PrF!G11+FSS!G11+PřF!G11+FI!G11+PdF!G11+FSpS!G11+ESF!G11</f>
        <v>51050.450247000001</v>
      </c>
      <c r="H11" s="538">
        <f>LF!H11+FaF!H11+FF!H11+PrF!H11+FSS!H11+PřF!H11+FI!H11+PdF!H11+FSpS!H11+ESF!H11</f>
        <v>3594</v>
      </c>
      <c r="I11" s="539">
        <f>LF!I11+FaF!I11+FF!I11+PrF!I11+FSS!I11+PřF!I11+FI!I11+PdF!I11+FSpS!I11+ESF!I11</f>
        <v>0</v>
      </c>
      <c r="J11" s="539">
        <f>LF!J11+FaF!J11+FF!J11+PrF!J11+FSS!J11+PřF!J11+FI!J11+PdF!J11+FSpS!J11+ESF!J11</f>
        <v>0</v>
      </c>
      <c r="K11" s="539"/>
      <c r="L11" s="539">
        <f>LF!L11+FaF!L11+FF!L11+PrF!L11+FSS!L11+PřF!L11+FI!L11+PdF!L11+FSpS!L11+ESF!L11</f>
        <v>0</v>
      </c>
      <c r="M11" s="539">
        <f>LF!M11+FaF!M11+FF!M11+PrF!M11+FSS!M11+PřF!M11+FI!M11+PdF!M11+FSpS!M11+ESF!M11</f>
        <v>0</v>
      </c>
      <c r="N11" s="673">
        <f>LF!N11+FaF!N11+FF!N11+PrF!N11+FSS!N11+PřF!N11+FI!N11+PdF!N11+FSpS!N11+ESF!N11</f>
        <v>0</v>
      </c>
      <c r="O11" s="658"/>
      <c r="P11" s="555"/>
      <c r="Q11" s="671"/>
      <c r="R11" s="555"/>
      <c r="S11" s="555">
        <f>LF!S11+FaF!S11+FF!S11+PrF!S11+FSS!S11+PřF!S11+FI!S11+PdF!S11+FSpS!S11+ESF!S11</f>
        <v>47264.552100000001</v>
      </c>
      <c r="T11" s="557"/>
      <c r="U11" s="555">
        <f>LF!U11+FaF!U11+FF!U11+PrF!U11+FSS!U11+PřF!U11+FI!U11+PdF!U11+FSpS!U11+ESF!U11</f>
        <v>51606.698742743087</v>
      </c>
      <c r="V11" s="672">
        <f>LF!V11+FaF!V11+FF!V11+PrF!V11+FSS!V11+PřF!V11+FI!V11+PdF!V11+FSpS!V11+ESF!V11</f>
        <v>42643.021109999994</v>
      </c>
      <c r="W11"/>
      <c r="X11"/>
      <c r="Y11"/>
    </row>
    <row r="12" spans="1:27" s="32" customFormat="1" x14ac:dyDescent="0.25">
      <c r="A12" s="31"/>
      <c r="D12" s="33" t="s">
        <v>22</v>
      </c>
      <c r="E12" s="34">
        <v>8</v>
      </c>
      <c r="F12" s="555">
        <f t="shared" si="2"/>
        <v>119584.05046299999</v>
      </c>
      <c r="G12" s="569">
        <f>LF!G12+FaF!G12+FF!G12+PrF!G12+FSS!G12+PřF!G12+FI!G12+PdF!G12+FSpS!G12+ESF!G12</f>
        <v>114757.05046299999</v>
      </c>
      <c r="H12" s="538">
        <f>LF!H12+FaF!H12+FF!H12+PrF!H12+FSS!H12+PřF!H12+FI!H12+PdF!H12+FSpS!H12+ESF!H12</f>
        <v>4207</v>
      </c>
      <c r="I12" s="539">
        <f>LF!I12+FaF!I12+FF!I12+PrF!I12+FSS!I12+PřF!I12+FI!I12+PdF!I12+FSpS!I12+ESF!I12</f>
        <v>620</v>
      </c>
      <c r="J12" s="539">
        <f>LF!J12+FaF!J12+FF!J12+PrF!J12+FSS!J12+PřF!J12+FI!J12+PdF!J12+FSpS!J12+ESF!J12</f>
        <v>0</v>
      </c>
      <c r="K12" s="539"/>
      <c r="L12" s="539">
        <f>LF!L12+FaF!L12+FF!L12+PrF!L12+FSS!L12+PřF!L12+FI!L12+PdF!L12+FSpS!L12+ESF!L12</f>
        <v>0</v>
      </c>
      <c r="M12" s="539">
        <f>LF!M12+FaF!M12+FF!M12+PrF!M12+FSS!M12+PřF!M12+FI!M12+PdF!M12+FSpS!M12+ESF!M12</f>
        <v>0</v>
      </c>
      <c r="N12" s="673">
        <f>LF!N12+FaF!N12+FF!N12+PrF!N12+FSS!N12+PřF!N12+FI!N12+PdF!N12+FSpS!N12+ESF!N12</f>
        <v>0</v>
      </c>
      <c r="O12" s="658"/>
      <c r="P12" s="555"/>
      <c r="Q12" s="671"/>
      <c r="R12" s="555"/>
      <c r="S12" s="555">
        <f>LF!S12+FaF!S12+FF!S12+PrF!S12+FSS!S12+PřF!S12+FI!S12+PdF!S12+FSpS!S12+ESF!S12</f>
        <v>115751.64911</v>
      </c>
      <c r="T12" s="557"/>
      <c r="U12" s="555">
        <f>LF!U12+FaF!U12+FF!U12+PrF!U12+FSS!U12+PřF!U12+FI!U12+PdF!U12+FSpS!U12+ESF!U12</f>
        <v>129462.146347</v>
      </c>
      <c r="V12" s="672">
        <f>LF!V12+FaF!V12+FF!V12+PrF!V12+FSS!V12+PřF!V12+FI!V12+PdF!V12+FSpS!V12+ESF!V12</f>
        <v>116265.24721999999</v>
      </c>
      <c r="W12"/>
      <c r="X12"/>
      <c r="Y12"/>
    </row>
    <row r="13" spans="1:27" s="32" customFormat="1" x14ac:dyDescent="0.25">
      <c r="A13" s="31"/>
      <c r="D13" s="33" t="s">
        <v>23</v>
      </c>
      <c r="E13" s="34">
        <v>9</v>
      </c>
      <c r="F13" s="555">
        <f t="shared" si="2"/>
        <v>231880.636562</v>
      </c>
      <c r="G13" s="569">
        <f>LF!G13+FaF!G13+FF!G13+PrF!G13+FSS!G13+PřF!G13+FI!G13+PdF!G13+FSpS!G13+ESF!G13</f>
        <v>219067.636562</v>
      </c>
      <c r="H13" s="538">
        <f>LF!H13+FaF!H13+FF!H13+PrF!H13+FSS!H13+PřF!H13+FI!H13+PdF!H13+FSpS!H13+ESF!H13</f>
        <v>11423</v>
      </c>
      <c r="I13" s="539">
        <f>LF!I13+FaF!I13+FF!I13+PrF!I13+FSS!I13+PřF!I13+FI!I13+PdF!I13+FSpS!I13+ESF!I13</f>
        <v>1390</v>
      </c>
      <c r="J13" s="539">
        <f>LF!J13+FaF!J13+FF!J13+PrF!J13+FSS!J13+PřF!J13+FI!J13+PdF!J13+FSpS!J13+ESF!J13</f>
        <v>0</v>
      </c>
      <c r="K13" s="539"/>
      <c r="L13" s="539">
        <f>LF!L13+FaF!L13+FF!L13+PrF!L13+FSS!L13+PřF!L13+FI!L13+PdF!L13+FSpS!L13+ESF!L13</f>
        <v>0</v>
      </c>
      <c r="M13" s="539">
        <f>LF!M13+FaF!M13+FF!M13+PrF!M13+FSS!M13+PřF!M13+FI!M13+PdF!M13+FSpS!M13+ESF!M13</f>
        <v>0</v>
      </c>
      <c r="N13" s="673">
        <f>LF!N13+FaF!N13+FF!N13+PrF!N13+FSS!N13+PřF!N13+FI!N13+PdF!N13+FSpS!N13+ESF!N13</f>
        <v>0</v>
      </c>
      <c r="O13" s="658"/>
      <c r="P13" s="555"/>
      <c r="Q13" s="671"/>
      <c r="R13" s="555"/>
      <c r="S13" s="555">
        <f>LF!S13+FaF!S13+FF!S13+PrF!S13+FSS!S13+PřF!S13+FI!S13+PdF!S13+FSpS!S13+ESF!S13</f>
        <v>221355.20184999998</v>
      </c>
      <c r="T13" s="557"/>
      <c r="U13" s="555">
        <f>LF!U13+FaF!U13+FF!U13+PrF!U13+FSS!U13+PřF!U13+FI!U13+PdF!U13+FSpS!U13+ESF!U13</f>
        <v>232290.17050199999</v>
      </c>
      <c r="V13" s="672">
        <f>LF!V13+FaF!V13+FF!V13+PrF!V13+FSS!V13+PřF!V13+FI!V13+PdF!V13+FSpS!V13+ESF!V13</f>
        <v>213427.21808000002</v>
      </c>
      <c r="W13"/>
      <c r="X13"/>
      <c r="Y13"/>
    </row>
    <row r="14" spans="1:27" s="32" customFormat="1" x14ac:dyDescent="0.25">
      <c r="A14" s="31"/>
      <c r="D14" s="33" t="s">
        <v>24</v>
      </c>
      <c r="E14" s="34">
        <v>10</v>
      </c>
      <c r="F14" s="555">
        <f t="shared" si="2"/>
        <v>28300.358746999998</v>
      </c>
      <c r="G14" s="569">
        <f>LF!G14+FaF!G14+FF!G14+PrF!G14+FSS!G14+PřF!G14+FI!G14+PdF!G14+FSpS!G14+ESF!G14</f>
        <v>27078.358746999998</v>
      </c>
      <c r="H14" s="538">
        <f>LF!H14+FaF!H14+FF!H14+PrF!H14+FSS!H14+PřF!H14+FI!H14+PdF!H14+FSpS!H14+ESF!H14</f>
        <v>767</v>
      </c>
      <c r="I14" s="539">
        <f>LF!I14+FaF!I14+FF!I14+PrF!I14+FSS!I14+PřF!I14+FI!I14+PdF!I14+FSpS!I14+ESF!I14</f>
        <v>455</v>
      </c>
      <c r="J14" s="539">
        <f>LF!J14+FaF!J14+FF!J14+PrF!J14+FSS!J14+PřF!J14+FI!J14+PdF!J14+FSpS!J14+ESF!J14</f>
        <v>0</v>
      </c>
      <c r="K14" s="539"/>
      <c r="L14" s="539">
        <f>LF!L14+FaF!L14+FF!L14+PrF!L14+FSS!L14+PřF!L14+FI!L14+PdF!L14+FSpS!L14+ESF!L14</f>
        <v>0</v>
      </c>
      <c r="M14" s="539">
        <f>LF!M14+FaF!M14+FF!M14+PrF!M14+FSS!M14+PřF!M14+FI!M14+PdF!M14+FSpS!M14+ESF!M14</f>
        <v>0</v>
      </c>
      <c r="N14" s="673">
        <f>LF!N14+FaF!N14+FF!N14+PrF!N14+FSS!N14+PřF!N14+FI!N14+PdF!N14+FSpS!N14+ESF!N14</f>
        <v>0</v>
      </c>
      <c r="O14" s="658"/>
      <c r="P14" s="555"/>
      <c r="Q14" s="671"/>
      <c r="R14" s="555"/>
      <c r="S14" s="555">
        <f>LF!S14+FaF!S14+FF!S14+PrF!S14+FSS!S14+PřF!S14+FI!S14+PdF!S14+FSpS!S14+ESF!S14</f>
        <v>27749.377799999998</v>
      </c>
      <c r="T14" s="557"/>
      <c r="U14" s="555">
        <f>LF!U14+FaF!U14+FF!U14+PrF!U14+FSS!U14+PřF!U14+FI!U14+PdF!U14+FSpS!U14+ESF!U14</f>
        <v>27003.312308</v>
      </c>
      <c r="V14" s="672">
        <f>LF!V14+FaF!V14+FF!V14+PrF!V14+FSS!V14+PřF!V14+FI!V14+PdF!V14+FSpS!V14+ESF!V14</f>
        <v>23933.833860000002</v>
      </c>
      <c r="W14"/>
      <c r="X14"/>
      <c r="Y14"/>
    </row>
    <row r="15" spans="1:27" s="32" customFormat="1" x14ac:dyDescent="0.25">
      <c r="A15" s="31"/>
      <c r="D15" s="33" t="s">
        <v>25</v>
      </c>
      <c r="E15" s="34">
        <v>11</v>
      </c>
      <c r="F15" s="555">
        <f t="shared" si="2"/>
        <v>316832.39349699998</v>
      </c>
      <c r="G15" s="569">
        <f>LF!G15+FaF!G15+FF!G15+PrF!G15+FSS!G15+PřF!G15+FI!G15+PdF!G15+FSpS!G15+ESF!G15</f>
        <v>316832.39349699998</v>
      </c>
      <c r="H15" s="538">
        <f>LF!H15+FaF!H15+FF!H15+PrF!H15+FSS!H15+PřF!H15+FI!H15+PdF!H15+FSpS!H15+ESF!H15</f>
        <v>0</v>
      </c>
      <c r="I15" s="539">
        <f>LF!I15+FaF!I15+FF!I15+PrF!I15+FSS!I15+PřF!I15+FI!I15+PdF!I15+FSpS!I15+ESF!I15</f>
        <v>0</v>
      </c>
      <c r="J15" s="539">
        <f>LF!J15+FaF!J15+FF!J15+PrF!J15+FSS!J15+PřF!J15+FI!J15+PdF!J15+FSpS!J15+ESF!J15</f>
        <v>0</v>
      </c>
      <c r="K15" s="539"/>
      <c r="L15" s="539">
        <f>LF!L15+FaF!L15+FF!L15+PrF!L15+FSS!L15+PřF!L15+FI!L15+PdF!L15+FSpS!L15+ESF!L15</f>
        <v>0</v>
      </c>
      <c r="M15" s="539">
        <f>LF!M15+FaF!M15+FF!M15+PrF!M15+FSS!M15+PřF!M15+FI!M15+PdF!M15+FSpS!M15+ESF!M15</f>
        <v>0</v>
      </c>
      <c r="N15" s="673">
        <f>LF!N15+FaF!N15+FF!N15+PrF!N15+FSS!N15+PřF!N15+FI!N15+PdF!N15+FSpS!N15+ESF!N15</f>
        <v>0</v>
      </c>
      <c r="O15" s="658"/>
      <c r="P15" s="555"/>
      <c r="Q15" s="671"/>
      <c r="R15" s="555"/>
      <c r="S15" s="555">
        <f>LF!S15+FaF!S15+FF!S15+PrF!S15+FSS!S15+PřF!S15+FI!S15+PdF!S15+FSpS!S15+ESF!S15</f>
        <v>307153.97030000004</v>
      </c>
      <c r="T15" s="557"/>
      <c r="U15" s="555">
        <f>LF!U15+FaF!U15+FF!U15+PrF!U15+FSS!U15+PřF!U15+FI!U15+PdF!U15+FSpS!U15+ESF!U15</f>
        <v>312767.06043000001</v>
      </c>
      <c r="V15" s="672">
        <f>LF!V15+FaF!V15+FF!V15+PrF!V15+FSS!V15+PřF!V15+FI!V15+PdF!V15+FSpS!V15+ESF!V15</f>
        <v>308607.84279999998</v>
      </c>
      <c r="W15"/>
      <c r="X15"/>
      <c r="Y15"/>
    </row>
    <row r="16" spans="1:27" s="32" customFormat="1" x14ac:dyDescent="0.25">
      <c r="A16" s="31"/>
      <c r="D16" s="33" t="s">
        <v>26</v>
      </c>
      <c r="E16" s="34">
        <v>12</v>
      </c>
      <c r="F16" s="555">
        <f t="shared" si="2"/>
        <v>119333.85090909091</v>
      </c>
      <c r="G16" s="569">
        <f>LF!G16+FaF!G16+FF!G16+PrF!G16+FSS!G16+PřF!G16+FI!G16+PdF!G16+FSpS!G16+ESF!G16</f>
        <v>56333.850909090906</v>
      </c>
      <c r="H16" s="538">
        <f>LF!H16+FaF!H16+FF!H16+PrF!H16+FSS!H16+PřF!H16+FI!H16+PdF!H16+FSpS!H16+ESF!H16</f>
        <v>15553</v>
      </c>
      <c r="I16" s="539">
        <f>LF!I16+FaF!I16+FF!I16+PrF!I16+FSS!I16+PřF!I16+FI!I16+PdF!I16+FSpS!I16+ESF!I16</f>
        <v>0</v>
      </c>
      <c r="J16" s="539">
        <f>LF!J16+FaF!J16+FF!J16+PrF!J16+FSS!J16+PřF!J16+FI!J16+PdF!J16+FSpS!J16+ESF!J16</f>
        <v>0</v>
      </c>
      <c r="K16" s="539"/>
      <c r="L16" s="539">
        <f>LF!L16+FaF!L16+FF!L16+PrF!L16+FSS!L16+PřF!L16+FI!L16+PdF!L16+FSpS!L16+ESF!L16</f>
        <v>0</v>
      </c>
      <c r="M16" s="539">
        <f>LF!M16+FaF!M16+FF!M16+PrF!M16+FSS!M16+PřF!M16+FI!M16+PdF!M16+FSpS!M16+ESF!M16</f>
        <v>2800</v>
      </c>
      <c r="N16" s="673">
        <f>LF!N16+FaF!N16+FF!N16+PrF!N16+FSS!N16+PřF!N16+FI!N16+PdF!N16+FSpS!N16+ESF!N16</f>
        <v>44647</v>
      </c>
      <c r="O16" s="658"/>
      <c r="P16" s="555"/>
      <c r="Q16" s="671"/>
      <c r="R16" s="555"/>
      <c r="S16" s="555">
        <f>LF!S16+FaF!S16+FF!S16+PrF!S16+FSS!S16+PřF!S16+FI!S16+PdF!S16+FSpS!S16+ESF!S16</f>
        <v>119865.61629999999</v>
      </c>
      <c r="T16" s="557"/>
      <c r="U16" s="555">
        <f>LF!U16+FaF!U16+FF!U16+PrF!U16+FSS!U16+PřF!U16+FI!U16+PdF!U16+FSpS!U16+ESF!U16</f>
        <v>114924.30454545454</v>
      </c>
      <c r="V16" s="672">
        <f>LF!V16+FaF!V16+FF!V16+PrF!V16+FSS!V16+PřF!V16+FI!V16+PdF!V16+FSpS!V16+ESF!V16</f>
        <v>102522.32695</v>
      </c>
      <c r="W16"/>
      <c r="X16"/>
      <c r="Y16"/>
    </row>
    <row r="17" spans="1:25" s="32" customFormat="1" x14ac:dyDescent="0.25">
      <c r="A17" s="31"/>
      <c r="D17" s="32" t="s">
        <v>27</v>
      </c>
      <c r="E17" s="479">
        <v>13</v>
      </c>
      <c r="F17" s="587">
        <f t="shared" si="2"/>
        <v>164169.77835499999</v>
      </c>
      <c r="G17" s="586">
        <f>LF!G17+FaF!G17+FF!G17+PrF!G17+FSS!G17+PřF!G17+FI!G17+PdF!G17+FSpS!G17+ESF!G17</f>
        <v>94549.615244999994</v>
      </c>
      <c r="H17" s="593">
        <f>LF!H17+FaF!H17+FF!H17+PrF!H17+FSS!H17+PřF!H17+FI!H17+PdF!H17+FSpS!H17+ESF!H17</f>
        <v>34058</v>
      </c>
      <c r="I17" s="544">
        <f>LF!I17+FaF!I17+FF!I17+PrF!I17+FSS!I17+PřF!I17+FI!I17+PdF!I17+FSpS!I17+ESF!I17</f>
        <v>7079.1631099999995</v>
      </c>
      <c r="J17" s="544">
        <f>LF!J17+FaF!J17+FF!J17+PrF!J17+FSS!J17+PřF!J17+FI!J17+PdF!J17+FSpS!J17+ESF!J17</f>
        <v>153</v>
      </c>
      <c r="K17" s="544"/>
      <c r="L17" s="544">
        <f>LF!L17+FaF!L17+FF!L17+PrF!L17+FSS!L17+PřF!L17+FI!L17+PdF!L17+FSpS!L17+ESF!L17</f>
        <v>6000</v>
      </c>
      <c r="M17" s="544">
        <f>LF!M17+FaF!M17+FF!M17+PrF!M17+FSS!M17+PřF!M17+FI!M17+PdF!M17+FSpS!M17+ESF!M17</f>
        <v>22330</v>
      </c>
      <c r="N17" s="674">
        <f>LF!N17+FaF!N17+FF!N17+PrF!N17+FSS!N17+PřF!N17+FI!N17+PdF!N17+FSpS!N17+ESF!N17</f>
        <v>0</v>
      </c>
      <c r="O17" s="587"/>
      <c r="P17" s="587"/>
      <c r="Q17" s="675"/>
      <c r="R17" s="587"/>
      <c r="S17" s="587">
        <f>LF!S17+FaF!S17+FF!S17+PrF!S17+FSS!S17+PřF!S17+FI!S17+PdF!S17+FSpS!S17+ESF!S17</f>
        <v>185139.22851999998</v>
      </c>
      <c r="T17" s="557"/>
      <c r="U17" s="556">
        <f>LF!U17+FaF!U17+FF!U17+PrF!U17+FSS!U17+PřF!U17+FI!U17+PdF!U17+FSpS!U17+ESF!U17</f>
        <v>214372.869913</v>
      </c>
      <c r="V17" s="676">
        <f>LF!V17+FaF!V17+FF!V17+PrF!V17+FSS!V17+PřF!V17+FI!V17+PdF!V17+FSpS!V17+ESF!V17</f>
        <v>229991.13172999996</v>
      </c>
      <c r="W17"/>
      <c r="X17"/>
      <c r="Y17"/>
    </row>
    <row r="18" spans="1:25" s="14" customFormat="1" x14ac:dyDescent="0.25">
      <c r="A18" s="11"/>
      <c r="B18" s="485" t="s">
        <v>28</v>
      </c>
      <c r="C18" s="485"/>
      <c r="D18" s="485"/>
      <c r="E18" s="486">
        <v>14</v>
      </c>
      <c r="F18" s="559">
        <f t="shared" si="2"/>
        <v>241419</v>
      </c>
      <c r="G18" s="560">
        <f>LF!G18+FaF!G18+FF!G18+PrF!G18+FSS!G18+PřF!G18+FI!G18+PdF!G18+FSpS!G18+ESF!G18</f>
        <v>241419</v>
      </c>
      <c r="H18" s="571">
        <f>LF!H18+FaF!H18+FF!H18+PrF!H18+FSS!H18+PřF!H18+FI!H18+PdF!H18+FSpS!H18+ESF!H18</f>
        <v>0</v>
      </c>
      <c r="I18" s="572">
        <f>LF!I18+FaF!I18+FF!I18+PrF!I18+FSS!I18+PřF!I18+FI!I18+PdF!I18+FSpS!I18+ESF!I18</f>
        <v>0</v>
      </c>
      <c r="J18" s="572">
        <f>LF!J18+FaF!J18+FF!J18+PrF!J18+FSS!J18+PřF!J18+FI!J18+PdF!J18+FSpS!J18+ESF!J18</f>
        <v>0</v>
      </c>
      <c r="K18" s="572"/>
      <c r="L18" s="572">
        <f>LF!L18+FaF!L18+FF!L18+PrF!L18+FSS!L18+PřF!L18+FI!L18+PdF!L18+FSpS!L18+ESF!L18</f>
        <v>0</v>
      </c>
      <c r="M18" s="572">
        <f>LF!M18+FaF!M18+FF!M18+PrF!M18+FSS!M18+PřF!M18+FI!M18+PdF!M18+FSpS!M18+ESF!M18</f>
        <v>0</v>
      </c>
      <c r="N18" s="677">
        <f>LF!N18+FaF!N18+FF!N18+PrF!N18+FSS!N18+PřF!N18+FI!N18+PdF!N18+FSpS!N18+ESF!N18</f>
        <v>0</v>
      </c>
      <c r="O18" s="488"/>
      <c r="P18" s="488"/>
      <c r="Q18" s="678"/>
      <c r="R18" s="488"/>
      <c r="S18" s="488">
        <f>LF!S18+FaF!S18+FF!S18+PrF!S18+FSS!S18+PřF!S18+FI!S18+PdF!S18+FSpS!S18+ESF!S18</f>
        <v>208710.25</v>
      </c>
      <c r="T18" s="562"/>
      <c r="U18" s="488">
        <f>LF!U18+FaF!U18+FF!U18+PrF!U18+FSS!U18+PřF!U18+FI!U18+PdF!U18+FSpS!U18+ESF!U18</f>
        <v>224982</v>
      </c>
      <c r="V18" s="679">
        <f>LF!V18+FaF!V18+FF!V18+PrF!V18+FSS!V18+PřF!V18+FI!V18+PdF!V18+FSpS!V18+ESF!V18</f>
        <v>221230.75</v>
      </c>
      <c r="W18"/>
      <c r="X18"/>
      <c r="Y18"/>
    </row>
    <row r="19" spans="1:25" s="14" customFormat="1" x14ac:dyDescent="0.25">
      <c r="A19" s="11"/>
      <c r="B19" s="17" t="s">
        <v>30</v>
      </c>
      <c r="C19" s="15"/>
      <c r="D19" s="15"/>
      <c r="E19" s="16">
        <v>15</v>
      </c>
      <c r="F19" s="559">
        <f t="shared" si="2"/>
        <v>11979</v>
      </c>
      <c r="G19" s="570">
        <f>LF!G19+FaF!G19+FF!G19+PrF!G19+FSS!G19+PřF!G19+FI!G19+PdF!G19+FSpS!G19+ESF!G19</f>
        <v>11979</v>
      </c>
      <c r="H19" s="530">
        <f>LF!H19+FaF!H19+FF!H19+PrF!H19+FSS!H19+PřF!H19+FI!H19+PdF!H19+FSpS!H19+ESF!H19</f>
        <v>0</v>
      </c>
      <c r="I19" s="531">
        <f>LF!I19+FaF!I19+FF!I19+PrF!I19+FSS!I19+PřF!I19+FI!I19+PdF!I19+FSpS!I19+ESF!I19</f>
        <v>0</v>
      </c>
      <c r="J19" s="531">
        <f>LF!J19+FaF!J19+FF!J19+PrF!J19+FSS!J19+PřF!J19+FI!J19+PdF!J19+FSpS!J19+ESF!J19</f>
        <v>0</v>
      </c>
      <c r="K19" s="531"/>
      <c r="L19" s="531">
        <f>LF!L19+FaF!L19+FF!L19+PrF!L19+FSS!L19+PřF!L19+FI!L19+PdF!L19+FSpS!L19+ESF!L19</f>
        <v>0</v>
      </c>
      <c r="M19" s="531">
        <f>LF!M19+FaF!M19+FF!M19+PrF!M19+FSS!M19+PřF!M19+FI!M19+PdF!M19+FSpS!M19+ESF!M19</f>
        <v>0</v>
      </c>
      <c r="N19" s="643">
        <f>LF!N19+FaF!N19+FF!N19+PrF!N19+FSS!N19+PřF!N19+FI!N19+PdF!N19+FSpS!N19+ESF!N19</f>
        <v>0</v>
      </c>
      <c r="O19" s="450"/>
      <c r="P19" s="559"/>
      <c r="Q19" s="656"/>
      <c r="R19" s="559"/>
      <c r="S19" s="559">
        <f>LF!S19+FaF!S19+FF!S19+PrF!S19+FSS!S19+PřF!S19+FI!S19+PdF!S19+FSpS!S19+ESF!S19</f>
        <v>12132.4882</v>
      </c>
      <c r="T19" s="562"/>
      <c r="U19" s="559">
        <f>LF!U19+FaF!U19+FF!U19+PrF!U19+FSS!U19+PřF!U19+FI!U19+PdF!U19+FSpS!U19+ESF!U19</f>
        <v>10313.416000000001</v>
      </c>
      <c r="V19" s="642">
        <f>LF!V19+FaF!V19+FF!V19+PrF!V19+FSS!V19+PřF!V19+FI!V19+PdF!V19+FSpS!V19+ESF!V19</f>
        <v>11048.519970000001</v>
      </c>
      <c r="W19"/>
      <c r="X19"/>
      <c r="Y19"/>
    </row>
    <row r="20" spans="1:25" s="14" customFormat="1" x14ac:dyDescent="0.25">
      <c r="A20" s="11"/>
      <c r="B20" s="17" t="s">
        <v>186</v>
      </c>
      <c r="C20" s="15"/>
      <c r="D20" s="15"/>
      <c r="E20" s="16">
        <v>16</v>
      </c>
      <c r="F20" s="559">
        <f t="shared" si="2"/>
        <v>289609.39405</v>
      </c>
      <c r="G20" s="570">
        <f>LF!G20+FaF!G20+FF!G20+PrF!G20+FSS!G20+PřF!G20+FI!G20+PdF!G20+FSpS!G20+ESF!G20</f>
        <v>279805.32211000001</v>
      </c>
      <c r="H20" s="530">
        <f>LF!H20+FaF!H20+FF!H20+PrF!H20+FSS!H20+PřF!H20+FI!H20+PdF!H20+FSpS!H20+ESF!H20</f>
        <v>9804.0719399999998</v>
      </c>
      <c r="I20" s="531">
        <f>LF!I20+FaF!I20+FF!I20+PrF!I20+FSS!I20+PřF!I20+FI!I20+PdF!I20+FSpS!I20+ESF!I20</f>
        <v>0</v>
      </c>
      <c r="J20" s="531">
        <f>LF!J20+FaF!J20+FF!J20+PrF!J20+FSS!J20+PřF!J20+FI!J20+PdF!J20+FSpS!J20+ESF!J20</f>
        <v>0</v>
      </c>
      <c r="K20" s="531"/>
      <c r="L20" s="531">
        <f>LF!L20+FaF!L20+FF!L20+PrF!L20+FSS!L20+PřF!L20+FI!L20+PdF!L20+FSpS!L20+ESF!L20</f>
        <v>0</v>
      </c>
      <c r="M20" s="531">
        <f>LF!M20+FaF!M20+FF!M20+PrF!M20+FSS!M20+PřF!M20+FI!M20+PdF!M20+FSpS!M20+ESF!M20</f>
        <v>0</v>
      </c>
      <c r="N20" s="643">
        <f>LF!N20+FaF!N20+FF!N20+PrF!N20+FSS!N20+PřF!N20+FI!N20+PdF!N20+FSpS!N20+ESF!N20</f>
        <v>0</v>
      </c>
      <c r="O20" s="450"/>
      <c r="P20" s="559"/>
      <c r="Q20" s="656"/>
      <c r="R20" s="559"/>
      <c r="S20" s="559">
        <f>LF!S20+FaF!S20+FF!S20+PrF!S20+FSS!S20+PřF!S20+FI!S20+PdF!S20+FSpS!S20+ESF!S20</f>
        <v>331785.24707999994</v>
      </c>
      <c r="T20" s="562"/>
      <c r="U20" s="559">
        <f>LF!U20+FaF!U20+FF!U20+PrF!U20+FSS!U20+PřF!U20+FI!U20+PdF!U20+FSpS!U20+ESF!U20</f>
        <v>357431.62835000001</v>
      </c>
      <c r="V20" s="642">
        <f>LF!V20+FaF!V20+FF!V20+PrF!V20+FSS!V20+PřF!V20+FI!V20+PdF!V20+FSpS!V20+ESF!V20</f>
        <v>326245.61631999997</v>
      </c>
      <c r="W20"/>
      <c r="X20"/>
      <c r="Y20"/>
    </row>
    <row r="21" spans="1:25" s="14" customFormat="1" x14ac:dyDescent="0.25">
      <c r="A21" s="11"/>
      <c r="B21" s="17" t="s">
        <v>36</v>
      </c>
      <c r="C21" s="17"/>
      <c r="D21" s="17"/>
      <c r="E21" s="16">
        <v>17</v>
      </c>
      <c r="F21" s="559">
        <f t="shared" si="2"/>
        <v>20267</v>
      </c>
      <c r="G21" s="570">
        <f>LF!G21+FaF!G21+FF!G21+PrF!G21+FSS!G21+PřF!G21+FI!G21+PdF!G21+FSpS!G21+ESF!G21</f>
        <v>20267</v>
      </c>
      <c r="H21" s="530">
        <f>LF!H21+FaF!H21+FF!H21+PrF!H21+FSS!H21+PřF!H21+FI!H21+PdF!H21+FSpS!H21+ESF!H21</f>
        <v>0</v>
      </c>
      <c r="I21" s="531">
        <f>LF!I21+FaF!I21+FF!I21+PrF!I21+FSS!I21+PřF!I21+FI!I21+PdF!I21+FSpS!I21+ESF!I21</f>
        <v>0</v>
      </c>
      <c r="J21" s="531">
        <f>LF!J21+FaF!J21+FF!J21+PrF!J21+FSS!J21+PřF!J21+FI!J21+PdF!J21+FSpS!J21+ESF!J21</f>
        <v>0</v>
      </c>
      <c r="K21" s="531"/>
      <c r="L21" s="531">
        <f>LF!L21+FaF!L21+FF!L21+PrF!L21+FSS!L21+PřF!L21+FI!L21+PdF!L21+FSpS!L21+ESF!L21</f>
        <v>0</v>
      </c>
      <c r="M21" s="531">
        <f>LF!M21+FaF!M21+FF!M21+PrF!M21+FSS!M21+PřF!M21+FI!M21+PdF!M21+FSpS!M21+ESF!M21</f>
        <v>0</v>
      </c>
      <c r="N21" s="643">
        <f>LF!N21+FaF!N21+FF!N21+PrF!N21+FSS!N21+PřF!N21+FI!N21+PdF!N21+FSpS!N21+ESF!N21</f>
        <v>0</v>
      </c>
      <c r="O21" s="450"/>
      <c r="P21" s="559"/>
      <c r="Q21" s="656"/>
      <c r="R21" s="559"/>
      <c r="S21" s="559">
        <f>LF!S21+FaF!S21+FF!S21+PrF!S21+FSS!S21+PřF!S21+FI!S21+PdF!S21+FSpS!S21+ESF!S21</f>
        <v>21549.291429999997</v>
      </c>
      <c r="T21" s="562"/>
      <c r="U21" s="559">
        <f>LF!U21+FaF!U21+FF!U21+PrF!U21+FSS!U21+PřF!U21+FI!U21+PdF!U21+FSpS!U21+ESF!U21</f>
        <v>21330.061969999999</v>
      </c>
      <c r="V21" s="642">
        <f>LF!V21+FaF!V21+FF!V21+PrF!V21+FSS!V21+PřF!V21+FI!V21+PdF!V21+FSpS!V21+ESF!V21</f>
        <v>20954.8541</v>
      </c>
      <c r="W21"/>
      <c r="X21"/>
      <c r="Y21"/>
    </row>
    <row r="22" spans="1:25" s="239" customFormat="1" x14ac:dyDescent="0.25">
      <c r="A22" s="235"/>
      <c r="B22" s="236" t="s">
        <v>165</v>
      </c>
      <c r="C22" s="236"/>
      <c r="D22" s="236"/>
      <c r="E22" s="237">
        <v>18</v>
      </c>
      <c r="F22" s="646">
        <f t="shared" si="2"/>
        <v>62899.589</v>
      </c>
      <c r="G22" s="573">
        <f>LF!G22+FaF!G22+FF!G22+PrF!G22+FSS!G22+PřF!G22+FI!G22+PdF!G22+FSpS!G22+ESF!G22</f>
        <v>62507.589</v>
      </c>
      <c r="H22" s="574">
        <f>LF!H22+FaF!H22+FF!H22+PrF!H22+FSS!H22+PřF!H22+FI!H22+PdF!H22+FSpS!H22+ESF!H22</f>
        <v>0</v>
      </c>
      <c r="I22" s="575">
        <f>LF!I22+FaF!I22+FF!I22+PrF!I22+FSS!I22+PřF!I22+FI!I22+PdF!I22+FSpS!I22+ESF!I22</f>
        <v>392</v>
      </c>
      <c r="J22" s="575">
        <f>LF!J22+FaF!J22+FF!J22+PrF!J22+FSS!J22+PřF!J22+FI!J22+PdF!J22+FSpS!J22+ESF!J22</f>
        <v>0</v>
      </c>
      <c r="K22" s="575"/>
      <c r="L22" s="575">
        <f>LF!L22+FaF!L22+FF!L22+PrF!L22+FSS!L22+PřF!L22+FI!L22+PdF!L22+FSpS!L22+ESF!L22</f>
        <v>0</v>
      </c>
      <c r="M22" s="575">
        <f>LF!M22+FaF!M22+FF!M22+PrF!M22+FSS!M22+PřF!M22+FI!M22+PdF!M22+FSpS!M22+ESF!M22</f>
        <v>0</v>
      </c>
      <c r="N22" s="647">
        <f>LF!N22+FaF!N22+FF!N22+PrF!N22+FSS!N22+PřF!N22+FI!N22+PdF!N22+FSpS!N22+ESF!N22</f>
        <v>0</v>
      </c>
      <c r="O22" s="450"/>
      <c r="P22" s="561"/>
      <c r="Q22" s="648"/>
      <c r="R22" s="561"/>
      <c r="S22" s="561">
        <f>LF!S22+FaF!S22+FF!S22+PrF!S22+FSS!S22+PřF!S22+FI!S22+PdF!S22+FSpS!S22+ESF!S22</f>
        <v>22284.854000000003</v>
      </c>
      <c r="T22" s="562"/>
      <c r="U22" s="561">
        <f>LF!U22+FaF!U22+FF!U22+PrF!U22+FSS!U22+PřF!U22+FI!U22+PdF!U22+FSpS!U22+ESF!U22</f>
        <v>21279.678</v>
      </c>
      <c r="V22" s="561">
        <f>LF!V22+FaF!V22+FF!V22+PrF!V22+FSS!V22+PřF!V22+FI!V22+PdF!V22+FSpS!V22+ESF!V22</f>
        <v>53767.036439999996</v>
      </c>
      <c r="W22"/>
      <c r="X22"/>
      <c r="Y22"/>
    </row>
    <row r="23" spans="1:25" s="14" customFormat="1" x14ac:dyDescent="0.25">
      <c r="A23" s="11"/>
      <c r="B23" s="17" t="s">
        <v>40</v>
      </c>
      <c r="C23" s="17"/>
      <c r="D23" s="17"/>
      <c r="E23" s="16">
        <v>19</v>
      </c>
      <c r="F23" s="559">
        <f t="shared" si="2"/>
        <v>27184.366409999999</v>
      </c>
      <c r="G23" s="570">
        <f>LF!G23+FaF!G23+FF!G23+PrF!G23+FSS!G23+PřF!G23+FI!G23+PdF!G23+FSpS!G23+ESF!G23</f>
        <v>24134</v>
      </c>
      <c r="H23" s="530">
        <f>LF!H23+FaF!H23+FF!H23+PrF!H23+FSS!H23+PřF!H23+FI!H23+PdF!H23+FSpS!H23+ESF!H23</f>
        <v>0</v>
      </c>
      <c r="I23" s="531">
        <f>LF!I23+FaF!I23+FF!I23+PrF!I23+FSS!I23+PřF!I23+FI!I23+PdF!I23+FSpS!I23+ESF!I23</f>
        <v>3050.3664100000001</v>
      </c>
      <c r="J23" s="531">
        <f>LF!J23+FaF!J23+FF!J23+PrF!J23+FSS!J23+PřF!J23+FI!J23+PdF!J23+FSpS!J23+ESF!J23</f>
        <v>0</v>
      </c>
      <c r="K23" s="531"/>
      <c r="L23" s="531">
        <f>LF!L23+FaF!L23+FF!L23+PrF!L23+FSS!L23+PřF!L23+FI!L23+PdF!L23+FSpS!L23+ESF!L23</f>
        <v>0</v>
      </c>
      <c r="M23" s="531">
        <f>LF!M23+FaF!M23+FF!M23+PrF!M23+FSS!M23+PřF!M23+FI!M23+PdF!M23+FSpS!M23+ESF!M23</f>
        <v>0</v>
      </c>
      <c r="N23" s="643">
        <f>LF!N23+FaF!N23+FF!N23+PrF!N23+FSS!N23+PřF!N23+FI!N23+PdF!N23+FSpS!N23+ESF!N23</f>
        <v>0</v>
      </c>
      <c r="O23" s="450"/>
      <c r="P23" s="559"/>
      <c r="Q23" s="656"/>
      <c r="R23" s="559"/>
      <c r="S23" s="559">
        <f>LF!S23+FaF!S23+FF!S23+PrF!S23+FSS!S23+PřF!S23+FI!S23+PdF!S23+FSpS!S23+ESF!S23</f>
        <v>49527.696450000003</v>
      </c>
      <c r="T23" s="562"/>
      <c r="U23" s="559">
        <f>LF!U23+FaF!U23+FF!U23+PrF!U23+FSS!U23+PřF!U23+FI!U23+PdF!U23+FSpS!U23+ESF!U23</f>
        <v>43365.488469999997</v>
      </c>
      <c r="V23" s="642">
        <f>LF!V23+FaF!V23+FF!V23+PrF!V23+FSS!V23+PřF!V23+FI!V23+PdF!V23+FSpS!V23+ESF!V23</f>
        <v>60037.623230000005</v>
      </c>
      <c r="W23"/>
      <c r="X23"/>
      <c r="Y23"/>
    </row>
    <row r="24" spans="1:25" s="14" customFormat="1" x14ac:dyDescent="0.25">
      <c r="A24" s="11"/>
      <c r="B24" s="17" t="s">
        <v>43</v>
      </c>
      <c r="C24" s="17"/>
      <c r="D24" s="17"/>
      <c r="E24" s="16">
        <v>20</v>
      </c>
      <c r="F24" s="559">
        <f t="shared" si="2"/>
        <v>1130205.79431</v>
      </c>
      <c r="G24" s="570">
        <f>LF!G24+FaF!G24+FF!G24+PrF!G24+FSS!G24+PřF!G24+FI!G24+PdF!G24+FSpS!G24+ESF!G24</f>
        <v>1104891.23844</v>
      </c>
      <c r="H24" s="530">
        <f>LF!H24+FaF!H24+FF!H24+PrF!H24+FSS!H24+PřF!H24+FI!H24+PdF!H24+FSpS!H24+ESF!H24</f>
        <v>0</v>
      </c>
      <c r="I24" s="531">
        <f>LF!I24+FaF!I24+FF!I24+PrF!I24+FSS!I24+PřF!I24+FI!I24+PdF!I24+FSpS!I24+ESF!I24</f>
        <v>25314.55587</v>
      </c>
      <c r="J24" s="531">
        <f>LF!J24+FaF!J24+FF!J24+PrF!J24+FSS!J24+PřF!J24+FI!J24+PdF!J24+FSpS!J24+ESF!J24</f>
        <v>0</v>
      </c>
      <c r="K24" s="531"/>
      <c r="L24" s="531">
        <f>LF!L24+FaF!L24+FF!L24+PrF!L24+FSS!L24+PřF!L24+FI!L24+PdF!L24+FSpS!L24+ESF!L24</f>
        <v>0</v>
      </c>
      <c r="M24" s="531">
        <f>LF!M24+FaF!M24+FF!M24+PrF!M24+FSS!M24+PřF!M24+FI!M24+PdF!M24+FSpS!M24+ESF!M24</f>
        <v>0</v>
      </c>
      <c r="N24" s="643">
        <f>LF!N24+FaF!N24+FF!N24+PrF!N24+FSS!N24+PřF!N24+FI!N24+PdF!N24+FSpS!N24+ESF!N24</f>
        <v>0</v>
      </c>
      <c r="O24" s="450"/>
      <c r="P24" s="559"/>
      <c r="Q24" s="656"/>
      <c r="R24" s="559"/>
      <c r="S24" s="559">
        <f>LF!S24+FaF!S24+FF!S24+PrF!S24+FSS!S24+PřF!S24+FI!S24+PdF!S24+FSpS!S24+ESF!S24</f>
        <v>1089757.885</v>
      </c>
      <c r="T24" s="562"/>
      <c r="U24" s="559">
        <f>LF!U24+FaF!U24+FF!U24+PrF!U24+FSS!U24+PřF!U24+FI!U24+PdF!U24+FSpS!U24+ESF!U24</f>
        <v>930777.97315999994</v>
      </c>
      <c r="V24" s="642">
        <f>LF!V24+FaF!V24+FF!V24+PrF!V24+FSS!V24+PřF!V24+FI!V24+PdF!V24+FSpS!V24+ESF!V24</f>
        <v>929830.63734999986</v>
      </c>
      <c r="W24"/>
      <c r="X24"/>
      <c r="Y24"/>
    </row>
    <row r="25" spans="1:25" s="239" customFormat="1" x14ac:dyDescent="0.25">
      <c r="A25" s="235"/>
      <c r="B25" s="236" t="s">
        <v>145</v>
      </c>
      <c r="C25" s="236"/>
      <c r="D25" s="236"/>
      <c r="E25" s="237">
        <v>21</v>
      </c>
      <c r="F25" s="646">
        <f t="shared" si="2"/>
        <v>386074.66026000003</v>
      </c>
      <c r="G25" s="573">
        <f>LF!G25+FaF!G25+FF!G25+PrF!G25+FSS!G25+PřF!G25+FI!G25+PdF!G25+FSpS!G25+ESF!G25</f>
        <v>209927.11300000001</v>
      </c>
      <c r="H25" s="574">
        <f>LF!H25+FaF!H25+FF!H25+PrF!H25+FSS!H25+PřF!H25+FI!H25+PdF!H25+FSpS!H25+ESF!H25</f>
        <v>0</v>
      </c>
      <c r="I25" s="575">
        <f>LF!I25+FaF!I25+FF!I25+PrF!I25+FSS!I25+PřF!I25+FI!I25+PdF!I25+FSpS!I25+ESF!I25</f>
        <v>176147.54725999999</v>
      </c>
      <c r="J25" s="575">
        <f>LF!J25+FaF!J25+FF!J25+PrF!J25+FSS!J25+PřF!J25+FI!J25+PdF!J25+FSpS!J25+ESF!J25</f>
        <v>0</v>
      </c>
      <c r="K25" s="575"/>
      <c r="L25" s="575">
        <f>LF!L25+FaF!L25+FF!L25+PrF!L25+FSS!L25+PřF!L25+FI!L25+PdF!L25+FSpS!L25+ESF!L25</f>
        <v>0</v>
      </c>
      <c r="M25" s="575">
        <f>LF!M25+FaF!M25+FF!M25+PrF!M25+FSS!M25+PřF!M25+FI!M25+PdF!M25+FSpS!M25+ESF!M25</f>
        <v>0</v>
      </c>
      <c r="N25" s="647">
        <f>LF!N25+FaF!N25+FF!N25+PrF!N25+FSS!N25+PřF!N25+FI!N25+PdF!N25+FSpS!N25+ESF!N25</f>
        <v>0</v>
      </c>
      <c r="O25" s="450"/>
      <c r="P25" s="561"/>
      <c r="Q25" s="648"/>
      <c r="R25" s="561"/>
      <c r="S25" s="561">
        <f>LF!S25+FaF!S25+FF!S25+PrF!S25+FSS!S25+PřF!S25+FI!S25+PdF!S25+FSpS!S25+ESF!S25</f>
        <v>490097.71893000003</v>
      </c>
      <c r="T25" s="562"/>
      <c r="U25" s="561">
        <f>LF!U25+FaF!U25+FF!U25+PrF!U25+FSS!U25+PřF!U25+FI!U25+PdF!U25+FSpS!U25+ESF!U25</f>
        <v>490399.50695999997</v>
      </c>
      <c r="V25" s="561">
        <f>LF!V25+FaF!V25+FF!V25+PrF!V25+FSS!V25+PřF!V25+FI!V25+PdF!V25+FSpS!V25+ESF!V25</f>
        <v>546684.5197399999</v>
      </c>
      <c r="W25"/>
      <c r="X25"/>
      <c r="Y25"/>
    </row>
    <row r="26" spans="1:25" s="14" customFormat="1" x14ac:dyDescent="0.25">
      <c r="A26" s="11"/>
      <c r="B26" s="17" t="s">
        <v>44</v>
      </c>
      <c r="C26" s="17"/>
      <c r="D26" s="17"/>
      <c r="E26" s="16">
        <v>22</v>
      </c>
      <c r="F26" s="559">
        <f t="shared" si="2"/>
        <v>1296.9483399999999</v>
      </c>
      <c r="G26" s="570">
        <f>LF!G26+FaF!G26+FF!G26+PrF!G26+FSS!G26+PřF!G26+FI!G26+PdF!G26+FSpS!G26+ESF!G26</f>
        <v>0</v>
      </c>
      <c r="H26" s="530">
        <f>LF!H26+FaF!H26+FF!H26+PrF!H26+FSS!H26+PřF!H26+FI!H26+PdF!H26+FSpS!H26+ESF!H26</f>
        <v>0</v>
      </c>
      <c r="I26" s="531">
        <f>LF!I26+FaF!I26+FF!I26+PrF!I26+FSS!I26+PřF!I26+FI!I26+PdF!I26+FSpS!I26+ESF!I26</f>
        <v>1296.9483399999999</v>
      </c>
      <c r="J26" s="531">
        <f>LF!J26+FaF!J26+FF!J26+PrF!J26+FSS!J26+PřF!J26+FI!J26+PdF!J26+FSpS!J26+ESF!J26</f>
        <v>0</v>
      </c>
      <c r="K26" s="531"/>
      <c r="L26" s="531">
        <f>LF!L26+FaF!L26+FF!L26+PrF!L26+FSS!L26+PřF!L26+FI!L26+PdF!L26+FSpS!L26+ESF!L26</f>
        <v>0</v>
      </c>
      <c r="M26" s="531">
        <f>LF!M26+FaF!M26+FF!M26+PrF!M26+FSS!M26+PřF!M26+FI!M26+PdF!M26+FSpS!M26+ESF!M26</f>
        <v>0</v>
      </c>
      <c r="N26" s="643">
        <f>LF!N26+FaF!N26+FF!N26+PrF!N26+FSS!N26+PřF!N26+FI!N26+PdF!N26+FSpS!N26+ESF!N26</f>
        <v>0</v>
      </c>
      <c r="O26" s="450"/>
      <c r="P26" s="559"/>
      <c r="Q26" s="656"/>
      <c r="R26" s="559"/>
      <c r="S26" s="559">
        <f>LF!S26+FaF!S26+FF!S26+PrF!S26+FSS!S26+PřF!S26+FI!S26+PdF!S26+FSpS!S26+ESF!S26</f>
        <v>6987.5323999999991</v>
      </c>
      <c r="T26" s="562"/>
      <c r="U26" s="559">
        <f>LF!U26+FaF!U26+FF!U26+PrF!U26+FSS!U26+PřF!U26+FI!U26+PdF!U26+FSpS!U26+ESF!U26</f>
        <v>3535.65</v>
      </c>
      <c r="V26" s="642">
        <f>LF!V26+FaF!V26+FF!V26+PrF!V26+FSS!V26+PřF!V26+FI!V26+PdF!V26+FSpS!V26+ESF!V26</f>
        <v>1848.3353</v>
      </c>
      <c r="W26"/>
      <c r="X26"/>
      <c r="Y26"/>
    </row>
    <row r="27" spans="1:25" s="14" customFormat="1" ht="13.8" thickBot="1" x14ac:dyDescent="0.3">
      <c r="A27" s="11"/>
      <c r="B27" s="17" t="s">
        <v>46</v>
      </c>
      <c r="C27" s="17"/>
      <c r="D27" s="17"/>
      <c r="E27" s="16">
        <v>23</v>
      </c>
      <c r="F27" s="559">
        <f t="shared" si="2"/>
        <v>104387.6400133</v>
      </c>
      <c r="G27" s="570">
        <f>LF!G27+FaF!G27+FF!G27+PrF!G27+FSS!G27+PřF!G27+FI!G27+PdF!G27+FSpS!G27+ESF!G27</f>
        <v>104387.6400133</v>
      </c>
      <c r="H27" s="530">
        <f>LF!H27+FaF!H27+FF!H27+PrF!H27+FSS!H27+PřF!H27+FI!H27+PdF!H27+FSpS!H27+ESF!H27</f>
        <v>0</v>
      </c>
      <c r="I27" s="531">
        <f>LF!I27+FaF!I27+FF!I27+PrF!I27+FSS!I27+PřF!I27+FI!I27+PdF!I27+FSpS!I27+ESF!I27</f>
        <v>0</v>
      </c>
      <c r="J27" s="531">
        <f>LF!J27+FaF!J27+FF!J27+PrF!J27+FSS!J27+PřF!J27+FI!J27+PdF!J27+FSpS!J27+ESF!J27</f>
        <v>0</v>
      </c>
      <c r="K27" s="531"/>
      <c r="L27" s="531">
        <f>LF!L27+FaF!L27+FF!L27+PrF!L27+FSS!L27+PřF!L27+FI!L27+PdF!L27+FSpS!L27+ESF!L27</f>
        <v>0</v>
      </c>
      <c r="M27" s="531">
        <f>LF!M27+FaF!M27+FF!M27+PrF!M27+FSS!M27+PřF!M27+FI!M27+PdF!M27+FSpS!M27+ESF!M27</f>
        <v>0</v>
      </c>
      <c r="N27" s="643">
        <f>LF!N27+FaF!N27+FF!N27+PrF!N27+FSS!N27+PřF!N27+FI!N27+PdF!N27+FSpS!N27+ESF!N27</f>
        <v>0</v>
      </c>
      <c r="O27" s="450"/>
      <c r="P27" s="559"/>
      <c r="Q27" s="656"/>
      <c r="R27" s="559"/>
      <c r="S27" s="559">
        <f>LF!S27+FaF!S27+FF!S27+PrF!S27+FSS!S27+PřF!S27+FI!S27+PdF!S27+FSpS!S27+ESF!S27</f>
        <v>104324.92998</v>
      </c>
      <c r="T27" s="562"/>
      <c r="U27" s="559">
        <f>LF!U27+FaF!U27+FF!U27+PrF!U27+FSS!U27+PřF!U27+FI!U27+PdF!U27+FSpS!U27+ESF!U27</f>
        <v>99911.2071</v>
      </c>
      <c r="V27" s="642">
        <f>LF!V27+FaF!V27+FF!V27+PrF!V27+FSS!V27+PřF!V27+FI!V27+PdF!V27+FSpS!V27+ESF!V27</f>
        <v>95785.395930000013</v>
      </c>
      <c r="W27"/>
      <c r="X27"/>
      <c r="Y27"/>
    </row>
    <row r="28" spans="1:25" ht="13.8" thickBot="1" x14ac:dyDescent="0.3">
      <c r="A28" s="830" t="s">
        <v>167</v>
      </c>
      <c r="B28" s="825"/>
      <c r="C28" s="825"/>
      <c r="D28" s="825"/>
      <c r="E28" s="824">
        <v>24</v>
      </c>
      <c r="F28" s="829">
        <f t="shared" ref="F28:P28" si="3">SUM(F29:F43)</f>
        <v>6370748.9503693916</v>
      </c>
      <c r="G28" s="831">
        <f t="shared" si="3"/>
        <v>5815455.0842127269</v>
      </c>
      <c r="H28" s="827">
        <f t="shared" si="3"/>
        <v>252970.64618666415</v>
      </c>
      <c r="I28" s="828">
        <f t="shared" si="3"/>
        <v>220302.21997000001</v>
      </c>
      <c r="J28" s="829">
        <f t="shared" si="3"/>
        <v>6244</v>
      </c>
      <c r="K28" s="829">
        <f t="shared" si="3"/>
        <v>0</v>
      </c>
      <c r="L28" s="829">
        <f t="shared" si="3"/>
        <v>6000</v>
      </c>
      <c r="M28" s="829">
        <f t="shared" si="3"/>
        <v>25130</v>
      </c>
      <c r="N28" s="828">
        <f>SUM(N29:N43)</f>
        <v>44647</v>
      </c>
      <c r="O28" s="826">
        <f t="shared" si="3"/>
        <v>0</v>
      </c>
      <c r="P28" s="832">
        <f t="shared" si="3"/>
        <v>0</v>
      </c>
      <c r="Q28" s="833">
        <f>IF(F28=0,0,P28/F28)</f>
        <v>0</v>
      </c>
      <c r="R28" s="832">
        <f>SUM(R29:R43)</f>
        <v>0</v>
      </c>
      <c r="S28" s="832">
        <f>SUM(S29:S43)</f>
        <v>6306829.3479900006</v>
      </c>
      <c r="T28" s="832"/>
      <c r="U28" s="832">
        <f>SUM(U29:U43)</f>
        <v>6203988.0593808629</v>
      </c>
      <c r="V28" s="832">
        <f>SUM(V29:V43)</f>
        <v>6046344.9435799997</v>
      </c>
    </row>
    <row r="29" spans="1:25" s="14" customFormat="1" x14ac:dyDescent="0.25">
      <c r="A29" s="11" t="s">
        <v>14</v>
      </c>
      <c r="B29" s="15" t="s">
        <v>49</v>
      </c>
      <c r="C29" s="15"/>
      <c r="D29" s="15"/>
      <c r="E29" s="75">
        <v>25</v>
      </c>
      <c r="F29" s="607">
        <f>SUM(G29:N29)</f>
        <v>2070505</v>
      </c>
      <c r="G29" s="558">
        <f>LF!G29+FaF!G29+FF!G29+PrF!G29+FSS!G29+PřF!G29+FI!G29+PdF!G29+FSpS!G29+ESF!G29</f>
        <v>2070505</v>
      </c>
      <c r="H29" s="624">
        <f>LF!H29+FaF!H29+FF!H29+PrF!H29+FSS!H29+PřF!H29+FI!H29+PdF!H29+FSpS!H29+ESF!H29</f>
        <v>0</v>
      </c>
      <c r="I29" s="625">
        <f>LF!I29+FaF!I29+FF!I29+PrF!I29+FSS!I29+PřF!I29+FI!I29+PdF!I29+FSpS!I29+ESF!I29</f>
        <v>0</v>
      </c>
      <c r="J29" s="625">
        <f>LF!J29+FaF!J29+FF!J29+PrF!J29+FSS!J29+PřF!J29+FI!J29+PdF!J29+FSpS!J29+ESF!J29</f>
        <v>0</v>
      </c>
      <c r="K29" s="625"/>
      <c r="L29" s="625">
        <f>LF!L29+FaF!L29+FF!L29+PrF!L29+FSS!L29+PřF!L29+FI!L29+PdF!L29+FSpS!L29+ESF!L29</f>
        <v>0</v>
      </c>
      <c r="M29" s="625">
        <f>LF!M29+FaF!M29+FF!M29+PrF!M29+FSS!M29+PřF!M29+FI!M29+PdF!M29+FSpS!M29+ESF!M29</f>
        <v>0</v>
      </c>
      <c r="N29" s="638">
        <f>LF!N29+FaF!N29+FF!N29+PrF!N29+FSS!N29+PřF!N29+FI!N29+PdF!N29+FSpS!N29+ESF!N29</f>
        <v>0</v>
      </c>
      <c r="O29" s="450"/>
      <c r="P29" s="639"/>
      <c r="Q29" s="640"/>
      <c r="R29" s="641"/>
      <c r="S29" s="607">
        <f>LF!S29+FaF!S29+FF!S29+PrF!S29+FSS!S29+PřF!S29+FI!S29+PdF!S29+FSpS!S29+ESF!S29</f>
        <v>1942069.2210000001</v>
      </c>
      <c r="T29" s="562"/>
      <c r="U29" s="559">
        <f>LF!U29+FaF!U29+FF!U29+PrF!U29+FSS!U29+PřF!U29+FI!U29+PdF!U29+FSpS!U29+ESF!U29</f>
        <v>2152844.5756715061</v>
      </c>
      <c r="V29" s="642">
        <f>LF!V29+FaF!V29+FF!V29+PrF!V29+FSS!V29+PřF!V29+FI!V29+PdF!V29+FSpS!V29+ESF!V29</f>
        <v>1867461.0981999999</v>
      </c>
      <c r="W29"/>
      <c r="X29"/>
      <c r="Y29"/>
    </row>
    <row r="30" spans="1:25" s="14" customFormat="1" x14ac:dyDescent="0.25">
      <c r="A30" s="11"/>
      <c r="B30" s="17" t="s">
        <v>28</v>
      </c>
      <c r="C30" s="17"/>
      <c r="D30" s="17"/>
      <c r="E30" s="75">
        <v>26</v>
      </c>
      <c r="F30" s="559">
        <f>SUM(G30:N30)</f>
        <v>241419</v>
      </c>
      <c r="G30" s="570">
        <f>LF!G30+FaF!G30+FF!G30+PrF!G30+FSS!G30+PřF!G30+FI!G30+PdF!G30+FSpS!G30+ESF!G30</f>
        <v>241419</v>
      </c>
      <c r="H30" s="530">
        <f>LF!H30+FaF!H30+FF!H30+PrF!H30+FSS!H30+PřF!H30+FI!H30+PdF!H30+FSpS!H30+ESF!H30</f>
        <v>0</v>
      </c>
      <c r="I30" s="531">
        <f>LF!I30+FaF!I30+FF!I30+PrF!I30+FSS!I30+PřF!I30+FI!I30+PdF!I30+FSpS!I30+ESF!I30</f>
        <v>0</v>
      </c>
      <c r="J30" s="531">
        <f>LF!J30+FaF!J30+FF!J30+PrF!J30+FSS!J30+PřF!J30+FI!J30+PdF!J30+FSpS!J30+ESF!J30</f>
        <v>0</v>
      </c>
      <c r="K30" s="531"/>
      <c r="L30" s="531">
        <f>LF!L30+FaF!L30+FF!L30+PrF!L30+FSS!L30+PřF!L30+FI!L30+PdF!L30+FSpS!L30+ESF!L30</f>
        <v>0</v>
      </c>
      <c r="M30" s="531">
        <f>LF!M30+FaF!M30+FF!M30+PrF!M30+FSS!M30+PřF!M30+FI!M30+PdF!M30+FSpS!M30+ESF!M30</f>
        <v>0</v>
      </c>
      <c r="N30" s="643">
        <f>LF!N30+FaF!N30+FF!N30+PrF!N30+FSS!N30+PřF!N30+FI!N30+PdF!N30+FSpS!N30+ESF!N30</f>
        <v>0</v>
      </c>
      <c r="O30" s="450"/>
      <c r="P30" s="559"/>
      <c r="Q30" s="644"/>
      <c r="R30" s="645"/>
      <c r="S30" s="559">
        <f>LF!S30+FaF!S30+FF!S30+PrF!S30+FSS!S30+PřF!S30+FI!S30+PdF!S30+FSpS!S30+ESF!S30</f>
        <v>208710.25</v>
      </c>
      <c r="T30" s="562"/>
      <c r="U30" s="559">
        <f>LF!U30+FaF!U30+FF!U30+PrF!U30+FSS!U30+PřF!U30+FI!U30+PdF!U30+FSpS!U30+ESF!U30</f>
        <v>224982</v>
      </c>
      <c r="V30" s="642">
        <f>LF!V30+FaF!V30+FF!V30+PrF!V30+FSS!V30+PřF!V30+FI!V30+PdF!V30+FSpS!V30+ESF!V30</f>
        <v>221230.75</v>
      </c>
      <c r="W30"/>
      <c r="X30"/>
      <c r="Y30"/>
    </row>
    <row r="31" spans="1:25" s="14" customFormat="1" x14ac:dyDescent="0.25">
      <c r="A31" s="11"/>
      <c r="B31" s="17" t="s">
        <v>30</v>
      </c>
      <c r="C31" s="17"/>
      <c r="D31" s="17"/>
      <c r="E31" s="75">
        <v>27</v>
      </c>
      <c r="F31" s="559">
        <f t="shared" ref="F31:F43" si="4">SUM(G31:N31)</f>
        <v>11979</v>
      </c>
      <c r="G31" s="570">
        <f>LF!G31+FaF!G31+FF!G31+PrF!G31+FSS!G31+PřF!G31+FI!G31+PdF!G31+FSpS!G31+ESF!G31</f>
        <v>11979</v>
      </c>
      <c r="H31" s="530">
        <f>LF!H31+FaF!H31+FF!H31+PrF!H31+FSS!H31+PřF!H31+FI!H31+PdF!H31+FSpS!H31+ESF!H31</f>
        <v>0</v>
      </c>
      <c r="I31" s="531">
        <f>LF!I31+FaF!I31+FF!I31+PrF!I31+FSS!I31+PřF!I31+FI!I31+PdF!I31+FSpS!I31+ESF!I31</f>
        <v>0</v>
      </c>
      <c r="J31" s="531">
        <f>LF!J31+FaF!J31+FF!J31+PrF!J31+FSS!J31+PřF!J31+FI!J31+PdF!J31+FSpS!J31+ESF!J31</f>
        <v>0</v>
      </c>
      <c r="K31" s="531"/>
      <c r="L31" s="531">
        <f>LF!L31+FaF!L31+FF!L31+PrF!L31+FSS!L31+PřF!L31+FI!L31+PdF!L31+FSpS!L31+ESF!L31</f>
        <v>0</v>
      </c>
      <c r="M31" s="531">
        <f>LF!M31+FaF!M31+FF!M31+PrF!M31+FSS!M31+PřF!M31+FI!M31+PdF!M31+FSpS!M31+ESF!M31</f>
        <v>0</v>
      </c>
      <c r="N31" s="643">
        <f>LF!N31+FaF!N31+FF!N31+PrF!N31+FSS!N31+PřF!N31+FI!N31+PdF!N31+FSpS!N31+ESF!N31</f>
        <v>0</v>
      </c>
      <c r="O31" s="450"/>
      <c r="P31" s="559"/>
      <c r="Q31" s="644"/>
      <c r="R31" s="645"/>
      <c r="S31" s="559">
        <f>LF!S31+FaF!S31+FF!S31+PrF!S31+FSS!S31+PřF!S31+FI!S31+PdF!S31+FSpS!S31+ESF!S31</f>
        <v>12132.4882</v>
      </c>
      <c r="T31" s="562"/>
      <c r="U31" s="559">
        <f>LF!U31+FaF!U31+FF!U31+PrF!U31+FSS!U31+PřF!U31+FI!U31+PdF!U31+FSpS!U31+ESF!U31</f>
        <v>10313.416000000001</v>
      </c>
      <c r="V31" s="642">
        <f>LF!V31+FaF!V31+FF!V31+PrF!V31+FSS!V31+PřF!V31+FI!V31+PdF!V31+FSpS!V31+ESF!V31</f>
        <v>11048.103970000002</v>
      </c>
      <c r="W31"/>
      <c r="X31"/>
      <c r="Y31"/>
    </row>
    <row r="32" spans="1:25" s="14" customFormat="1" x14ac:dyDescent="0.25">
      <c r="A32" s="11"/>
      <c r="B32" s="17" t="s">
        <v>186</v>
      </c>
      <c r="C32" s="15"/>
      <c r="D32" s="15"/>
      <c r="E32" s="75">
        <v>28</v>
      </c>
      <c r="F32" s="559">
        <f t="shared" si="4"/>
        <v>289609.39405</v>
      </c>
      <c r="G32" s="570">
        <f>LF!G32+FaF!G32+FF!G32+PrF!G32+FSS!G32+PřF!G32+FI!G32+PdF!G32+FSpS!G32+ESF!G32</f>
        <v>279805.32211000001</v>
      </c>
      <c r="H32" s="530">
        <f>LF!H32+FaF!H32+FF!H32+PrF!H32+FSS!H32+PřF!H32+FI!H32+PdF!H32+FSpS!H32+ESF!H32</f>
        <v>9804.0719399999998</v>
      </c>
      <c r="I32" s="531">
        <f>LF!I32+FaF!I32+FF!I32+PrF!I32+FSS!I32+PřF!I32+FI!I32+PdF!I32+FSpS!I32+ESF!I32</f>
        <v>0</v>
      </c>
      <c r="J32" s="531">
        <f>LF!J32+FaF!J32+FF!J32+PrF!J32+FSS!J32+PřF!J32+FI!J32+PdF!J32+FSpS!J32+ESF!J32</f>
        <v>0</v>
      </c>
      <c r="K32" s="531"/>
      <c r="L32" s="531">
        <f>LF!L32+FaF!L32+FF!L32+PrF!L32+FSS!L32+PřF!L32+FI!L32+PdF!L32+FSpS!L32+ESF!L32</f>
        <v>0</v>
      </c>
      <c r="M32" s="531">
        <f>LF!M32+FaF!M32+FF!M32+PrF!M32+FSS!M32+PřF!M32+FI!M32+PdF!M32+FSpS!M32+ESF!M32</f>
        <v>0</v>
      </c>
      <c r="N32" s="643">
        <f>LF!N32+FaF!N32+FF!N32+PrF!N32+FSS!N32+PřF!N32+FI!N32+PdF!N32+FSpS!N32+ESF!N32</f>
        <v>0</v>
      </c>
      <c r="O32" s="450"/>
      <c r="P32" s="559"/>
      <c r="Q32" s="644"/>
      <c r="R32" s="645"/>
      <c r="S32" s="559">
        <f>LF!S32+FaF!S32+FF!S32+PrF!S32+FSS!S32+PřF!S32+FI!S32+PdF!S32+FSpS!S32+ESF!S32</f>
        <v>331785.24707999994</v>
      </c>
      <c r="T32" s="562"/>
      <c r="U32" s="559">
        <f>LF!U32+FaF!U32+FF!U32+PrF!U32+FSS!U32+PřF!U32+FI!U32+PdF!U32+FSpS!U32+ESF!U32</f>
        <v>357431.62835000001</v>
      </c>
      <c r="V32" s="642">
        <f>LF!V32+FaF!V32+FF!V32+PrF!V32+FSS!V32+PřF!V32+FI!V32+PdF!V32+FSpS!V32+ESF!V32</f>
        <v>326245.53742000001</v>
      </c>
      <c r="W32"/>
      <c r="X32"/>
      <c r="Y32"/>
    </row>
    <row r="33" spans="1:25" s="14" customFormat="1" x14ac:dyDescent="0.25">
      <c r="A33" s="11"/>
      <c r="B33" s="17" t="s">
        <v>51</v>
      </c>
      <c r="C33" s="17"/>
      <c r="D33" s="17"/>
      <c r="E33" s="75">
        <v>29</v>
      </c>
      <c r="F33" s="559">
        <f t="shared" si="4"/>
        <v>0</v>
      </c>
      <c r="G33" s="570">
        <f>LF!G33+FaF!G33+FF!G33+PrF!G33+FSS!G33+PřF!G33+FI!G33+PdF!G33+FSpS!G33+ESF!G33</f>
        <v>0</v>
      </c>
      <c r="H33" s="530">
        <f>LF!H33+FaF!H33+FF!H33+PrF!H33+FSS!H33+PřF!H33+FI!H33+PdF!H33+FSpS!H33+ESF!H33</f>
        <v>0</v>
      </c>
      <c r="I33" s="531">
        <f>LF!I33+FaF!I33+FF!I33+PrF!I33+FSS!I33+PřF!I33+FI!I33+PdF!I33+FSpS!I33+ESF!I33</f>
        <v>0</v>
      </c>
      <c r="J33" s="531">
        <f>LF!J33+FaF!J33+FF!J33+PrF!J33+FSS!J33+PřF!J33+FI!J33+PdF!J33+FSpS!J33+ESF!J33</f>
        <v>0</v>
      </c>
      <c r="K33" s="531"/>
      <c r="L33" s="531">
        <f>LF!L33+FaF!L33+FF!L33+PrF!L33+FSS!L33+PřF!L33+FI!L33+PdF!L33+FSpS!L33+ESF!L33</f>
        <v>0</v>
      </c>
      <c r="M33" s="531">
        <f>LF!M33+FaF!M33+FF!M33+PrF!M33+FSS!M33+PřF!M33+FI!M33+PdF!M33+FSpS!M33+ESF!M33</f>
        <v>0</v>
      </c>
      <c r="N33" s="643">
        <f>LF!N33+FaF!N33+FF!N33+PrF!N33+FSS!N33+PřF!N33+FI!N33+PdF!N33+FSpS!N33+ESF!N33</f>
        <v>0</v>
      </c>
      <c r="O33" s="450"/>
      <c r="P33" s="559"/>
      <c r="Q33" s="644"/>
      <c r="R33" s="645"/>
      <c r="S33" s="559">
        <f>LF!S33+FaF!S33+FF!S33+PrF!S33+FSS!S33+PřF!S33+FI!S33+PdF!S33+FSpS!S33+ESF!S33</f>
        <v>0</v>
      </c>
      <c r="T33" s="562"/>
      <c r="U33" s="559">
        <f>LF!U33+FaF!U33+FF!U33+PrF!U33+FSS!U33+PřF!U33+FI!U33+PdF!U33+FSpS!U33+ESF!U33</f>
        <v>0</v>
      </c>
      <c r="V33" s="642">
        <f>LF!V33+FaF!V33+FF!V33+PrF!V33+FSS!V33+PřF!V33+FI!V33+PdF!V33+FSpS!V33+ESF!V33</f>
        <v>0</v>
      </c>
      <c r="W33"/>
      <c r="X33"/>
      <c r="Y33"/>
    </row>
    <row r="34" spans="1:25" s="14" customFormat="1" x14ac:dyDescent="0.25">
      <c r="A34" s="11"/>
      <c r="B34" s="17" t="s">
        <v>36</v>
      </c>
      <c r="C34" s="17"/>
      <c r="D34" s="17"/>
      <c r="E34" s="75">
        <v>30</v>
      </c>
      <c r="F34" s="559">
        <f t="shared" si="4"/>
        <v>20267</v>
      </c>
      <c r="G34" s="570">
        <f>LF!G34+FaF!G34+FF!G34+PrF!G34+FSS!G34+PřF!G34+FI!G34+PdF!G34+FSpS!G34+ESF!G34</f>
        <v>20267</v>
      </c>
      <c r="H34" s="530">
        <f>LF!H34+FaF!H34+FF!H34+PrF!H34+FSS!H34+PřF!H34+FI!H34+PdF!H34+FSpS!H34+ESF!H34</f>
        <v>0</v>
      </c>
      <c r="I34" s="531">
        <f>LF!I34+FaF!I34+FF!I34+PrF!I34+FSS!I34+PřF!I34+FI!I34+PdF!I34+FSpS!I34+ESF!I34</f>
        <v>0</v>
      </c>
      <c r="J34" s="531">
        <f>LF!J34+FaF!J34+FF!J34+PrF!J34+FSS!J34+PřF!J34+FI!J34+PdF!J34+FSpS!J34+ESF!J34</f>
        <v>0</v>
      </c>
      <c r="K34" s="531"/>
      <c r="L34" s="531">
        <f>LF!L34+FaF!L34+FF!L34+PrF!L34+FSS!L34+PřF!L34+FI!L34+PdF!L34+FSpS!L34+ESF!L34</f>
        <v>0</v>
      </c>
      <c r="M34" s="531">
        <f>LF!M34+FaF!M34+FF!M34+PrF!M34+FSS!M34+PřF!M34+FI!M34+PdF!M34+FSpS!M34+ESF!M34</f>
        <v>0</v>
      </c>
      <c r="N34" s="643">
        <f>LF!N34+FaF!N34+FF!N34+PrF!N34+FSS!N34+PřF!N34+FI!N34+PdF!N34+FSpS!N34+ESF!N34</f>
        <v>0</v>
      </c>
      <c r="O34" s="450"/>
      <c r="P34" s="559"/>
      <c r="Q34" s="644"/>
      <c r="R34" s="645"/>
      <c r="S34" s="559">
        <f>LF!S34+FaF!S34+FF!S34+PrF!S34+FSS!S34+PřF!S34+FI!S34+PdF!S34+FSpS!S34+ESF!S34</f>
        <v>21549.291429999997</v>
      </c>
      <c r="T34" s="562"/>
      <c r="U34" s="559">
        <f>LF!U34+FaF!U34+FF!U34+PrF!U34+FSS!U34+PřF!U34+FI!U34+PdF!U34+FSpS!U34+ESF!U34</f>
        <v>21330.061969999999</v>
      </c>
      <c r="V34" s="642">
        <f>LF!V34+FaF!V34+FF!V34+PrF!V34+FSS!V34+PřF!V34+FI!V34+PdF!V34+FSpS!V34+ESF!V34</f>
        <v>20954.708989999999</v>
      </c>
      <c r="W34"/>
      <c r="X34"/>
      <c r="Y34"/>
    </row>
    <row r="35" spans="1:25" s="239" customFormat="1" x14ac:dyDescent="0.25">
      <c r="A35" s="235"/>
      <c r="B35" s="236" t="s">
        <v>165</v>
      </c>
      <c r="C35" s="236"/>
      <c r="D35" s="236"/>
      <c r="E35" s="237">
        <v>31</v>
      </c>
      <c r="F35" s="646">
        <f t="shared" si="4"/>
        <v>62899.589</v>
      </c>
      <c r="G35" s="573">
        <f>LF!G35+FaF!G35+FF!G35+PrF!G35+FSS!G35+PřF!G35+FI!G35+PdF!G35+FSpS!G35+ESF!G35</f>
        <v>62507.589</v>
      </c>
      <c r="H35" s="574">
        <f>LF!H35+FaF!H35+FF!H35+PrF!H35+FSS!H35+PřF!H35+FI!H35+PdF!H35+FSpS!H35+ESF!H35</f>
        <v>0</v>
      </c>
      <c r="I35" s="575">
        <f>LF!I35+FaF!I35+FF!I35+PrF!I35+FSS!I35+PřF!I35+FI!I35+PdF!I35+FSpS!I35+ESF!I35</f>
        <v>392</v>
      </c>
      <c r="J35" s="575">
        <f>LF!J35+FaF!J35+FF!J35+PrF!J35+FSS!J35+PřF!J35+FI!J35+PdF!J35+FSpS!J35+ESF!J35</f>
        <v>0</v>
      </c>
      <c r="K35" s="575"/>
      <c r="L35" s="575">
        <f>LF!L35+FaF!L35+FF!L35+PrF!L35+FSS!L35+PřF!L35+FI!L35+PdF!L35+FSpS!L35+ESF!L35</f>
        <v>0</v>
      </c>
      <c r="M35" s="575">
        <f>LF!M35+FaF!M35+FF!M35+PrF!M35+FSS!M35+PřF!M35+FI!M35+PdF!M35+FSpS!M35+ESF!M35</f>
        <v>0</v>
      </c>
      <c r="N35" s="647">
        <f>LF!N35+FaF!N35+FF!N35+PrF!N35+FSS!N35+PřF!N35+FI!N35+PdF!N35+FSpS!N35+ESF!N35</f>
        <v>0</v>
      </c>
      <c r="O35" s="450"/>
      <c r="P35" s="561"/>
      <c r="Q35" s="648"/>
      <c r="R35" s="561"/>
      <c r="S35" s="561">
        <f>LF!S35+FaF!S35+FF!S35+PrF!S35+FSS!S35+PřF!S35+FI!S35+PdF!S35+FSpS!S35+ESF!S35</f>
        <v>22284.854000000003</v>
      </c>
      <c r="T35" s="562"/>
      <c r="U35" s="561">
        <f>LF!U35+FaF!U35+FF!U35+PrF!U35+FSS!U35+PřF!U35+FI!U35+PdF!U35+FSpS!U35+ESF!U35</f>
        <v>21279.678</v>
      </c>
      <c r="V35" s="561">
        <f>LF!V35+FaF!V35+FF!V35+PrF!V35+FSS!V35+PřF!V35+FI!V35+PdF!V35+FSpS!V35+ESF!V35</f>
        <v>53766.848970000006</v>
      </c>
      <c r="W35"/>
      <c r="X35"/>
      <c r="Y35"/>
    </row>
    <row r="36" spans="1:25" s="14" customFormat="1" x14ac:dyDescent="0.25">
      <c r="A36" s="11"/>
      <c r="B36" s="17" t="s">
        <v>53</v>
      </c>
      <c r="C36" s="17"/>
      <c r="D36" s="17"/>
      <c r="E36" s="75">
        <v>32</v>
      </c>
      <c r="F36" s="559">
        <f t="shared" si="4"/>
        <v>27184.366409999999</v>
      </c>
      <c r="G36" s="570">
        <f>LF!G36+FaF!G36+FF!G36+PrF!G36+FSS!G36+PřF!G36+FI!G36+PdF!G36+FSpS!G36+ESF!G36</f>
        <v>24134</v>
      </c>
      <c r="H36" s="530">
        <f>LF!H36+FaF!H36+FF!H36+PrF!H36+FSS!H36+PřF!H36+FI!H36+PdF!H36+FSpS!H36+ESF!H36</f>
        <v>0</v>
      </c>
      <c r="I36" s="531">
        <f>LF!I36+FaF!I36+FF!I36+PrF!I36+FSS!I36+PřF!I36+FI!I36+PdF!I36+FSpS!I36+ESF!I36</f>
        <v>3050.3664100000001</v>
      </c>
      <c r="J36" s="531">
        <f>LF!J36+FaF!J36+FF!J36+PrF!J36+FSS!J36+PřF!J36+FI!J36+PdF!J36+FSpS!J36+ESF!J36</f>
        <v>0</v>
      </c>
      <c r="K36" s="531"/>
      <c r="L36" s="531">
        <f>LF!L36+FaF!L36+FF!L36+PrF!L36+FSS!L36+PřF!L36+FI!L36+PdF!L36+FSpS!L36+ESF!L36</f>
        <v>0</v>
      </c>
      <c r="M36" s="531">
        <f>LF!M36+FaF!M36+FF!M36+PrF!M36+FSS!M36+PřF!M36+FI!M36+PdF!M36+FSpS!M36+ESF!M36</f>
        <v>0</v>
      </c>
      <c r="N36" s="643">
        <f>LF!N36+FaF!N36+FF!N36+PrF!N36+FSS!N36+PřF!N36+FI!N36+PdF!N36+FSpS!N36+ESF!N36</f>
        <v>0</v>
      </c>
      <c r="O36" s="450"/>
      <c r="P36" s="559"/>
      <c r="Q36" s="644"/>
      <c r="R36" s="645"/>
      <c r="S36" s="559">
        <f>LF!S36+FaF!S36+FF!S36+PrF!S36+FSS!S36+PřF!S36+FI!S36+PdF!S36+FSpS!S36+ESF!S36</f>
        <v>49580.754720000004</v>
      </c>
      <c r="T36" s="562"/>
      <c r="U36" s="559">
        <f>LF!U36+FaF!U36+FF!U36+PrF!U36+FSS!U36+PřF!U36+FI!U36+PdF!U36+FSpS!U36+ESF!U36</f>
        <v>43365.510519999996</v>
      </c>
      <c r="V36" s="642">
        <f>LF!V36+FaF!V36+FF!V36+PrF!V36+FSS!V36+PřF!V36+FI!V36+PdF!V36+FSpS!V36+ESF!V36</f>
        <v>60473.826650000003</v>
      </c>
      <c r="W36"/>
      <c r="X36"/>
      <c r="Y36"/>
    </row>
    <row r="37" spans="1:25" s="14" customFormat="1" x14ac:dyDescent="0.25">
      <c r="A37" s="11"/>
      <c r="B37" s="17" t="s">
        <v>126</v>
      </c>
      <c r="C37" s="17"/>
      <c r="D37" s="17"/>
      <c r="E37" s="75">
        <v>33</v>
      </c>
      <c r="F37" s="559">
        <f t="shared" si="4"/>
        <v>840428.81512642698</v>
      </c>
      <c r="G37" s="570">
        <f>LF!G37+FaF!G37+FF!G37+PrF!G37+FSS!G37+PřF!G37+FI!G37+PdF!G37+FSpS!G37+ESF!G37</f>
        <v>832503.979986427</v>
      </c>
      <c r="H37" s="530">
        <f>LF!H37+FaF!H37+FF!H37+PrF!H37+FSS!H37+PřF!H37+FI!H37+PdF!H37+FSpS!H37+ESF!H37</f>
        <v>0</v>
      </c>
      <c r="I37" s="531">
        <f>LF!I37+FaF!I37+FF!I37+PrF!I37+FSS!I37+PřF!I37+FI!I37+PdF!I37+FSpS!I37+ESF!I37</f>
        <v>7924.8351399999992</v>
      </c>
      <c r="J37" s="531">
        <f>LF!J37+FaF!J37+FF!J37+PrF!J37+FSS!J37+PřF!J37+FI!J37+PdF!J37+FSpS!J37+ESF!J37</f>
        <v>0</v>
      </c>
      <c r="K37" s="531"/>
      <c r="L37" s="531">
        <f>LF!L37+FaF!L37+FF!L37+PrF!L37+FSS!L37+PřF!L37+FI!L37+PdF!L37+FSpS!L37+ESF!L37</f>
        <v>0</v>
      </c>
      <c r="M37" s="531">
        <f>LF!M37+FaF!M37+FF!M37+PrF!M37+FSS!M37+PřF!M37+FI!M37+PdF!M37+FSpS!M37+ESF!M37</f>
        <v>0</v>
      </c>
      <c r="N37" s="643">
        <f>LF!N37+FaF!N37+FF!N37+PrF!N37+FSS!N37+PřF!N37+FI!N37+PdF!N37+FSpS!N37+ESF!N37</f>
        <v>0</v>
      </c>
      <c r="O37" s="450"/>
      <c r="P37" s="559"/>
      <c r="Q37" s="644"/>
      <c r="R37" s="645"/>
      <c r="S37" s="559">
        <f>LF!S37+FaF!S37+FF!S37+PrF!S37+FSS!S37+PřF!S37+FI!S37+PdF!S37+FSpS!S37+ESF!S37</f>
        <v>833411.4500699999</v>
      </c>
      <c r="T37" s="562"/>
      <c r="U37" s="559">
        <f>LF!U37+FaF!U37+FF!U37+PrF!U37+FSS!U37+PřF!U37+FI!U37+PdF!U37+FSpS!U37+ESF!U37</f>
        <v>759697.65693771071</v>
      </c>
      <c r="V37" s="642">
        <f>LF!V37+FaF!V37+FF!V37+PrF!V37+FSS!V37+PřF!V37+FI!V37+PdF!V37+FSpS!V37+ESF!V37</f>
        <v>834840.65599000012</v>
      </c>
      <c r="W37"/>
      <c r="X37"/>
      <c r="Y37"/>
    </row>
    <row r="38" spans="1:25" s="14" customFormat="1" x14ac:dyDescent="0.25">
      <c r="A38" s="11"/>
      <c r="B38" s="17" t="s">
        <v>55</v>
      </c>
      <c r="C38" s="17"/>
      <c r="D38" s="17"/>
      <c r="E38" s="75">
        <v>34</v>
      </c>
      <c r="F38" s="559">
        <f t="shared" si="4"/>
        <v>1130205.79431</v>
      </c>
      <c r="G38" s="570">
        <f>LF!G38+FaF!G38+FF!G38+PrF!G38+FSS!G38+PřF!G38+FI!G38+PdF!G38+FSpS!G38+ESF!G38</f>
        <v>1104891.23844</v>
      </c>
      <c r="H38" s="530">
        <f>LF!H38+FaF!H38+FF!H38+PrF!H38+FSS!H38+PřF!H38+FI!H38+PdF!H38+FSpS!H38+ESF!H38</f>
        <v>0</v>
      </c>
      <c r="I38" s="531">
        <f>LF!I38+FaF!I38+FF!I38+PrF!I38+FSS!I38+PřF!I38+FI!I38+PdF!I38+FSpS!I38+ESF!I38</f>
        <v>25314.55587</v>
      </c>
      <c r="J38" s="531">
        <f>LF!J38+FaF!J38+FF!J38+PrF!J38+FSS!J38+PřF!J38+FI!J38+PdF!J38+FSpS!J38+ESF!J38</f>
        <v>0</v>
      </c>
      <c r="K38" s="531"/>
      <c r="L38" s="531">
        <f>LF!L38+FaF!L38+FF!L38+PrF!L38+FSS!L38+PřF!L38+FI!L38+PdF!L38+FSpS!L38+ESF!L38</f>
        <v>0</v>
      </c>
      <c r="M38" s="531">
        <f>LF!M38+FaF!M38+FF!M38+PrF!M38+FSS!M38+PřF!M38+FI!M38+PdF!M38+FSpS!M38+ESF!M38</f>
        <v>0</v>
      </c>
      <c r="N38" s="643">
        <f>LF!N38+FaF!N38+FF!N38+PrF!N38+FSS!N38+PřF!N38+FI!N38+PdF!N38+FSpS!N38+ESF!N38</f>
        <v>0</v>
      </c>
      <c r="O38" s="450"/>
      <c r="P38" s="559"/>
      <c r="Q38" s="644"/>
      <c r="R38" s="645"/>
      <c r="S38" s="559">
        <f>LF!S38+FaF!S38+FF!S38+PrF!S38+FSS!S38+PřF!S38+FI!S38+PdF!S38+FSpS!S38+ESF!S38</f>
        <v>1089757.885</v>
      </c>
      <c r="T38" s="562"/>
      <c r="U38" s="559">
        <f>LF!U38+FaF!U38+FF!U38+PrF!U38+FSS!U38+PřF!U38+FI!U38+PdF!U38+FSpS!U38+ESF!U38</f>
        <v>930778.32315999991</v>
      </c>
      <c r="V38" s="642">
        <f>LF!V38+FaF!V38+FF!V38+PrF!V38+FSS!V38+PřF!V38+FI!V38+PdF!V38+FSpS!V38+ESF!V38</f>
        <v>929830.78293999995</v>
      </c>
      <c r="W38"/>
      <c r="X38"/>
      <c r="Y38"/>
    </row>
    <row r="39" spans="1:25" s="239" customFormat="1" x14ac:dyDescent="0.25">
      <c r="A39" s="235"/>
      <c r="B39" s="236" t="s">
        <v>145</v>
      </c>
      <c r="C39" s="236"/>
      <c r="D39" s="236"/>
      <c r="E39" s="237">
        <v>35</v>
      </c>
      <c r="F39" s="646">
        <f t="shared" si="4"/>
        <v>386074.66026000003</v>
      </c>
      <c r="G39" s="573">
        <f>LF!G39+FaF!G39+FF!G39+PrF!G39+FSS!G39+PřF!G39+FI!G39+PdF!G39+FSpS!G39+ESF!G39</f>
        <v>209927.11300000001</v>
      </c>
      <c r="H39" s="574">
        <f>LF!H39+FaF!H39+FF!H39+PrF!H39+FSS!H39+PřF!H39+FI!H39+PdF!H39+FSpS!H39+ESF!H39</f>
        <v>0</v>
      </c>
      <c r="I39" s="575">
        <f>LF!I39+FaF!I39+FF!I39+PrF!I39+FSS!I39+PřF!I39+FI!I39+PdF!I39+FSpS!I39+ESF!I39</f>
        <v>176147.54725999999</v>
      </c>
      <c r="J39" s="575">
        <f>LF!J39+FaF!J39+FF!J39+PrF!J39+FSS!J39+PřF!J39+FI!J39+PdF!J39+FSpS!J39+ESF!J39</f>
        <v>0</v>
      </c>
      <c r="K39" s="575"/>
      <c r="L39" s="575">
        <f>LF!L39+FaF!L39+FF!L39+PrF!L39+FSS!L39+PřF!L39+FI!L39+PdF!L39+FSpS!L39+ESF!L39</f>
        <v>0</v>
      </c>
      <c r="M39" s="575">
        <f>LF!M39+FaF!M39+FF!M39+PrF!M39+FSS!M39+PřF!M39+FI!M39+PdF!M39+FSpS!M39+ESF!M39</f>
        <v>0</v>
      </c>
      <c r="N39" s="647">
        <f>LF!N39+FaF!N39+FF!N39+PrF!N39+FSS!N39+PřF!N39+FI!N39+PdF!N39+FSpS!N39+ESF!N39</f>
        <v>0</v>
      </c>
      <c r="O39" s="450"/>
      <c r="P39" s="561"/>
      <c r="Q39" s="648"/>
      <c r="R39" s="561"/>
      <c r="S39" s="561">
        <f>LF!S39+FaF!S39+FF!S39+PrF!S39+FSS!S39+PřF!S39+FI!S39+PdF!S39+FSpS!S39+ESF!S39</f>
        <v>490097.71893000003</v>
      </c>
      <c r="T39" s="562"/>
      <c r="U39" s="561">
        <f>LF!U39+FaF!U39+FF!U39+PrF!U39+FSS!U39+PřF!U39+FI!U39+PdF!U39+FSpS!U39+ESF!U39</f>
        <v>490399.04995999997</v>
      </c>
      <c r="V39" s="561">
        <f>LF!V39+FaF!V39+FF!V39+PrF!V39+FSS!V39+PřF!V39+FI!V39+PdF!V39+FSpS!V39+ESF!V39</f>
        <v>546684.99708</v>
      </c>
      <c r="W39"/>
      <c r="X39"/>
      <c r="Y39"/>
    </row>
    <row r="40" spans="1:25" s="14" customFormat="1" x14ac:dyDescent="0.25">
      <c r="A40" s="11"/>
      <c r="B40" s="17" t="s">
        <v>56</v>
      </c>
      <c r="C40" s="17"/>
      <c r="D40" s="17"/>
      <c r="E40" s="75">
        <v>36</v>
      </c>
      <c r="F40" s="559">
        <f t="shared" si="4"/>
        <v>1296.9483399999999</v>
      </c>
      <c r="G40" s="570">
        <f>LF!G40+FaF!G40+FF!G40+PrF!G40+FSS!G40+PřF!G40+FI!G40+PdF!G40+FSpS!G40+ESF!G40</f>
        <v>0</v>
      </c>
      <c r="H40" s="530">
        <f>LF!H40+FaF!H40+FF!H40+PrF!H40+FSS!H40+PřF!H40+FI!H40+PdF!H40+FSpS!H40+ESF!H40</f>
        <v>0</v>
      </c>
      <c r="I40" s="531">
        <f>LF!I40+FaF!I40+FF!I40+PrF!I40+FSS!I40+PřF!I40+FI!I40+PdF!I40+FSpS!I40+ESF!I40</f>
        <v>1296.9483399999999</v>
      </c>
      <c r="J40" s="531">
        <f>LF!J40+FaF!J40+FF!J40+PrF!J40+FSS!J40+PřF!J40+FI!J40+PdF!J40+FSpS!J40+ESF!J40</f>
        <v>0</v>
      </c>
      <c r="K40" s="531"/>
      <c r="L40" s="531">
        <f>LF!L40+FaF!L40+FF!L40+PrF!L40+FSS!L40+PřF!L40+FI!L40+PdF!L40+FSpS!L40+ESF!L40</f>
        <v>0</v>
      </c>
      <c r="M40" s="531">
        <f>LF!M40+FaF!M40+FF!M40+PrF!M40+FSS!M40+PřF!M40+FI!M40+PdF!M40+FSpS!M40+ESF!M40</f>
        <v>0</v>
      </c>
      <c r="N40" s="643">
        <f>LF!N40+FaF!N40+FF!N40+PrF!N40+FSS!N40+PřF!N40+FI!N40+PdF!N40+FSpS!N40+ESF!N40</f>
        <v>0</v>
      </c>
      <c r="O40" s="450"/>
      <c r="P40" s="559"/>
      <c r="Q40" s="644"/>
      <c r="R40" s="645"/>
      <c r="S40" s="559">
        <f>LF!S40+FaF!S40+FF!S40+PrF!S40+FSS!S40+PřF!S40+FI!S40+PdF!S40+FSpS!S40+ESF!S40</f>
        <v>6987.5323999999991</v>
      </c>
      <c r="T40" s="562"/>
      <c r="U40" s="559">
        <f>LF!U40+FaF!U40+FF!U40+PrF!U40+FSS!U40+PřF!U40+FI!U40+PdF!U40+FSpS!U40+ESF!U40</f>
        <v>3535.65</v>
      </c>
      <c r="V40" s="642">
        <f>LF!V40+FaF!V40+FF!V40+PrF!V40+FSS!V40+PřF!V40+FI!V40+PdF!V40+FSpS!V40+ESF!V40</f>
        <v>1848.1137899999999</v>
      </c>
      <c r="W40"/>
      <c r="X40"/>
      <c r="Y40"/>
    </row>
    <row r="41" spans="1:25" s="14" customFormat="1" x14ac:dyDescent="0.25">
      <c r="A41" s="11"/>
      <c r="B41" s="17" t="s">
        <v>57</v>
      </c>
      <c r="C41" s="17"/>
      <c r="D41" s="17"/>
      <c r="E41" s="75">
        <v>37</v>
      </c>
      <c r="F41" s="559">
        <f t="shared" si="4"/>
        <v>840028.75456110004</v>
      </c>
      <c r="G41" s="570">
        <f>LF!G41+FaF!G41+FF!G41+PrF!G41+FSS!G41+PřF!G41+FI!G41+PdF!G41+FSpS!G41+ESF!G41</f>
        <v>833852.78761110001</v>
      </c>
      <c r="H41" s="530">
        <f>LF!H41+FaF!H41+FF!H41+PrF!H41+FSS!H41+PřF!H41+FI!H41+PdF!H41+FSpS!H41+ESF!H41</f>
        <v>0</v>
      </c>
      <c r="I41" s="531">
        <f>LF!I41+FaF!I41+FF!I41+PrF!I41+FSS!I41+PřF!I41+FI!I41+PdF!I41+FSpS!I41+ESF!I41</f>
        <v>6175.96695</v>
      </c>
      <c r="J41" s="531">
        <f>LF!J41+FaF!J41+FF!J41+PrF!J41+FSS!J41+PřF!J41+FI!J41+PdF!J41+FSpS!J41+ESF!J41</f>
        <v>0</v>
      </c>
      <c r="K41" s="531"/>
      <c r="L41" s="531">
        <f>LF!L41+FaF!L41+FF!L41+PrF!L41+FSS!L41+PřF!L41+FI!L41+PdF!L41+FSpS!L41+ESF!L41</f>
        <v>0</v>
      </c>
      <c r="M41" s="531">
        <f>LF!M41+FaF!M41+FF!M41+PrF!M41+FSS!M41+PřF!M41+FI!M41+PdF!M41+FSpS!M41+ESF!M41</f>
        <v>0</v>
      </c>
      <c r="N41" s="643">
        <f>LF!N41+FaF!N41+FF!N41+PrF!N41+FSS!N41+PřF!N41+FI!N41+PdF!N41+FSpS!N41+ESF!N41</f>
        <v>0</v>
      </c>
      <c r="O41" s="450"/>
      <c r="P41" s="559"/>
      <c r="Q41" s="644"/>
      <c r="R41" s="645"/>
      <c r="S41" s="559">
        <f>LF!S41+FaF!S41+FF!S41+PrF!S41+FSS!S41+PřF!S41+FI!S41+PdF!S41+FSpS!S41+ESF!S41</f>
        <v>903282.99851000006</v>
      </c>
      <c r="T41" s="562"/>
      <c r="U41" s="559">
        <f>LF!U41+FaF!U41+FF!U41+PrF!U41+FSS!U41+PřF!U41+FI!U41+PdF!U41+FSpS!U41+ESF!U41</f>
        <v>757940.85537</v>
      </c>
      <c r="V41" s="642">
        <f>LF!V41+FaF!V41+FF!V41+PrF!V41+FSS!V41+PřF!V41+FI!V41+PdF!V41+FSpS!V41+ESF!V41</f>
        <v>847358.02121999988</v>
      </c>
      <c r="W41"/>
      <c r="X41"/>
      <c r="Y41"/>
    </row>
    <row r="42" spans="1:25" s="14" customFormat="1" x14ac:dyDescent="0.25">
      <c r="A42" s="11"/>
      <c r="B42" s="17" t="s">
        <v>58</v>
      </c>
      <c r="C42" s="17"/>
      <c r="D42" s="17"/>
      <c r="E42" s="75">
        <v>38</v>
      </c>
      <c r="F42" s="559">
        <f t="shared" si="4"/>
        <v>325187.57424666418</v>
      </c>
      <c r="G42" s="570">
        <f>LF!G42+FaF!G42+FF!G42+PrF!G42+FSS!G42+PřF!G42+FI!G42+PdF!G42+FSpS!G42+ESF!G42</f>
        <v>0</v>
      </c>
      <c r="H42" s="530">
        <f>LF!H42+FaF!H42+FF!H42+PrF!H42+FSS!H42+PřF!H42+FI!H42+PdF!H42+FSpS!H42+ESF!H42</f>
        <v>243166.57424666415</v>
      </c>
      <c r="I42" s="531">
        <f>LF!I42+FaF!I42+FF!I42+PrF!I42+FSS!I42+PřF!I42+FI!I42+PdF!I42+FSpS!I42+ESF!I42</f>
        <v>0</v>
      </c>
      <c r="J42" s="531">
        <f>LF!J42+FaF!J42+FF!J42+PrF!J42+FSS!J42+PřF!J42+FI!J42+PdF!J42+FSpS!J42+ESF!J42</f>
        <v>6244</v>
      </c>
      <c r="K42" s="531"/>
      <c r="L42" s="531">
        <f>LF!L42+FaF!L42+FF!L42+PrF!L42+FSS!L42+PřF!L42+FI!L42+PdF!L42+FSpS!L42+ESF!L42</f>
        <v>6000</v>
      </c>
      <c r="M42" s="531">
        <f>LF!M42+FaF!M42+FF!M42+PrF!M42+FSS!M42+PřF!M42+FI!M42+PdF!M42+FSpS!M42+ESF!M42</f>
        <v>25130</v>
      </c>
      <c r="N42" s="643">
        <f>LF!N42+FaF!N42+FF!N42+PrF!N42+FSS!N42+PřF!N42+FI!N42+PdF!N42+FSpS!N42+ESF!N42</f>
        <v>44647</v>
      </c>
      <c r="O42" s="450"/>
      <c r="P42" s="559"/>
      <c r="Q42" s="644"/>
      <c r="R42" s="645"/>
      <c r="S42" s="559">
        <f>LF!S42+FaF!S42+FF!S42+PrF!S42+FSS!S42+PřF!S42+FI!S42+PdF!S42+FSpS!S42+ESF!S42</f>
        <v>271171.96181999997</v>
      </c>
      <c r="T42" s="562"/>
      <c r="U42" s="559">
        <f>LF!U42+FaF!U42+FF!U42+PrF!U42+FSS!U42+PřF!U42+FI!U42+PdF!U42+FSpS!U42+ESF!U42</f>
        <v>314962.50120164576</v>
      </c>
      <c r="V42" s="642">
        <f>LF!V42+FaF!V42+FF!V42+PrF!V42+FSS!V42+PřF!V42+FI!V42+PdF!V42+FSpS!V42+ESF!V42</f>
        <v>211319.9369</v>
      </c>
      <c r="W42"/>
      <c r="X42"/>
      <c r="Y42"/>
    </row>
    <row r="43" spans="1:25" s="14" customFormat="1" x14ac:dyDescent="0.25">
      <c r="A43" s="20"/>
      <c r="B43" s="21" t="s">
        <v>46</v>
      </c>
      <c r="C43" s="21"/>
      <c r="D43" s="21"/>
      <c r="E43" s="76">
        <v>39</v>
      </c>
      <c r="F43" s="559">
        <f t="shared" si="4"/>
        <v>123663.05406520001</v>
      </c>
      <c r="G43" s="626">
        <f>LF!G43+FaF!G43+FF!G43+PrF!G43+FSS!G43+PřF!G43+FI!G43+PdF!G43+FSpS!G43+ESF!G43</f>
        <v>123663.05406520001</v>
      </c>
      <c r="H43" s="627">
        <f>LF!H43+FaF!H43+FF!H43+PrF!H43+FSS!H43+PřF!H43+FI!H43+PdF!H43+FSpS!H43+ESF!H43</f>
        <v>0</v>
      </c>
      <c r="I43" s="533">
        <f>LF!I43+FaF!I43+FF!I43+PrF!I43+FSS!I43+PřF!I43+FI!I43+PdF!I43+FSpS!I43+ESF!I43</f>
        <v>0</v>
      </c>
      <c r="J43" s="533">
        <f>LF!J43+FaF!J43+FF!J43+PrF!J43+FSS!J43+PřF!J43+FI!J43+PdF!J43+FSpS!J43+ESF!J43</f>
        <v>0</v>
      </c>
      <c r="K43" s="533"/>
      <c r="L43" s="533">
        <f>LF!L43+FaF!L43+FF!L43+PrF!L43+FSS!L43+PřF!L43+FI!L43+PdF!L43+FSpS!L43+ESF!L43</f>
        <v>0</v>
      </c>
      <c r="M43" s="533">
        <f>LF!M43+FaF!M43+FF!M43+PrF!M43+FSS!M43+PřF!M43+FI!M43+PdF!M43+FSpS!M43+ESF!M43</f>
        <v>0</v>
      </c>
      <c r="N43" s="649">
        <f>LF!N43+FaF!N43+FF!N43+PrF!N43+FSS!N43+PřF!N43+FI!N43+PdF!N43+FSpS!N43+ESF!N43</f>
        <v>0</v>
      </c>
      <c r="O43" s="628"/>
      <c r="P43" s="628"/>
      <c r="Q43" s="650"/>
      <c r="R43" s="651"/>
      <c r="S43" s="629">
        <f>LF!S43+FaF!S43+FF!S43+PrF!S43+FSS!S43+PřF!S43+FI!S43+PdF!S43+FSpS!S43+ESF!S43</f>
        <v>124007.69482999999</v>
      </c>
      <c r="T43" s="562"/>
      <c r="U43" s="629">
        <f>LF!U43+FaF!U43+FF!U43+PrF!U43+FSS!U43+PřF!U43+FI!U43+PdF!U43+FSpS!U43+ESF!U43</f>
        <v>115127.15224</v>
      </c>
      <c r="V43" s="652">
        <f>LF!V43+FaF!V43+FF!V43+PrF!V43+FSS!V43+PřF!V43+FI!V43+PdF!V43+FSpS!V43+ESF!V43</f>
        <v>113281.56146</v>
      </c>
      <c r="W43"/>
      <c r="X43"/>
      <c r="Y43"/>
    </row>
    <row r="44" spans="1:25" s="14" customFormat="1" ht="13.8" thickBot="1" x14ac:dyDescent="0.3">
      <c r="A44" s="22" t="s">
        <v>169</v>
      </c>
      <c r="B44" s="23"/>
      <c r="C44" s="23"/>
      <c r="D44" s="23"/>
      <c r="E44" s="75">
        <v>40</v>
      </c>
      <c r="F44" s="567">
        <f t="shared" ref="F44:S44" si="5">F29+F33+F37+F41+F42+F43-F6-F27</f>
        <v>35969.999999999884</v>
      </c>
      <c r="G44" s="653">
        <f t="shared" si="5"/>
        <v>35970.000000000349</v>
      </c>
      <c r="H44" s="654">
        <f t="shared" si="5"/>
        <v>0</v>
      </c>
      <c r="I44" s="630">
        <f t="shared" si="5"/>
        <v>0</v>
      </c>
      <c r="J44" s="630">
        <f t="shared" si="5"/>
        <v>0</v>
      </c>
      <c r="K44" s="630">
        <f t="shared" si="5"/>
        <v>0</v>
      </c>
      <c r="L44" s="630">
        <f t="shared" si="5"/>
        <v>0</v>
      </c>
      <c r="M44" s="630">
        <f t="shared" si="5"/>
        <v>0</v>
      </c>
      <c r="N44" s="631">
        <f t="shared" si="5"/>
        <v>0</v>
      </c>
      <c r="O44" s="567">
        <f t="shared" si="5"/>
        <v>0</v>
      </c>
      <c r="P44" s="567">
        <f t="shared" si="5"/>
        <v>0</v>
      </c>
      <c r="Q44" s="655">
        <f t="shared" si="5"/>
        <v>0</v>
      </c>
      <c r="R44" s="567">
        <f t="shared" si="5"/>
        <v>0</v>
      </c>
      <c r="S44" s="567">
        <f t="shared" si="5"/>
        <v>41312.853960000459</v>
      </c>
      <c r="T44" s="562"/>
      <c r="U44" s="567">
        <f>U29+U33+U37+U41+U42+U43-U6-U27</f>
        <v>28098.661250665551</v>
      </c>
      <c r="V44" s="567">
        <f>V29+V33+V37+V41+V42+V43-V6-V27</f>
        <v>46281.832969999508</v>
      </c>
      <c r="W44"/>
      <c r="X44"/>
      <c r="Y44"/>
    </row>
    <row r="45" spans="1:25" ht="13.8" thickBot="1" x14ac:dyDescent="0.3">
      <c r="A45" s="830" t="s">
        <v>168</v>
      </c>
      <c r="B45" s="825"/>
      <c r="C45" s="825"/>
      <c r="D45" s="825"/>
      <c r="E45" s="824">
        <v>41</v>
      </c>
      <c r="F45" s="829">
        <f t="shared" ref="F45:P45" si="6">F28-F5</f>
        <v>35970.000000000931</v>
      </c>
      <c r="G45" s="831">
        <f t="shared" si="6"/>
        <v>35970.000000000931</v>
      </c>
      <c r="H45" s="827">
        <f t="shared" si="6"/>
        <v>0</v>
      </c>
      <c r="I45" s="828">
        <f t="shared" si="6"/>
        <v>0</v>
      </c>
      <c r="J45" s="829">
        <f t="shared" si="6"/>
        <v>0</v>
      </c>
      <c r="K45" s="829">
        <f t="shared" si="6"/>
        <v>0</v>
      </c>
      <c r="L45" s="829">
        <f t="shared" si="6"/>
        <v>0</v>
      </c>
      <c r="M45" s="829">
        <f t="shared" si="6"/>
        <v>0</v>
      </c>
      <c r="N45" s="828">
        <f>N28-N5</f>
        <v>0</v>
      </c>
      <c r="O45" s="826">
        <f t="shared" si="6"/>
        <v>0</v>
      </c>
      <c r="P45" s="832">
        <f t="shared" si="6"/>
        <v>0</v>
      </c>
      <c r="Q45" s="833"/>
      <c r="R45" s="832">
        <f>R28-R5</f>
        <v>0</v>
      </c>
      <c r="S45" s="832">
        <f>S28-S5</f>
        <v>41365.912230000831</v>
      </c>
      <c r="T45" s="832"/>
      <c r="U45" s="832">
        <f>U28-U5</f>
        <v>28098.576300664805</v>
      </c>
      <c r="V45" s="832">
        <f>V28-V5</f>
        <v>46717.61033000052</v>
      </c>
    </row>
    <row r="46" spans="1:25" ht="15.75" customHeight="1" x14ac:dyDescent="0.25">
      <c r="A46" s="24"/>
      <c r="C46" s="24"/>
      <c r="D46" s="24"/>
      <c r="E46" s="469" t="s">
        <v>162</v>
      </c>
      <c r="F46" s="451"/>
      <c r="G46" s="451"/>
      <c r="H46" s="564">
        <f>LF!H46+FF!H46+PrF!H46+FSS!H46+PřF!H46+FI!H46+PdF!H46+FSpS!H46+ESF!H46</f>
        <v>442909.18231</v>
      </c>
      <c r="I46" s="564">
        <f>LF!I46+FF!I46+PrF!I46+FSS!I46+PřF!I46+FI!I46+PdF!I46+FSpS!I46+ESF!I46</f>
        <v>50442.208220000008</v>
      </c>
      <c r="J46" s="564">
        <f>LF!J46+FF!J46+PrF!J46+FSS!J46+PřF!J46+FI!J46+PdF!J46+FSpS!J46+ESF!J46</f>
        <v>30812.053949999998</v>
      </c>
      <c r="K46" s="564">
        <f>LF!K46+FF!K46+PrF!K46+FSS!K46+PřF!K46+FI!K46+PdF!K46+FSpS!K46+ESF!K46</f>
        <v>85109.730909999998</v>
      </c>
      <c r="L46" s="564">
        <f>LF!L46+FF!L46+PrF!L46+FSS!L46+PřF!L46+FI!L46+PdF!L46+FSpS!L46+ESF!L46</f>
        <v>29442.590709999997</v>
      </c>
      <c r="M46" s="564">
        <f>LF!M46+FF!M46+PrF!M46+FSS!M46+PřF!M46+FI!M46+PdF!M46+FSpS!M46+ESF!M46</f>
        <v>102436.96637000001</v>
      </c>
      <c r="N46" s="565"/>
      <c r="O46" s="451"/>
      <c r="P46" s="584"/>
      <c r="Q46" s="566"/>
      <c r="R46" s="576"/>
      <c r="S46" s="451"/>
      <c r="T46" s="451"/>
      <c r="U46" s="451"/>
      <c r="V46" s="451"/>
    </row>
    <row r="47" spans="1:25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f>LF!F47+FF!F47+PrF!F47+FSS!F47+PřF!F47+FI!F47+PdF!F47+FSpS!F47+ESF!F47</f>
        <v>72402</v>
      </c>
      <c r="G47" s="25"/>
    </row>
    <row r="48" spans="1:25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f>LF!F48+FF!F48+PrF!F48+FSS!F48+PřF!F48+FI!F48+PdF!F48+FSpS!F48+ESF!F48</f>
        <v>10774</v>
      </c>
      <c r="G48" s="25"/>
    </row>
  </sheetData>
  <mergeCells count="6">
    <mergeCell ref="A3:D3"/>
    <mergeCell ref="C4:D4"/>
    <mergeCell ref="T3:T4"/>
    <mergeCell ref="A47:D47"/>
    <mergeCell ref="A48:E48"/>
    <mergeCell ref="H3:N3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89" orientation="landscape" r:id="rId1"/>
  <headerFooter alignWithMargins="0"/>
  <ignoredErrors>
    <ignoredError sqref="F28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48"/>
  <sheetViews>
    <sheetView showGridLines="0" workbookViewId="0"/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customWidth="1"/>
    <col min="6" max="7" width="10.44140625" customWidth="1"/>
    <col min="8" max="14" width="6.5546875" customWidth="1"/>
    <col min="15" max="18" width="8.5546875" hidden="1" customWidth="1"/>
    <col min="19" max="19" width="10.44140625" style="24" customWidth="1"/>
    <col min="20" max="20" width="2" customWidth="1"/>
    <col min="21" max="21" width="10.44140625" customWidth="1"/>
    <col min="22" max="22" width="10.44140625" style="24" customWidth="1"/>
    <col min="24" max="24" width="9.5546875" bestFit="1" customWidth="1"/>
  </cols>
  <sheetData>
    <row r="1" spans="1:25" x14ac:dyDescent="0.25">
      <c r="E1" s="684"/>
      <c r="F1" s="24"/>
      <c r="G1" s="24"/>
      <c r="H1" s="24"/>
      <c r="I1" s="24"/>
      <c r="J1" s="24"/>
      <c r="K1" s="24"/>
      <c r="L1" s="24"/>
      <c r="M1" s="24"/>
      <c r="N1" s="24"/>
      <c r="O1" s="29"/>
      <c r="P1" s="29"/>
      <c r="Q1" s="174"/>
      <c r="R1" s="174"/>
      <c r="S1" s="497"/>
      <c r="T1" s="139"/>
      <c r="U1" s="24"/>
      <c r="V1" s="497"/>
    </row>
    <row r="2" spans="1:25" ht="13.8" thickBot="1" x14ac:dyDescent="0.3">
      <c r="S2"/>
      <c r="V2"/>
    </row>
    <row r="3" spans="1:25" ht="16.2" thickBot="1" x14ac:dyDescent="0.35">
      <c r="A3" s="1045" t="s">
        <v>207</v>
      </c>
      <c r="B3" s="1055"/>
      <c r="C3" s="1055"/>
      <c r="D3" s="1055"/>
      <c r="E3" s="835"/>
      <c r="F3" s="227" t="s">
        <v>0</v>
      </c>
      <c r="G3" s="836" t="s">
        <v>153</v>
      </c>
      <c r="H3" s="1056" t="s">
        <v>3</v>
      </c>
      <c r="I3" s="1056"/>
      <c r="J3" s="1056"/>
      <c r="K3" s="1056"/>
      <c r="L3" s="1056"/>
      <c r="M3" s="1056"/>
      <c r="N3" s="1057"/>
      <c r="O3" s="837" t="s">
        <v>1</v>
      </c>
      <c r="P3" s="838" t="s">
        <v>4</v>
      </c>
      <c r="Q3" s="227" t="s">
        <v>111</v>
      </c>
      <c r="R3" s="227" t="s">
        <v>112</v>
      </c>
      <c r="S3" s="706" t="s">
        <v>4</v>
      </c>
      <c r="T3" s="839"/>
      <c r="U3" s="840" t="s">
        <v>0</v>
      </c>
      <c r="V3" s="706" t="s">
        <v>4</v>
      </c>
    </row>
    <row r="4" spans="1:25" ht="15" customHeight="1" thickBot="1" x14ac:dyDescent="0.3">
      <c r="A4" s="841" t="s">
        <v>108</v>
      </c>
      <c r="B4" s="842"/>
      <c r="C4" s="1047" t="s">
        <v>192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849" t="s">
        <v>7</v>
      </c>
      <c r="P4" s="850">
        <v>2011</v>
      </c>
      <c r="Q4" s="849">
        <v>2016</v>
      </c>
      <c r="R4" s="849"/>
      <c r="S4" s="851">
        <v>2023</v>
      </c>
      <c r="T4" s="839"/>
      <c r="U4" s="852">
        <v>2023</v>
      </c>
      <c r="V4" s="853">
        <v>2022</v>
      </c>
    </row>
    <row r="5" spans="1:25" ht="13.8" thickBot="1" x14ac:dyDescent="0.3">
      <c r="A5" s="854" t="s">
        <v>166</v>
      </c>
      <c r="B5" s="855"/>
      <c r="C5" s="856"/>
      <c r="D5" s="857"/>
      <c r="E5" s="858">
        <v>1</v>
      </c>
      <c r="F5" s="859">
        <f t="shared" ref="F5:P5" si="0">SUM(F7:F27)</f>
        <v>818073.45</v>
      </c>
      <c r="G5" s="860">
        <f t="shared" si="0"/>
        <v>766573.45</v>
      </c>
      <c r="H5" s="861">
        <f t="shared" si="0"/>
        <v>37800</v>
      </c>
      <c r="I5" s="861">
        <f t="shared" si="0"/>
        <v>11300</v>
      </c>
      <c r="J5" s="861">
        <f t="shared" si="0"/>
        <v>0</v>
      </c>
      <c r="K5" s="861">
        <f t="shared" si="0"/>
        <v>0</v>
      </c>
      <c r="L5" s="861">
        <f t="shared" si="0"/>
        <v>2400</v>
      </c>
      <c r="M5" s="861">
        <f t="shared" si="0"/>
        <v>0</v>
      </c>
      <c r="N5" s="862">
        <f>SUM(N7:N27)</f>
        <v>0</v>
      </c>
      <c r="O5" s="863">
        <f t="shared" si="0"/>
        <v>0</v>
      </c>
      <c r="P5" s="832">
        <f t="shared" si="0"/>
        <v>0</v>
      </c>
      <c r="Q5" s="864">
        <f>IF(F5=0,0,P5/F5)</f>
        <v>0</v>
      </c>
      <c r="R5" s="832">
        <f>SUM(R7:R27)</f>
        <v>0</v>
      </c>
      <c r="S5" s="865">
        <f>SUM(S7:S27)</f>
        <v>765698.11966000008</v>
      </c>
      <c r="T5" s="866"/>
      <c r="U5" s="859">
        <f>SUM(U7:U27)</f>
        <v>738894</v>
      </c>
      <c r="V5" s="859">
        <f>SUM(V7:V27)</f>
        <v>888884.71025</v>
      </c>
    </row>
    <row r="6" spans="1:25" s="441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 t="shared" ref="F6:M6" si="1">SUM(F7:F17)</f>
        <v>320862.45</v>
      </c>
      <c r="G6" s="868">
        <f t="shared" si="1"/>
        <v>278173.45</v>
      </c>
      <c r="H6" s="325">
        <f t="shared" si="1"/>
        <v>37800</v>
      </c>
      <c r="I6" s="323">
        <f t="shared" si="1"/>
        <v>2489</v>
      </c>
      <c r="J6" s="323">
        <f t="shared" si="1"/>
        <v>0</v>
      </c>
      <c r="K6" s="323">
        <f t="shared" si="1"/>
        <v>0</v>
      </c>
      <c r="L6" s="323">
        <f t="shared" si="1"/>
        <v>2400</v>
      </c>
      <c r="M6" s="323">
        <f t="shared" si="1"/>
        <v>0</v>
      </c>
      <c r="N6" s="321">
        <f>SUM(N7:N17)</f>
        <v>0</v>
      </c>
      <c r="O6" s="102">
        <f t="shared" ref="O6:S6" si="2">SUM(O7:O17)</f>
        <v>0</v>
      </c>
      <c r="P6" s="102">
        <f t="shared" si="2"/>
        <v>0</v>
      </c>
      <c r="Q6" s="457">
        <f t="shared" si="2"/>
        <v>0</v>
      </c>
      <c r="R6" s="102">
        <f t="shared" si="2"/>
        <v>0</v>
      </c>
      <c r="S6" s="102">
        <f t="shared" si="2"/>
        <v>297501.06302</v>
      </c>
      <c r="T6" s="866"/>
      <c r="U6" s="869">
        <v>318395</v>
      </c>
      <c r="V6" s="61">
        <v>322118.21279000002</v>
      </c>
      <c r="W6"/>
      <c r="X6"/>
      <c r="Y6"/>
    </row>
    <row r="7" spans="1:25" s="441" customFormat="1" x14ac:dyDescent="0.25">
      <c r="A7" s="31"/>
      <c r="B7" s="32"/>
      <c r="C7" s="32" t="s">
        <v>16</v>
      </c>
      <c r="D7" s="33" t="s">
        <v>17</v>
      </c>
      <c r="E7" s="870">
        <v>3</v>
      </c>
      <c r="F7" s="871">
        <f>SUM(G7:N7)</f>
        <v>95627</v>
      </c>
      <c r="G7" s="872">
        <v>85627</v>
      </c>
      <c r="H7" s="873">
        <v>10000</v>
      </c>
      <c r="I7" s="874"/>
      <c r="J7" s="875"/>
      <c r="K7" s="875"/>
      <c r="L7" s="874"/>
      <c r="M7" s="874"/>
      <c r="N7" s="876"/>
      <c r="O7" s="871"/>
      <c r="P7" s="871"/>
      <c r="Q7" s="877"/>
      <c r="R7" s="878"/>
      <c r="S7" s="665">
        <v>86146.26556</v>
      </c>
      <c r="T7" s="217"/>
      <c r="U7" s="879">
        <v>78240</v>
      </c>
      <c r="V7" s="665">
        <v>78606.871090000001</v>
      </c>
      <c r="W7"/>
      <c r="X7"/>
      <c r="Y7"/>
    </row>
    <row r="8" spans="1:25" s="441" customFormat="1" x14ac:dyDescent="0.25">
      <c r="A8" s="31"/>
      <c r="B8" s="32"/>
      <c r="C8" s="32"/>
      <c r="D8" s="33" t="s">
        <v>18</v>
      </c>
      <c r="E8" s="870">
        <v>4</v>
      </c>
      <c r="F8" s="871">
        <f t="shared" ref="F8:F27" si="3">SUM(G8:N8)</f>
        <v>2425</v>
      </c>
      <c r="G8" s="880">
        <v>2425</v>
      </c>
      <c r="H8" s="873"/>
      <c r="I8" s="874"/>
      <c r="J8" s="875"/>
      <c r="K8" s="875"/>
      <c r="L8" s="874"/>
      <c r="M8" s="874"/>
      <c r="N8" s="876"/>
      <c r="O8" s="871"/>
      <c r="P8" s="871"/>
      <c r="Q8" s="877"/>
      <c r="R8" s="878"/>
      <c r="S8" s="665">
        <v>1062.47667</v>
      </c>
      <c r="T8" s="217"/>
      <c r="U8" s="879">
        <v>6742</v>
      </c>
      <c r="V8" s="665">
        <v>1127.5297399999999</v>
      </c>
      <c r="W8"/>
      <c r="X8"/>
      <c r="Y8"/>
    </row>
    <row r="9" spans="1:25" s="441" customFormat="1" x14ac:dyDescent="0.25">
      <c r="A9" s="31"/>
      <c r="B9" s="32"/>
      <c r="C9" s="32"/>
      <c r="D9" s="33" t="s">
        <v>19</v>
      </c>
      <c r="E9" s="870">
        <v>5</v>
      </c>
      <c r="F9" s="871">
        <f t="shared" si="3"/>
        <v>40104</v>
      </c>
      <c r="G9" s="880">
        <v>36604</v>
      </c>
      <c r="H9" s="873">
        <v>3500</v>
      </c>
      <c r="I9" s="874"/>
      <c r="J9" s="875"/>
      <c r="K9" s="875"/>
      <c r="L9" s="874"/>
      <c r="M9" s="874"/>
      <c r="N9" s="876"/>
      <c r="O9" s="871"/>
      <c r="P9" s="871"/>
      <c r="Q9" s="877"/>
      <c r="R9" s="878"/>
      <c r="S9" s="665">
        <v>30701.213879999999</v>
      </c>
      <c r="T9" s="217"/>
      <c r="U9" s="879">
        <v>26220</v>
      </c>
      <c r="V9" s="665">
        <v>27700.085870000003</v>
      </c>
      <c r="W9"/>
      <c r="X9"/>
      <c r="Y9"/>
    </row>
    <row r="10" spans="1:25" s="441" customFormat="1" x14ac:dyDescent="0.25">
      <c r="A10" s="31"/>
      <c r="B10" s="32"/>
      <c r="C10" s="32"/>
      <c r="D10" s="33" t="s">
        <v>20</v>
      </c>
      <c r="E10" s="870">
        <v>6</v>
      </c>
      <c r="F10" s="871">
        <f t="shared" si="3"/>
        <v>55617</v>
      </c>
      <c r="G10" s="880">
        <v>39617</v>
      </c>
      <c r="H10" s="873">
        <v>16000</v>
      </c>
      <c r="I10" s="874"/>
      <c r="J10" s="875"/>
      <c r="K10" s="875"/>
      <c r="L10" s="874"/>
      <c r="M10" s="874"/>
      <c r="N10" s="876"/>
      <c r="O10" s="871"/>
      <c r="P10" s="871"/>
      <c r="Q10" s="877"/>
      <c r="R10" s="871"/>
      <c r="S10" s="665">
        <v>40349.799920000005</v>
      </c>
      <c r="T10" s="217"/>
      <c r="U10" s="879">
        <v>53746</v>
      </c>
      <c r="V10" s="665">
        <v>48658.151119999995</v>
      </c>
      <c r="W10"/>
      <c r="X10"/>
      <c r="Y10"/>
    </row>
    <row r="11" spans="1:25" s="441" customFormat="1" x14ac:dyDescent="0.25">
      <c r="A11" s="31"/>
      <c r="B11" s="32"/>
      <c r="C11" s="32"/>
      <c r="D11" s="33" t="s">
        <v>21</v>
      </c>
      <c r="E11" s="870">
        <v>7</v>
      </c>
      <c r="F11" s="871">
        <f t="shared" si="3"/>
        <v>12804</v>
      </c>
      <c r="G11" s="880">
        <v>7815</v>
      </c>
      <c r="H11" s="873">
        <v>2500</v>
      </c>
      <c r="I11" s="874">
        <v>2489</v>
      </c>
      <c r="J11" s="875"/>
      <c r="K11" s="875"/>
      <c r="L11" s="874"/>
      <c r="M11" s="874"/>
      <c r="N11" s="876"/>
      <c r="O11" s="871"/>
      <c r="P11" s="871"/>
      <c r="Q11" s="877"/>
      <c r="R11" s="871"/>
      <c r="S11" s="665">
        <v>7959.5218600000007</v>
      </c>
      <c r="T11" s="217"/>
      <c r="U11" s="879">
        <v>7136</v>
      </c>
      <c r="V11" s="665">
        <v>7271.9832200000001</v>
      </c>
      <c r="W11"/>
      <c r="X11"/>
      <c r="Y11"/>
    </row>
    <row r="12" spans="1:25" s="441" customFormat="1" x14ac:dyDescent="0.25">
      <c r="A12" s="31"/>
      <c r="B12" s="32"/>
      <c r="C12" s="32"/>
      <c r="D12" s="33" t="s">
        <v>22</v>
      </c>
      <c r="E12" s="870">
        <v>8</v>
      </c>
      <c r="F12" s="871">
        <f t="shared" si="3"/>
        <v>16491</v>
      </c>
      <c r="G12" s="880">
        <v>13591</v>
      </c>
      <c r="H12" s="873">
        <v>2900</v>
      </c>
      <c r="I12" s="874"/>
      <c r="J12" s="875"/>
      <c r="K12" s="875"/>
      <c r="L12" s="874"/>
      <c r="M12" s="874"/>
      <c r="N12" s="876"/>
      <c r="O12" s="871"/>
      <c r="P12" s="871"/>
      <c r="Q12" s="877"/>
      <c r="R12" s="871"/>
      <c r="S12" s="665">
        <v>13842.821250000001</v>
      </c>
      <c r="T12" s="217"/>
      <c r="U12" s="879">
        <v>14067</v>
      </c>
      <c r="V12" s="665">
        <v>14335.58793</v>
      </c>
      <c r="W12"/>
      <c r="X12"/>
      <c r="Y12"/>
    </row>
    <row r="13" spans="1:25" s="441" customFormat="1" x14ac:dyDescent="0.25">
      <c r="A13" s="31"/>
      <c r="B13" s="32"/>
      <c r="C13" s="32"/>
      <c r="D13" s="33" t="s">
        <v>23</v>
      </c>
      <c r="E13" s="870">
        <v>9</v>
      </c>
      <c r="F13" s="871">
        <f t="shared" si="3"/>
        <v>16084</v>
      </c>
      <c r="G13" s="880">
        <v>13184</v>
      </c>
      <c r="H13" s="873">
        <v>2900</v>
      </c>
      <c r="I13" s="874"/>
      <c r="J13" s="875"/>
      <c r="K13" s="875"/>
      <c r="L13" s="874"/>
      <c r="M13" s="874"/>
      <c r="N13" s="876"/>
      <c r="O13" s="871"/>
      <c r="P13" s="871"/>
      <c r="Q13" s="877"/>
      <c r="R13" s="871"/>
      <c r="S13" s="665">
        <v>13429.09107</v>
      </c>
      <c r="T13" s="217"/>
      <c r="U13" s="879">
        <v>12771</v>
      </c>
      <c r="V13" s="665">
        <v>12929.77356</v>
      </c>
      <c r="W13"/>
      <c r="X13"/>
      <c r="Y13"/>
    </row>
    <row r="14" spans="1:25" s="441" customFormat="1" x14ac:dyDescent="0.25">
      <c r="A14" s="31"/>
      <c r="B14" s="32"/>
      <c r="C14" s="32"/>
      <c r="D14" s="33" t="s">
        <v>24</v>
      </c>
      <c r="E14" s="870">
        <v>10</v>
      </c>
      <c r="F14" s="871">
        <f t="shared" si="3"/>
        <v>2163</v>
      </c>
      <c r="G14" s="872">
        <v>2163</v>
      </c>
      <c r="H14" s="873"/>
      <c r="I14" s="874"/>
      <c r="J14" s="875"/>
      <c r="K14" s="875"/>
      <c r="L14" s="874"/>
      <c r="M14" s="874"/>
      <c r="N14" s="876"/>
      <c r="O14" s="871"/>
      <c r="P14" s="871"/>
      <c r="Q14" s="877"/>
      <c r="R14" s="871"/>
      <c r="S14" s="665">
        <v>2204.3903399999999</v>
      </c>
      <c r="T14" s="217"/>
      <c r="U14" s="879">
        <v>1745</v>
      </c>
      <c r="V14" s="665">
        <v>1777.62041</v>
      </c>
      <c r="W14"/>
      <c r="X14"/>
      <c r="Y14"/>
    </row>
    <row r="15" spans="1:25" s="441" customFormat="1" x14ac:dyDescent="0.25">
      <c r="A15" s="31"/>
      <c r="B15" s="32"/>
      <c r="C15" s="32"/>
      <c r="D15" s="33" t="s">
        <v>25</v>
      </c>
      <c r="E15" s="870">
        <v>11</v>
      </c>
      <c r="F15" s="871">
        <f t="shared" si="3"/>
        <v>143002</v>
      </c>
      <c r="G15" s="880">
        <v>143002</v>
      </c>
      <c r="H15" s="873"/>
      <c r="I15" s="874"/>
      <c r="J15" s="875"/>
      <c r="K15" s="875"/>
      <c r="L15" s="874"/>
      <c r="M15" s="874"/>
      <c r="N15" s="876"/>
      <c r="O15" s="871"/>
      <c r="P15" s="871"/>
      <c r="Q15" s="877"/>
      <c r="R15" s="878"/>
      <c r="S15" s="665">
        <v>146465.48928000001</v>
      </c>
      <c r="T15" s="217"/>
      <c r="U15" s="879">
        <v>149942</v>
      </c>
      <c r="V15" s="665">
        <v>152805.67358999999</v>
      </c>
      <c r="W15"/>
      <c r="X15"/>
      <c r="Y15"/>
    </row>
    <row r="16" spans="1:25" s="441" customFormat="1" x14ac:dyDescent="0.25">
      <c r="A16" s="31"/>
      <c r="B16" s="32"/>
      <c r="C16" s="32"/>
      <c r="D16" s="33" t="s">
        <v>26</v>
      </c>
      <c r="E16" s="870">
        <v>12</v>
      </c>
      <c r="F16" s="871">
        <f t="shared" si="3"/>
        <v>5051.45</v>
      </c>
      <c r="G16" s="880">
        <v>5051.45</v>
      </c>
      <c r="H16" s="873"/>
      <c r="I16" s="874"/>
      <c r="J16" s="875"/>
      <c r="K16" s="875"/>
      <c r="L16" s="874"/>
      <c r="M16" s="874"/>
      <c r="N16" s="876"/>
      <c r="O16" s="871"/>
      <c r="P16" s="871"/>
      <c r="Q16" s="877"/>
      <c r="R16" s="871"/>
      <c r="S16" s="665">
        <v>5144.9480000000003</v>
      </c>
      <c r="T16" s="217"/>
      <c r="U16" s="879">
        <v>4994</v>
      </c>
      <c r="V16" s="665">
        <v>5089.1239999999998</v>
      </c>
      <c r="W16"/>
      <c r="X16"/>
      <c r="Y16"/>
    </row>
    <row r="17" spans="1:25" s="441" customFormat="1" x14ac:dyDescent="0.25">
      <c r="A17" s="31"/>
      <c r="B17" s="32"/>
      <c r="C17" s="32"/>
      <c r="D17" s="32" t="s">
        <v>27</v>
      </c>
      <c r="E17" s="881">
        <v>13</v>
      </c>
      <c r="F17" s="882">
        <f t="shared" si="3"/>
        <v>-68506</v>
      </c>
      <c r="G17" s="883">
        <v>-70906</v>
      </c>
      <c r="H17" s="884"/>
      <c r="I17" s="885"/>
      <c r="J17" s="886"/>
      <c r="K17" s="886"/>
      <c r="L17" s="885">
        <v>2400</v>
      </c>
      <c r="M17" s="885"/>
      <c r="N17" s="887"/>
      <c r="O17" s="882"/>
      <c r="P17" s="882"/>
      <c r="Q17" s="579"/>
      <c r="R17" s="882"/>
      <c r="S17" s="666">
        <v>-49804.954810000003</v>
      </c>
      <c r="T17" s="217"/>
      <c r="U17" s="888">
        <v>-37208</v>
      </c>
      <c r="V17" s="667">
        <v>-28184.187739999998</v>
      </c>
      <c r="W17"/>
      <c r="X17"/>
      <c r="Y17"/>
    </row>
    <row r="18" spans="1:25" s="441" customFormat="1" x14ac:dyDescent="0.25">
      <c r="A18" s="438"/>
      <c r="B18" s="889" t="s">
        <v>28</v>
      </c>
      <c r="C18" s="889"/>
      <c r="D18" s="889"/>
      <c r="E18" s="890">
        <v>14</v>
      </c>
      <c r="F18" s="891">
        <f t="shared" si="3"/>
        <v>0</v>
      </c>
      <c r="G18" s="892">
        <v>0</v>
      </c>
      <c r="H18" s="893"/>
      <c r="I18" s="894"/>
      <c r="J18" s="895"/>
      <c r="K18" s="895"/>
      <c r="L18" s="894"/>
      <c r="M18" s="894"/>
      <c r="N18" s="896"/>
      <c r="O18" s="891"/>
      <c r="P18" s="891"/>
      <c r="Q18" s="897"/>
      <c r="R18" s="891"/>
      <c r="S18" s="898">
        <v>0</v>
      </c>
      <c r="T18" s="866"/>
      <c r="U18" s="899">
        <v>0</v>
      </c>
      <c r="V18" s="898">
        <v>0</v>
      </c>
      <c r="W18"/>
      <c r="X18"/>
      <c r="Y18"/>
    </row>
    <row r="19" spans="1:25" s="441" customFormat="1" x14ac:dyDescent="0.25">
      <c r="A19" s="438"/>
      <c r="B19" s="442" t="s">
        <v>30</v>
      </c>
      <c r="C19" s="443"/>
      <c r="D19" s="443"/>
      <c r="E19" s="867">
        <v>15</v>
      </c>
      <c r="F19" s="61">
        <f t="shared" si="3"/>
        <v>0</v>
      </c>
      <c r="G19" s="868">
        <v>0</v>
      </c>
      <c r="H19" s="325"/>
      <c r="I19" s="323"/>
      <c r="J19" s="458"/>
      <c r="K19" s="458"/>
      <c r="L19" s="323"/>
      <c r="M19" s="323"/>
      <c r="N19" s="321"/>
      <c r="O19" s="61"/>
      <c r="P19" s="61"/>
      <c r="Q19" s="182"/>
      <c r="R19" s="61"/>
      <c r="S19" s="635">
        <v>0</v>
      </c>
      <c r="T19" s="866"/>
      <c r="U19" s="869">
        <v>0</v>
      </c>
      <c r="V19" s="635">
        <v>0</v>
      </c>
      <c r="W19"/>
      <c r="X19"/>
      <c r="Y19"/>
    </row>
    <row r="20" spans="1:25" s="441" customFormat="1" x14ac:dyDescent="0.25">
      <c r="A20" s="438"/>
      <c r="B20" s="442" t="s">
        <v>186</v>
      </c>
      <c r="C20" s="443"/>
      <c r="D20" s="443"/>
      <c r="E20" s="867">
        <v>16</v>
      </c>
      <c r="F20" s="61">
        <f t="shared" si="3"/>
        <v>0</v>
      </c>
      <c r="G20" s="868">
        <v>0</v>
      </c>
      <c r="H20" s="325"/>
      <c r="I20" s="323"/>
      <c r="J20" s="458"/>
      <c r="K20" s="458"/>
      <c r="L20" s="323"/>
      <c r="M20" s="323"/>
      <c r="N20" s="321"/>
      <c r="O20" s="61"/>
      <c r="P20" s="61"/>
      <c r="Q20" s="182"/>
      <c r="R20" s="61"/>
      <c r="S20" s="635">
        <v>161.97332999999998</v>
      </c>
      <c r="T20" s="866"/>
      <c r="U20" s="869">
        <v>218</v>
      </c>
      <c r="V20" s="635">
        <v>158.3784</v>
      </c>
      <c r="W20"/>
      <c r="X20"/>
      <c r="Y20"/>
    </row>
    <row r="21" spans="1:25" s="441" customFormat="1" x14ac:dyDescent="0.25">
      <c r="A21" s="438"/>
      <c r="B21" s="442" t="s">
        <v>36</v>
      </c>
      <c r="C21" s="442"/>
      <c r="D21" s="442"/>
      <c r="E21" s="867">
        <v>17</v>
      </c>
      <c r="F21" s="61">
        <f t="shared" si="3"/>
        <v>0</v>
      </c>
      <c r="G21" s="868">
        <v>0</v>
      </c>
      <c r="H21" s="325"/>
      <c r="I21" s="323"/>
      <c r="J21" s="458"/>
      <c r="K21" s="458"/>
      <c r="L21" s="323"/>
      <c r="M21" s="323"/>
      <c r="N21" s="321"/>
      <c r="O21" s="61"/>
      <c r="P21" s="61"/>
      <c r="Q21" s="182"/>
      <c r="R21" s="61"/>
      <c r="S21" s="635">
        <v>50</v>
      </c>
      <c r="T21" s="866"/>
      <c r="U21" s="869">
        <v>0</v>
      </c>
      <c r="V21" s="635">
        <v>0</v>
      </c>
      <c r="W21"/>
      <c r="X21"/>
      <c r="Y21"/>
    </row>
    <row r="22" spans="1:25" s="239" customFormat="1" x14ac:dyDescent="0.25">
      <c r="A22" s="235"/>
      <c r="B22" s="236" t="s">
        <v>165</v>
      </c>
      <c r="C22" s="236"/>
      <c r="D22" s="236"/>
      <c r="E22" s="900">
        <v>18</v>
      </c>
      <c r="F22" s="520">
        <f t="shared" si="3"/>
        <v>0</v>
      </c>
      <c r="G22" s="901">
        <v>0</v>
      </c>
      <c r="H22" s="240"/>
      <c r="I22" s="241"/>
      <c r="J22" s="241"/>
      <c r="K22" s="241"/>
      <c r="L22" s="241"/>
      <c r="M22" s="241"/>
      <c r="N22" s="434"/>
      <c r="O22" s="583"/>
      <c r="P22" s="238"/>
      <c r="Q22" s="632"/>
      <c r="R22" s="606"/>
      <c r="S22" s="238">
        <v>236.01272</v>
      </c>
      <c r="T22" s="139"/>
      <c r="U22" s="522">
        <v>0</v>
      </c>
      <c r="V22" s="238">
        <v>176.18600000000001</v>
      </c>
      <c r="W22"/>
      <c r="X22"/>
      <c r="Y22"/>
    </row>
    <row r="23" spans="1:25" s="441" customFormat="1" x14ac:dyDescent="0.25">
      <c r="A23" s="438"/>
      <c r="B23" s="442" t="s">
        <v>40</v>
      </c>
      <c r="C23" s="442"/>
      <c r="D23" s="442"/>
      <c r="E23" s="867">
        <v>19</v>
      </c>
      <c r="F23" s="61">
        <f t="shared" si="3"/>
        <v>0</v>
      </c>
      <c r="G23" s="868">
        <v>0</v>
      </c>
      <c r="H23" s="325"/>
      <c r="I23" s="323"/>
      <c r="J23" s="458"/>
      <c r="K23" s="458"/>
      <c r="L23" s="323"/>
      <c r="M23" s="323"/>
      <c r="N23" s="321"/>
      <c r="O23" s="61"/>
      <c r="P23" s="61"/>
      <c r="Q23" s="182"/>
      <c r="R23" s="61"/>
      <c r="S23" s="635">
        <v>425.99252000000001</v>
      </c>
      <c r="T23" s="866"/>
      <c r="U23" s="869">
        <v>0</v>
      </c>
      <c r="V23" s="635">
        <v>2574.96045</v>
      </c>
      <c r="W23"/>
      <c r="X23"/>
      <c r="Y23"/>
    </row>
    <row r="24" spans="1:25" s="441" customFormat="1" x14ac:dyDescent="0.25">
      <c r="A24" s="438"/>
      <c r="B24" s="442" t="s">
        <v>43</v>
      </c>
      <c r="C24" s="442"/>
      <c r="D24" s="442"/>
      <c r="E24" s="867">
        <v>20</v>
      </c>
      <c r="F24" s="61">
        <f t="shared" si="3"/>
        <v>331411</v>
      </c>
      <c r="G24" s="868">
        <v>322600</v>
      </c>
      <c r="H24" s="325"/>
      <c r="I24" s="323">
        <v>8811</v>
      </c>
      <c r="J24" s="458"/>
      <c r="K24" s="458"/>
      <c r="L24" s="323"/>
      <c r="M24" s="323"/>
      <c r="N24" s="321"/>
      <c r="O24" s="61"/>
      <c r="P24" s="61"/>
      <c r="Q24" s="182"/>
      <c r="R24" s="61"/>
      <c r="S24" s="635">
        <v>344670.98813999997</v>
      </c>
      <c r="T24" s="866"/>
      <c r="U24" s="869">
        <v>330032</v>
      </c>
      <c r="V24" s="635">
        <v>328016.76910999999</v>
      </c>
      <c r="W24"/>
      <c r="X24"/>
      <c r="Y24"/>
    </row>
    <row r="25" spans="1:25" s="239" customFormat="1" x14ac:dyDescent="0.25">
      <c r="A25" s="235"/>
      <c r="B25" s="236" t="s">
        <v>145</v>
      </c>
      <c r="C25" s="236"/>
      <c r="D25" s="236"/>
      <c r="E25" s="900">
        <v>21</v>
      </c>
      <c r="F25" s="520">
        <f t="shared" si="3"/>
        <v>102924</v>
      </c>
      <c r="G25" s="901">
        <v>102924</v>
      </c>
      <c r="H25" s="240"/>
      <c r="I25" s="241"/>
      <c r="J25" s="241"/>
      <c r="K25" s="241"/>
      <c r="L25" s="241"/>
      <c r="M25" s="241"/>
      <c r="N25" s="434"/>
      <c r="O25" s="583"/>
      <c r="P25" s="238"/>
      <c r="Q25" s="632"/>
      <c r="R25" s="606"/>
      <c r="S25" s="238">
        <v>97388.758829999992</v>
      </c>
      <c r="T25" s="139"/>
      <c r="U25" s="522">
        <v>67181</v>
      </c>
      <c r="V25" s="238">
        <v>214162.10080000001</v>
      </c>
      <c r="W25"/>
      <c r="X25"/>
      <c r="Y25"/>
    </row>
    <row r="26" spans="1:25" s="441" customFormat="1" x14ac:dyDescent="0.25">
      <c r="A26" s="438"/>
      <c r="B26" s="442" t="s">
        <v>44</v>
      </c>
      <c r="C26" s="442"/>
      <c r="D26" s="442"/>
      <c r="E26" s="867">
        <v>22</v>
      </c>
      <c r="F26" s="61">
        <f t="shared" si="3"/>
        <v>45876</v>
      </c>
      <c r="G26" s="868">
        <v>45876</v>
      </c>
      <c r="H26" s="325"/>
      <c r="I26" s="323"/>
      <c r="J26" s="458"/>
      <c r="K26" s="458"/>
      <c r="L26" s="323"/>
      <c r="M26" s="323"/>
      <c r="N26" s="321"/>
      <c r="O26" s="61"/>
      <c r="P26" s="61"/>
      <c r="Q26" s="182"/>
      <c r="R26" s="61"/>
      <c r="S26" s="635">
        <v>9385.2212899999995</v>
      </c>
      <c r="T26" s="866"/>
      <c r="U26" s="869">
        <v>4068</v>
      </c>
      <c r="V26" s="635">
        <v>8365.11312</v>
      </c>
      <c r="W26"/>
      <c r="X26"/>
      <c r="Y26"/>
    </row>
    <row r="27" spans="1:25" s="441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904">
        <f t="shared" si="3"/>
        <v>17000</v>
      </c>
      <c r="G27" s="905">
        <v>17000</v>
      </c>
      <c r="H27" s="906"/>
      <c r="I27" s="907"/>
      <c r="J27" s="908"/>
      <c r="K27" s="908"/>
      <c r="L27" s="907"/>
      <c r="M27" s="907"/>
      <c r="N27" s="497"/>
      <c r="O27" s="61"/>
      <c r="P27" s="61"/>
      <c r="Q27" s="182"/>
      <c r="R27" s="103"/>
      <c r="S27" s="909">
        <v>15878.10981</v>
      </c>
      <c r="T27" s="866"/>
      <c r="U27" s="910">
        <v>19000</v>
      </c>
      <c r="V27" s="909">
        <v>13312.989579999999</v>
      </c>
      <c r="W27"/>
      <c r="X27"/>
      <c r="Y27"/>
    </row>
    <row r="28" spans="1:25" ht="13.8" thickBot="1" x14ac:dyDescent="0.3">
      <c r="A28" s="854" t="s">
        <v>167</v>
      </c>
      <c r="B28" s="855"/>
      <c r="C28" s="855"/>
      <c r="D28" s="855"/>
      <c r="E28" s="858">
        <v>24</v>
      </c>
      <c r="F28" s="859">
        <f t="shared" ref="F28:P28" si="4">SUM(F29:F43)</f>
        <v>826077.37642894406</v>
      </c>
      <c r="G28" s="860">
        <f t="shared" si="4"/>
        <v>774577.37642894406</v>
      </c>
      <c r="H28" s="861">
        <f t="shared" si="4"/>
        <v>37800</v>
      </c>
      <c r="I28" s="861">
        <f t="shared" si="4"/>
        <v>11300</v>
      </c>
      <c r="J28" s="861">
        <f t="shared" si="4"/>
        <v>0</v>
      </c>
      <c r="K28" s="861">
        <f t="shared" si="4"/>
        <v>0</v>
      </c>
      <c r="L28" s="861">
        <f t="shared" si="4"/>
        <v>2400</v>
      </c>
      <c r="M28" s="861">
        <f t="shared" si="4"/>
        <v>0</v>
      </c>
      <c r="N28" s="862">
        <f>SUM(N29:N43)</f>
        <v>0</v>
      </c>
      <c r="O28" s="863">
        <f t="shared" si="4"/>
        <v>0</v>
      </c>
      <c r="P28" s="832">
        <f t="shared" si="4"/>
        <v>0</v>
      </c>
      <c r="Q28" s="864">
        <f>IF(F28=0,0,P28/F28)</f>
        <v>0</v>
      </c>
      <c r="R28" s="832">
        <f>SUM(R29:R43)</f>
        <v>0</v>
      </c>
      <c r="S28" s="859">
        <f>SUM(S29:S43)</f>
        <v>773238.47886999999</v>
      </c>
      <c r="T28" s="911"/>
      <c r="U28" s="859">
        <f>SUM(U29:U43)</f>
        <v>748894</v>
      </c>
      <c r="V28" s="859">
        <f>SUM(V29:V43)</f>
        <v>897661.40266000014</v>
      </c>
      <c r="X28" s="1035"/>
      <c r="Y28" s="704"/>
    </row>
    <row r="29" spans="1:25" s="441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61">
        <f>SUM(G29:N29)</f>
        <v>4439</v>
      </c>
      <c r="G29" s="868">
        <v>4439</v>
      </c>
      <c r="H29" s="325"/>
      <c r="I29" s="323"/>
      <c r="J29" s="458"/>
      <c r="K29" s="458"/>
      <c r="L29" s="323"/>
      <c r="M29" s="323"/>
      <c r="N29" s="321"/>
      <c r="O29" s="102"/>
      <c r="P29" s="102"/>
      <c r="Q29" s="457"/>
      <c r="R29" s="102"/>
      <c r="S29" s="635">
        <v>10751</v>
      </c>
      <c r="T29" s="866"/>
      <c r="U29" s="869">
        <v>4751</v>
      </c>
      <c r="V29" s="635">
        <v>16842</v>
      </c>
      <c r="W29"/>
      <c r="X29"/>
      <c r="Y29"/>
    </row>
    <row r="30" spans="1:25" s="441" customFormat="1" x14ac:dyDescent="0.25">
      <c r="A30" s="438"/>
      <c r="B30" s="442" t="s">
        <v>28</v>
      </c>
      <c r="C30" s="442"/>
      <c r="D30" s="442"/>
      <c r="E30" s="867">
        <v>26</v>
      </c>
      <c r="F30" s="61">
        <f t="shared" ref="F30:F43" si="5">SUM(G30:N30)</f>
        <v>0</v>
      </c>
      <c r="G30" s="912">
        <v>0</v>
      </c>
      <c r="H30" s="183"/>
      <c r="I30" s="60"/>
      <c r="J30" s="160"/>
      <c r="K30" s="160"/>
      <c r="L30" s="60"/>
      <c r="M30" s="60"/>
      <c r="N30" s="223"/>
      <c r="O30" s="184"/>
      <c r="P30" s="184"/>
      <c r="Q30" s="460"/>
      <c r="R30" s="184"/>
      <c r="S30" s="635">
        <v>0</v>
      </c>
      <c r="T30" s="866"/>
      <c r="U30" s="869">
        <v>0</v>
      </c>
      <c r="V30" s="635">
        <v>0</v>
      </c>
      <c r="W30"/>
      <c r="X30"/>
      <c r="Y30"/>
    </row>
    <row r="31" spans="1:25" s="441" customFormat="1" x14ac:dyDescent="0.25">
      <c r="A31" s="438"/>
      <c r="B31" s="442" t="s">
        <v>30</v>
      </c>
      <c r="C31" s="442"/>
      <c r="D31" s="442"/>
      <c r="E31" s="867">
        <v>27</v>
      </c>
      <c r="F31" s="61">
        <f t="shared" si="5"/>
        <v>0</v>
      </c>
      <c r="G31" s="912">
        <v>0</v>
      </c>
      <c r="H31" s="183"/>
      <c r="I31" s="60"/>
      <c r="J31" s="160"/>
      <c r="K31" s="160"/>
      <c r="L31" s="60"/>
      <c r="M31" s="60"/>
      <c r="N31" s="223"/>
      <c r="O31" s="184"/>
      <c r="P31" s="184"/>
      <c r="Q31" s="460"/>
      <c r="R31" s="184"/>
      <c r="S31" s="635">
        <v>0</v>
      </c>
      <c r="T31" s="866"/>
      <c r="U31" s="869">
        <v>0</v>
      </c>
      <c r="V31" s="635">
        <v>0</v>
      </c>
      <c r="W31"/>
      <c r="X31"/>
      <c r="Y31"/>
    </row>
    <row r="32" spans="1:25" s="441" customFormat="1" x14ac:dyDescent="0.25">
      <c r="A32" s="438"/>
      <c r="B32" s="442" t="s">
        <v>186</v>
      </c>
      <c r="C32" s="443"/>
      <c r="D32" s="443"/>
      <c r="E32" s="867">
        <v>28</v>
      </c>
      <c r="F32" s="61">
        <f t="shared" si="5"/>
        <v>0</v>
      </c>
      <c r="G32" s="912">
        <v>0</v>
      </c>
      <c r="H32" s="183"/>
      <c r="I32" s="60"/>
      <c r="J32" s="160"/>
      <c r="K32" s="160"/>
      <c r="L32" s="60"/>
      <c r="M32" s="60"/>
      <c r="N32" s="223"/>
      <c r="O32" s="184"/>
      <c r="P32" s="184"/>
      <c r="Q32" s="460"/>
      <c r="R32" s="184"/>
      <c r="S32" s="635">
        <v>161.97332999999998</v>
      </c>
      <c r="T32" s="866"/>
      <c r="U32" s="869">
        <v>218</v>
      </c>
      <c r="V32" s="635">
        <v>158.3784</v>
      </c>
      <c r="W32"/>
      <c r="X32"/>
      <c r="Y32"/>
    </row>
    <row r="33" spans="1:25" s="441" customFormat="1" x14ac:dyDescent="0.25">
      <c r="A33" s="438"/>
      <c r="B33" s="442" t="s">
        <v>51</v>
      </c>
      <c r="C33" s="442"/>
      <c r="D33" s="442"/>
      <c r="E33" s="867">
        <v>29</v>
      </c>
      <c r="F33" s="61">
        <f t="shared" si="5"/>
        <v>0</v>
      </c>
      <c r="G33" s="912">
        <v>0</v>
      </c>
      <c r="H33" s="183"/>
      <c r="I33" s="60"/>
      <c r="J33" s="160"/>
      <c r="K33" s="160"/>
      <c r="L33" s="60"/>
      <c r="M33" s="60"/>
      <c r="N33" s="223"/>
      <c r="O33" s="184"/>
      <c r="P33" s="184"/>
      <c r="Q33" s="460"/>
      <c r="R33" s="184"/>
      <c r="S33" s="635">
        <v>0</v>
      </c>
      <c r="T33" s="866"/>
      <c r="U33" s="869">
        <v>0</v>
      </c>
      <c r="V33" s="635">
        <v>0</v>
      </c>
      <c r="W33"/>
      <c r="X33"/>
      <c r="Y33"/>
    </row>
    <row r="34" spans="1:25" s="441" customFormat="1" x14ac:dyDescent="0.25">
      <c r="A34" s="438"/>
      <c r="B34" s="442" t="s">
        <v>36</v>
      </c>
      <c r="C34" s="442"/>
      <c r="D34" s="442"/>
      <c r="E34" s="867">
        <v>30</v>
      </c>
      <c r="F34" s="61">
        <f t="shared" si="5"/>
        <v>0</v>
      </c>
      <c r="G34" s="912">
        <v>0</v>
      </c>
      <c r="H34" s="183"/>
      <c r="I34" s="60"/>
      <c r="J34" s="160"/>
      <c r="K34" s="160"/>
      <c r="L34" s="60"/>
      <c r="M34" s="60"/>
      <c r="N34" s="223"/>
      <c r="O34" s="184"/>
      <c r="P34" s="184"/>
      <c r="Q34" s="460"/>
      <c r="R34" s="184"/>
      <c r="S34" s="635">
        <v>50</v>
      </c>
      <c r="T34" s="866"/>
      <c r="U34" s="869">
        <v>0</v>
      </c>
      <c r="V34" s="635">
        <v>0</v>
      </c>
      <c r="W34"/>
      <c r="X34"/>
      <c r="Y34"/>
    </row>
    <row r="35" spans="1:25" s="239" customFormat="1" x14ac:dyDescent="0.25">
      <c r="A35" s="235"/>
      <c r="B35" s="236" t="s">
        <v>165</v>
      </c>
      <c r="C35" s="236"/>
      <c r="D35" s="236"/>
      <c r="E35" s="900">
        <v>31</v>
      </c>
      <c r="F35" s="520">
        <f t="shared" si="5"/>
        <v>0</v>
      </c>
      <c r="G35" s="901">
        <v>0</v>
      </c>
      <c r="H35" s="240"/>
      <c r="I35" s="241"/>
      <c r="J35" s="241"/>
      <c r="K35" s="241"/>
      <c r="L35" s="241"/>
      <c r="M35" s="241"/>
      <c r="N35" s="434"/>
      <c r="O35" s="583"/>
      <c r="P35" s="238"/>
      <c r="Q35" s="632"/>
      <c r="R35" s="606"/>
      <c r="S35" s="238">
        <v>236.01272</v>
      </c>
      <c r="T35" s="139"/>
      <c r="U35" s="522">
        <v>0</v>
      </c>
      <c r="V35" s="238">
        <v>176.18600000000001</v>
      </c>
      <c r="W35"/>
      <c r="X35"/>
      <c r="Y35"/>
    </row>
    <row r="36" spans="1:25" s="441" customFormat="1" x14ac:dyDescent="0.25">
      <c r="A36" s="438"/>
      <c r="B36" s="442" t="s">
        <v>53</v>
      </c>
      <c r="C36" s="442"/>
      <c r="D36" s="442"/>
      <c r="E36" s="867">
        <v>32</v>
      </c>
      <c r="F36" s="61">
        <f t="shared" si="5"/>
        <v>0</v>
      </c>
      <c r="G36" s="912">
        <v>0</v>
      </c>
      <c r="H36" s="183"/>
      <c r="I36" s="60"/>
      <c r="J36" s="60"/>
      <c r="K36" s="160"/>
      <c r="L36" s="60"/>
      <c r="M36" s="60"/>
      <c r="N36" s="223"/>
      <c r="O36" s="184"/>
      <c r="P36" s="184"/>
      <c r="Q36" s="460"/>
      <c r="R36" s="184"/>
      <c r="S36" s="635">
        <v>425.99252000000001</v>
      </c>
      <c r="T36" s="866"/>
      <c r="U36" s="869">
        <v>0</v>
      </c>
      <c r="V36" s="635">
        <v>2574.96045</v>
      </c>
      <c r="W36"/>
      <c r="X36"/>
      <c r="Y36"/>
    </row>
    <row r="37" spans="1:25" s="441" customFormat="1" x14ac:dyDescent="0.25">
      <c r="A37" s="438"/>
      <c r="B37" s="442" t="s">
        <v>126</v>
      </c>
      <c r="C37" s="442"/>
      <c r="D37" s="442"/>
      <c r="E37" s="867">
        <v>33</v>
      </c>
      <c r="F37" s="61">
        <f t="shared" si="5"/>
        <v>133227.376428944</v>
      </c>
      <c r="G37" s="912">
        <v>130738.376428944</v>
      </c>
      <c r="H37" s="183"/>
      <c r="I37" s="60">
        <v>2489</v>
      </c>
      <c r="J37" s="60"/>
      <c r="K37" s="160"/>
      <c r="L37" s="60"/>
      <c r="M37" s="60"/>
      <c r="N37" s="223"/>
      <c r="O37" s="184"/>
      <c r="P37" s="184"/>
      <c r="Q37" s="460"/>
      <c r="R37" s="184"/>
      <c r="S37" s="635">
        <v>104900.73835</v>
      </c>
      <c r="T37" s="866"/>
      <c r="U37" s="869">
        <v>103780</v>
      </c>
      <c r="V37" s="635">
        <v>119655.7975</v>
      </c>
      <c r="W37"/>
      <c r="X37"/>
      <c r="Y37"/>
    </row>
    <row r="38" spans="1:25" s="441" customFormat="1" x14ac:dyDescent="0.25">
      <c r="A38" s="438"/>
      <c r="B38" s="442" t="s">
        <v>55</v>
      </c>
      <c r="C38" s="442"/>
      <c r="D38" s="442"/>
      <c r="E38" s="867">
        <v>34</v>
      </c>
      <c r="F38" s="61">
        <f t="shared" si="5"/>
        <v>331411</v>
      </c>
      <c r="G38" s="912">
        <v>322600</v>
      </c>
      <c r="H38" s="183"/>
      <c r="I38" s="60">
        <v>8811</v>
      </c>
      <c r="J38" s="60"/>
      <c r="K38" s="160"/>
      <c r="L38" s="60"/>
      <c r="M38" s="60"/>
      <c r="N38" s="223"/>
      <c r="O38" s="184"/>
      <c r="P38" s="184"/>
      <c r="Q38" s="460"/>
      <c r="R38" s="184"/>
      <c r="S38" s="635">
        <v>344670.98813999997</v>
      </c>
      <c r="T38" s="866"/>
      <c r="U38" s="869">
        <v>330032</v>
      </c>
      <c r="V38" s="635">
        <v>328016.76910999999</v>
      </c>
      <c r="W38"/>
      <c r="X38"/>
      <c r="Y38"/>
    </row>
    <row r="39" spans="1:25" s="239" customFormat="1" x14ac:dyDescent="0.25">
      <c r="A39" s="235"/>
      <c r="B39" s="236" t="s">
        <v>145</v>
      </c>
      <c r="C39" s="236"/>
      <c r="D39" s="236"/>
      <c r="E39" s="900">
        <v>35</v>
      </c>
      <c r="F39" s="520">
        <f t="shared" si="5"/>
        <v>102924</v>
      </c>
      <c r="G39" s="901">
        <v>102924</v>
      </c>
      <c r="H39" s="240"/>
      <c r="I39" s="241"/>
      <c r="J39" s="241"/>
      <c r="K39" s="241"/>
      <c r="L39" s="241"/>
      <c r="M39" s="241"/>
      <c r="N39" s="434"/>
      <c r="O39" s="583"/>
      <c r="P39" s="238"/>
      <c r="Q39" s="632"/>
      <c r="R39" s="606"/>
      <c r="S39" s="238">
        <v>97388.758829999992</v>
      </c>
      <c r="T39" s="139"/>
      <c r="U39" s="522">
        <v>67181</v>
      </c>
      <c r="V39" s="238">
        <v>214162.10080000001</v>
      </c>
      <c r="W39"/>
      <c r="X39"/>
      <c r="Y39"/>
    </row>
    <row r="40" spans="1:25" s="441" customFormat="1" x14ac:dyDescent="0.25">
      <c r="A40" s="438"/>
      <c r="B40" s="442" t="s">
        <v>56</v>
      </c>
      <c r="C40" s="442"/>
      <c r="D40" s="442"/>
      <c r="E40" s="867">
        <v>36</v>
      </c>
      <c r="F40" s="61">
        <f t="shared" si="5"/>
        <v>45876</v>
      </c>
      <c r="G40" s="912">
        <v>45876</v>
      </c>
      <c r="H40" s="183"/>
      <c r="I40" s="60"/>
      <c r="J40" s="160"/>
      <c r="K40" s="160"/>
      <c r="L40" s="60"/>
      <c r="M40" s="60"/>
      <c r="N40" s="223"/>
      <c r="O40" s="184"/>
      <c r="P40" s="184"/>
      <c r="Q40" s="460"/>
      <c r="R40" s="184"/>
      <c r="S40" s="635">
        <v>9385.2212899999995</v>
      </c>
      <c r="T40" s="866"/>
      <c r="U40" s="869">
        <v>4068</v>
      </c>
      <c r="V40" s="635">
        <v>8365.11312</v>
      </c>
      <c r="W40"/>
      <c r="X40"/>
      <c r="Y40"/>
    </row>
    <row r="41" spans="1:25" s="441" customFormat="1" x14ac:dyDescent="0.25">
      <c r="A41" s="438"/>
      <c r="B41" s="442" t="s">
        <v>57</v>
      </c>
      <c r="C41" s="442"/>
      <c r="D41" s="442"/>
      <c r="E41" s="867">
        <v>37</v>
      </c>
      <c r="F41" s="61">
        <f t="shared" si="5"/>
        <v>145000</v>
      </c>
      <c r="G41" s="912">
        <v>145000</v>
      </c>
      <c r="H41" s="183"/>
      <c r="I41" s="60"/>
      <c r="J41" s="160"/>
      <c r="K41" s="160"/>
      <c r="L41" s="60"/>
      <c r="M41" s="60"/>
      <c r="N41" s="223"/>
      <c r="O41" s="184"/>
      <c r="P41" s="184"/>
      <c r="Q41" s="460"/>
      <c r="R41" s="184"/>
      <c r="S41" s="635">
        <v>170674.35803</v>
      </c>
      <c r="T41" s="866"/>
      <c r="U41" s="869">
        <v>147634</v>
      </c>
      <c r="V41" s="635">
        <v>181747.41327000002</v>
      </c>
      <c r="W41"/>
      <c r="X41"/>
      <c r="Y41"/>
    </row>
    <row r="42" spans="1:25" s="441" customFormat="1" x14ac:dyDescent="0.25">
      <c r="A42" s="438"/>
      <c r="B42" s="442" t="s">
        <v>58</v>
      </c>
      <c r="C42" s="442"/>
      <c r="D42" s="442"/>
      <c r="E42" s="867">
        <v>38</v>
      </c>
      <c r="F42" s="61">
        <f t="shared" si="5"/>
        <v>40200</v>
      </c>
      <c r="G42" s="913">
        <v>0</v>
      </c>
      <c r="H42" s="183">
        <v>37800</v>
      </c>
      <c r="I42" s="60"/>
      <c r="J42" s="160"/>
      <c r="K42" s="160"/>
      <c r="L42" s="60">
        <v>2400</v>
      </c>
      <c r="M42" s="60"/>
      <c r="N42" s="223"/>
      <c r="O42" s="184"/>
      <c r="P42" s="184"/>
      <c r="Q42" s="460"/>
      <c r="R42" s="184"/>
      <c r="S42" s="635">
        <v>11363.60872</v>
      </c>
      <c r="T42" s="914"/>
      <c r="U42" s="869">
        <v>62230</v>
      </c>
      <c r="V42" s="635">
        <v>3641.2870499999999</v>
      </c>
      <c r="W42"/>
      <c r="X42"/>
      <c r="Y42"/>
    </row>
    <row r="43" spans="1:25" s="441" customFormat="1" x14ac:dyDescent="0.25">
      <c r="A43" s="445"/>
      <c r="B43" s="446" t="s">
        <v>46</v>
      </c>
      <c r="C43" s="446"/>
      <c r="D43" s="446"/>
      <c r="E43" s="915">
        <v>39</v>
      </c>
      <c r="F43" s="904">
        <f t="shared" si="5"/>
        <v>23000</v>
      </c>
      <c r="G43" s="916">
        <v>23000</v>
      </c>
      <c r="H43" s="461"/>
      <c r="I43" s="435"/>
      <c r="J43" s="462"/>
      <c r="K43" s="462"/>
      <c r="L43" s="435"/>
      <c r="M43" s="435"/>
      <c r="N43" s="322"/>
      <c r="O43" s="103"/>
      <c r="P43" s="103"/>
      <c r="Q43" s="463"/>
      <c r="R43" s="103"/>
      <c r="S43" s="637">
        <v>23229.826940000003</v>
      </c>
      <c r="T43" s="866"/>
      <c r="U43" s="917">
        <v>29000</v>
      </c>
      <c r="V43" s="637">
        <v>22321.396960000002</v>
      </c>
      <c r="W43"/>
      <c r="X43"/>
      <c r="Y43"/>
    </row>
    <row r="44" spans="1:25" s="441" customFormat="1" ht="13.8" thickBot="1" x14ac:dyDescent="0.3">
      <c r="A44" s="438" t="s">
        <v>169</v>
      </c>
      <c r="E44" s="903">
        <v>40</v>
      </c>
      <c r="F44" s="918">
        <f t="shared" ref="F44:S44" si="6">F29+F33+F37+F41+F42+F43-F6-F27</f>
        <v>8003.9264289439889</v>
      </c>
      <c r="G44" s="919">
        <f t="shared" si="6"/>
        <v>8003.9264289439889</v>
      </c>
      <c r="H44" s="920">
        <f t="shared" si="6"/>
        <v>0</v>
      </c>
      <c r="I44" s="921">
        <f t="shared" si="6"/>
        <v>0</v>
      </c>
      <c r="J44" s="921">
        <f t="shared" si="6"/>
        <v>0</v>
      </c>
      <c r="K44" s="921">
        <f t="shared" si="6"/>
        <v>0</v>
      </c>
      <c r="L44" s="921">
        <f t="shared" si="6"/>
        <v>0</v>
      </c>
      <c r="M44" s="921">
        <f t="shared" si="6"/>
        <v>0</v>
      </c>
      <c r="N44" s="921">
        <f t="shared" si="6"/>
        <v>0</v>
      </c>
      <c r="O44" s="515">
        <f t="shared" si="6"/>
        <v>0</v>
      </c>
      <c r="P44" s="515">
        <f t="shared" si="6"/>
        <v>0</v>
      </c>
      <c r="Q44" s="578">
        <f t="shared" si="6"/>
        <v>0</v>
      </c>
      <c r="R44" s="515">
        <f t="shared" si="6"/>
        <v>0</v>
      </c>
      <c r="S44" s="515">
        <f t="shared" si="6"/>
        <v>7540.3592100000187</v>
      </c>
      <c r="T44" s="139"/>
      <c r="U44" s="922">
        <f>U29+U33+U37+U41+U42+U43-U6-U27</f>
        <v>10000</v>
      </c>
      <c r="V44" s="918">
        <f>V29+V33+V37+V41+V42+V43-V6-V27</f>
        <v>8776.6924099999542</v>
      </c>
      <c r="W44"/>
      <c r="X44"/>
      <c r="Y44"/>
    </row>
    <row r="45" spans="1:25" ht="13.8" thickBot="1" x14ac:dyDescent="0.3">
      <c r="A45" s="854" t="s">
        <v>168</v>
      </c>
      <c r="B45" s="855"/>
      <c r="C45" s="855"/>
      <c r="D45" s="855"/>
      <c r="E45" s="858">
        <v>41</v>
      </c>
      <c r="F45" s="859">
        <f t="shared" ref="F45:P45" si="7">F28-F5</f>
        <v>8003.9264289441053</v>
      </c>
      <c r="G45" s="860">
        <f t="shared" si="7"/>
        <v>8003.9264289441053</v>
      </c>
      <c r="H45" s="861">
        <f t="shared" si="7"/>
        <v>0</v>
      </c>
      <c r="I45" s="861">
        <f t="shared" si="7"/>
        <v>0</v>
      </c>
      <c r="J45" s="861">
        <f t="shared" si="7"/>
        <v>0</v>
      </c>
      <c r="K45" s="861">
        <f t="shared" si="7"/>
        <v>0</v>
      </c>
      <c r="L45" s="861">
        <f t="shared" si="7"/>
        <v>0</v>
      </c>
      <c r="M45" s="861">
        <f t="shared" si="7"/>
        <v>0</v>
      </c>
      <c r="N45" s="862">
        <f>N28-N5</f>
        <v>0</v>
      </c>
      <c r="O45" s="863">
        <f t="shared" si="7"/>
        <v>0</v>
      </c>
      <c r="P45" s="832">
        <f t="shared" si="7"/>
        <v>0</v>
      </c>
      <c r="Q45" s="864"/>
      <c r="R45" s="832">
        <f>R28-R5</f>
        <v>0</v>
      </c>
      <c r="S45" s="865">
        <f>S28-S5</f>
        <v>7540.3592099999078</v>
      </c>
      <c r="T45" s="911"/>
      <c r="U45" s="859">
        <f>U28-U5</f>
        <v>10000</v>
      </c>
      <c r="V45" s="859">
        <f>V28-V5</f>
        <v>8776.6924100001343</v>
      </c>
    </row>
    <row r="46" spans="1:25" x14ac:dyDescent="0.25">
      <c r="A46" s="431" t="s">
        <v>210</v>
      </c>
      <c r="E46" s="469"/>
      <c r="F46" s="471"/>
      <c r="G46" s="469"/>
      <c r="H46" s="468">
        <v>2030</v>
      </c>
      <c r="I46" s="468">
        <v>67240</v>
      </c>
      <c r="J46" s="468">
        <v>0</v>
      </c>
      <c r="K46" s="468">
        <v>500</v>
      </c>
      <c r="L46" s="468">
        <v>1459</v>
      </c>
      <c r="M46" s="473"/>
      <c r="N46" s="471"/>
      <c r="O46" s="525"/>
      <c r="P46" s="525"/>
      <c r="Q46" s="525"/>
      <c r="R46" s="525"/>
      <c r="T46" s="24"/>
      <c r="U46" s="24"/>
    </row>
    <row r="47" spans="1:25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0</v>
      </c>
      <c r="G47" s="25"/>
      <c r="S47" s="501"/>
      <c r="T47" s="501"/>
      <c r="U47" s="501"/>
      <c r="V47" s="501"/>
    </row>
    <row r="48" spans="1:25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6700</v>
      </c>
      <c r="G48" s="25"/>
      <c r="S48" s="501"/>
      <c r="T48" s="501"/>
      <c r="U48" s="501"/>
      <c r="V48" s="501"/>
    </row>
  </sheetData>
  <mergeCells count="5">
    <mergeCell ref="A3:D3"/>
    <mergeCell ref="C4:D4"/>
    <mergeCell ref="A47:D47"/>
    <mergeCell ref="A48:E48"/>
    <mergeCell ref="H3:N3"/>
  </mergeCells>
  <phoneticPr fontId="14" type="noConversion"/>
  <pageMargins left="0.47244094488188981" right="0.39370078740157483" top="0.35433070866141736" bottom="0.35433070866141736" header="0.23622047244094491" footer="0.19685039370078741"/>
  <pageSetup paperSize="9" scale="85" orientation="landscape" r:id="rId1"/>
  <headerFooter alignWithMargins="0"/>
  <ignoredErrors>
    <ignoredError sqref="S6 U5:V5" formulaRange="1"/>
    <ignoredError sqref="F28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48"/>
  <sheetViews>
    <sheetView showGridLines="0" workbookViewId="0">
      <pane ySplit="5" topLeftCell="A6" activePane="bottomLeft" state="frozen"/>
      <selection activeCell="A48" sqref="A48:E48"/>
      <selection pane="bottomLeft" activeCell="V43" sqref="V43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customWidth="1"/>
    <col min="6" max="7" width="10.44140625" customWidth="1"/>
    <col min="8" max="14" width="6.5546875" customWidth="1"/>
    <col min="15" max="18" width="8.5546875" hidden="1" customWidth="1"/>
    <col min="19" max="19" width="10.44140625" style="24" customWidth="1"/>
    <col min="20" max="20" width="2" customWidth="1"/>
    <col min="21" max="21" width="10.44140625" customWidth="1"/>
    <col min="22" max="22" width="10.44140625" style="24" customWidth="1"/>
    <col min="24" max="24" width="9" bestFit="1" customWidth="1"/>
  </cols>
  <sheetData>
    <row r="1" spans="1:22" x14ac:dyDescent="0.25">
      <c r="E1" s="684"/>
      <c r="F1" s="24"/>
      <c r="G1" s="24"/>
      <c r="H1" s="24"/>
      <c r="I1" s="24"/>
      <c r="J1" s="24"/>
      <c r="K1" s="24"/>
      <c r="L1" s="24"/>
      <c r="M1" s="24"/>
      <c r="N1" s="24"/>
      <c r="O1" s="29"/>
      <c r="P1" s="29"/>
      <c r="Q1" s="174"/>
      <c r="R1" s="174"/>
      <c r="S1" s="497"/>
      <c r="T1" s="139"/>
      <c r="U1" s="24"/>
      <c r="V1" s="497"/>
    </row>
    <row r="2" spans="1:22" ht="13.8" thickBot="1" x14ac:dyDescent="0.3">
      <c r="F2" s="24"/>
      <c r="S2" s="497"/>
      <c r="U2" s="24"/>
      <c r="V2" s="497"/>
    </row>
    <row r="3" spans="1:22" ht="16.2" thickBot="1" x14ac:dyDescent="0.35">
      <c r="A3" s="1045" t="s">
        <v>185</v>
      </c>
      <c r="B3" s="1046"/>
      <c r="C3" s="1046"/>
      <c r="D3" s="1058"/>
      <c r="E3" s="1"/>
      <c r="F3" s="227" t="s">
        <v>0</v>
      </c>
      <c r="G3" s="585" t="s">
        <v>2</v>
      </c>
      <c r="H3" s="1062" t="s">
        <v>3</v>
      </c>
      <c r="I3" s="1062"/>
      <c r="J3" s="1062"/>
      <c r="K3" s="1062"/>
      <c r="L3" s="1062"/>
      <c r="M3" s="1062"/>
      <c r="N3" s="1063"/>
      <c r="O3" s="85" t="s">
        <v>1</v>
      </c>
      <c r="P3" s="225" t="s">
        <v>4</v>
      </c>
      <c r="Q3" s="35" t="s">
        <v>111</v>
      </c>
      <c r="R3" s="35" t="s">
        <v>112</v>
      </c>
      <c r="S3" s="699" t="s">
        <v>4</v>
      </c>
      <c r="T3" s="437"/>
      <c r="U3" s="699" t="s">
        <v>0</v>
      </c>
      <c r="V3" s="699" t="s">
        <v>4</v>
      </c>
    </row>
    <row r="4" spans="1:22" ht="15" customHeight="1" thickBot="1" x14ac:dyDescent="0.3">
      <c r="A4" s="157" t="s">
        <v>108</v>
      </c>
      <c r="B4" s="4"/>
      <c r="C4" s="1059" t="s">
        <v>150</v>
      </c>
      <c r="D4" s="1060"/>
      <c r="E4" s="5" t="s">
        <v>5</v>
      </c>
      <c r="F4" s="228">
        <v>2022</v>
      </c>
      <c r="G4" s="233" t="s">
        <v>8</v>
      </c>
      <c r="H4" s="37" t="s">
        <v>9</v>
      </c>
      <c r="I4" s="38" t="s">
        <v>10</v>
      </c>
      <c r="J4" s="161" t="s">
        <v>11</v>
      </c>
      <c r="K4" s="161" t="s">
        <v>160</v>
      </c>
      <c r="L4" s="38" t="s">
        <v>107</v>
      </c>
      <c r="M4" s="36" t="s">
        <v>12</v>
      </c>
      <c r="N4" s="36" t="s">
        <v>170</v>
      </c>
      <c r="O4" s="228" t="s">
        <v>7</v>
      </c>
      <c r="P4" s="226">
        <v>2011</v>
      </c>
      <c r="Q4" s="39">
        <v>2016</v>
      </c>
      <c r="R4" s="39"/>
      <c r="S4" s="700">
        <v>2021</v>
      </c>
      <c r="T4" s="437"/>
      <c r="U4" s="700">
        <v>2021</v>
      </c>
      <c r="V4" s="700">
        <v>2020</v>
      </c>
    </row>
    <row r="5" spans="1:22" ht="13.8" thickBot="1" x14ac:dyDescent="0.3">
      <c r="A5" s="8" t="s">
        <v>166</v>
      </c>
      <c r="B5" s="9"/>
      <c r="C5" s="9"/>
      <c r="D5" s="9"/>
      <c r="E5" s="10">
        <v>1</v>
      </c>
      <c r="F5" s="101">
        <f t="shared" ref="F5:P5" si="0">SUM(F7:F27)</f>
        <v>0</v>
      </c>
      <c r="G5" s="232">
        <f>SUM(G7:G27)</f>
        <v>0</v>
      </c>
      <c r="H5" s="324">
        <f t="shared" si="0"/>
        <v>0</v>
      </c>
      <c r="I5" s="138">
        <f t="shared" si="0"/>
        <v>0</v>
      </c>
      <c r="J5" s="455">
        <f t="shared" si="0"/>
        <v>0</v>
      </c>
      <c r="K5" s="455">
        <f t="shared" si="0"/>
        <v>0</v>
      </c>
      <c r="L5" s="138">
        <f t="shared" si="0"/>
        <v>0</v>
      </c>
      <c r="M5" s="138">
        <f t="shared" si="0"/>
        <v>0</v>
      </c>
      <c r="N5" s="185">
        <f>SUM(N7:N27)</f>
        <v>0</v>
      </c>
      <c r="O5" s="101">
        <f t="shared" si="0"/>
        <v>0</v>
      </c>
      <c r="P5" s="101">
        <f t="shared" si="0"/>
        <v>0</v>
      </c>
      <c r="Q5" s="456">
        <f>IF(F5=0,0,P5/F5)</f>
        <v>0</v>
      </c>
      <c r="R5" s="320">
        <f>SUM(R7:R27)</f>
        <v>0</v>
      </c>
      <c r="S5" s="101">
        <f>SUM(S7:S27)</f>
        <v>0</v>
      </c>
      <c r="T5" s="26"/>
      <c r="U5" s="101">
        <f>SUM(U7:U27)</f>
        <v>0</v>
      </c>
      <c r="V5" s="101">
        <f>SUM(V7:V27)</f>
        <v>0</v>
      </c>
    </row>
    <row r="6" spans="1:22" s="441" customFormat="1" ht="11.4" x14ac:dyDescent="0.2">
      <c r="A6" s="438" t="s">
        <v>14</v>
      </c>
      <c r="B6" s="439" t="s">
        <v>15</v>
      </c>
      <c r="C6" s="439"/>
      <c r="D6" s="439"/>
      <c r="E6" s="440">
        <v>2</v>
      </c>
      <c r="F6" s="102">
        <f>SUM(F7:F17)</f>
        <v>0</v>
      </c>
      <c r="G6" s="201">
        <f t="shared" ref="G6:P6" si="1">SUM(G7:G17)</f>
        <v>0</v>
      </c>
      <c r="H6" s="600">
        <f t="shared" si="1"/>
        <v>0</v>
      </c>
      <c r="I6" s="597">
        <f t="shared" si="1"/>
        <v>0</v>
      </c>
      <c r="J6" s="596">
        <f t="shared" si="1"/>
        <v>0</v>
      </c>
      <c r="K6" s="596">
        <f>SUM(K7:K17)</f>
        <v>0</v>
      </c>
      <c r="L6" s="597">
        <f t="shared" si="1"/>
        <v>0</v>
      </c>
      <c r="M6" s="597">
        <f t="shared" si="1"/>
        <v>0</v>
      </c>
      <c r="N6" s="595">
        <f>SUM(N7:N17)</f>
        <v>0</v>
      </c>
      <c r="O6" s="102"/>
      <c r="P6" s="102">
        <f t="shared" si="1"/>
        <v>0</v>
      </c>
      <c r="Q6" s="457">
        <f>IF(F6=0,0,P6/F6)</f>
        <v>0</v>
      </c>
      <c r="R6" s="102">
        <f>SUM(R7:R17)</f>
        <v>0</v>
      </c>
      <c r="S6" s="102">
        <f>SUM(S7:S17)</f>
        <v>0</v>
      </c>
      <c r="T6" s="26"/>
      <c r="U6" s="102"/>
      <c r="V6" s="102"/>
    </row>
    <row r="7" spans="1:22" s="441" customFormat="1" ht="11.4" x14ac:dyDescent="0.2">
      <c r="A7" s="31"/>
      <c r="B7" s="32"/>
      <c r="C7" s="32" t="s">
        <v>16</v>
      </c>
      <c r="D7" s="33" t="s">
        <v>17</v>
      </c>
      <c r="E7" s="34">
        <v>3</v>
      </c>
      <c r="F7" s="47">
        <f>SUM(G7:N7)</f>
        <v>0</v>
      </c>
      <c r="G7" s="201"/>
      <c r="H7" s="134"/>
      <c r="I7" s="135"/>
      <c r="J7" s="162"/>
      <c r="K7" s="162"/>
      <c r="L7" s="135"/>
      <c r="M7" s="135"/>
      <c r="N7" s="46"/>
      <c r="O7" s="47"/>
      <c r="P7" s="47"/>
      <c r="Q7" s="659"/>
      <c r="R7" s="660"/>
      <c r="S7" s="665"/>
      <c r="T7" s="217"/>
      <c r="U7" s="47"/>
      <c r="V7" s="665"/>
    </row>
    <row r="8" spans="1:22" s="441" customFormat="1" ht="11.4" x14ac:dyDescent="0.2">
      <c r="A8" s="31"/>
      <c r="B8" s="32"/>
      <c r="C8" s="32"/>
      <c r="D8" s="33" t="s">
        <v>18</v>
      </c>
      <c r="E8" s="34">
        <v>4</v>
      </c>
      <c r="F8" s="47">
        <f t="shared" ref="F8:F27" si="2">SUM(G8:N8)</f>
        <v>0</v>
      </c>
      <c r="G8" s="234"/>
      <c r="H8" s="134"/>
      <c r="I8" s="135"/>
      <c r="J8" s="162"/>
      <c r="K8" s="162"/>
      <c r="L8" s="135"/>
      <c r="M8" s="135"/>
      <c r="N8" s="46"/>
      <c r="O8" s="47"/>
      <c r="P8" s="47"/>
      <c r="Q8" s="659"/>
      <c r="R8" s="660"/>
      <c r="S8" s="665"/>
      <c r="T8" s="217"/>
      <c r="U8" s="47"/>
      <c r="V8" s="665"/>
    </row>
    <row r="9" spans="1:22" s="441" customFormat="1" ht="11.4" x14ac:dyDescent="0.2">
      <c r="A9" s="31"/>
      <c r="B9" s="32"/>
      <c r="C9" s="32"/>
      <c r="D9" s="33" t="s">
        <v>19</v>
      </c>
      <c r="E9" s="34">
        <v>5</v>
      </c>
      <c r="F9" s="47">
        <f t="shared" si="2"/>
        <v>0</v>
      </c>
      <c r="G9" s="234"/>
      <c r="H9" s="134"/>
      <c r="I9" s="135"/>
      <c r="J9" s="162"/>
      <c r="K9" s="162"/>
      <c r="L9" s="602"/>
      <c r="M9" s="602"/>
      <c r="N9" s="46"/>
      <c r="O9" s="47"/>
      <c r="P9" s="47"/>
      <c r="Q9" s="659"/>
      <c r="R9" s="660"/>
      <c r="S9" s="665"/>
      <c r="T9" s="217"/>
      <c r="U9" s="47"/>
      <c r="V9" s="665"/>
    </row>
    <row r="10" spans="1:22" s="441" customFormat="1" ht="11.4" x14ac:dyDescent="0.2">
      <c r="A10" s="31"/>
      <c r="B10" s="32"/>
      <c r="C10" s="32"/>
      <c r="D10" s="33" t="s">
        <v>20</v>
      </c>
      <c r="E10" s="34">
        <v>6</v>
      </c>
      <c r="F10" s="47">
        <f t="shared" si="2"/>
        <v>0</v>
      </c>
      <c r="G10" s="234"/>
      <c r="H10" s="134"/>
      <c r="I10" s="135"/>
      <c r="J10" s="162"/>
      <c r="K10" s="162"/>
      <c r="L10" s="135"/>
      <c r="M10" s="135"/>
      <c r="N10" s="46"/>
      <c r="O10" s="47"/>
      <c r="P10" s="47"/>
      <c r="Q10" s="659"/>
      <c r="R10" s="47"/>
      <c r="S10" s="665"/>
      <c r="T10" s="217"/>
      <c r="U10" s="47"/>
      <c r="V10" s="665"/>
    </row>
    <row r="11" spans="1:22" s="441" customFormat="1" ht="11.4" x14ac:dyDescent="0.2">
      <c r="A11" s="31"/>
      <c r="B11" s="32"/>
      <c r="C11" s="32"/>
      <c r="D11" s="33" t="s">
        <v>21</v>
      </c>
      <c r="E11" s="34">
        <v>7</v>
      </c>
      <c r="F11" s="47">
        <f t="shared" si="2"/>
        <v>0</v>
      </c>
      <c r="G11" s="234"/>
      <c r="H11" s="134"/>
      <c r="I11" s="135"/>
      <c r="J11" s="162"/>
      <c r="K11" s="162"/>
      <c r="L11" s="135"/>
      <c r="M11" s="135"/>
      <c r="N11" s="46"/>
      <c r="O11" s="47"/>
      <c r="P11" s="47"/>
      <c r="Q11" s="659"/>
      <c r="R11" s="47"/>
      <c r="S11" s="665"/>
      <c r="T11" s="217"/>
      <c r="U11" s="47"/>
      <c r="V11" s="665"/>
    </row>
    <row r="12" spans="1:22" s="441" customFormat="1" ht="11.4" x14ac:dyDescent="0.2">
      <c r="A12" s="31"/>
      <c r="B12" s="32"/>
      <c r="C12" s="32"/>
      <c r="D12" s="33" t="s">
        <v>22</v>
      </c>
      <c r="E12" s="34">
        <v>8</v>
      </c>
      <c r="F12" s="47">
        <f t="shared" si="2"/>
        <v>0</v>
      </c>
      <c r="G12" s="234"/>
      <c r="H12" s="134"/>
      <c r="I12" s="135"/>
      <c r="J12" s="162"/>
      <c r="K12" s="162"/>
      <c r="L12" s="135"/>
      <c r="M12" s="135"/>
      <c r="N12" s="46"/>
      <c r="O12" s="47"/>
      <c r="P12" s="47"/>
      <c r="Q12" s="659"/>
      <c r="R12" s="47"/>
      <c r="S12" s="665"/>
      <c r="T12" s="217"/>
      <c r="U12" s="47"/>
      <c r="V12" s="665"/>
    </row>
    <row r="13" spans="1:22" s="441" customFormat="1" ht="11.4" x14ac:dyDescent="0.2">
      <c r="A13" s="31"/>
      <c r="B13" s="32"/>
      <c r="C13" s="32"/>
      <c r="D13" s="33" t="s">
        <v>23</v>
      </c>
      <c r="E13" s="34">
        <v>9</v>
      </c>
      <c r="F13" s="47">
        <f t="shared" si="2"/>
        <v>0</v>
      </c>
      <c r="G13" s="234"/>
      <c r="H13" s="134"/>
      <c r="I13" s="135"/>
      <c r="J13" s="162"/>
      <c r="K13" s="162"/>
      <c r="L13" s="135"/>
      <c r="M13" s="135"/>
      <c r="N13" s="46"/>
      <c r="O13" s="47"/>
      <c r="P13" s="47"/>
      <c r="Q13" s="659"/>
      <c r="R13" s="47"/>
      <c r="S13" s="665"/>
      <c r="T13" s="217"/>
      <c r="U13" s="47"/>
      <c r="V13" s="665"/>
    </row>
    <row r="14" spans="1:22" s="441" customFormat="1" ht="11.4" x14ac:dyDescent="0.2">
      <c r="A14" s="31"/>
      <c r="B14" s="32"/>
      <c r="C14" s="32"/>
      <c r="D14" s="33" t="s">
        <v>24</v>
      </c>
      <c r="E14" s="34">
        <v>10</v>
      </c>
      <c r="F14" s="47">
        <f t="shared" si="2"/>
        <v>0</v>
      </c>
      <c r="G14" s="234"/>
      <c r="H14" s="134"/>
      <c r="I14" s="135"/>
      <c r="J14" s="162"/>
      <c r="K14" s="162"/>
      <c r="L14" s="135"/>
      <c r="M14" s="135"/>
      <c r="N14" s="46"/>
      <c r="O14" s="47"/>
      <c r="P14" s="47"/>
      <c r="Q14" s="659"/>
      <c r="R14" s="47"/>
      <c r="S14" s="665"/>
      <c r="T14" s="217"/>
      <c r="U14" s="47"/>
      <c r="V14" s="665"/>
    </row>
    <row r="15" spans="1:22" s="441" customFormat="1" ht="11.4" x14ac:dyDescent="0.2">
      <c r="A15" s="31"/>
      <c r="B15" s="32"/>
      <c r="C15" s="32"/>
      <c r="D15" s="33" t="s">
        <v>25</v>
      </c>
      <c r="E15" s="34">
        <v>11</v>
      </c>
      <c r="F15" s="47">
        <f t="shared" si="2"/>
        <v>0</v>
      </c>
      <c r="G15" s="234"/>
      <c r="H15" s="134"/>
      <c r="I15" s="135"/>
      <c r="J15" s="162"/>
      <c r="K15" s="162"/>
      <c r="L15" s="135"/>
      <c r="M15" s="135"/>
      <c r="N15" s="46"/>
      <c r="O15" s="47"/>
      <c r="P15" s="47"/>
      <c r="Q15" s="659"/>
      <c r="R15" s="660"/>
      <c r="S15" s="665"/>
      <c r="T15" s="217"/>
      <c r="U15" s="47"/>
      <c r="V15" s="665"/>
    </row>
    <row r="16" spans="1:22" s="441" customFormat="1" ht="11.4" x14ac:dyDescent="0.2">
      <c r="A16" s="31"/>
      <c r="B16" s="32"/>
      <c r="C16" s="32"/>
      <c r="D16" s="33" t="s">
        <v>26</v>
      </c>
      <c r="E16" s="34">
        <v>12</v>
      </c>
      <c r="F16" s="47">
        <f t="shared" si="2"/>
        <v>0</v>
      </c>
      <c r="G16" s="234"/>
      <c r="H16" s="134"/>
      <c r="I16" s="135"/>
      <c r="J16" s="162"/>
      <c r="K16" s="162"/>
      <c r="L16" s="135"/>
      <c r="M16" s="135"/>
      <c r="N16" s="46"/>
      <c r="O16" s="47"/>
      <c r="P16" s="47"/>
      <c r="Q16" s="659"/>
      <c r="R16" s="47"/>
      <c r="S16" s="665"/>
      <c r="T16" s="217"/>
      <c r="U16" s="47"/>
      <c r="V16" s="665"/>
    </row>
    <row r="17" spans="1:22" s="441" customFormat="1" ht="11.4" x14ac:dyDescent="0.2">
      <c r="A17" s="31"/>
      <c r="B17" s="32"/>
      <c r="C17" s="32"/>
      <c r="D17" s="32" t="s">
        <v>27</v>
      </c>
      <c r="E17" s="479">
        <v>13</v>
      </c>
      <c r="F17" s="163">
        <f t="shared" si="2"/>
        <v>0</v>
      </c>
      <c r="G17" s="588"/>
      <c r="H17" s="590"/>
      <c r="I17" s="589"/>
      <c r="J17" s="591"/>
      <c r="K17" s="591"/>
      <c r="L17" s="589"/>
      <c r="M17" s="589"/>
      <c r="N17" s="592"/>
      <c r="O17" s="163"/>
      <c r="P17" s="163"/>
      <c r="Q17" s="661"/>
      <c r="R17" s="163"/>
      <c r="S17" s="666"/>
      <c r="T17" s="217"/>
      <c r="U17" s="477"/>
      <c r="V17" s="667"/>
    </row>
    <row r="18" spans="1:22" s="441" customFormat="1" ht="11.4" x14ac:dyDescent="0.2">
      <c r="A18" s="438"/>
      <c r="B18" s="489" t="s">
        <v>28</v>
      </c>
      <c r="C18" s="489"/>
      <c r="D18" s="489"/>
      <c r="E18" s="490">
        <v>14</v>
      </c>
      <c r="F18" s="662">
        <f t="shared" si="2"/>
        <v>0</v>
      </c>
      <c r="G18" s="580"/>
      <c r="H18" s="491"/>
      <c r="I18" s="581"/>
      <c r="J18" s="598"/>
      <c r="K18" s="598"/>
      <c r="L18" s="581"/>
      <c r="M18" s="581"/>
      <c r="N18" s="599"/>
      <c r="O18" s="487"/>
      <c r="P18" s="487"/>
      <c r="Q18" s="663"/>
      <c r="R18" s="487"/>
      <c r="S18" s="668"/>
      <c r="T18" s="26"/>
      <c r="U18" s="487"/>
      <c r="V18" s="668"/>
    </row>
    <row r="19" spans="1:22" s="441" customFormat="1" ht="11.4" x14ac:dyDescent="0.2">
      <c r="A19" s="438"/>
      <c r="B19" s="442" t="s">
        <v>30</v>
      </c>
      <c r="C19" s="443"/>
      <c r="D19" s="443"/>
      <c r="E19" s="444">
        <v>15</v>
      </c>
      <c r="F19" s="664">
        <f t="shared" si="2"/>
        <v>0</v>
      </c>
      <c r="G19" s="459"/>
      <c r="H19" s="325"/>
      <c r="I19" s="323"/>
      <c r="J19" s="458"/>
      <c r="K19" s="458"/>
      <c r="L19" s="323"/>
      <c r="M19" s="323"/>
      <c r="N19" s="321"/>
      <c r="O19" s="61"/>
      <c r="P19" s="61"/>
      <c r="Q19" s="182"/>
      <c r="R19" s="61"/>
      <c r="S19" s="635"/>
      <c r="T19" s="26"/>
      <c r="U19" s="61"/>
      <c r="V19" s="635"/>
    </row>
    <row r="20" spans="1:22" s="441" customFormat="1" ht="11.4" x14ac:dyDescent="0.2">
      <c r="A20" s="438"/>
      <c r="B20" s="442" t="s">
        <v>186</v>
      </c>
      <c r="C20" s="443"/>
      <c r="D20" s="443"/>
      <c r="E20" s="444">
        <v>16</v>
      </c>
      <c r="F20" s="664">
        <f t="shared" si="2"/>
        <v>0</v>
      </c>
      <c r="G20" s="459"/>
      <c r="H20" s="325"/>
      <c r="I20" s="323"/>
      <c r="J20" s="458"/>
      <c r="K20" s="458"/>
      <c r="L20" s="323"/>
      <c r="M20" s="323"/>
      <c r="N20" s="321"/>
      <c r="O20" s="61"/>
      <c r="P20" s="61"/>
      <c r="Q20" s="182"/>
      <c r="R20" s="61"/>
      <c r="S20" s="635"/>
      <c r="T20" s="26"/>
      <c r="U20" s="61"/>
      <c r="V20" s="635"/>
    </row>
    <row r="21" spans="1:22" s="441" customFormat="1" ht="11.4" x14ac:dyDescent="0.2">
      <c r="A21" s="438"/>
      <c r="B21" s="442" t="s">
        <v>36</v>
      </c>
      <c r="C21" s="442"/>
      <c r="D21" s="442"/>
      <c r="E21" s="444">
        <v>17</v>
      </c>
      <c r="F21" s="664">
        <f t="shared" si="2"/>
        <v>0</v>
      </c>
      <c r="G21" s="459"/>
      <c r="H21" s="325"/>
      <c r="I21" s="323"/>
      <c r="J21" s="458"/>
      <c r="K21" s="458"/>
      <c r="L21" s="323"/>
      <c r="M21" s="323"/>
      <c r="N21" s="321"/>
      <c r="O21" s="61"/>
      <c r="P21" s="61"/>
      <c r="Q21" s="182"/>
      <c r="R21" s="61"/>
      <c r="S21" s="635"/>
      <c r="T21" s="26"/>
      <c r="U21" s="61"/>
      <c r="V21" s="635"/>
    </row>
    <row r="22" spans="1:22" s="239" customFormat="1" ht="11.4" x14ac:dyDescent="0.2">
      <c r="A22" s="235"/>
      <c r="B22" s="236" t="s">
        <v>165</v>
      </c>
      <c r="C22" s="236"/>
      <c r="D22" s="236"/>
      <c r="E22" s="237">
        <v>18</v>
      </c>
      <c r="F22" s="520">
        <f t="shared" si="2"/>
        <v>0</v>
      </c>
      <c r="G22" s="459"/>
      <c r="H22" s="240"/>
      <c r="I22" s="241"/>
      <c r="J22" s="241"/>
      <c r="K22" s="241"/>
      <c r="L22" s="241"/>
      <c r="M22" s="241"/>
      <c r="N22" s="434"/>
      <c r="O22" s="583"/>
      <c r="P22" s="238"/>
      <c r="Q22" s="632"/>
      <c r="R22" s="606"/>
      <c r="S22" s="238"/>
      <c r="T22" s="139"/>
      <c r="U22" s="238"/>
      <c r="V22" s="238"/>
    </row>
    <row r="23" spans="1:22" s="441" customFormat="1" ht="11.4" x14ac:dyDescent="0.2">
      <c r="A23" s="438"/>
      <c r="B23" s="442" t="s">
        <v>40</v>
      </c>
      <c r="C23" s="442"/>
      <c r="D23" s="442"/>
      <c r="E23" s="444">
        <v>19</v>
      </c>
      <c r="F23" s="664">
        <f t="shared" si="2"/>
        <v>0</v>
      </c>
      <c r="G23" s="459"/>
      <c r="H23" s="325"/>
      <c r="I23" s="323"/>
      <c r="J23" s="458"/>
      <c r="K23" s="458"/>
      <c r="L23" s="323"/>
      <c r="M23" s="323"/>
      <c r="N23" s="321"/>
      <c r="O23" s="61"/>
      <c r="P23" s="61"/>
      <c r="Q23" s="182"/>
      <c r="R23" s="61"/>
      <c r="S23" s="635"/>
      <c r="T23" s="26"/>
      <c r="U23" s="61"/>
      <c r="V23" s="635"/>
    </row>
    <row r="24" spans="1:22" s="441" customFormat="1" ht="11.4" x14ac:dyDescent="0.2">
      <c r="A24" s="438"/>
      <c r="B24" s="442" t="s">
        <v>43</v>
      </c>
      <c r="C24" s="442"/>
      <c r="D24" s="442"/>
      <c r="E24" s="444">
        <v>20</v>
      </c>
      <c r="F24" s="664">
        <f t="shared" si="2"/>
        <v>0</v>
      </c>
      <c r="G24" s="459"/>
      <c r="H24" s="325"/>
      <c r="I24" s="323"/>
      <c r="J24" s="458"/>
      <c r="K24" s="458"/>
      <c r="L24" s="323"/>
      <c r="M24" s="323"/>
      <c r="N24" s="321"/>
      <c r="O24" s="61"/>
      <c r="P24" s="61"/>
      <c r="Q24" s="182"/>
      <c r="R24" s="61"/>
      <c r="S24" s="635"/>
      <c r="T24" s="26"/>
      <c r="U24" s="61"/>
      <c r="V24" s="635"/>
    </row>
    <row r="25" spans="1:22" s="239" customFormat="1" ht="11.4" x14ac:dyDescent="0.2">
      <c r="A25" s="235"/>
      <c r="B25" s="236" t="s">
        <v>187</v>
      </c>
      <c r="C25" s="236"/>
      <c r="D25" s="236"/>
      <c r="E25" s="237">
        <v>21</v>
      </c>
      <c r="F25" s="520">
        <f t="shared" si="2"/>
        <v>0</v>
      </c>
      <c r="G25" s="459"/>
      <c r="H25" s="240"/>
      <c r="I25" s="241"/>
      <c r="J25" s="241"/>
      <c r="K25" s="241"/>
      <c r="L25" s="241"/>
      <c r="M25" s="241"/>
      <c r="N25" s="434"/>
      <c r="O25" s="583"/>
      <c r="P25" s="238"/>
      <c r="Q25" s="632"/>
      <c r="R25" s="606"/>
      <c r="S25" s="238"/>
      <c r="T25" s="139"/>
      <c r="U25" s="238"/>
      <c r="V25" s="238"/>
    </row>
    <row r="26" spans="1:22" s="441" customFormat="1" ht="11.4" x14ac:dyDescent="0.2">
      <c r="A26" s="438"/>
      <c r="B26" s="442" t="s">
        <v>44</v>
      </c>
      <c r="C26" s="442"/>
      <c r="D26" s="442"/>
      <c r="E26" s="444">
        <v>22</v>
      </c>
      <c r="F26" s="664">
        <f t="shared" si="2"/>
        <v>0</v>
      </c>
      <c r="G26" s="459"/>
      <c r="H26" s="325"/>
      <c r="I26" s="323"/>
      <c r="J26" s="458"/>
      <c r="K26" s="458"/>
      <c r="L26" s="323"/>
      <c r="M26" s="323"/>
      <c r="N26" s="321"/>
      <c r="O26" s="61"/>
      <c r="P26" s="61"/>
      <c r="Q26" s="182"/>
      <c r="R26" s="61"/>
      <c r="S26" s="635"/>
      <c r="T26" s="26"/>
      <c r="U26" s="61"/>
      <c r="V26" s="635"/>
    </row>
    <row r="27" spans="1:22" s="441" customFormat="1" ht="12" thickBot="1" x14ac:dyDescent="0.25">
      <c r="A27" s="438"/>
      <c r="B27" s="442" t="s">
        <v>46</v>
      </c>
      <c r="C27" s="442"/>
      <c r="D27" s="442"/>
      <c r="E27" s="444">
        <v>23</v>
      </c>
      <c r="F27" s="664">
        <f t="shared" si="2"/>
        <v>0</v>
      </c>
      <c r="G27" s="459"/>
      <c r="H27" s="325"/>
      <c r="I27" s="323"/>
      <c r="J27" s="458"/>
      <c r="K27" s="458"/>
      <c r="L27" s="323"/>
      <c r="M27" s="323"/>
      <c r="N27" s="321"/>
      <c r="O27" s="61"/>
      <c r="P27" s="61"/>
      <c r="Q27" s="182"/>
      <c r="R27" s="103"/>
      <c r="S27" s="635"/>
      <c r="T27" s="26"/>
      <c r="U27" s="61"/>
      <c r="V27" s="635"/>
    </row>
    <row r="28" spans="1:22" ht="13.8" thickBot="1" x14ac:dyDescent="0.3">
      <c r="A28" s="18" t="s">
        <v>167</v>
      </c>
      <c r="B28" s="19"/>
      <c r="C28" s="19"/>
      <c r="D28" s="19"/>
      <c r="E28" s="10">
        <v>24</v>
      </c>
      <c r="F28" s="101">
        <f>SUM(F29:F43)</f>
        <v>0</v>
      </c>
      <c r="G28" s="232">
        <f t="shared" ref="G28:M28" si="3">SUM(G29:G43)</f>
        <v>0</v>
      </c>
      <c r="H28" s="324">
        <f t="shared" si="3"/>
        <v>0</v>
      </c>
      <c r="I28" s="138">
        <f t="shared" si="3"/>
        <v>0</v>
      </c>
      <c r="J28" s="455">
        <f t="shared" si="3"/>
        <v>0</v>
      </c>
      <c r="K28" s="455">
        <f t="shared" si="3"/>
        <v>0</v>
      </c>
      <c r="L28" s="138">
        <f t="shared" si="3"/>
        <v>0</v>
      </c>
      <c r="M28" s="138">
        <f t="shared" si="3"/>
        <v>0</v>
      </c>
      <c r="N28" s="185">
        <f>SUM(N29:N43)</f>
        <v>0</v>
      </c>
      <c r="O28" s="101">
        <f>SUM(O29:O43)</f>
        <v>0</v>
      </c>
      <c r="P28" s="101">
        <f>SUM(P29:P43)</f>
        <v>0</v>
      </c>
      <c r="Q28" s="456">
        <f>IF(F28=0,0,P28/F28)</f>
        <v>0</v>
      </c>
      <c r="R28" s="320">
        <f>SUM(R29:R43)</f>
        <v>0</v>
      </c>
      <c r="S28" s="101">
        <f>SUM(S29:S43)</f>
        <v>0</v>
      </c>
      <c r="T28" s="26"/>
      <c r="U28" s="101">
        <f>SUM(U29:U43)</f>
        <v>0</v>
      </c>
      <c r="V28" s="101">
        <f>SUM(V29:V43)</f>
        <v>0</v>
      </c>
    </row>
    <row r="29" spans="1:22" s="441" customFormat="1" ht="11.4" x14ac:dyDescent="0.2">
      <c r="A29" s="438" t="s">
        <v>14</v>
      </c>
      <c r="B29" s="443" t="s">
        <v>49</v>
      </c>
      <c r="C29" s="443"/>
      <c r="D29" s="443"/>
      <c r="E29" s="444">
        <v>25</v>
      </c>
      <c r="F29" s="61">
        <f>SUM(G29:N29)</f>
        <v>0</v>
      </c>
      <c r="G29" s="464"/>
      <c r="H29" s="600"/>
      <c r="I29" s="597"/>
      <c r="J29" s="596"/>
      <c r="K29" s="596"/>
      <c r="L29" s="597"/>
      <c r="M29" s="597"/>
      <c r="N29" s="595"/>
      <c r="O29" s="102"/>
      <c r="P29" s="102"/>
      <c r="Q29" s="457"/>
      <c r="R29" s="102"/>
      <c r="S29" s="635"/>
      <c r="T29" s="26"/>
      <c r="U29" s="61"/>
      <c r="V29" s="635"/>
    </row>
    <row r="30" spans="1:22" s="441" customFormat="1" ht="11.4" x14ac:dyDescent="0.2">
      <c r="A30" s="438"/>
      <c r="B30" s="442" t="s">
        <v>28</v>
      </c>
      <c r="C30" s="442"/>
      <c r="D30" s="442"/>
      <c r="E30" s="444">
        <v>26</v>
      </c>
      <c r="F30" s="61">
        <f t="shared" ref="F30:F43" si="4">SUM(G30:N30)</f>
        <v>0</v>
      </c>
      <c r="G30" s="331"/>
      <c r="H30" s="183"/>
      <c r="I30" s="60"/>
      <c r="J30" s="160"/>
      <c r="K30" s="160"/>
      <c r="L30" s="60"/>
      <c r="M30" s="60"/>
      <c r="N30" s="223"/>
      <c r="O30" s="184"/>
      <c r="P30" s="184"/>
      <c r="Q30" s="460"/>
      <c r="R30" s="184"/>
      <c r="S30" s="635"/>
      <c r="T30" s="26"/>
      <c r="U30" s="61"/>
      <c r="V30" s="635"/>
    </row>
    <row r="31" spans="1:22" s="441" customFormat="1" ht="11.4" x14ac:dyDescent="0.2">
      <c r="A31" s="438"/>
      <c r="B31" s="442" t="s">
        <v>30</v>
      </c>
      <c r="C31" s="442"/>
      <c r="D31" s="442"/>
      <c r="E31" s="444">
        <v>27</v>
      </c>
      <c r="F31" s="61">
        <f t="shared" si="4"/>
        <v>0</v>
      </c>
      <c r="G31" s="331"/>
      <c r="H31" s="183"/>
      <c r="I31" s="60"/>
      <c r="J31" s="160"/>
      <c r="K31" s="160"/>
      <c r="L31" s="60"/>
      <c r="M31" s="60"/>
      <c r="N31" s="223"/>
      <c r="O31" s="184"/>
      <c r="P31" s="184"/>
      <c r="Q31" s="460"/>
      <c r="R31" s="184"/>
      <c r="S31" s="635"/>
      <c r="T31" s="26"/>
      <c r="U31" s="61"/>
      <c r="V31" s="635"/>
    </row>
    <row r="32" spans="1:22" s="441" customFormat="1" ht="11.4" x14ac:dyDescent="0.2">
      <c r="A32" s="438"/>
      <c r="B32" s="442" t="s">
        <v>186</v>
      </c>
      <c r="C32" s="443"/>
      <c r="D32" s="443"/>
      <c r="E32" s="444">
        <v>28</v>
      </c>
      <c r="F32" s="61">
        <f t="shared" si="4"/>
        <v>0</v>
      </c>
      <c r="G32" s="331"/>
      <c r="H32" s="183"/>
      <c r="I32" s="60"/>
      <c r="J32" s="160"/>
      <c r="K32" s="160"/>
      <c r="L32" s="60"/>
      <c r="M32" s="60"/>
      <c r="N32" s="223"/>
      <c r="O32" s="184"/>
      <c r="P32" s="184"/>
      <c r="Q32" s="460"/>
      <c r="R32" s="184"/>
      <c r="S32" s="635"/>
      <c r="T32" s="26"/>
      <c r="U32" s="61"/>
      <c r="V32" s="635"/>
    </row>
    <row r="33" spans="1:23" s="441" customFormat="1" ht="11.4" x14ac:dyDescent="0.2">
      <c r="A33" s="438"/>
      <c r="B33" s="442" t="s">
        <v>51</v>
      </c>
      <c r="C33" s="442"/>
      <c r="D33" s="442"/>
      <c r="E33" s="444">
        <v>29</v>
      </c>
      <c r="F33" s="61">
        <f t="shared" si="4"/>
        <v>0</v>
      </c>
      <c r="G33" s="331"/>
      <c r="H33" s="183"/>
      <c r="I33" s="60"/>
      <c r="J33" s="160"/>
      <c r="K33" s="160"/>
      <c r="L33" s="60"/>
      <c r="M33" s="60"/>
      <c r="N33" s="223"/>
      <c r="O33" s="184"/>
      <c r="P33" s="184"/>
      <c r="Q33" s="460"/>
      <c r="R33" s="184"/>
      <c r="S33" s="635"/>
      <c r="T33" s="26"/>
      <c r="U33" s="61"/>
      <c r="V33" s="635"/>
    </row>
    <row r="34" spans="1:23" s="441" customFormat="1" ht="11.4" x14ac:dyDescent="0.2">
      <c r="A34" s="438"/>
      <c r="B34" s="442" t="s">
        <v>36</v>
      </c>
      <c r="C34" s="442"/>
      <c r="D34" s="442"/>
      <c r="E34" s="444">
        <v>30</v>
      </c>
      <c r="F34" s="61">
        <f t="shared" si="4"/>
        <v>0</v>
      </c>
      <c r="G34" s="331"/>
      <c r="H34" s="183"/>
      <c r="I34" s="60"/>
      <c r="J34" s="160"/>
      <c r="K34" s="160"/>
      <c r="L34" s="60"/>
      <c r="M34" s="60"/>
      <c r="N34" s="223"/>
      <c r="O34" s="184"/>
      <c r="P34" s="184"/>
      <c r="Q34" s="460"/>
      <c r="R34" s="184"/>
      <c r="S34" s="635"/>
      <c r="T34" s="26"/>
      <c r="U34" s="61"/>
      <c r="V34" s="635"/>
    </row>
    <row r="35" spans="1:23" s="239" customFormat="1" ht="11.4" x14ac:dyDescent="0.2">
      <c r="A35" s="235"/>
      <c r="B35" s="236" t="s">
        <v>165</v>
      </c>
      <c r="C35" s="236"/>
      <c r="D35" s="236"/>
      <c r="E35" s="237">
        <v>31</v>
      </c>
      <c r="F35" s="520">
        <f t="shared" si="4"/>
        <v>0</v>
      </c>
      <c r="G35" s="319"/>
      <c r="H35" s="240"/>
      <c r="I35" s="241"/>
      <c r="J35" s="241"/>
      <c r="K35" s="241"/>
      <c r="L35" s="241"/>
      <c r="M35" s="241"/>
      <c r="N35" s="434"/>
      <c r="O35" s="583"/>
      <c r="P35" s="238"/>
      <c r="Q35" s="632"/>
      <c r="R35" s="606"/>
      <c r="S35" s="238"/>
      <c r="T35" s="139"/>
      <c r="U35" s="238"/>
      <c r="V35" s="238"/>
    </row>
    <row r="36" spans="1:23" s="441" customFormat="1" ht="11.4" x14ac:dyDescent="0.2">
      <c r="A36" s="438"/>
      <c r="B36" s="442" t="s">
        <v>53</v>
      </c>
      <c r="C36" s="442"/>
      <c r="D36" s="442"/>
      <c r="E36" s="444">
        <v>32</v>
      </c>
      <c r="F36" s="61">
        <f t="shared" si="4"/>
        <v>0</v>
      </c>
      <c r="G36" s="636"/>
      <c r="H36" s="183"/>
      <c r="I36" s="60"/>
      <c r="J36" s="160"/>
      <c r="K36" s="160"/>
      <c r="L36" s="60"/>
      <c r="M36" s="60"/>
      <c r="N36" s="223"/>
      <c r="O36" s="184"/>
      <c r="P36" s="184"/>
      <c r="Q36" s="460"/>
      <c r="R36" s="184"/>
      <c r="S36" s="635"/>
      <c r="T36" s="26"/>
      <c r="U36" s="61"/>
      <c r="V36" s="635"/>
    </row>
    <row r="37" spans="1:23" s="441" customFormat="1" ht="11.4" x14ac:dyDescent="0.2">
      <c r="A37" s="438"/>
      <c r="B37" s="442" t="s">
        <v>126</v>
      </c>
      <c r="C37" s="442"/>
      <c r="D37" s="442"/>
      <c r="E37" s="444">
        <v>33</v>
      </c>
      <c r="F37" s="61">
        <f>SUM(G37:N37)</f>
        <v>0</v>
      </c>
      <c r="G37" s="636"/>
      <c r="H37" s="183"/>
      <c r="I37" s="60"/>
      <c r="J37" s="160"/>
      <c r="K37" s="160"/>
      <c r="L37" s="60"/>
      <c r="M37" s="60"/>
      <c r="N37" s="223"/>
      <c r="O37" s="184"/>
      <c r="P37" s="184"/>
      <c r="Q37" s="460"/>
      <c r="R37" s="184"/>
      <c r="S37" s="635"/>
      <c r="T37" s="26"/>
      <c r="U37" s="61"/>
      <c r="V37" s="635"/>
    </row>
    <row r="38" spans="1:23" s="441" customFormat="1" ht="11.4" x14ac:dyDescent="0.2">
      <c r="A38" s="438"/>
      <c r="B38" s="442" t="s">
        <v>55</v>
      </c>
      <c r="C38" s="442"/>
      <c r="D38" s="442"/>
      <c r="E38" s="444">
        <v>34</v>
      </c>
      <c r="F38" s="61">
        <f t="shared" si="4"/>
        <v>0</v>
      </c>
      <c r="G38" s="582"/>
      <c r="H38" s="183"/>
      <c r="I38" s="60"/>
      <c r="J38" s="160"/>
      <c r="K38" s="160"/>
      <c r="L38" s="60"/>
      <c r="M38" s="60"/>
      <c r="N38" s="223"/>
      <c r="O38" s="184"/>
      <c r="P38" s="184"/>
      <c r="Q38" s="460"/>
      <c r="R38" s="184"/>
      <c r="S38" s="635"/>
      <c r="T38" s="26"/>
      <c r="U38" s="61"/>
      <c r="V38" s="635"/>
    </row>
    <row r="39" spans="1:23" s="239" customFormat="1" ht="11.4" x14ac:dyDescent="0.2">
      <c r="A39" s="235"/>
      <c r="B39" s="236" t="s">
        <v>187</v>
      </c>
      <c r="C39" s="236"/>
      <c r="D39" s="236"/>
      <c r="E39" s="237">
        <v>35</v>
      </c>
      <c r="F39" s="520">
        <f t="shared" si="4"/>
        <v>0</v>
      </c>
      <c r="G39" s="636"/>
      <c r="H39" s="240"/>
      <c r="I39" s="241"/>
      <c r="J39" s="241"/>
      <c r="K39" s="241"/>
      <c r="L39" s="241"/>
      <c r="M39" s="241"/>
      <c r="N39" s="434"/>
      <c r="O39" s="583"/>
      <c r="P39" s="238"/>
      <c r="Q39" s="632"/>
      <c r="R39" s="606"/>
      <c r="S39" s="238"/>
      <c r="T39" s="139"/>
      <c r="U39" s="238"/>
      <c r="V39" s="238"/>
    </row>
    <row r="40" spans="1:23" s="441" customFormat="1" ht="11.4" x14ac:dyDescent="0.2">
      <c r="A40" s="438"/>
      <c r="B40" s="442" t="s">
        <v>56</v>
      </c>
      <c r="C40" s="442"/>
      <c r="D40" s="442"/>
      <c r="E40" s="444">
        <v>36</v>
      </c>
      <c r="F40" s="61">
        <f t="shared" si="4"/>
        <v>0</v>
      </c>
      <c r="G40" s="636"/>
      <c r="H40" s="183"/>
      <c r="I40" s="60"/>
      <c r="J40" s="160"/>
      <c r="K40" s="160"/>
      <c r="L40" s="60"/>
      <c r="M40" s="60"/>
      <c r="N40" s="223"/>
      <c r="O40" s="184"/>
      <c r="P40" s="184"/>
      <c r="Q40" s="460"/>
      <c r="R40" s="184"/>
      <c r="S40" s="635"/>
      <c r="T40" s="26"/>
      <c r="U40" s="61"/>
      <c r="V40" s="635"/>
    </row>
    <row r="41" spans="1:23" s="441" customFormat="1" ht="11.4" x14ac:dyDescent="0.2">
      <c r="A41" s="438"/>
      <c r="B41" s="442" t="s">
        <v>57</v>
      </c>
      <c r="C41" s="442"/>
      <c r="D41" s="442"/>
      <c r="E41" s="444">
        <v>37</v>
      </c>
      <c r="F41" s="61">
        <f t="shared" si="4"/>
        <v>0</v>
      </c>
      <c r="G41" s="636"/>
      <c r="H41" s="183"/>
      <c r="I41" s="60"/>
      <c r="J41" s="160"/>
      <c r="K41" s="160"/>
      <c r="L41" s="60"/>
      <c r="M41" s="60"/>
      <c r="N41" s="223"/>
      <c r="O41" s="184"/>
      <c r="P41" s="184"/>
      <c r="Q41" s="460"/>
      <c r="R41" s="184"/>
      <c r="S41" s="635"/>
      <c r="T41" s="26"/>
      <c r="U41" s="61"/>
      <c r="V41" s="635"/>
    </row>
    <row r="42" spans="1:23" s="441" customFormat="1" ht="11.4" x14ac:dyDescent="0.2">
      <c r="A42" s="438"/>
      <c r="B42" s="442" t="s">
        <v>58</v>
      </c>
      <c r="C42" s="442"/>
      <c r="D42" s="442"/>
      <c r="E42" s="444">
        <v>38</v>
      </c>
      <c r="F42" s="61">
        <f t="shared" si="4"/>
        <v>0</v>
      </c>
      <c r="G42" s="636"/>
      <c r="H42" s="183"/>
      <c r="I42" s="60"/>
      <c r="J42" s="160"/>
      <c r="K42" s="160"/>
      <c r="L42" s="60"/>
      <c r="M42" s="60"/>
      <c r="N42" s="223"/>
      <c r="O42" s="184"/>
      <c r="P42" s="184"/>
      <c r="Q42" s="460"/>
      <c r="R42" s="184"/>
      <c r="S42" s="635"/>
      <c r="T42" s="26"/>
      <c r="U42" s="61"/>
      <c r="V42" s="635"/>
    </row>
    <row r="43" spans="1:23" s="441" customFormat="1" ht="11.4" x14ac:dyDescent="0.2">
      <c r="A43" s="445"/>
      <c r="B43" s="446" t="s">
        <v>46</v>
      </c>
      <c r="C43" s="446"/>
      <c r="D43" s="446"/>
      <c r="E43" s="447">
        <v>39</v>
      </c>
      <c r="F43" s="61">
        <f t="shared" si="4"/>
        <v>0</v>
      </c>
      <c r="G43" s="601"/>
      <c r="H43" s="461"/>
      <c r="I43" s="435"/>
      <c r="J43" s="462"/>
      <c r="K43" s="462"/>
      <c r="L43" s="435"/>
      <c r="M43" s="435"/>
      <c r="N43" s="322"/>
      <c r="O43" s="103"/>
      <c r="P43" s="103"/>
      <c r="Q43" s="463"/>
      <c r="R43" s="103"/>
      <c r="S43" s="637"/>
      <c r="T43" s="26"/>
      <c r="U43" s="514"/>
      <c r="V43" s="637"/>
    </row>
    <row r="44" spans="1:23" s="441" customFormat="1" ht="12" thickBot="1" x14ac:dyDescent="0.25">
      <c r="A44" s="448" t="s">
        <v>169</v>
      </c>
      <c r="B44" s="449"/>
      <c r="C44" s="449"/>
      <c r="D44" s="449"/>
      <c r="E44" s="444">
        <v>40</v>
      </c>
      <c r="F44" s="515">
        <f t="shared" ref="F44:S44" si="5">F29+F33+F37+F41+F42+F43-F6-F27</f>
        <v>0</v>
      </c>
      <c r="G44" s="604">
        <f t="shared" si="5"/>
        <v>0</v>
      </c>
      <c r="H44" s="633">
        <f t="shared" si="5"/>
        <v>0</v>
      </c>
      <c r="I44" s="634">
        <f t="shared" si="5"/>
        <v>0</v>
      </c>
      <c r="J44" s="634">
        <f t="shared" si="5"/>
        <v>0</v>
      </c>
      <c r="K44" s="634">
        <f t="shared" si="5"/>
        <v>0</v>
      </c>
      <c r="L44" s="634">
        <f t="shared" si="5"/>
        <v>0</v>
      </c>
      <c r="M44" s="634">
        <f t="shared" si="5"/>
        <v>0</v>
      </c>
      <c r="N44" s="634">
        <f t="shared" si="5"/>
        <v>0</v>
      </c>
      <c r="O44" s="515">
        <f t="shared" si="5"/>
        <v>0</v>
      </c>
      <c r="P44" s="515">
        <f t="shared" si="5"/>
        <v>0</v>
      </c>
      <c r="Q44" s="578">
        <f t="shared" si="5"/>
        <v>0</v>
      </c>
      <c r="R44" s="515">
        <f t="shared" si="5"/>
        <v>0</v>
      </c>
      <c r="S44" s="515">
        <f t="shared" si="5"/>
        <v>0</v>
      </c>
      <c r="T44" s="139"/>
      <c r="U44" s="515">
        <v>0</v>
      </c>
      <c r="V44" s="515">
        <f>V29+V33+V37+V41+V42+V43-V6-V27</f>
        <v>0</v>
      </c>
    </row>
    <row r="45" spans="1:23" ht="13.8" thickBot="1" x14ac:dyDescent="0.3">
      <c r="A45" s="18" t="s">
        <v>168</v>
      </c>
      <c r="B45" s="19"/>
      <c r="C45" s="19"/>
      <c r="D45" s="19"/>
      <c r="E45" s="10">
        <v>41</v>
      </c>
      <c r="F45" s="101">
        <f t="shared" ref="F45:P45" si="6">F28-F5</f>
        <v>0</v>
      </c>
      <c r="G45" s="232">
        <f t="shared" si="6"/>
        <v>0</v>
      </c>
      <c r="H45" s="324">
        <f t="shared" si="6"/>
        <v>0</v>
      </c>
      <c r="I45" s="138">
        <f t="shared" si="6"/>
        <v>0</v>
      </c>
      <c r="J45" s="455">
        <f t="shared" si="6"/>
        <v>0</v>
      </c>
      <c r="K45" s="455">
        <f t="shared" si="6"/>
        <v>0</v>
      </c>
      <c r="L45" s="138">
        <f t="shared" si="6"/>
        <v>0</v>
      </c>
      <c r="M45" s="138">
        <f t="shared" si="6"/>
        <v>0</v>
      </c>
      <c r="N45" s="185">
        <f>N28-N5</f>
        <v>0</v>
      </c>
      <c r="O45" s="101">
        <f t="shared" si="6"/>
        <v>0</v>
      </c>
      <c r="P45" s="101">
        <f t="shared" si="6"/>
        <v>0</v>
      </c>
      <c r="Q45" s="320"/>
      <c r="R45" s="320">
        <f>R28-R5</f>
        <v>0</v>
      </c>
      <c r="S45" s="101">
        <f>S28-S5</f>
        <v>0</v>
      </c>
      <c r="T45" s="26"/>
      <c r="U45" s="101">
        <f>U28-U5</f>
        <v>0</v>
      </c>
      <c r="V45" s="101">
        <f>V28-V5</f>
        <v>0</v>
      </c>
    </row>
    <row r="46" spans="1:23" x14ac:dyDescent="0.25">
      <c r="A46" s="431" t="s">
        <v>190</v>
      </c>
      <c r="C46" s="622"/>
      <c r="E46" s="469" t="s">
        <v>162</v>
      </c>
      <c r="F46" s="471"/>
      <c r="G46" s="469"/>
      <c r="H46" s="468"/>
      <c r="I46" s="468">
        <v>1</v>
      </c>
      <c r="J46" s="468">
        <v>0</v>
      </c>
      <c r="K46" s="468">
        <v>199</v>
      </c>
      <c r="L46" s="468">
        <v>88</v>
      </c>
      <c r="M46" s="603"/>
      <c r="N46" s="525"/>
      <c r="O46" s="525"/>
      <c r="P46" s="525"/>
      <c r="Q46" s="525"/>
      <c r="R46" s="525"/>
      <c r="T46" s="24"/>
      <c r="U46" s="24"/>
      <c r="W46" s="24"/>
    </row>
    <row r="47" spans="1:23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0</v>
      </c>
      <c r="G47" s="25"/>
      <c r="S47" s="501"/>
      <c r="T47" s="501"/>
      <c r="U47" s="501"/>
      <c r="V47" s="501"/>
    </row>
    <row r="48" spans="1:23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0</v>
      </c>
      <c r="G48" s="25"/>
      <c r="S48" s="501"/>
      <c r="T48" s="501"/>
      <c r="U48" s="501"/>
      <c r="V48" s="501"/>
    </row>
  </sheetData>
  <mergeCells count="5">
    <mergeCell ref="A3:D3"/>
    <mergeCell ref="C4:D4"/>
    <mergeCell ref="A47:D47"/>
    <mergeCell ref="A48:E48"/>
    <mergeCell ref="H3:N3"/>
  </mergeCells>
  <phoneticPr fontId="14" type="noConversion"/>
  <pageMargins left="0.47244094488188981" right="0.39370078740157483" top="0.35433070866141736" bottom="0.35433070866141736" header="0.23622047244094491" footer="0.19685039370078741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48"/>
  <sheetViews>
    <sheetView showGridLines="0" workbookViewId="0">
      <pane ySplit="5" topLeftCell="A6" activePane="bottomLeft" state="frozen"/>
      <selection activeCell="V4" sqref="V4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0" customWidth="1"/>
    <col min="6" max="6" width="10.44140625" style="24" customWidth="1"/>
    <col min="7" max="7" width="10.44140625" style="29" customWidth="1"/>
    <col min="8" max="14" width="6.5546875" style="29" customWidth="1"/>
    <col min="15" max="15" width="9.5546875" style="29" hidden="1" customWidth="1"/>
    <col min="16" max="16" width="11.44140625" style="29" hidden="1" customWidth="1" collapsed="1"/>
    <col min="17" max="17" width="7.88671875" style="140" hidden="1" customWidth="1"/>
    <col min="18" max="18" width="9.5546875" hidden="1" customWidth="1"/>
    <col min="19" max="19" width="10.44140625" customWidth="1" collapsed="1"/>
    <col min="20" max="20" width="2" style="40" customWidth="1"/>
    <col min="21" max="21" width="10.44140625" style="24" customWidth="1"/>
    <col min="22" max="22" width="10.44140625" customWidth="1" collapsed="1"/>
    <col min="24" max="24" width="9.5546875" bestFit="1" customWidth="1"/>
  </cols>
  <sheetData>
    <row r="1" spans="1:25" x14ac:dyDescent="0.25">
      <c r="E1" s="684"/>
      <c r="G1" s="24"/>
      <c r="H1" s="24"/>
      <c r="I1" s="24"/>
      <c r="J1" s="24"/>
      <c r="K1" s="24"/>
      <c r="L1" s="24"/>
      <c r="M1" s="24"/>
      <c r="N1" s="24"/>
      <c r="Q1" s="174"/>
      <c r="R1" s="174"/>
      <c r="S1" s="497"/>
      <c r="T1" s="139"/>
      <c r="V1" s="497"/>
    </row>
    <row r="2" spans="1:25" ht="13.8" thickBot="1" x14ac:dyDescent="0.3">
      <c r="E2"/>
      <c r="F2"/>
      <c r="G2"/>
      <c r="H2"/>
      <c r="I2"/>
      <c r="J2"/>
      <c r="K2"/>
      <c r="L2"/>
      <c r="M2"/>
      <c r="N2"/>
      <c r="O2"/>
      <c r="P2"/>
      <c r="Q2"/>
      <c r="T2"/>
      <c r="U2"/>
    </row>
    <row r="3" spans="1:25" ht="15.75" customHeight="1" thickBot="1" x14ac:dyDescent="0.35">
      <c r="A3" s="1045" t="s">
        <v>207</v>
      </c>
      <c r="B3" s="1055"/>
      <c r="C3" s="1055"/>
      <c r="D3" s="1055"/>
      <c r="E3" s="835"/>
      <c r="F3" s="227" t="s">
        <v>0</v>
      </c>
      <c r="G3" s="836" t="s">
        <v>2</v>
      </c>
      <c r="H3" s="1056" t="s">
        <v>3</v>
      </c>
      <c r="I3" s="1056"/>
      <c r="J3" s="1056"/>
      <c r="K3" s="1056"/>
      <c r="L3" s="1056"/>
      <c r="M3" s="1056"/>
      <c r="N3" s="1057"/>
      <c r="O3" s="837" t="s">
        <v>1</v>
      </c>
      <c r="P3" s="838" t="s">
        <v>4</v>
      </c>
      <c r="Q3" s="227" t="s">
        <v>111</v>
      </c>
      <c r="R3" s="227" t="s">
        <v>112</v>
      </c>
      <c r="S3" s="706" t="s">
        <v>4</v>
      </c>
      <c r="T3" s="839"/>
      <c r="U3" s="840" t="s">
        <v>0</v>
      </c>
      <c r="V3" s="706" t="s">
        <v>4</v>
      </c>
    </row>
    <row r="4" spans="1:25" s="7" customFormat="1" ht="15" customHeight="1" thickBot="1" x14ac:dyDescent="0.3">
      <c r="A4" s="841" t="s">
        <v>108</v>
      </c>
      <c r="B4" s="842"/>
      <c r="C4" s="1047" t="s">
        <v>78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849" t="s">
        <v>7</v>
      </c>
      <c r="P4" s="850">
        <v>2011</v>
      </c>
      <c r="Q4" s="849">
        <v>2016</v>
      </c>
      <c r="R4" s="849"/>
      <c r="S4" s="851">
        <v>2023</v>
      </c>
      <c r="T4" s="839"/>
      <c r="U4" s="852">
        <v>2023</v>
      </c>
      <c r="V4" s="853">
        <v>2022</v>
      </c>
      <c r="W4"/>
      <c r="X4"/>
      <c r="Y4"/>
    </row>
    <row r="5" spans="1:25" ht="13.8" thickBot="1" x14ac:dyDescent="0.3">
      <c r="A5" s="854" t="s">
        <v>166</v>
      </c>
      <c r="B5" s="855"/>
      <c r="C5" s="856"/>
      <c r="D5" s="857"/>
      <c r="E5" s="858">
        <v>1</v>
      </c>
      <c r="F5" s="859">
        <f t="shared" ref="F5:P5" si="0">SUM(F7:F27)</f>
        <v>209415</v>
      </c>
      <c r="G5" s="860">
        <f t="shared" si="0"/>
        <v>198681</v>
      </c>
      <c r="H5" s="861">
        <f t="shared" si="0"/>
        <v>10095</v>
      </c>
      <c r="I5" s="861">
        <f t="shared" si="0"/>
        <v>0</v>
      </c>
      <c r="J5" s="861">
        <f t="shared" si="0"/>
        <v>0</v>
      </c>
      <c r="K5" s="861">
        <f t="shared" si="0"/>
        <v>0</v>
      </c>
      <c r="L5" s="861">
        <f t="shared" si="0"/>
        <v>639</v>
      </c>
      <c r="M5" s="861">
        <f t="shared" si="0"/>
        <v>0</v>
      </c>
      <c r="N5" s="862">
        <f>SUM(N7:N27)</f>
        <v>0</v>
      </c>
      <c r="O5" s="863">
        <f t="shared" si="0"/>
        <v>0</v>
      </c>
      <c r="P5" s="832">
        <f t="shared" si="0"/>
        <v>0</v>
      </c>
      <c r="Q5" s="864">
        <f>IF(F5=0,0,P5/F5)</f>
        <v>0</v>
      </c>
      <c r="R5" s="832">
        <f>SUM(R7:R27)</f>
        <v>0</v>
      </c>
      <c r="S5" s="865">
        <f>SUM(S7:S27)</f>
        <v>215893.18299999999</v>
      </c>
      <c r="T5" s="866"/>
      <c r="U5" s="859">
        <f>SUM(U7:U27)</f>
        <v>252335</v>
      </c>
      <c r="V5" s="859">
        <f>SUM(V7:V27)</f>
        <v>204396.59365999995</v>
      </c>
    </row>
    <row r="6" spans="1:25" s="14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>SUM(F7:F17)</f>
        <v>198075</v>
      </c>
      <c r="G6" s="868">
        <f t="shared" ref="G6:P6" si="1">SUM(G7:G17)</f>
        <v>187341</v>
      </c>
      <c r="H6" s="325">
        <f>SUM(H7:H17)</f>
        <v>10095</v>
      </c>
      <c r="I6" s="323">
        <f t="shared" si="1"/>
        <v>0</v>
      </c>
      <c r="J6" s="323">
        <f t="shared" si="1"/>
        <v>0</v>
      </c>
      <c r="K6" s="323">
        <f>SUM(K7:K17)</f>
        <v>0</v>
      </c>
      <c r="L6" s="323">
        <f t="shared" si="1"/>
        <v>639</v>
      </c>
      <c r="M6" s="323">
        <f t="shared" si="1"/>
        <v>0</v>
      </c>
      <c r="N6" s="321">
        <f>SUM(N7:N17)</f>
        <v>0</v>
      </c>
      <c r="O6" s="102"/>
      <c r="P6" s="102">
        <f t="shared" si="1"/>
        <v>0</v>
      </c>
      <c r="Q6" s="457">
        <f>IF(F6=0,0,P6/F6)</f>
        <v>0</v>
      </c>
      <c r="R6" s="102">
        <f>SUM(R7:R17)</f>
        <v>0</v>
      </c>
      <c r="S6" s="102">
        <f>SUM(S7:S17)</f>
        <v>194765.18299999999</v>
      </c>
      <c r="T6" s="866"/>
      <c r="U6" s="869">
        <v>240770</v>
      </c>
      <c r="V6" s="61">
        <v>183032.45570999998</v>
      </c>
      <c r="W6"/>
      <c r="X6"/>
      <c r="Y6"/>
    </row>
    <row r="7" spans="1:25" s="32" customFormat="1" x14ac:dyDescent="0.25">
      <c r="A7" s="31"/>
      <c r="C7" s="32" t="s">
        <v>16</v>
      </c>
      <c r="D7" s="33" t="s">
        <v>17</v>
      </c>
      <c r="E7" s="870">
        <v>3</v>
      </c>
      <c r="F7" s="871">
        <f>SUM(G7:N7)</f>
        <v>71232</v>
      </c>
      <c r="G7" s="872">
        <v>67052</v>
      </c>
      <c r="H7" s="873">
        <v>4180</v>
      </c>
      <c r="I7" s="874"/>
      <c r="J7" s="875"/>
      <c r="K7" s="875"/>
      <c r="L7" s="874"/>
      <c r="M7" s="874"/>
      <c r="N7" s="876"/>
      <c r="O7" s="871"/>
      <c r="P7" s="871"/>
      <c r="Q7" s="877"/>
      <c r="R7" s="878"/>
      <c r="S7" s="665">
        <v>65194.892999999996</v>
      </c>
      <c r="T7" s="217"/>
      <c r="U7" s="879">
        <v>73743</v>
      </c>
      <c r="V7" s="665">
        <v>58174.752999999997</v>
      </c>
      <c r="W7"/>
      <c r="X7"/>
      <c r="Y7"/>
    </row>
    <row r="8" spans="1:25" s="32" customFormat="1" x14ac:dyDescent="0.25">
      <c r="A8" s="31"/>
      <c r="D8" s="33" t="s">
        <v>18</v>
      </c>
      <c r="E8" s="870">
        <v>4</v>
      </c>
      <c r="F8" s="871">
        <f t="shared" ref="F8:F27" si="2">SUM(G8:N8)</f>
        <v>1497</v>
      </c>
      <c r="G8" s="880">
        <v>1497</v>
      </c>
      <c r="H8" s="873">
        <v>0</v>
      </c>
      <c r="I8" s="874"/>
      <c r="J8" s="875"/>
      <c r="K8" s="875"/>
      <c r="L8" s="874"/>
      <c r="M8" s="874"/>
      <c r="N8" s="876"/>
      <c r="O8" s="871"/>
      <c r="P8" s="871"/>
      <c r="Q8" s="877"/>
      <c r="R8" s="878"/>
      <c r="S8" s="665">
        <v>1521.29</v>
      </c>
      <c r="T8" s="217"/>
      <c r="U8" s="879">
        <v>1710</v>
      </c>
      <c r="V8" s="665">
        <v>1683.06</v>
      </c>
      <c r="W8"/>
      <c r="X8"/>
      <c r="Y8"/>
    </row>
    <row r="9" spans="1:25" s="32" customFormat="1" x14ac:dyDescent="0.25">
      <c r="A9" s="31"/>
      <c r="D9" s="33" t="s">
        <v>19</v>
      </c>
      <c r="E9" s="870">
        <v>5</v>
      </c>
      <c r="F9" s="871">
        <f t="shared" si="2"/>
        <v>24931</v>
      </c>
      <c r="G9" s="880">
        <v>23518</v>
      </c>
      <c r="H9" s="873">
        <v>1413</v>
      </c>
      <c r="I9" s="874"/>
      <c r="J9" s="875"/>
      <c r="K9" s="875"/>
      <c r="L9" s="874"/>
      <c r="M9" s="874"/>
      <c r="N9" s="876"/>
      <c r="O9" s="871"/>
      <c r="P9" s="871"/>
      <c r="Q9" s="877"/>
      <c r="R9" s="878"/>
      <c r="S9" s="665">
        <v>23009</v>
      </c>
      <c r="T9" s="217"/>
      <c r="U9" s="879">
        <v>25503</v>
      </c>
      <c r="V9" s="665">
        <v>20599.166949999999</v>
      </c>
      <c r="W9"/>
      <c r="X9"/>
      <c r="Y9"/>
    </row>
    <row r="10" spans="1:25" s="32" customFormat="1" x14ac:dyDescent="0.25">
      <c r="A10" s="31"/>
      <c r="D10" s="33" t="s">
        <v>20</v>
      </c>
      <c r="E10" s="870">
        <v>6</v>
      </c>
      <c r="F10" s="871">
        <f t="shared" si="2"/>
        <v>39584</v>
      </c>
      <c r="G10" s="880">
        <v>38829</v>
      </c>
      <c r="H10" s="873">
        <v>755</v>
      </c>
      <c r="I10" s="874"/>
      <c r="J10" s="875"/>
      <c r="K10" s="875"/>
      <c r="L10" s="874"/>
      <c r="M10" s="874"/>
      <c r="N10" s="876"/>
      <c r="O10" s="871"/>
      <c r="P10" s="871"/>
      <c r="Q10" s="877"/>
      <c r="R10" s="871"/>
      <c r="S10" s="665">
        <v>36341</v>
      </c>
      <c r="T10" s="217"/>
      <c r="U10" s="879">
        <v>51044</v>
      </c>
      <c r="V10" s="665">
        <v>40140.8727</v>
      </c>
      <c r="W10"/>
      <c r="X10"/>
      <c r="Y10"/>
    </row>
    <row r="11" spans="1:25" s="32" customFormat="1" x14ac:dyDescent="0.25">
      <c r="A11" s="31"/>
      <c r="D11" s="33" t="s">
        <v>21</v>
      </c>
      <c r="E11" s="870">
        <v>7</v>
      </c>
      <c r="F11" s="871">
        <f t="shared" si="2"/>
        <v>10197</v>
      </c>
      <c r="G11" s="880">
        <v>8197</v>
      </c>
      <c r="H11" s="873">
        <v>2000</v>
      </c>
      <c r="I11" s="874"/>
      <c r="J11" s="875"/>
      <c r="K11" s="875"/>
      <c r="L11" s="874"/>
      <c r="M11" s="874"/>
      <c r="N11" s="876"/>
      <c r="O11" s="871"/>
      <c r="P11" s="871"/>
      <c r="Q11" s="877"/>
      <c r="R11" s="871"/>
      <c r="S11" s="665">
        <v>11768</v>
      </c>
      <c r="T11" s="217"/>
      <c r="U11" s="879">
        <v>8040</v>
      </c>
      <c r="V11" s="665">
        <v>3738.8059500000004</v>
      </c>
      <c r="W11"/>
      <c r="X11"/>
      <c r="Y11"/>
    </row>
    <row r="12" spans="1:25" s="32" customFormat="1" x14ac:dyDescent="0.25">
      <c r="A12" s="31"/>
      <c r="D12" s="33" t="s">
        <v>22</v>
      </c>
      <c r="E12" s="870">
        <v>8</v>
      </c>
      <c r="F12" s="871">
        <f t="shared" si="2"/>
        <v>16443</v>
      </c>
      <c r="G12" s="880">
        <v>16199</v>
      </c>
      <c r="H12" s="873">
        <v>244</v>
      </c>
      <c r="I12" s="874"/>
      <c r="J12" s="875"/>
      <c r="K12" s="875"/>
      <c r="L12" s="874"/>
      <c r="M12" s="874"/>
      <c r="N12" s="876"/>
      <c r="O12" s="871"/>
      <c r="P12" s="871"/>
      <c r="Q12" s="877"/>
      <c r="R12" s="871"/>
      <c r="S12" s="665">
        <v>22215</v>
      </c>
      <c r="T12" s="217"/>
      <c r="U12" s="879">
        <v>36778</v>
      </c>
      <c r="V12" s="665">
        <v>24193.618289999999</v>
      </c>
      <c r="W12"/>
      <c r="X12"/>
      <c r="Y12"/>
    </row>
    <row r="13" spans="1:25" s="32" customFormat="1" x14ac:dyDescent="0.25">
      <c r="A13" s="31"/>
      <c r="D13" s="33" t="s">
        <v>23</v>
      </c>
      <c r="E13" s="870">
        <v>9</v>
      </c>
      <c r="F13" s="871">
        <f t="shared" si="2"/>
        <v>22433</v>
      </c>
      <c r="G13" s="880">
        <v>20930</v>
      </c>
      <c r="H13" s="873">
        <v>1503</v>
      </c>
      <c r="I13" s="874"/>
      <c r="J13" s="875"/>
      <c r="K13" s="875"/>
      <c r="L13" s="874"/>
      <c r="M13" s="874"/>
      <c r="N13" s="876"/>
      <c r="O13" s="871"/>
      <c r="P13" s="871"/>
      <c r="Q13" s="877"/>
      <c r="R13" s="871"/>
      <c r="S13" s="665">
        <v>23595</v>
      </c>
      <c r="T13" s="217"/>
      <c r="U13" s="879">
        <v>27395</v>
      </c>
      <c r="V13" s="665">
        <v>18891.292239999999</v>
      </c>
      <c r="W13"/>
      <c r="X13"/>
      <c r="Y13"/>
    </row>
    <row r="14" spans="1:25" s="32" customFormat="1" x14ac:dyDescent="0.25">
      <c r="A14" s="31"/>
      <c r="D14" s="33" t="s">
        <v>24</v>
      </c>
      <c r="E14" s="870">
        <v>10</v>
      </c>
      <c r="F14" s="871">
        <f t="shared" si="2"/>
        <v>100</v>
      </c>
      <c r="G14" s="872">
        <v>100</v>
      </c>
      <c r="H14" s="873"/>
      <c r="I14" s="874"/>
      <c r="J14" s="875"/>
      <c r="K14" s="875"/>
      <c r="L14" s="874"/>
      <c r="M14" s="874"/>
      <c r="N14" s="876"/>
      <c r="O14" s="871"/>
      <c r="P14" s="871"/>
      <c r="Q14" s="877"/>
      <c r="R14" s="871"/>
      <c r="S14" s="665">
        <v>85</v>
      </c>
      <c r="T14" s="217"/>
      <c r="U14" s="879">
        <v>110</v>
      </c>
      <c r="V14" s="665">
        <v>50.299339999999994</v>
      </c>
      <c r="W14"/>
      <c r="X14"/>
      <c r="Y14"/>
    </row>
    <row r="15" spans="1:25" s="32" customFormat="1" x14ac:dyDescent="0.25">
      <c r="A15" s="31"/>
      <c r="D15" s="33" t="s">
        <v>25</v>
      </c>
      <c r="E15" s="870">
        <v>11</v>
      </c>
      <c r="F15" s="871">
        <f t="shared" si="2"/>
        <v>12205</v>
      </c>
      <c r="G15" s="880">
        <v>12205</v>
      </c>
      <c r="H15" s="873"/>
      <c r="I15" s="874"/>
      <c r="J15" s="875"/>
      <c r="K15" s="875"/>
      <c r="L15" s="874"/>
      <c r="M15" s="874"/>
      <c r="N15" s="876"/>
      <c r="O15" s="871"/>
      <c r="P15" s="871"/>
      <c r="Q15" s="877"/>
      <c r="R15" s="878"/>
      <c r="S15" s="665">
        <v>11787</v>
      </c>
      <c r="T15" s="217"/>
      <c r="U15" s="879">
        <v>12532</v>
      </c>
      <c r="V15" s="665">
        <v>11632.682570000001</v>
      </c>
      <c r="W15"/>
      <c r="X15"/>
      <c r="Y15"/>
    </row>
    <row r="16" spans="1:25" s="32" customFormat="1" x14ac:dyDescent="0.25">
      <c r="A16" s="31"/>
      <c r="D16" s="33" t="s">
        <v>26</v>
      </c>
      <c r="E16" s="870">
        <v>12</v>
      </c>
      <c r="F16" s="871">
        <f t="shared" si="2"/>
        <v>0</v>
      </c>
      <c r="G16" s="880">
        <v>0</v>
      </c>
      <c r="H16" s="873"/>
      <c r="I16" s="874"/>
      <c r="J16" s="875"/>
      <c r="K16" s="875"/>
      <c r="L16" s="874"/>
      <c r="M16" s="874"/>
      <c r="N16" s="876"/>
      <c r="O16" s="871"/>
      <c r="P16" s="871"/>
      <c r="Q16" s="877"/>
      <c r="R16" s="871"/>
      <c r="S16" s="665">
        <v>0</v>
      </c>
      <c r="T16" s="217"/>
      <c r="U16" s="879">
        <v>0</v>
      </c>
      <c r="V16" s="665">
        <v>0</v>
      </c>
      <c r="W16"/>
      <c r="X16"/>
      <c r="Y16"/>
    </row>
    <row r="17" spans="1:25" s="32" customFormat="1" x14ac:dyDescent="0.25">
      <c r="A17" s="31"/>
      <c r="D17" s="32" t="s">
        <v>27</v>
      </c>
      <c r="E17" s="881">
        <v>13</v>
      </c>
      <c r="F17" s="882">
        <f t="shared" si="2"/>
        <v>-547</v>
      </c>
      <c r="G17" s="883">
        <v>-1186</v>
      </c>
      <c r="H17" s="884"/>
      <c r="I17" s="885"/>
      <c r="J17" s="886"/>
      <c r="K17" s="886"/>
      <c r="L17" s="885">
        <v>639</v>
      </c>
      <c r="M17" s="885"/>
      <c r="N17" s="887"/>
      <c r="O17" s="882"/>
      <c r="P17" s="882"/>
      <c r="Q17" s="579"/>
      <c r="R17" s="882"/>
      <c r="S17" s="666">
        <v>-751</v>
      </c>
      <c r="T17" s="217"/>
      <c r="U17" s="888">
        <v>3915</v>
      </c>
      <c r="V17" s="667">
        <v>3927.9046699999999</v>
      </c>
      <c r="W17"/>
      <c r="X17"/>
      <c r="Y17"/>
    </row>
    <row r="18" spans="1:25" s="14" customFormat="1" x14ac:dyDescent="0.25">
      <c r="A18" s="438"/>
      <c r="B18" s="889" t="s">
        <v>28</v>
      </c>
      <c r="C18" s="889"/>
      <c r="D18" s="889"/>
      <c r="E18" s="890">
        <v>14</v>
      </c>
      <c r="F18" s="891">
        <f t="shared" si="2"/>
        <v>0</v>
      </c>
      <c r="G18" s="892"/>
      <c r="H18" s="893"/>
      <c r="I18" s="894"/>
      <c r="J18" s="895"/>
      <c r="K18" s="895"/>
      <c r="L18" s="894"/>
      <c r="M18" s="894"/>
      <c r="N18" s="896"/>
      <c r="O18" s="891"/>
      <c r="P18" s="891"/>
      <c r="Q18" s="897"/>
      <c r="R18" s="891"/>
      <c r="S18" s="898"/>
      <c r="T18" s="866"/>
      <c r="U18" s="899">
        <v>0</v>
      </c>
      <c r="V18" s="898">
        <v>0</v>
      </c>
      <c r="W18"/>
      <c r="X18"/>
      <c r="Y18"/>
    </row>
    <row r="19" spans="1:25" s="14" customFormat="1" x14ac:dyDescent="0.25">
      <c r="A19" s="438"/>
      <c r="B19" s="442" t="s">
        <v>30</v>
      </c>
      <c r="C19" s="443"/>
      <c r="D19" s="443"/>
      <c r="E19" s="867">
        <v>15</v>
      </c>
      <c r="F19" s="61">
        <f t="shared" si="2"/>
        <v>0</v>
      </c>
      <c r="G19" s="868"/>
      <c r="H19" s="325"/>
      <c r="I19" s="323"/>
      <c r="J19" s="458"/>
      <c r="K19" s="458"/>
      <c r="L19" s="323"/>
      <c r="M19" s="323"/>
      <c r="N19" s="321"/>
      <c r="O19" s="61"/>
      <c r="P19" s="61"/>
      <c r="Q19" s="182"/>
      <c r="R19" s="61"/>
      <c r="S19" s="635"/>
      <c r="T19" s="866"/>
      <c r="U19" s="869">
        <v>0</v>
      </c>
      <c r="V19" s="635">
        <v>0</v>
      </c>
      <c r="W19"/>
      <c r="X19"/>
      <c r="Y19"/>
    </row>
    <row r="20" spans="1:25" s="14" customFormat="1" x14ac:dyDescent="0.25">
      <c r="A20" s="438"/>
      <c r="B20" s="442" t="s">
        <v>186</v>
      </c>
      <c r="C20" s="443"/>
      <c r="D20" s="443"/>
      <c r="E20" s="867">
        <v>16</v>
      </c>
      <c r="F20" s="61">
        <f t="shared" si="2"/>
        <v>0</v>
      </c>
      <c r="G20" s="868"/>
      <c r="H20" s="325"/>
      <c r="I20" s="323"/>
      <c r="J20" s="458"/>
      <c r="K20" s="458"/>
      <c r="L20" s="323"/>
      <c r="M20" s="323"/>
      <c r="N20" s="321"/>
      <c r="O20" s="61"/>
      <c r="P20" s="61"/>
      <c r="Q20" s="182"/>
      <c r="R20" s="61"/>
      <c r="S20" s="635"/>
      <c r="T20" s="866"/>
      <c r="U20" s="869">
        <v>0</v>
      </c>
      <c r="V20" s="635">
        <v>0</v>
      </c>
      <c r="W20"/>
      <c r="X20"/>
      <c r="Y20"/>
    </row>
    <row r="21" spans="1:25" s="14" customFormat="1" x14ac:dyDescent="0.25">
      <c r="A21" s="438"/>
      <c r="B21" s="442" t="s">
        <v>36</v>
      </c>
      <c r="C21" s="442"/>
      <c r="D21" s="442"/>
      <c r="E21" s="867">
        <v>17</v>
      </c>
      <c r="F21" s="61">
        <f t="shared" si="2"/>
        <v>0</v>
      </c>
      <c r="G21" s="868"/>
      <c r="H21" s="325"/>
      <c r="I21" s="323"/>
      <c r="J21" s="458"/>
      <c r="K21" s="458"/>
      <c r="L21" s="323"/>
      <c r="M21" s="323"/>
      <c r="N21" s="321"/>
      <c r="O21" s="61"/>
      <c r="P21" s="61"/>
      <c r="Q21" s="182"/>
      <c r="R21" s="61"/>
      <c r="S21" s="635"/>
      <c r="T21" s="866"/>
      <c r="U21" s="869">
        <v>0</v>
      </c>
      <c r="V21" s="635">
        <v>0</v>
      </c>
      <c r="W21"/>
      <c r="X21"/>
      <c r="Y21"/>
    </row>
    <row r="22" spans="1:25" s="239" customFormat="1" x14ac:dyDescent="0.25">
      <c r="A22" s="235"/>
      <c r="B22" s="236" t="s">
        <v>165</v>
      </c>
      <c r="C22" s="236"/>
      <c r="D22" s="236"/>
      <c r="E22" s="900">
        <v>18</v>
      </c>
      <c r="F22" s="520">
        <f>SUM(G22:N22)</f>
        <v>0</v>
      </c>
      <c r="G22" s="901"/>
      <c r="H22" s="240"/>
      <c r="I22" s="241"/>
      <c r="J22" s="241"/>
      <c r="K22" s="241"/>
      <c r="L22" s="241"/>
      <c r="M22" s="241"/>
      <c r="N22" s="434"/>
      <c r="O22" s="583"/>
      <c r="P22" s="238"/>
      <c r="Q22" s="632"/>
      <c r="R22" s="606"/>
      <c r="S22" s="238"/>
      <c r="T22" s="139"/>
      <c r="U22" s="522">
        <v>0</v>
      </c>
      <c r="V22" s="238">
        <v>0</v>
      </c>
      <c r="W22"/>
      <c r="X22"/>
      <c r="Y22"/>
    </row>
    <row r="23" spans="1:25" s="14" customFormat="1" x14ac:dyDescent="0.25">
      <c r="A23" s="438"/>
      <c r="B23" s="442" t="s">
        <v>40</v>
      </c>
      <c r="C23" s="442"/>
      <c r="D23" s="442"/>
      <c r="E23" s="867">
        <v>19</v>
      </c>
      <c r="F23" s="61">
        <f t="shared" si="2"/>
        <v>0</v>
      </c>
      <c r="G23" s="868"/>
      <c r="H23" s="325"/>
      <c r="I23" s="323"/>
      <c r="J23" s="458"/>
      <c r="K23" s="458"/>
      <c r="L23" s="323"/>
      <c r="M23" s="323"/>
      <c r="N23" s="321"/>
      <c r="O23" s="61"/>
      <c r="P23" s="61"/>
      <c r="Q23" s="182"/>
      <c r="R23" s="61"/>
      <c r="S23" s="635"/>
      <c r="T23" s="866"/>
      <c r="U23" s="869">
        <v>0</v>
      </c>
      <c r="V23" s="635">
        <v>1797.395</v>
      </c>
      <c r="W23"/>
      <c r="X23"/>
      <c r="Y23"/>
    </row>
    <row r="24" spans="1:25" s="14" customFormat="1" x14ac:dyDescent="0.25">
      <c r="A24" s="438"/>
      <c r="B24" s="442" t="s">
        <v>43</v>
      </c>
      <c r="C24" s="442"/>
      <c r="D24" s="442"/>
      <c r="E24" s="867">
        <v>20</v>
      </c>
      <c r="F24" s="61">
        <f t="shared" si="2"/>
        <v>0</v>
      </c>
      <c r="G24" s="868"/>
      <c r="H24" s="325"/>
      <c r="I24" s="323"/>
      <c r="J24" s="458"/>
      <c r="K24" s="458"/>
      <c r="L24" s="323"/>
      <c r="M24" s="323"/>
      <c r="N24" s="321"/>
      <c r="O24" s="61"/>
      <c r="P24" s="61"/>
      <c r="Q24" s="182"/>
      <c r="R24" s="61"/>
      <c r="S24" s="635"/>
      <c r="T24" s="866"/>
      <c r="U24" s="869">
        <v>0</v>
      </c>
      <c r="V24" s="635">
        <v>0</v>
      </c>
      <c r="W24"/>
      <c r="X24"/>
      <c r="Y24"/>
    </row>
    <row r="25" spans="1:25" s="239" customFormat="1" x14ac:dyDescent="0.25">
      <c r="A25" s="235"/>
      <c r="B25" s="236" t="s">
        <v>145</v>
      </c>
      <c r="C25" s="236"/>
      <c r="D25" s="236"/>
      <c r="E25" s="900">
        <v>21</v>
      </c>
      <c r="F25" s="520">
        <f t="shared" si="2"/>
        <v>0</v>
      </c>
      <c r="G25" s="901"/>
      <c r="H25" s="240"/>
      <c r="I25" s="241"/>
      <c r="J25" s="241"/>
      <c r="K25" s="241"/>
      <c r="L25" s="241"/>
      <c r="M25" s="241"/>
      <c r="N25" s="434"/>
      <c r="O25" s="583"/>
      <c r="P25" s="238"/>
      <c r="Q25" s="632"/>
      <c r="R25" s="606"/>
      <c r="S25" s="238"/>
      <c r="T25" s="139"/>
      <c r="U25" s="522">
        <v>0</v>
      </c>
      <c r="V25" s="238">
        <v>0</v>
      </c>
      <c r="W25"/>
      <c r="X25"/>
      <c r="Y25"/>
    </row>
    <row r="26" spans="1:25" s="14" customFormat="1" x14ac:dyDescent="0.25">
      <c r="A26" s="438"/>
      <c r="B26" s="442" t="s">
        <v>44</v>
      </c>
      <c r="C26" s="442"/>
      <c r="D26" s="442"/>
      <c r="E26" s="867">
        <v>22</v>
      </c>
      <c r="F26" s="61">
        <f t="shared" si="2"/>
        <v>0</v>
      </c>
      <c r="G26" s="868"/>
      <c r="H26" s="325"/>
      <c r="I26" s="323"/>
      <c r="J26" s="458"/>
      <c r="K26" s="458"/>
      <c r="L26" s="323"/>
      <c r="M26" s="323"/>
      <c r="N26" s="321"/>
      <c r="O26" s="61"/>
      <c r="P26" s="61"/>
      <c r="Q26" s="182"/>
      <c r="R26" s="61"/>
      <c r="S26" s="635"/>
      <c r="T26" s="866"/>
      <c r="U26" s="869">
        <v>0</v>
      </c>
      <c r="V26" s="635">
        <v>0</v>
      </c>
      <c r="W26"/>
      <c r="X26"/>
      <c r="Y26"/>
    </row>
    <row r="27" spans="1:25" s="14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904">
        <f t="shared" si="2"/>
        <v>11340</v>
      </c>
      <c r="G27" s="905">
        <v>11340</v>
      </c>
      <c r="H27" s="906"/>
      <c r="I27" s="907"/>
      <c r="J27" s="908"/>
      <c r="K27" s="908"/>
      <c r="L27" s="907"/>
      <c r="M27" s="907"/>
      <c r="N27" s="497"/>
      <c r="O27" s="61"/>
      <c r="P27" s="61"/>
      <c r="Q27" s="182"/>
      <c r="R27" s="103"/>
      <c r="S27" s="909">
        <v>21128</v>
      </c>
      <c r="T27" s="866"/>
      <c r="U27" s="910">
        <v>11565</v>
      </c>
      <c r="V27" s="909">
        <v>19566.74295</v>
      </c>
      <c r="W27"/>
      <c r="X27"/>
      <c r="Y27"/>
    </row>
    <row r="28" spans="1:25" ht="13.8" thickBot="1" x14ac:dyDescent="0.3">
      <c r="A28" s="854" t="s">
        <v>167</v>
      </c>
      <c r="B28" s="855"/>
      <c r="C28" s="855"/>
      <c r="D28" s="855"/>
      <c r="E28" s="858">
        <v>24</v>
      </c>
      <c r="F28" s="859">
        <f>SUM(F29:F43)</f>
        <v>209415</v>
      </c>
      <c r="G28" s="860">
        <f t="shared" ref="G28:M28" si="3">SUM(G29:G43)</f>
        <v>198681</v>
      </c>
      <c r="H28" s="861">
        <f t="shared" si="3"/>
        <v>10095</v>
      </c>
      <c r="I28" s="861">
        <f t="shared" si="3"/>
        <v>0</v>
      </c>
      <c r="J28" s="861">
        <f t="shared" si="3"/>
        <v>0</v>
      </c>
      <c r="K28" s="861">
        <f t="shared" si="3"/>
        <v>0</v>
      </c>
      <c r="L28" s="861">
        <f t="shared" si="3"/>
        <v>639</v>
      </c>
      <c r="M28" s="861">
        <f t="shared" si="3"/>
        <v>0</v>
      </c>
      <c r="N28" s="862">
        <f>SUM(N29:N43)</f>
        <v>0</v>
      </c>
      <c r="O28" s="863">
        <f>SUM(O29:O43)</f>
        <v>0</v>
      </c>
      <c r="P28" s="832">
        <f>SUM(P29:P43)</f>
        <v>0</v>
      </c>
      <c r="Q28" s="864">
        <f>IF(F28=0,0,P28/F28)</f>
        <v>0</v>
      </c>
      <c r="R28" s="832">
        <f>SUM(R29:R43)</f>
        <v>0</v>
      </c>
      <c r="S28" s="859">
        <f>SUM(S29:S43)</f>
        <v>235502</v>
      </c>
      <c r="T28" s="911"/>
      <c r="U28" s="859">
        <f>SUM(U29:U43)</f>
        <v>252335</v>
      </c>
      <c r="V28" s="859">
        <f>SUM(V29:V43)</f>
        <v>218599.30356000003</v>
      </c>
    </row>
    <row r="29" spans="1:25" s="14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61">
        <f>SUM(G29:N29)</f>
        <v>0</v>
      </c>
      <c r="G29" s="868"/>
      <c r="H29" s="325"/>
      <c r="I29" s="323"/>
      <c r="J29" s="458"/>
      <c r="K29" s="458"/>
      <c r="L29" s="323"/>
      <c r="M29" s="323"/>
      <c r="N29" s="321"/>
      <c r="O29" s="102"/>
      <c r="P29" s="102"/>
      <c r="Q29" s="457"/>
      <c r="R29" s="102"/>
      <c r="S29" s="635"/>
      <c r="T29" s="866"/>
      <c r="U29" s="869">
        <v>11456</v>
      </c>
      <c r="V29" s="635">
        <v>0</v>
      </c>
      <c r="W29"/>
      <c r="X29"/>
      <c r="Y29"/>
    </row>
    <row r="30" spans="1:25" s="14" customFormat="1" x14ac:dyDescent="0.25">
      <c r="A30" s="438"/>
      <c r="B30" s="442" t="s">
        <v>28</v>
      </c>
      <c r="C30" s="442"/>
      <c r="D30" s="442"/>
      <c r="E30" s="867">
        <v>26</v>
      </c>
      <c r="F30" s="61">
        <f t="shared" ref="F30:F43" si="4">SUM(G30:N30)</f>
        <v>0</v>
      </c>
      <c r="G30" s="912"/>
      <c r="H30" s="183"/>
      <c r="I30" s="60"/>
      <c r="J30" s="160"/>
      <c r="K30" s="160"/>
      <c r="L30" s="60"/>
      <c r="M30" s="60"/>
      <c r="N30" s="223"/>
      <c r="O30" s="184"/>
      <c r="P30" s="184"/>
      <c r="Q30" s="460"/>
      <c r="R30" s="184"/>
      <c r="S30" s="635"/>
      <c r="T30" s="866"/>
      <c r="U30" s="869">
        <v>0</v>
      </c>
      <c r="V30" s="635">
        <v>0</v>
      </c>
      <c r="W30"/>
      <c r="X30"/>
      <c r="Y30"/>
    </row>
    <row r="31" spans="1:25" s="14" customFormat="1" x14ac:dyDescent="0.25">
      <c r="A31" s="438"/>
      <c r="B31" s="442" t="s">
        <v>30</v>
      </c>
      <c r="C31" s="442"/>
      <c r="D31" s="442"/>
      <c r="E31" s="867">
        <v>27</v>
      </c>
      <c r="F31" s="61">
        <f t="shared" si="4"/>
        <v>0</v>
      </c>
      <c r="G31" s="912"/>
      <c r="H31" s="183"/>
      <c r="I31" s="60"/>
      <c r="J31" s="160"/>
      <c r="K31" s="160"/>
      <c r="L31" s="60"/>
      <c r="M31" s="60"/>
      <c r="N31" s="223"/>
      <c r="O31" s="184"/>
      <c r="P31" s="184"/>
      <c r="Q31" s="460"/>
      <c r="R31" s="184"/>
      <c r="S31" s="635"/>
      <c r="T31" s="866"/>
      <c r="U31" s="869">
        <v>0</v>
      </c>
      <c r="V31" s="635">
        <v>0</v>
      </c>
      <c r="W31"/>
      <c r="X31"/>
      <c r="Y31"/>
    </row>
    <row r="32" spans="1:25" s="14" customFormat="1" x14ac:dyDescent="0.25">
      <c r="A32" s="438"/>
      <c r="B32" s="442" t="s">
        <v>186</v>
      </c>
      <c r="C32" s="443"/>
      <c r="D32" s="443"/>
      <c r="E32" s="867">
        <v>28</v>
      </c>
      <c r="F32" s="61">
        <f t="shared" si="4"/>
        <v>0</v>
      </c>
      <c r="G32" s="912"/>
      <c r="H32" s="183"/>
      <c r="I32" s="60"/>
      <c r="J32" s="160"/>
      <c r="K32" s="160"/>
      <c r="L32" s="60"/>
      <c r="M32" s="60"/>
      <c r="N32" s="223"/>
      <c r="O32" s="184"/>
      <c r="P32" s="184"/>
      <c r="Q32" s="460"/>
      <c r="R32" s="184"/>
      <c r="S32" s="635"/>
      <c r="T32" s="866"/>
      <c r="U32" s="869">
        <v>0</v>
      </c>
      <c r="V32" s="635">
        <v>0</v>
      </c>
      <c r="W32"/>
      <c r="X32"/>
      <c r="Y32"/>
    </row>
    <row r="33" spans="1:25" s="14" customFormat="1" x14ac:dyDescent="0.25">
      <c r="A33" s="438"/>
      <c r="B33" s="442" t="s">
        <v>51</v>
      </c>
      <c r="C33" s="442"/>
      <c r="D33" s="442"/>
      <c r="E33" s="867">
        <v>29</v>
      </c>
      <c r="F33" s="61">
        <f t="shared" si="4"/>
        <v>4342</v>
      </c>
      <c r="G33" s="912">
        <v>4342</v>
      </c>
      <c r="H33" s="183"/>
      <c r="I33" s="60"/>
      <c r="J33" s="160"/>
      <c r="K33" s="160"/>
      <c r="L33" s="60"/>
      <c r="M33" s="60"/>
      <c r="N33" s="223"/>
      <c r="O33" s="184"/>
      <c r="P33" s="184"/>
      <c r="Q33" s="460"/>
      <c r="R33" s="184"/>
      <c r="S33" s="635">
        <v>5191</v>
      </c>
      <c r="T33" s="866"/>
      <c r="U33" s="869">
        <v>4067</v>
      </c>
      <c r="V33" s="635">
        <v>5282.6538300000002</v>
      </c>
      <c r="W33"/>
      <c r="X33"/>
      <c r="Y33"/>
    </row>
    <row r="34" spans="1:25" s="14" customFormat="1" x14ac:dyDescent="0.25">
      <c r="A34" s="438"/>
      <c r="B34" s="442" t="s">
        <v>36</v>
      </c>
      <c r="C34" s="442"/>
      <c r="D34" s="442"/>
      <c r="E34" s="867">
        <v>30</v>
      </c>
      <c r="F34" s="61">
        <f t="shared" si="4"/>
        <v>0</v>
      </c>
      <c r="G34" s="912"/>
      <c r="H34" s="183"/>
      <c r="I34" s="60"/>
      <c r="J34" s="160"/>
      <c r="K34" s="160"/>
      <c r="L34" s="60"/>
      <c r="M34" s="60"/>
      <c r="N34" s="223"/>
      <c r="O34" s="184"/>
      <c r="P34" s="184"/>
      <c r="Q34" s="460"/>
      <c r="R34" s="184"/>
      <c r="S34" s="635"/>
      <c r="T34" s="866"/>
      <c r="U34" s="869">
        <v>0</v>
      </c>
      <c r="V34" s="635">
        <v>0</v>
      </c>
      <c r="W34"/>
      <c r="X34"/>
      <c r="Y34"/>
    </row>
    <row r="35" spans="1:25" s="239" customFormat="1" x14ac:dyDescent="0.25">
      <c r="A35" s="235"/>
      <c r="B35" s="236" t="s">
        <v>165</v>
      </c>
      <c r="C35" s="236"/>
      <c r="D35" s="236"/>
      <c r="E35" s="900">
        <v>31</v>
      </c>
      <c r="F35" s="520">
        <f t="shared" si="4"/>
        <v>0</v>
      </c>
      <c r="G35" s="901"/>
      <c r="H35" s="240"/>
      <c r="I35" s="241"/>
      <c r="J35" s="241"/>
      <c r="K35" s="241"/>
      <c r="L35" s="241"/>
      <c r="M35" s="241"/>
      <c r="N35" s="434"/>
      <c r="O35" s="583"/>
      <c r="P35" s="238"/>
      <c r="Q35" s="632"/>
      <c r="R35" s="606"/>
      <c r="S35" s="238"/>
      <c r="T35" s="139"/>
      <c r="U35" s="522">
        <v>0</v>
      </c>
      <c r="V35" s="238">
        <v>0</v>
      </c>
      <c r="W35"/>
      <c r="X35"/>
      <c r="Y35"/>
    </row>
    <row r="36" spans="1:25" s="14" customFormat="1" x14ac:dyDescent="0.25">
      <c r="A36" s="438"/>
      <c r="B36" s="442" t="s">
        <v>53</v>
      </c>
      <c r="C36" s="442"/>
      <c r="D36" s="442"/>
      <c r="E36" s="867">
        <v>32</v>
      </c>
      <c r="F36" s="61">
        <f t="shared" si="4"/>
        <v>0</v>
      </c>
      <c r="G36" s="912"/>
      <c r="H36" s="183"/>
      <c r="I36" s="60"/>
      <c r="J36" s="60"/>
      <c r="K36" s="160"/>
      <c r="L36" s="60"/>
      <c r="M36" s="60"/>
      <c r="N36" s="223"/>
      <c r="O36" s="184"/>
      <c r="P36" s="184"/>
      <c r="Q36" s="460"/>
      <c r="R36" s="184"/>
      <c r="S36" s="635"/>
      <c r="T36" s="866"/>
      <c r="U36" s="869">
        <v>0</v>
      </c>
      <c r="V36" s="635">
        <v>1797.395</v>
      </c>
      <c r="W36"/>
      <c r="X36"/>
      <c r="Y36"/>
    </row>
    <row r="37" spans="1:25" s="14" customFormat="1" x14ac:dyDescent="0.25">
      <c r="A37" s="438"/>
      <c r="B37" s="442" t="s">
        <v>126</v>
      </c>
      <c r="C37" s="442"/>
      <c r="D37" s="442"/>
      <c r="E37" s="867">
        <v>33</v>
      </c>
      <c r="F37" s="61">
        <f t="shared" si="4"/>
        <v>0</v>
      </c>
      <c r="G37" s="912"/>
      <c r="H37" s="183"/>
      <c r="I37" s="60"/>
      <c r="J37" s="60"/>
      <c r="K37" s="160"/>
      <c r="L37" s="60"/>
      <c r="M37" s="60"/>
      <c r="N37" s="223"/>
      <c r="O37" s="184"/>
      <c r="P37" s="184"/>
      <c r="Q37" s="460"/>
      <c r="R37" s="184"/>
      <c r="S37" s="635"/>
      <c r="T37" s="866"/>
      <c r="U37" s="869">
        <v>0</v>
      </c>
      <c r="V37" s="635">
        <v>0</v>
      </c>
      <c r="W37"/>
      <c r="X37"/>
      <c r="Y37"/>
    </row>
    <row r="38" spans="1:25" s="14" customFormat="1" x14ac:dyDescent="0.25">
      <c r="A38" s="438"/>
      <c r="B38" s="442" t="s">
        <v>55</v>
      </c>
      <c r="C38" s="442"/>
      <c r="D38" s="442"/>
      <c r="E38" s="867">
        <v>34</v>
      </c>
      <c r="F38" s="61">
        <f t="shared" si="4"/>
        <v>0</v>
      </c>
      <c r="G38" s="912"/>
      <c r="H38" s="183"/>
      <c r="I38" s="60"/>
      <c r="J38" s="60"/>
      <c r="K38" s="160"/>
      <c r="L38" s="60"/>
      <c r="M38" s="60"/>
      <c r="N38" s="223"/>
      <c r="O38" s="184"/>
      <c r="P38" s="184"/>
      <c r="Q38" s="460"/>
      <c r="R38" s="184"/>
      <c r="S38" s="635"/>
      <c r="T38" s="866"/>
      <c r="U38" s="869">
        <v>0</v>
      </c>
      <c r="V38" s="635">
        <v>0</v>
      </c>
      <c r="W38"/>
      <c r="X38"/>
      <c r="Y38"/>
    </row>
    <row r="39" spans="1:25" s="239" customFormat="1" x14ac:dyDescent="0.25">
      <c r="A39" s="235"/>
      <c r="B39" s="236" t="s">
        <v>145</v>
      </c>
      <c r="C39" s="236"/>
      <c r="D39" s="236"/>
      <c r="E39" s="900">
        <v>35</v>
      </c>
      <c r="F39" s="520">
        <f t="shared" si="4"/>
        <v>0</v>
      </c>
      <c r="G39" s="901"/>
      <c r="H39" s="240"/>
      <c r="I39" s="241"/>
      <c r="J39" s="241"/>
      <c r="K39" s="241"/>
      <c r="L39" s="241"/>
      <c r="M39" s="241"/>
      <c r="N39" s="434"/>
      <c r="O39" s="583"/>
      <c r="P39" s="238"/>
      <c r="Q39" s="632"/>
      <c r="R39" s="606"/>
      <c r="S39" s="238"/>
      <c r="T39" s="139"/>
      <c r="U39" s="522">
        <v>0</v>
      </c>
      <c r="V39" s="238">
        <v>0</v>
      </c>
      <c r="W39"/>
      <c r="X39"/>
      <c r="Y39"/>
    </row>
    <row r="40" spans="1:25" s="14" customFormat="1" x14ac:dyDescent="0.25">
      <c r="A40" s="438"/>
      <c r="B40" s="442" t="s">
        <v>56</v>
      </c>
      <c r="C40" s="442"/>
      <c r="D40" s="442"/>
      <c r="E40" s="867">
        <v>36</v>
      </c>
      <c r="F40" s="61">
        <f t="shared" si="4"/>
        <v>0</v>
      </c>
      <c r="G40" s="912"/>
      <c r="H40" s="183"/>
      <c r="I40" s="60"/>
      <c r="J40" s="160"/>
      <c r="K40" s="160"/>
      <c r="L40" s="60"/>
      <c r="M40" s="60"/>
      <c r="N40" s="223"/>
      <c r="O40" s="184"/>
      <c r="P40" s="184"/>
      <c r="Q40" s="460"/>
      <c r="R40" s="184"/>
      <c r="S40" s="635"/>
      <c r="T40" s="866"/>
      <c r="U40" s="869">
        <v>0</v>
      </c>
      <c r="V40" s="635">
        <v>0</v>
      </c>
      <c r="W40"/>
      <c r="X40"/>
      <c r="Y40"/>
    </row>
    <row r="41" spans="1:25" s="14" customFormat="1" x14ac:dyDescent="0.25">
      <c r="A41" s="438"/>
      <c r="B41" s="442" t="s">
        <v>57</v>
      </c>
      <c r="C41" s="442"/>
      <c r="D41" s="442"/>
      <c r="E41" s="867">
        <v>37</v>
      </c>
      <c r="F41" s="61">
        <f t="shared" si="4"/>
        <v>173402</v>
      </c>
      <c r="G41" s="912">
        <v>173402</v>
      </c>
      <c r="H41" s="183"/>
      <c r="I41" s="60"/>
      <c r="J41" s="160"/>
      <c r="K41" s="160"/>
      <c r="L41" s="60"/>
      <c r="M41" s="60"/>
      <c r="N41" s="223"/>
      <c r="O41" s="184"/>
      <c r="P41" s="184"/>
      <c r="Q41" s="460"/>
      <c r="R41" s="184"/>
      <c r="S41" s="635">
        <v>196957</v>
      </c>
      <c r="T41" s="866"/>
      <c r="U41" s="869">
        <v>176305</v>
      </c>
      <c r="V41" s="635">
        <v>175179.40871000002</v>
      </c>
      <c r="W41"/>
      <c r="X41"/>
      <c r="Y41"/>
    </row>
    <row r="42" spans="1:25" s="14" customFormat="1" x14ac:dyDescent="0.25">
      <c r="A42" s="438"/>
      <c r="B42" s="442" t="s">
        <v>58</v>
      </c>
      <c r="C42" s="442"/>
      <c r="D42" s="442"/>
      <c r="E42" s="867">
        <v>38</v>
      </c>
      <c r="F42" s="61">
        <f t="shared" si="4"/>
        <v>10734</v>
      </c>
      <c r="G42" s="913"/>
      <c r="H42" s="183">
        <v>10095</v>
      </c>
      <c r="I42" s="60"/>
      <c r="J42" s="160"/>
      <c r="K42" s="160"/>
      <c r="L42" s="60">
        <v>639</v>
      </c>
      <c r="M42" s="60"/>
      <c r="N42" s="223"/>
      <c r="O42" s="184"/>
      <c r="P42" s="184"/>
      <c r="Q42" s="460"/>
      <c r="R42" s="184"/>
      <c r="S42" s="635">
        <v>506</v>
      </c>
      <c r="T42" s="914"/>
      <c r="U42" s="869">
        <v>41217</v>
      </c>
      <c r="V42" s="635">
        <v>474.55500000000001</v>
      </c>
      <c r="W42"/>
      <c r="X42"/>
      <c r="Y42"/>
    </row>
    <row r="43" spans="1:25" s="14" customFormat="1" x14ac:dyDescent="0.25">
      <c r="A43" s="445"/>
      <c r="B43" s="446" t="s">
        <v>46</v>
      </c>
      <c r="C43" s="446"/>
      <c r="D43" s="446"/>
      <c r="E43" s="915">
        <v>39</v>
      </c>
      <c r="F43" s="904">
        <f t="shared" si="4"/>
        <v>20937</v>
      </c>
      <c r="G43" s="916">
        <v>20937</v>
      </c>
      <c r="H43" s="461"/>
      <c r="I43" s="435"/>
      <c r="J43" s="462"/>
      <c r="K43" s="462"/>
      <c r="L43" s="435"/>
      <c r="M43" s="435"/>
      <c r="N43" s="322"/>
      <c r="O43" s="103"/>
      <c r="P43" s="103"/>
      <c r="Q43" s="463"/>
      <c r="R43" s="103"/>
      <c r="S43" s="637">
        <v>32848</v>
      </c>
      <c r="T43" s="866"/>
      <c r="U43" s="917">
        <v>19290</v>
      </c>
      <c r="V43" s="637">
        <v>35865.291020000004</v>
      </c>
      <c r="W43"/>
      <c r="X43"/>
      <c r="Y43"/>
    </row>
    <row r="44" spans="1:25" s="14" customFormat="1" ht="12.75" customHeight="1" thickBot="1" x14ac:dyDescent="0.3">
      <c r="A44" s="438" t="s">
        <v>169</v>
      </c>
      <c r="B44" s="441"/>
      <c r="C44" s="441"/>
      <c r="D44" s="441"/>
      <c r="E44" s="903">
        <v>40</v>
      </c>
      <c r="F44" s="918">
        <f t="shared" ref="F44:S44" si="5">F29+F33+F37+F41+F42+F43-F6-F27</f>
        <v>0</v>
      </c>
      <c r="G44" s="919">
        <f t="shared" si="5"/>
        <v>0</v>
      </c>
      <c r="H44" s="920">
        <f t="shared" si="5"/>
        <v>0</v>
      </c>
      <c r="I44" s="921">
        <f t="shared" si="5"/>
        <v>0</v>
      </c>
      <c r="J44" s="921">
        <f t="shared" si="5"/>
        <v>0</v>
      </c>
      <c r="K44" s="921">
        <f t="shared" si="5"/>
        <v>0</v>
      </c>
      <c r="L44" s="921">
        <f t="shared" si="5"/>
        <v>0</v>
      </c>
      <c r="M44" s="921">
        <f t="shared" si="5"/>
        <v>0</v>
      </c>
      <c r="N44" s="921">
        <f t="shared" si="5"/>
        <v>0</v>
      </c>
      <c r="O44" s="515">
        <f t="shared" si="5"/>
        <v>0</v>
      </c>
      <c r="P44" s="515">
        <f t="shared" si="5"/>
        <v>0</v>
      </c>
      <c r="Q44" s="578">
        <f t="shared" si="5"/>
        <v>0</v>
      </c>
      <c r="R44" s="515">
        <f t="shared" si="5"/>
        <v>0</v>
      </c>
      <c r="S44" s="515">
        <f t="shared" si="5"/>
        <v>19608.81700000001</v>
      </c>
      <c r="T44" s="139"/>
      <c r="U44" s="922">
        <f>U29+U33+U37+U41+U42+U43-U6-U27</f>
        <v>0</v>
      </c>
      <c r="V44" s="918">
        <f t="shared" ref="V44" si="6">V29+V33+V37+V41+V42+V43-V6-V27</f>
        <v>14202.709900000031</v>
      </c>
      <c r="W44"/>
      <c r="X44"/>
      <c r="Y44"/>
    </row>
    <row r="45" spans="1:25" ht="13.8" thickBot="1" x14ac:dyDescent="0.3">
      <c r="A45" s="854" t="s">
        <v>168</v>
      </c>
      <c r="B45" s="855"/>
      <c r="C45" s="855"/>
      <c r="D45" s="855"/>
      <c r="E45" s="858">
        <v>41</v>
      </c>
      <c r="F45" s="859">
        <f t="shared" ref="F45:P45" si="7">F28-F5</f>
        <v>0</v>
      </c>
      <c r="G45" s="860">
        <f t="shared" si="7"/>
        <v>0</v>
      </c>
      <c r="H45" s="861">
        <f t="shared" si="7"/>
        <v>0</v>
      </c>
      <c r="I45" s="861">
        <f t="shared" si="7"/>
        <v>0</v>
      </c>
      <c r="J45" s="861">
        <f t="shared" si="7"/>
        <v>0</v>
      </c>
      <c r="K45" s="861">
        <f t="shared" si="7"/>
        <v>0</v>
      </c>
      <c r="L45" s="861">
        <f t="shared" si="7"/>
        <v>0</v>
      </c>
      <c r="M45" s="861">
        <f t="shared" si="7"/>
        <v>0</v>
      </c>
      <c r="N45" s="862">
        <f>N28-N5</f>
        <v>0</v>
      </c>
      <c r="O45" s="863">
        <f t="shared" si="7"/>
        <v>0</v>
      </c>
      <c r="P45" s="832">
        <f t="shared" si="7"/>
        <v>0</v>
      </c>
      <c r="Q45" s="864"/>
      <c r="R45" s="832">
        <f>R28-R5</f>
        <v>0</v>
      </c>
      <c r="S45" s="865">
        <f>S28-S5</f>
        <v>19608.81700000001</v>
      </c>
      <c r="T45" s="911"/>
      <c r="U45" s="859">
        <f>U28-U5</f>
        <v>0</v>
      </c>
      <c r="V45" s="859">
        <f>V28-V5</f>
        <v>14202.709900000074</v>
      </c>
    </row>
    <row r="46" spans="1:25" x14ac:dyDescent="0.25">
      <c r="A46" s="24" t="s">
        <v>210</v>
      </c>
      <c r="C46" s="621"/>
      <c r="D46" s="621"/>
      <c r="E46" s="469" t="s">
        <v>162</v>
      </c>
      <c r="G46" s="24"/>
      <c r="H46" s="472"/>
      <c r="I46" s="473"/>
      <c r="J46" s="473">
        <v>800</v>
      </c>
      <c r="K46" s="473">
        <v>4514</v>
      </c>
      <c r="L46" s="473">
        <v>1473</v>
      </c>
      <c r="M46" s="473"/>
      <c r="N46" s="471"/>
      <c r="O46" s="24"/>
      <c r="P46" s="24"/>
      <c r="R46" s="525"/>
      <c r="S46" s="525"/>
      <c r="T46" s="525"/>
      <c r="U46" s="525"/>
      <c r="V46" s="525"/>
    </row>
    <row r="47" spans="1:25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0</v>
      </c>
      <c r="G47" s="25"/>
      <c r="S47" s="703"/>
      <c r="T47" s="501"/>
      <c r="U47" s="501"/>
      <c r="V47" s="501"/>
    </row>
    <row r="48" spans="1:25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0</v>
      </c>
      <c r="G48" s="25"/>
      <c r="S48" s="501"/>
      <c r="T48" s="501"/>
      <c r="U48" s="501"/>
      <c r="V48" s="501"/>
    </row>
  </sheetData>
  <mergeCells count="5">
    <mergeCell ref="A3:D3"/>
    <mergeCell ref="C4:D4"/>
    <mergeCell ref="A47:D47"/>
    <mergeCell ref="A48:E48"/>
    <mergeCell ref="H3:N3"/>
  </mergeCells>
  <phoneticPr fontId="0" type="noConversion"/>
  <pageMargins left="0.47244094488188981" right="0.39370078740157483" top="0.35433070866141736" bottom="0.35433070866141736" header="0.23622047244094491" footer="0.19685039370078741"/>
  <pageSetup paperSize="9" scale="80" orientation="landscape" r:id="rId1"/>
  <headerFooter alignWithMargins="0"/>
  <ignoredErrors>
    <ignoredError sqref="S6 U5:V5" formulaRange="1"/>
    <ignoredError sqref="F28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59"/>
  <sheetViews>
    <sheetView showGridLines="0" workbookViewId="0"/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0" customWidth="1"/>
    <col min="6" max="6" width="10.44140625" style="24" customWidth="1"/>
    <col min="7" max="7" width="10.44140625" style="29" customWidth="1"/>
    <col min="8" max="14" width="6.5546875" style="29" customWidth="1"/>
    <col min="15" max="15" width="7" style="29" hidden="1" customWidth="1"/>
    <col min="16" max="16" width="10.88671875" style="29" hidden="1" customWidth="1" collapsed="1"/>
    <col min="17" max="17" width="8.44140625" style="29" hidden="1" customWidth="1"/>
    <col min="18" max="18" width="9.88671875" style="29" hidden="1" customWidth="1"/>
    <col min="19" max="19" width="10.44140625" style="29" customWidth="1" collapsed="1"/>
    <col min="20" max="20" width="2" style="141" customWidth="1"/>
    <col min="21" max="21" width="10.44140625" style="24" customWidth="1"/>
    <col min="22" max="22" width="10.44140625" style="29" customWidth="1" collapsed="1"/>
    <col min="23" max="23" width="8.5546875" style="29"/>
    <col min="24" max="24" width="9" style="29" bestFit="1" customWidth="1"/>
  </cols>
  <sheetData>
    <row r="1" spans="1:25" x14ac:dyDescent="0.25">
      <c r="E1" s="684"/>
      <c r="G1" s="24"/>
      <c r="H1" s="24"/>
      <c r="I1" s="24"/>
      <c r="J1" s="24"/>
      <c r="K1" s="24"/>
      <c r="L1" s="24"/>
      <c r="M1" s="24"/>
      <c r="N1" s="24"/>
      <c r="Q1" s="174"/>
      <c r="R1" s="174"/>
      <c r="S1" s="497"/>
      <c r="T1" s="139"/>
      <c r="V1" s="497"/>
      <c r="W1"/>
      <c r="X1"/>
    </row>
    <row r="2" spans="1:25" ht="15" customHeight="1" thickBot="1" x14ac:dyDescent="0.3">
      <c r="A2" s="15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5" ht="15.75" customHeight="1" thickBot="1" x14ac:dyDescent="0.35">
      <c r="A3" s="1045" t="s">
        <v>207</v>
      </c>
      <c r="B3" s="1055"/>
      <c r="C3" s="1055"/>
      <c r="D3" s="1055"/>
      <c r="E3" s="835"/>
      <c r="F3" s="227" t="s">
        <v>0</v>
      </c>
      <c r="G3" s="836" t="s">
        <v>2</v>
      </c>
      <c r="H3" s="1056" t="s">
        <v>3</v>
      </c>
      <c r="I3" s="1056"/>
      <c r="J3" s="1056"/>
      <c r="K3" s="1056"/>
      <c r="L3" s="1056"/>
      <c r="M3" s="1056"/>
      <c r="N3" s="1057"/>
      <c r="O3" s="837" t="s">
        <v>1</v>
      </c>
      <c r="P3" s="838" t="s">
        <v>4</v>
      </c>
      <c r="Q3" s="227" t="s">
        <v>111</v>
      </c>
      <c r="R3" s="227" t="s">
        <v>112</v>
      </c>
      <c r="S3" s="706" t="s">
        <v>4</v>
      </c>
      <c r="T3" s="839"/>
      <c r="U3" s="840" t="s">
        <v>0</v>
      </c>
      <c r="V3" s="706" t="s">
        <v>4</v>
      </c>
      <c r="W3"/>
      <c r="X3"/>
    </row>
    <row r="4" spans="1:25" s="7" customFormat="1" ht="13.8" thickBot="1" x14ac:dyDescent="0.3">
      <c r="A4" s="841" t="s">
        <v>108</v>
      </c>
      <c r="B4" s="842"/>
      <c r="C4" s="1047" t="s">
        <v>79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849" t="s">
        <v>7</v>
      </c>
      <c r="P4" s="850">
        <v>2011</v>
      </c>
      <c r="Q4" s="849">
        <v>2016</v>
      </c>
      <c r="R4" s="849"/>
      <c r="S4" s="851">
        <v>2023</v>
      </c>
      <c r="T4" s="839"/>
      <c r="U4" s="852">
        <v>2023</v>
      </c>
      <c r="V4" s="853">
        <v>2022</v>
      </c>
      <c r="W4" s="28"/>
      <c r="X4" s="28"/>
      <c r="Y4"/>
    </row>
    <row r="5" spans="1:25" ht="13.8" thickBot="1" x14ac:dyDescent="0.3">
      <c r="A5" s="854" t="s">
        <v>166</v>
      </c>
      <c r="B5" s="855"/>
      <c r="C5" s="856"/>
      <c r="D5" s="857"/>
      <c r="E5" s="858">
        <v>1</v>
      </c>
      <c r="F5" s="859">
        <f t="shared" ref="F5:M5" si="0">SUM(F7:F27)</f>
        <v>99549</v>
      </c>
      <c r="G5" s="860">
        <f t="shared" si="0"/>
        <v>98652</v>
      </c>
      <c r="H5" s="861">
        <f t="shared" si="0"/>
        <v>417</v>
      </c>
      <c r="I5" s="861">
        <f t="shared" si="0"/>
        <v>0</v>
      </c>
      <c r="J5" s="861">
        <f t="shared" si="0"/>
        <v>0</v>
      </c>
      <c r="K5" s="861">
        <f t="shared" si="0"/>
        <v>0</v>
      </c>
      <c r="L5" s="861">
        <f t="shared" si="0"/>
        <v>480</v>
      </c>
      <c r="M5" s="861">
        <f t="shared" si="0"/>
        <v>0</v>
      </c>
      <c r="N5" s="862">
        <f>SUM(N7:N27)</f>
        <v>0</v>
      </c>
      <c r="O5" s="863"/>
      <c r="P5" s="832"/>
      <c r="Q5" s="864"/>
      <c r="R5" s="832"/>
      <c r="S5" s="865">
        <f>SUM(S7:S27)</f>
        <v>99732.88079000001</v>
      </c>
      <c r="T5" s="866"/>
      <c r="U5" s="859">
        <f>SUM(U7:U27)</f>
        <v>86490</v>
      </c>
      <c r="V5" s="859">
        <f>SUM(V7:V27)</f>
        <v>87940</v>
      </c>
      <c r="W5"/>
      <c r="X5"/>
    </row>
    <row r="6" spans="1:25" s="14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>SUM(F7:F17)</f>
        <v>93447</v>
      </c>
      <c r="G6" s="868">
        <f t="shared" ref="G6:M6" si="1">SUM(G7:G17)</f>
        <v>92550</v>
      </c>
      <c r="H6" s="325">
        <f t="shared" si="1"/>
        <v>417</v>
      </c>
      <c r="I6" s="323">
        <f t="shared" si="1"/>
        <v>0</v>
      </c>
      <c r="J6" s="323">
        <f t="shared" si="1"/>
        <v>0</v>
      </c>
      <c r="K6" s="323">
        <f>SUM(K7:K17)</f>
        <v>0</v>
      </c>
      <c r="L6" s="323">
        <f t="shared" si="1"/>
        <v>480</v>
      </c>
      <c r="M6" s="323">
        <f t="shared" si="1"/>
        <v>0</v>
      </c>
      <c r="N6" s="321">
        <f>SUM(N7:N17)</f>
        <v>0</v>
      </c>
      <c r="O6" s="102">
        <f t="shared" ref="O6:R6" si="2">SUM(O7:O17)</f>
        <v>0</v>
      </c>
      <c r="P6" s="102">
        <f t="shared" si="2"/>
        <v>0</v>
      </c>
      <c r="Q6" s="457">
        <f t="shared" si="2"/>
        <v>0</v>
      </c>
      <c r="R6" s="102">
        <f t="shared" si="2"/>
        <v>0</v>
      </c>
      <c r="S6" s="102">
        <f>SUM(S7:S17)</f>
        <v>92655.429470000003</v>
      </c>
      <c r="T6" s="866"/>
      <c r="U6" s="869">
        <v>82040</v>
      </c>
      <c r="V6" s="61">
        <v>82399</v>
      </c>
      <c r="W6" s="28"/>
      <c r="X6" s="28"/>
      <c r="Y6"/>
    </row>
    <row r="7" spans="1:25" s="32" customFormat="1" x14ac:dyDescent="0.25">
      <c r="A7" s="31"/>
      <c r="C7" s="32" t="s">
        <v>16</v>
      </c>
      <c r="D7" s="33" t="s">
        <v>17</v>
      </c>
      <c r="E7" s="870">
        <v>3</v>
      </c>
      <c r="F7" s="871">
        <f>SUM(G7:N7)</f>
        <v>63518</v>
      </c>
      <c r="G7" s="872">
        <v>63518</v>
      </c>
      <c r="H7" s="873"/>
      <c r="I7" s="874"/>
      <c r="J7" s="875"/>
      <c r="K7" s="875"/>
      <c r="L7" s="874"/>
      <c r="M7" s="874"/>
      <c r="N7" s="876"/>
      <c r="O7" s="871"/>
      <c r="P7" s="871"/>
      <c r="Q7" s="877"/>
      <c r="R7" s="878"/>
      <c r="S7" s="665">
        <v>50989.713000000003</v>
      </c>
      <c r="T7" s="217"/>
      <c r="U7" s="879">
        <v>59640</v>
      </c>
      <c r="V7" s="665">
        <v>44479</v>
      </c>
      <c r="W7"/>
      <c r="X7"/>
      <c r="Y7"/>
    </row>
    <row r="8" spans="1:25" s="32" customFormat="1" x14ac:dyDescent="0.25">
      <c r="A8" s="31"/>
      <c r="D8" s="33" t="s">
        <v>18</v>
      </c>
      <c r="E8" s="870">
        <v>4</v>
      </c>
      <c r="F8" s="871">
        <f t="shared" ref="F8:F27" si="3">SUM(G8:N8)</f>
        <v>1730</v>
      </c>
      <c r="G8" s="880">
        <v>1500</v>
      </c>
      <c r="H8" s="873">
        <v>230</v>
      </c>
      <c r="I8" s="874"/>
      <c r="J8" s="875"/>
      <c r="K8" s="875"/>
      <c r="L8" s="874"/>
      <c r="M8" s="874"/>
      <c r="N8" s="876"/>
      <c r="O8" s="871"/>
      <c r="P8" s="871"/>
      <c r="Q8" s="877"/>
      <c r="R8" s="878"/>
      <c r="S8" s="665">
        <v>1689.8340000000001</v>
      </c>
      <c r="T8" s="217"/>
      <c r="U8" s="879">
        <v>1306</v>
      </c>
      <c r="V8" s="665">
        <v>1310</v>
      </c>
      <c r="W8" s="28"/>
      <c r="X8" s="28"/>
      <c r="Y8"/>
    </row>
    <row r="9" spans="1:25" s="32" customFormat="1" x14ac:dyDescent="0.25">
      <c r="A9" s="31"/>
      <c r="D9" s="33" t="s">
        <v>19</v>
      </c>
      <c r="E9" s="870">
        <v>5</v>
      </c>
      <c r="F9" s="871">
        <f t="shared" si="3"/>
        <v>22819</v>
      </c>
      <c r="G9" s="880">
        <v>22739</v>
      </c>
      <c r="H9" s="873">
        <v>80</v>
      </c>
      <c r="I9" s="874"/>
      <c r="J9" s="875"/>
      <c r="K9" s="875"/>
      <c r="L9" s="874"/>
      <c r="M9" s="874"/>
      <c r="N9" s="876"/>
      <c r="O9" s="871"/>
      <c r="P9" s="871"/>
      <c r="Q9" s="877"/>
      <c r="R9" s="878"/>
      <c r="S9" s="665">
        <v>17749.209500000001</v>
      </c>
      <c r="T9" s="217"/>
      <c r="U9" s="879">
        <v>21307</v>
      </c>
      <c r="V9" s="665">
        <v>15513</v>
      </c>
      <c r="W9"/>
      <c r="X9"/>
      <c r="Y9"/>
    </row>
    <row r="10" spans="1:25" s="32" customFormat="1" x14ac:dyDescent="0.25">
      <c r="A10" s="31"/>
      <c r="D10" s="33" t="s">
        <v>20</v>
      </c>
      <c r="E10" s="870">
        <v>6</v>
      </c>
      <c r="F10" s="871">
        <f t="shared" si="3"/>
        <v>0</v>
      </c>
      <c r="G10" s="880">
        <v>0</v>
      </c>
      <c r="H10" s="873"/>
      <c r="I10" s="874"/>
      <c r="J10" s="875"/>
      <c r="K10" s="875"/>
      <c r="L10" s="874"/>
      <c r="M10" s="874"/>
      <c r="N10" s="876"/>
      <c r="O10" s="871"/>
      <c r="P10" s="871"/>
      <c r="Q10" s="877"/>
      <c r="R10" s="871"/>
      <c r="S10" s="665">
        <v>47.000970000000002</v>
      </c>
      <c r="T10" s="217"/>
      <c r="U10" s="879">
        <v>0</v>
      </c>
      <c r="V10" s="665">
        <v>2</v>
      </c>
      <c r="W10" s="28"/>
      <c r="X10" s="28"/>
      <c r="Y10"/>
    </row>
    <row r="11" spans="1:25" s="32" customFormat="1" x14ac:dyDescent="0.25">
      <c r="A11" s="31"/>
      <c r="D11" s="33" t="s">
        <v>21</v>
      </c>
      <c r="E11" s="870">
        <v>7</v>
      </c>
      <c r="F11" s="871">
        <f t="shared" si="3"/>
        <v>8</v>
      </c>
      <c r="G11" s="880">
        <v>8</v>
      </c>
      <c r="H11" s="873"/>
      <c r="I11" s="874"/>
      <c r="J11" s="875"/>
      <c r="K11" s="875"/>
      <c r="L11" s="874"/>
      <c r="M11" s="874"/>
      <c r="N11" s="876"/>
      <c r="O11" s="871"/>
      <c r="P11" s="871"/>
      <c r="Q11" s="877"/>
      <c r="R11" s="871"/>
      <c r="S11" s="665">
        <v>334.14263</v>
      </c>
      <c r="T11" s="217"/>
      <c r="U11" s="879">
        <v>1</v>
      </c>
      <c r="V11" s="665">
        <v>401</v>
      </c>
      <c r="W11"/>
      <c r="X11"/>
      <c r="Y11"/>
    </row>
    <row r="12" spans="1:25" s="32" customFormat="1" x14ac:dyDescent="0.25">
      <c r="A12" s="31"/>
      <c r="D12" s="33" t="s">
        <v>22</v>
      </c>
      <c r="E12" s="870">
        <v>8</v>
      </c>
      <c r="F12" s="871">
        <f t="shared" si="3"/>
        <v>265</v>
      </c>
      <c r="G12" s="880">
        <v>230</v>
      </c>
      <c r="H12" s="873">
        <v>35</v>
      </c>
      <c r="I12" s="874"/>
      <c r="J12" s="875"/>
      <c r="K12" s="875"/>
      <c r="L12" s="874"/>
      <c r="M12" s="874"/>
      <c r="N12" s="876"/>
      <c r="O12" s="871"/>
      <c r="P12" s="871"/>
      <c r="Q12" s="877"/>
      <c r="R12" s="871"/>
      <c r="S12" s="665">
        <v>396.17846000000003</v>
      </c>
      <c r="T12" s="217"/>
      <c r="U12" s="879">
        <v>230</v>
      </c>
      <c r="V12" s="665">
        <v>424</v>
      </c>
      <c r="W12" s="28"/>
      <c r="X12" s="28"/>
      <c r="Y12"/>
    </row>
    <row r="13" spans="1:25" s="32" customFormat="1" x14ac:dyDescent="0.25">
      <c r="A13" s="31"/>
      <c r="D13" s="33" t="s">
        <v>23</v>
      </c>
      <c r="E13" s="870">
        <v>9</v>
      </c>
      <c r="F13" s="871">
        <f t="shared" si="3"/>
        <v>86</v>
      </c>
      <c r="G13" s="880">
        <v>86</v>
      </c>
      <c r="H13" s="873"/>
      <c r="I13" s="874"/>
      <c r="J13" s="875"/>
      <c r="K13" s="875"/>
      <c r="L13" s="874"/>
      <c r="M13" s="874"/>
      <c r="N13" s="876"/>
      <c r="O13" s="871"/>
      <c r="P13" s="871"/>
      <c r="Q13" s="877"/>
      <c r="R13" s="871"/>
      <c r="S13" s="665">
        <v>109.47227000000001</v>
      </c>
      <c r="T13" s="217"/>
      <c r="U13" s="879">
        <v>122</v>
      </c>
      <c r="V13" s="665">
        <v>227</v>
      </c>
      <c r="W13"/>
      <c r="X13"/>
      <c r="Y13"/>
    </row>
    <row r="14" spans="1:25" s="32" customFormat="1" x14ac:dyDescent="0.25">
      <c r="A14" s="31"/>
      <c r="D14" s="33" t="s">
        <v>24</v>
      </c>
      <c r="E14" s="870">
        <v>10</v>
      </c>
      <c r="F14" s="871">
        <f t="shared" si="3"/>
        <v>40</v>
      </c>
      <c r="G14" s="872">
        <v>40</v>
      </c>
      <c r="H14" s="873"/>
      <c r="I14" s="874"/>
      <c r="J14" s="875"/>
      <c r="K14" s="875"/>
      <c r="L14" s="874"/>
      <c r="M14" s="874"/>
      <c r="N14" s="876"/>
      <c r="O14" s="871"/>
      <c r="P14" s="871"/>
      <c r="Q14" s="877"/>
      <c r="R14" s="871"/>
      <c r="S14" s="665">
        <v>19.90663</v>
      </c>
      <c r="T14" s="217"/>
      <c r="U14" s="879">
        <v>20</v>
      </c>
      <c r="V14" s="665">
        <v>20</v>
      </c>
      <c r="W14" s="28"/>
      <c r="X14" s="28"/>
      <c r="Y14"/>
    </row>
    <row r="15" spans="1:25" s="32" customFormat="1" x14ac:dyDescent="0.25">
      <c r="A15" s="31"/>
      <c r="D15" s="33" t="s">
        <v>25</v>
      </c>
      <c r="E15" s="870">
        <v>11</v>
      </c>
      <c r="F15" s="871">
        <f t="shared" si="3"/>
        <v>81000</v>
      </c>
      <c r="G15" s="880">
        <v>81000</v>
      </c>
      <c r="H15" s="873"/>
      <c r="I15" s="874"/>
      <c r="J15" s="875"/>
      <c r="K15" s="875"/>
      <c r="L15" s="874"/>
      <c r="M15" s="874"/>
      <c r="N15" s="876"/>
      <c r="O15" s="871"/>
      <c r="P15" s="871"/>
      <c r="Q15" s="877"/>
      <c r="R15" s="878"/>
      <c r="S15" s="665">
        <v>80561.3946</v>
      </c>
      <c r="T15" s="217"/>
      <c r="U15" s="879">
        <v>71000</v>
      </c>
      <c r="V15" s="665">
        <v>71332</v>
      </c>
      <c r="W15"/>
      <c r="X15"/>
      <c r="Y15"/>
    </row>
    <row r="16" spans="1:25" s="32" customFormat="1" x14ac:dyDescent="0.25">
      <c r="A16" s="31"/>
      <c r="D16" s="33" t="s">
        <v>26</v>
      </c>
      <c r="E16" s="870">
        <v>12</v>
      </c>
      <c r="F16" s="871">
        <f t="shared" si="3"/>
        <v>0</v>
      </c>
      <c r="G16" s="880">
        <v>0</v>
      </c>
      <c r="H16" s="873"/>
      <c r="I16" s="874"/>
      <c r="J16" s="875"/>
      <c r="K16" s="875"/>
      <c r="L16" s="874"/>
      <c r="M16" s="874"/>
      <c r="N16" s="876"/>
      <c r="O16" s="871"/>
      <c r="P16" s="871"/>
      <c r="Q16" s="877"/>
      <c r="R16" s="871"/>
      <c r="S16" s="665">
        <v>0</v>
      </c>
      <c r="T16" s="217"/>
      <c r="U16" s="879">
        <v>0</v>
      </c>
      <c r="V16" s="665"/>
      <c r="W16" s="28"/>
      <c r="X16" s="28"/>
      <c r="Y16"/>
    </row>
    <row r="17" spans="1:26" s="32" customFormat="1" x14ac:dyDescent="0.25">
      <c r="A17" s="31"/>
      <c r="D17" s="32" t="s">
        <v>27</v>
      </c>
      <c r="E17" s="881">
        <v>13</v>
      </c>
      <c r="F17" s="882">
        <f t="shared" si="3"/>
        <v>-76019</v>
      </c>
      <c r="G17" s="883">
        <v>-76571</v>
      </c>
      <c r="H17" s="884">
        <v>72</v>
      </c>
      <c r="I17" s="885"/>
      <c r="J17" s="886"/>
      <c r="K17" s="886"/>
      <c r="L17" s="885">
        <v>480</v>
      </c>
      <c r="M17" s="885"/>
      <c r="N17" s="887"/>
      <c r="O17" s="882"/>
      <c r="P17" s="882"/>
      <c r="Q17" s="579"/>
      <c r="R17" s="882"/>
      <c r="S17" s="666">
        <v>-59241.422590000002</v>
      </c>
      <c r="T17" s="217"/>
      <c r="U17" s="888">
        <v>-71586</v>
      </c>
      <c r="V17" s="667">
        <v>-51309</v>
      </c>
      <c r="W17"/>
      <c r="X17"/>
      <c r="Y17"/>
    </row>
    <row r="18" spans="1:26" s="14" customFormat="1" x14ac:dyDescent="0.25">
      <c r="A18" s="438"/>
      <c r="B18" s="889" t="s">
        <v>28</v>
      </c>
      <c r="C18" s="889"/>
      <c r="D18" s="889"/>
      <c r="E18" s="890">
        <v>14</v>
      </c>
      <c r="F18" s="891">
        <f t="shared" si="3"/>
        <v>0</v>
      </c>
      <c r="G18" s="892"/>
      <c r="H18" s="893"/>
      <c r="I18" s="894"/>
      <c r="J18" s="895"/>
      <c r="K18" s="895"/>
      <c r="L18" s="894"/>
      <c r="M18" s="894"/>
      <c r="N18" s="896"/>
      <c r="O18" s="891"/>
      <c r="P18" s="891"/>
      <c r="Q18" s="897"/>
      <c r="R18" s="891"/>
      <c r="S18" s="898">
        <v>0</v>
      </c>
      <c r="T18" s="866"/>
      <c r="U18" s="899">
        <v>0</v>
      </c>
      <c r="V18" s="898"/>
      <c r="W18" s="28"/>
      <c r="X18" s="28"/>
      <c r="Y18"/>
    </row>
    <row r="19" spans="1:26" s="14" customFormat="1" x14ac:dyDescent="0.25">
      <c r="A19" s="438"/>
      <c r="B19" s="442" t="s">
        <v>30</v>
      </c>
      <c r="C19" s="443"/>
      <c r="D19" s="443"/>
      <c r="E19" s="867">
        <v>15</v>
      </c>
      <c r="F19" s="61">
        <f t="shared" si="3"/>
        <v>0</v>
      </c>
      <c r="G19" s="868"/>
      <c r="H19" s="325"/>
      <c r="I19" s="323"/>
      <c r="J19" s="458"/>
      <c r="K19" s="458"/>
      <c r="L19" s="323"/>
      <c r="M19" s="323"/>
      <c r="N19" s="321"/>
      <c r="O19" s="61"/>
      <c r="P19" s="61"/>
      <c r="Q19" s="182"/>
      <c r="R19" s="61"/>
      <c r="S19" s="635">
        <v>0</v>
      </c>
      <c r="T19" s="866"/>
      <c r="U19" s="869">
        <v>0</v>
      </c>
      <c r="V19" s="635"/>
      <c r="W19"/>
      <c r="X19"/>
      <c r="Y19"/>
    </row>
    <row r="20" spans="1:26" s="14" customFormat="1" x14ac:dyDescent="0.25">
      <c r="A20" s="438"/>
      <c r="B20" s="442" t="s">
        <v>186</v>
      </c>
      <c r="C20" s="443"/>
      <c r="D20" s="443"/>
      <c r="E20" s="867">
        <v>16</v>
      </c>
      <c r="F20" s="61">
        <f t="shared" si="3"/>
        <v>702</v>
      </c>
      <c r="G20" s="868">
        <v>702</v>
      </c>
      <c r="H20" s="325"/>
      <c r="I20" s="323"/>
      <c r="J20" s="458"/>
      <c r="K20" s="458"/>
      <c r="L20" s="323"/>
      <c r="M20" s="323"/>
      <c r="N20" s="321"/>
      <c r="O20" s="61"/>
      <c r="P20" s="61"/>
      <c r="Q20" s="182"/>
      <c r="R20" s="61"/>
      <c r="S20" s="635">
        <v>0</v>
      </c>
      <c r="T20" s="866"/>
      <c r="U20" s="869">
        <v>0</v>
      </c>
      <c r="V20" s="635"/>
      <c r="W20" s="28"/>
      <c r="X20" s="28"/>
      <c r="Y20"/>
    </row>
    <row r="21" spans="1:26" s="14" customFormat="1" x14ac:dyDescent="0.25">
      <c r="A21" s="438"/>
      <c r="B21" s="442" t="s">
        <v>36</v>
      </c>
      <c r="C21" s="442"/>
      <c r="D21" s="442"/>
      <c r="E21" s="867">
        <v>17</v>
      </c>
      <c r="F21" s="61">
        <f t="shared" si="3"/>
        <v>0</v>
      </c>
      <c r="G21" s="868"/>
      <c r="H21" s="325"/>
      <c r="I21" s="323"/>
      <c r="J21" s="458"/>
      <c r="K21" s="458"/>
      <c r="L21" s="323"/>
      <c r="M21" s="323"/>
      <c r="N21" s="321"/>
      <c r="O21" s="61"/>
      <c r="P21" s="61"/>
      <c r="Q21" s="182"/>
      <c r="R21" s="61"/>
      <c r="S21" s="635">
        <v>0</v>
      </c>
      <c r="T21" s="866"/>
      <c r="U21" s="869">
        <v>0</v>
      </c>
      <c r="V21" s="635"/>
      <c r="W21"/>
      <c r="X21"/>
      <c r="Y21"/>
    </row>
    <row r="22" spans="1:26" s="14" customFormat="1" x14ac:dyDescent="0.25">
      <c r="A22" s="235"/>
      <c r="B22" s="236" t="s">
        <v>165</v>
      </c>
      <c r="C22" s="236"/>
      <c r="D22" s="236"/>
      <c r="E22" s="900">
        <v>18</v>
      </c>
      <c r="F22" s="520">
        <f t="shared" si="3"/>
        <v>0</v>
      </c>
      <c r="G22" s="901"/>
      <c r="H22" s="240"/>
      <c r="I22" s="241"/>
      <c r="J22" s="241"/>
      <c r="K22" s="241"/>
      <c r="L22" s="241"/>
      <c r="M22" s="241"/>
      <c r="N22" s="434"/>
      <c r="O22" s="583"/>
      <c r="P22" s="238"/>
      <c r="Q22" s="632"/>
      <c r="R22" s="606"/>
      <c r="S22" s="238">
        <v>2101.0419700000002</v>
      </c>
      <c r="T22" s="139"/>
      <c r="U22" s="522">
        <v>0</v>
      </c>
      <c r="V22" s="238"/>
      <c r="W22" s="28"/>
      <c r="X22" s="28"/>
      <c r="Y22"/>
    </row>
    <row r="23" spans="1:26" s="14" customFormat="1" x14ac:dyDescent="0.25">
      <c r="A23" s="438"/>
      <c r="B23" s="442" t="s">
        <v>40</v>
      </c>
      <c r="C23" s="442"/>
      <c r="D23" s="442"/>
      <c r="E23" s="867">
        <v>19</v>
      </c>
      <c r="F23" s="61">
        <f t="shared" si="3"/>
        <v>0</v>
      </c>
      <c r="G23" s="868"/>
      <c r="H23" s="325"/>
      <c r="I23" s="323"/>
      <c r="J23" s="458"/>
      <c r="K23" s="458"/>
      <c r="L23" s="323"/>
      <c r="M23" s="323"/>
      <c r="N23" s="321"/>
      <c r="O23" s="61"/>
      <c r="P23" s="61"/>
      <c r="Q23" s="182"/>
      <c r="R23" s="61"/>
      <c r="S23" s="635">
        <v>0</v>
      </c>
      <c r="T23" s="866"/>
      <c r="U23" s="869">
        <v>0</v>
      </c>
      <c r="V23" s="635">
        <v>35</v>
      </c>
      <c r="W23"/>
      <c r="X23"/>
      <c r="Y23"/>
    </row>
    <row r="24" spans="1:26" s="14" customFormat="1" x14ac:dyDescent="0.25">
      <c r="A24" s="438"/>
      <c r="B24" s="442" t="s">
        <v>43</v>
      </c>
      <c r="C24" s="442"/>
      <c r="D24" s="442"/>
      <c r="E24" s="867">
        <v>20</v>
      </c>
      <c r="F24" s="61">
        <f t="shared" si="3"/>
        <v>0</v>
      </c>
      <c r="G24" s="868"/>
      <c r="H24" s="325"/>
      <c r="I24" s="323"/>
      <c r="J24" s="458"/>
      <c r="K24" s="458"/>
      <c r="L24" s="323"/>
      <c r="M24" s="323"/>
      <c r="N24" s="321"/>
      <c r="O24" s="61"/>
      <c r="P24" s="61"/>
      <c r="Q24" s="182"/>
      <c r="R24" s="61"/>
      <c r="S24" s="635">
        <v>0</v>
      </c>
      <c r="T24" s="866"/>
      <c r="U24" s="869">
        <v>0</v>
      </c>
      <c r="V24" s="635"/>
      <c r="W24" s="28"/>
      <c r="X24" s="28"/>
      <c r="Y24"/>
    </row>
    <row r="25" spans="1:26" s="239" customFormat="1" x14ac:dyDescent="0.25">
      <c r="A25" s="235"/>
      <c r="B25" s="236" t="s">
        <v>145</v>
      </c>
      <c r="C25" s="236"/>
      <c r="D25" s="236"/>
      <c r="E25" s="900">
        <v>21</v>
      </c>
      <c r="F25" s="520">
        <f t="shared" si="3"/>
        <v>0</v>
      </c>
      <c r="G25" s="901"/>
      <c r="H25" s="240"/>
      <c r="I25" s="241"/>
      <c r="J25" s="241"/>
      <c r="K25" s="241"/>
      <c r="L25" s="241"/>
      <c r="M25" s="241"/>
      <c r="N25" s="434"/>
      <c r="O25" s="583"/>
      <c r="P25" s="238"/>
      <c r="Q25" s="632"/>
      <c r="R25" s="606"/>
      <c r="S25" s="238">
        <v>0</v>
      </c>
      <c r="T25" s="139"/>
      <c r="U25" s="522">
        <v>0</v>
      </c>
      <c r="V25" s="238"/>
      <c r="W25"/>
      <c r="X25"/>
      <c r="Y25"/>
    </row>
    <row r="26" spans="1:26" s="14" customFormat="1" x14ac:dyDescent="0.25">
      <c r="A26" s="438"/>
      <c r="B26" s="442" t="s">
        <v>44</v>
      </c>
      <c r="C26" s="442"/>
      <c r="D26" s="442"/>
      <c r="E26" s="867">
        <v>22</v>
      </c>
      <c r="F26" s="61">
        <f t="shared" si="3"/>
        <v>0</v>
      </c>
      <c r="G26" s="868"/>
      <c r="H26" s="325"/>
      <c r="I26" s="323"/>
      <c r="J26" s="458"/>
      <c r="K26" s="458"/>
      <c r="L26" s="323"/>
      <c r="M26" s="323"/>
      <c r="N26" s="321"/>
      <c r="O26" s="61"/>
      <c r="P26" s="61"/>
      <c r="Q26" s="182"/>
      <c r="R26" s="61"/>
      <c r="S26" s="635">
        <v>0</v>
      </c>
      <c r="T26" s="866"/>
      <c r="U26" s="869">
        <v>0</v>
      </c>
      <c r="V26" s="635"/>
      <c r="W26" s="28"/>
      <c r="X26" s="28"/>
      <c r="Y26"/>
    </row>
    <row r="27" spans="1:26" s="14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904">
        <f t="shared" si="3"/>
        <v>5400</v>
      </c>
      <c r="G27" s="905">
        <v>5400</v>
      </c>
      <c r="H27" s="906"/>
      <c r="I27" s="907"/>
      <c r="J27" s="908"/>
      <c r="K27" s="908"/>
      <c r="L27" s="907"/>
      <c r="M27" s="907"/>
      <c r="N27" s="497"/>
      <c r="O27" s="61"/>
      <c r="P27" s="61"/>
      <c r="Q27" s="182"/>
      <c r="R27" s="103"/>
      <c r="S27" s="909">
        <v>4976.4093499999999</v>
      </c>
      <c r="T27" s="866"/>
      <c r="U27" s="910">
        <v>4450</v>
      </c>
      <c r="V27" s="909">
        <v>5506</v>
      </c>
      <c r="W27"/>
      <c r="X27" s="28"/>
      <c r="Y27"/>
    </row>
    <row r="28" spans="1:26" ht="13.8" thickBot="1" x14ac:dyDescent="0.3">
      <c r="A28" s="854" t="s">
        <v>167</v>
      </c>
      <c r="B28" s="855"/>
      <c r="C28" s="855"/>
      <c r="D28" s="855"/>
      <c r="E28" s="858">
        <v>24</v>
      </c>
      <c r="F28" s="859">
        <f t="shared" ref="F28:S28" si="4">SUM(F29:F43)</f>
        <v>99549</v>
      </c>
      <c r="G28" s="860">
        <f t="shared" si="4"/>
        <v>98652</v>
      </c>
      <c r="H28" s="861">
        <f t="shared" si="4"/>
        <v>417</v>
      </c>
      <c r="I28" s="861">
        <f t="shared" si="4"/>
        <v>0</v>
      </c>
      <c r="J28" s="861">
        <f t="shared" si="4"/>
        <v>0</v>
      </c>
      <c r="K28" s="861">
        <f t="shared" si="4"/>
        <v>0</v>
      </c>
      <c r="L28" s="861">
        <f t="shared" si="4"/>
        <v>480</v>
      </c>
      <c r="M28" s="861">
        <f t="shared" si="4"/>
        <v>0</v>
      </c>
      <c r="N28" s="862">
        <f>SUM(N29:N43)</f>
        <v>0</v>
      </c>
      <c r="O28" s="863">
        <f t="shared" si="4"/>
        <v>0</v>
      </c>
      <c r="P28" s="832">
        <f t="shared" si="4"/>
        <v>0</v>
      </c>
      <c r="Q28" s="864">
        <f t="shared" si="4"/>
        <v>0</v>
      </c>
      <c r="R28" s="832">
        <f t="shared" si="4"/>
        <v>0</v>
      </c>
      <c r="S28" s="859">
        <f t="shared" si="4"/>
        <v>100109.38339</v>
      </c>
      <c r="T28" s="911"/>
      <c r="U28" s="859">
        <f>SUM(U29:U43)</f>
        <v>86540</v>
      </c>
      <c r="V28" s="859">
        <f>SUM(V29:V43)</f>
        <v>88082</v>
      </c>
      <c r="W28" s="28"/>
      <c r="X28" s="28"/>
      <c r="Z28" s="14"/>
    </row>
    <row r="29" spans="1:26" s="14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61">
        <f>SUM(G29:N29)</f>
        <v>11100</v>
      </c>
      <c r="G29" s="868">
        <v>11100</v>
      </c>
      <c r="H29" s="325"/>
      <c r="I29" s="323"/>
      <c r="J29" s="458"/>
      <c r="K29" s="458"/>
      <c r="L29" s="323"/>
      <c r="M29" s="323"/>
      <c r="N29" s="321"/>
      <c r="O29" s="102"/>
      <c r="P29" s="102"/>
      <c r="Q29" s="457"/>
      <c r="R29" s="102"/>
      <c r="S29" s="635">
        <v>10168.779</v>
      </c>
      <c r="T29" s="866"/>
      <c r="U29" s="869">
        <v>10080</v>
      </c>
      <c r="V29" s="635">
        <v>9595</v>
      </c>
      <c r="W29"/>
      <c r="X29" s="28"/>
      <c r="Y29"/>
    </row>
    <row r="30" spans="1:26" s="14" customFormat="1" x14ac:dyDescent="0.25">
      <c r="A30" s="438"/>
      <c r="B30" s="442" t="s">
        <v>28</v>
      </c>
      <c r="C30" s="442"/>
      <c r="D30" s="442"/>
      <c r="E30" s="867">
        <v>26</v>
      </c>
      <c r="F30" s="61">
        <f t="shared" ref="F30:F43" si="5">SUM(G30:N30)</f>
        <v>0</v>
      </c>
      <c r="G30" s="912">
        <v>0</v>
      </c>
      <c r="H30" s="183"/>
      <c r="I30" s="60"/>
      <c r="J30" s="160"/>
      <c r="K30" s="160"/>
      <c r="L30" s="60"/>
      <c r="M30" s="60"/>
      <c r="N30" s="223"/>
      <c r="O30" s="184"/>
      <c r="P30" s="184"/>
      <c r="Q30" s="460"/>
      <c r="R30" s="184"/>
      <c r="S30" s="635">
        <v>0</v>
      </c>
      <c r="T30" s="866"/>
      <c r="U30" s="869">
        <v>0</v>
      </c>
      <c r="V30" s="635"/>
      <c r="W30" s="28"/>
      <c r="X30" s="28"/>
      <c r="Y30"/>
    </row>
    <row r="31" spans="1:26" s="14" customFormat="1" x14ac:dyDescent="0.25">
      <c r="A31" s="438"/>
      <c r="B31" s="442" t="s">
        <v>30</v>
      </c>
      <c r="C31" s="442"/>
      <c r="D31" s="442"/>
      <c r="E31" s="867">
        <v>27</v>
      </c>
      <c r="F31" s="61">
        <f t="shared" si="5"/>
        <v>0</v>
      </c>
      <c r="G31" s="912">
        <v>0</v>
      </c>
      <c r="H31" s="183"/>
      <c r="I31" s="60"/>
      <c r="J31" s="160"/>
      <c r="K31" s="160"/>
      <c r="L31" s="60"/>
      <c r="M31" s="60"/>
      <c r="N31" s="223"/>
      <c r="O31" s="184"/>
      <c r="P31" s="184"/>
      <c r="Q31" s="460"/>
      <c r="R31" s="184"/>
      <c r="S31" s="635">
        <v>0</v>
      </c>
      <c r="T31" s="866"/>
      <c r="U31" s="869">
        <v>0</v>
      </c>
      <c r="V31" s="635"/>
      <c r="W31"/>
      <c r="X31" s="28"/>
      <c r="Y31"/>
    </row>
    <row r="32" spans="1:26" s="14" customFormat="1" x14ac:dyDescent="0.25">
      <c r="A32" s="438"/>
      <c r="B32" s="442" t="s">
        <v>186</v>
      </c>
      <c r="C32" s="443"/>
      <c r="D32" s="443"/>
      <c r="E32" s="867">
        <v>28</v>
      </c>
      <c r="F32" s="61">
        <f t="shared" si="5"/>
        <v>702</v>
      </c>
      <c r="G32" s="912">
        <v>702</v>
      </c>
      <c r="H32" s="183"/>
      <c r="I32" s="60"/>
      <c r="J32" s="160"/>
      <c r="K32" s="160"/>
      <c r="L32" s="60"/>
      <c r="M32" s="60"/>
      <c r="N32" s="223"/>
      <c r="O32" s="184"/>
      <c r="P32" s="184"/>
      <c r="Q32" s="460"/>
      <c r="R32" s="184"/>
      <c r="S32" s="635">
        <v>0</v>
      </c>
      <c r="T32" s="866"/>
      <c r="U32" s="869">
        <v>0</v>
      </c>
      <c r="V32" s="635"/>
      <c r="W32" s="28"/>
      <c r="X32" s="28"/>
      <c r="Y32"/>
    </row>
    <row r="33" spans="1:26" s="239" customFormat="1" x14ac:dyDescent="0.25">
      <c r="A33" s="438"/>
      <c r="B33" s="442" t="s">
        <v>51</v>
      </c>
      <c r="C33" s="442"/>
      <c r="D33" s="442"/>
      <c r="E33" s="867">
        <v>29</v>
      </c>
      <c r="F33" s="61">
        <f t="shared" si="5"/>
        <v>0</v>
      </c>
      <c r="G33" s="912">
        <v>0</v>
      </c>
      <c r="H33" s="183"/>
      <c r="I33" s="60"/>
      <c r="J33" s="160"/>
      <c r="K33" s="160"/>
      <c r="L33" s="60"/>
      <c r="M33" s="60"/>
      <c r="N33" s="223"/>
      <c r="O33" s="184"/>
      <c r="P33" s="184"/>
      <c r="Q33" s="460"/>
      <c r="R33" s="184"/>
      <c r="S33" s="635">
        <v>0</v>
      </c>
      <c r="T33" s="866"/>
      <c r="U33" s="869">
        <v>0</v>
      </c>
      <c r="V33" s="635"/>
      <c r="W33"/>
      <c r="X33" s="28"/>
      <c r="Y33"/>
      <c r="Z33" s="14"/>
    </row>
    <row r="34" spans="1:26" s="14" customFormat="1" x14ac:dyDescent="0.25">
      <c r="A34" s="438"/>
      <c r="B34" s="442" t="s">
        <v>36</v>
      </c>
      <c r="C34" s="442"/>
      <c r="D34" s="442"/>
      <c r="E34" s="867">
        <v>30</v>
      </c>
      <c r="F34" s="61">
        <f t="shared" si="5"/>
        <v>0</v>
      </c>
      <c r="G34" s="912">
        <v>0</v>
      </c>
      <c r="H34" s="183"/>
      <c r="I34" s="60"/>
      <c r="J34" s="160"/>
      <c r="K34" s="160"/>
      <c r="L34" s="60"/>
      <c r="M34" s="60"/>
      <c r="N34" s="223"/>
      <c r="O34" s="184"/>
      <c r="P34" s="184"/>
      <c r="Q34" s="460"/>
      <c r="R34" s="184"/>
      <c r="S34" s="635">
        <v>0</v>
      </c>
      <c r="T34" s="866"/>
      <c r="U34" s="869">
        <v>0</v>
      </c>
      <c r="V34" s="635"/>
      <c r="W34" s="28"/>
      <c r="X34" s="28"/>
      <c r="Y34"/>
    </row>
    <row r="35" spans="1:26" s="14" customFormat="1" x14ac:dyDescent="0.25">
      <c r="A35" s="235"/>
      <c r="B35" s="236" t="s">
        <v>165</v>
      </c>
      <c r="C35" s="236"/>
      <c r="D35" s="236"/>
      <c r="E35" s="900">
        <v>31</v>
      </c>
      <c r="F35" s="520">
        <f t="shared" si="5"/>
        <v>0</v>
      </c>
      <c r="G35" s="901">
        <v>0</v>
      </c>
      <c r="H35" s="240"/>
      <c r="I35" s="241"/>
      <c r="J35" s="241"/>
      <c r="K35" s="241"/>
      <c r="L35" s="241"/>
      <c r="M35" s="241"/>
      <c r="N35" s="434"/>
      <c r="O35" s="583"/>
      <c r="P35" s="238"/>
      <c r="Q35" s="632"/>
      <c r="R35" s="606"/>
      <c r="S35" s="238">
        <v>2101.0419700000002</v>
      </c>
      <c r="T35" s="139"/>
      <c r="U35" s="522">
        <v>0</v>
      </c>
      <c r="V35" s="238"/>
      <c r="W35"/>
      <c r="X35" s="28"/>
      <c r="Y35"/>
    </row>
    <row r="36" spans="1:26" s="14" customFormat="1" x14ac:dyDescent="0.25">
      <c r="A36" s="438"/>
      <c r="B36" s="442" t="s">
        <v>53</v>
      </c>
      <c r="C36" s="442"/>
      <c r="D36" s="442"/>
      <c r="E36" s="867">
        <v>32</v>
      </c>
      <c r="F36" s="61">
        <f t="shared" si="5"/>
        <v>0</v>
      </c>
      <c r="G36" s="912">
        <v>0</v>
      </c>
      <c r="H36" s="183"/>
      <c r="I36" s="60"/>
      <c r="J36" s="60"/>
      <c r="K36" s="160"/>
      <c r="L36" s="60"/>
      <c r="M36" s="60"/>
      <c r="N36" s="223"/>
      <c r="O36" s="184"/>
      <c r="P36" s="184"/>
      <c r="Q36" s="460"/>
      <c r="R36" s="184"/>
      <c r="S36" s="635">
        <v>0</v>
      </c>
      <c r="T36" s="866"/>
      <c r="U36" s="869">
        <v>0</v>
      </c>
      <c r="V36" s="635">
        <v>35</v>
      </c>
      <c r="W36" s="28"/>
      <c r="X36" s="28"/>
      <c r="Y36"/>
    </row>
    <row r="37" spans="1:26" s="14" customFormat="1" x14ac:dyDescent="0.25">
      <c r="A37" s="438"/>
      <c r="B37" s="442" t="s">
        <v>126</v>
      </c>
      <c r="C37" s="442"/>
      <c r="D37" s="442"/>
      <c r="E37" s="867">
        <v>33</v>
      </c>
      <c r="F37" s="61">
        <f t="shared" si="5"/>
        <v>0</v>
      </c>
      <c r="G37" s="912">
        <v>0</v>
      </c>
      <c r="H37" s="183"/>
      <c r="I37" s="60"/>
      <c r="J37" s="60"/>
      <c r="K37" s="160"/>
      <c r="L37" s="60"/>
      <c r="M37" s="60"/>
      <c r="N37" s="223"/>
      <c r="O37" s="184"/>
      <c r="P37" s="184"/>
      <c r="Q37" s="460"/>
      <c r="R37" s="184"/>
      <c r="S37" s="635">
        <v>0</v>
      </c>
      <c r="T37" s="866"/>
      <c r="U37" s="869">
        <v>0</v>
      </c>
      <c r="V37" s="635"/>
      <c r="W37"/>
      <c r="X37" s="28"/>
      <c r="Y37"/>
    </row>
    <row r="38" spans="1:26" s="14" customFormat="1" x14ac:dyDescent="0.25">
      <c r="A38" s="438"/>
      <c r="B38" s="442" t="s">
        <v>55</v>
      </c>
      <c r="C38" s="442"/>
      <c r="D38" s="442"/>
      <c r="E38" s="867">
        <v>34</v>
      </c>
      <c r="F38" s="61">
        <f t="shared" si="5"/>
        <v>0</v>
      </c>
      <c r="G38" s="912">
        <v>0</v>
      </c>
      <c r="H38" s="183"/>
      <c r="I38" s="60"/>
      <c r="J38" s="60"/>
      <c r="K38" s="160"/>
      <c r="L38" s="60"/>
      <c r="M38" s="60"/>
      <c r="N38" s="223"/>
      <c r="O38" s="184"/>
      <c r="P38" s="184"/>
      <c r="Q38" s="460"/>
      <c r="R38" s="184"/>
      <c r="S38" s="635">
        <v>0</v>
      </c>
      <c r="T38" s="866"/>
      <c r="U38" s="869">
        <v>0</v>
      </c>
      <c r="V38" s="635"/>
      <c r="W38" s="28"/>
      <c r="X38" s="28"/>
      <c r="Y38"/>
    </row>
    <row r="39" spans="1:26" s="239" customFormat="1" x14ac:dyDescent="0.25">
      <c r="A39" s="235"/>
      <c r="B39" s="236" t="s">
        <v>145</v>
      </c>
      <c r="C39" s="236"/>
      <c r="D39" s="236"/>
      <c r="E39" s="900">
        <v>35</v>
      </c>
      <c r="F39" s="520">
        <f t="shared" si="5"/>
        <v>0</v>
      </c>
      <c r="G39" s="901">
        <v>0</v>
      </c>
      <c r="H39" s="240"/>
      <c r="I39" s="241"/>
      <c r="J39" s="241"/>
      <c r="K39" s="241"/>
      <c r="L39" s="241"/>
      <c r="M39" s="241"/>
      <c r="N39" s="434"/>
      <c r="O39" s="583"/>
      <c r="P39" s="238"/>
      <c r="Q39" s="632"/>
      <c r="R39" s="606"/>
      <c r="S39" s="238">
        <v>0</v>
      </c>
      <c r="T39" s="139"/>
      <c r="U39" s="522">
        <v>0</v>
      </c>
      <c r="V39" s="238"/>
      <c r="W39"/>
      <c r="X39" s="28"/>
      <c r="Y39"/>
      <c r="Z39" s="14"/>
    </row>
    <row r="40" spans="1:26" s="14" customFormat="1" x14ac:dyDescent="0.25">
      <c r="A40" s="438"/>
      <c r="B40" s="442" t="s">
        <v>56</v>
      </c>
      <c r="C40" s="442"/>
      <c r="D40" s="442"/>
      <c r="E40" s="867">
        <v>36</v>
      </c>
      <c r="F40" s="61">
        <f t="shared" si="5"/>
        <v>0</v>
      </c>
      <c r="G40" s="912">
        <v>0</v>
      </c>
      <c r="H40" s="183"/>
      <c r="I40" s="60"/>
      <c r="J40" s="160"/>
      <c r="K40" s="160"/>
      <c r="L40" s="60"/>
      <c r="M40" s="60"/>
      <c r="N40" s="223"/>
      <c r="O40" s="184"/>
      <c r="P40" s="184"/>
      <c r="Q40" s="460"/>
      <c r="R40" s="184"/>
      <c r="S40" s="635">
        <v>0</v>
      </c>
      <c r="T40" s="866"/>
      <c r="U40" s="869">
        <v>0</v>
      </c>
      <c r="V40" s="635"/>
      <c r="W40" s="28"/>
      <c r="X40" s="28"/>
      <c r="Y40"/>
    </row>
    <row r="41" spans="1:26" s="14" customFormat="1" x14ac:dyDescent="0.25">
      <c r="A41" s="438"/>
      <c r="B41" s="442" t="s">
        <v>57</v>
      </c>
      <c r="C41" s="442"/>
      <c r="D41" s="442"/>
      <c r="E41" s="867">
        <v>37</v>
      </c>
      <c r="F41" s="61">
        <f t="shared" si="5"/>
        <v>81450</v>
      </c>
      <c r="G41" s="912">
        <v>81450</v>
      </c>
      <c r="H41" s="183"/>
      <c r="I41" s="60"/>
      <c r="J41" s="160"/>
      <c r="K41" s="160"/>
      <c r="L41" s="60"/>
      <c r="M41" s="60"/>
      <c r="N41" s="223"/>
      <c r="O41" s="184"/>
      <c r="P41" s="184"/>
      <c r="Q41" s="460"/>
      <c r="R41" s="184"/>
      <c r="S41" s="635">
        <v>81278.526450000005</v>
      </c>
      <c r="T41" s="866"/>
      <c r="U41" s="869">
        <v>71310</v>
      </c>
      <c r="V41" s="635">
        <v>72196</v>
      </c>
      <c r="W41"/>
      <c r="X41" s="28"/>
      <c r="Y41"/>
    </row>
    <row r="42" spans="1:26" s="14" customFormat="1" x14ac:dyDescent="0.25">
      <c r="A42" s="438"/>
      <c r="B42" s="442" t="s">
        <v>58</v>
      </c>
      <c r="C42" s="442"/>
      <c r="D42" s="442"/>
      <c r="E42" s="867">
        <v>38</v>
      </c>
      <c r="F42" s="61">
        <f t="shared" si="5"/>
        <v>897</v>
      </c>
      <c r="G42" s="913">
        <v>0</v>
      </c>
      <c r="H42" s="183">
        <v>417</v>
      </c>
      <c r="I42" s="60"/>
      <c r="J42" s="160"/>
      <c r="K42" s="160"/>
      <c r="L42" s="60">
        <v>480</v>
      </c>
      <c r="M42" s="60"/>
      <c r="N42" s="223"/>
      <c r="O42" s="184"/>
      <c r="P42" s="184"/>
      <c r="Q42" s="460"/>
      <c r="R42" s="184"/>
      <c r="S42" s="635">
        <v>1296.4688200000001</v>
      </c>
      <c r="T42" s="914"/>
      <c r="U42" s="869">
        <v>650</v>
      </c>
      <c r="V42" s="635">
        <v>602</v>
      </c>
      <c r="W42" s="28"/>
      <c r="X42" s="28"/>
      <c r="Y42"/>
    </row>
    <row r="43" spans="1:26" s="14" customFormat="1" x14ac:dyDescent="0.25">
      <c r="A43" s="445"/>
      <c r="B43" s="446" t="s">
        <v>46</v>
      </c>
      <c r="C43" s="446"/>
      <c r="D43" s="446"/>
      <c r="E43" s="915">
        <v>39</v>
      </c>
      <c r="F43" s="904">
        <f t="shared" si="5"/>
        <v>5400</v>
      </c>
      <c r="G43" s="916">
        <v>5400</v>
      </c>
      <c r="H43" s="461"/>
      <c r="I43" s="435"/>
      <c r="J43" s="462"/>
      <c r="K43" s="462"/>
      <c r="L43" s="435"/>
      <c r="M43" s="435"/>
      <c r="N43" s="322"/>
      <c r="O43" s="103"/>
      <c r="P43" s="103"/>
      <c r="Q43" s="463"/>
      <c r="R43" s="103"/>
      <c r="S43" s="637">
        <v>5264.5671500000008</v>
      </c>
      <c r="T43" s="866"/>
      <c r="U43" s="917">
        <v>4500</v>
      </c>
      <c r="V43" s="637">
        <v>5654</v>
      </c>
      <c r="W43"/>
      <c r="X43" s="28"/>
      <c r="Y43"/>
    </row>
    <row r="44" spans="1:26" s="14" customFormat="1" ht="13.8" thickBot="1" x14ac:dyDescent="0.3">
      <c r="A44" s="438" t="s">
        <v>169</v>
      </c>
      <c r="B44" s="441"/>
      <c r="C44" s="441"/>
      <c r="D44" s="441"/>
      <c r="E44" s="903">
        <v>40</v>
      </c>
      <c r="F44" s="918">
        <f t="shared" ref="F44:S44" si="6">F29+F33+F37+F41+F42+F43-F6-F27</f>
        <v>0</v>
      </c>
      <c r="G44" s="919">
        <f t="shared" si="6"/>
        <v>0</v>
      </c>
      <c r="H44" s="920">
        <f t="shared" si="6"/>
        <v>0</v>
      </c>
      <c r="I44" s="921">
        <f t="shared" si="6"/>
        <v>0</v>
      </c>
      <c r="J44" s="921">
        <f t="shared" si="6"/>
        <v>0</v>
      </c>
      <c r="K44" s="921">
        <f t="shared" si="6"/>
        <v>0</v>
      </c>
      <c r="L44" s="921">
        <f t="shared" si="6"/>
        <v>0</v>
      </c>
      <c r="M44" s="921">
        <f t="shared" si="6"/>
        <v>0</v>
      </c>
      <c r="N44" s="921">
        <f t="shared" si="6"/>
        <v>0</v>
      </c>
      <c r="O44" s="515">
        <f t="shared" si="6"/>
        <v>0</v>
      </c>
      <c r="P44" s="515">
        <f t="shared" si="6"/>
        <v>0</v>
      </c>
      <c r="Q44" s="578">
        <f t="shared" si="6"/>
        <v>0</v>
      </c>
      <c r="R44" s="515">
        <f t="shared" si="6"/>
        <v>0</v>
      </c>
      <c r="S44" s="515">
        <f t="shared" si="6"/>
        <v>376.50259999999435</v>
      </c>
      <c r="T44" s="139"/>
      <c r="U44" s="922">
        <f>U29+U33+U37+U41+U42+U43-U6-U27</f>
        <v>50</v>
      </c>
      <c r="V44" s="918">
        <f>V29+V33+V37+V41+V42+V43-V6-V27</f>
        <v>142</v>
      </c>
      <c r="W44" s="28"/>
      <c r="X44" s="28"/>
      <c r="Y44"/>
    </row>
    <row r="45" spans="1:26" ht="13.8" thickBot="1" x14ac:dyDescent="0.3">
      <c r="A45" s="854" t="s">
        <v>168</v>
      </c>
      <c r="B45" s="855"/>
      <c r="C45" s="855"/>
      <c r="D45" s="855"/>
      <c r="E45" s="858">
        <v>41</v>
      </c>
      <c r="F45" s="859">
        <f t="shared" ref="F45:P45" si="7">F28-F5</f>
        <v>0</v>
      </c>
      <c r="G45" s="860">
        <f t="shared" si="7"/>
        <v>0</v>
      </c>
      <c r="H45" s="861">
        <f t="shared" si="7"/>
        <v>0</v>
      </c>
      <c r="I45" s="861">
        <f t="shared" si="7"/>
        <v>0</v>
      </c>
      <c r="J45" s="861">
        <f t="shared" si="7"/>
        <v>0</v>
      </c>
      <c r="K45" s="861">
        <f t="shared" si="7"/>
        <v>0</v>
      </c>
      <c r="L45" s="861">
        <f t="shared" si="7"/>
        <v>0</v>
      </c>
      <c r="M45" s="861">
        <f t="shared" si="7"/>
        <v>0</v>
      </c>
      <c r="N45" s="862">
        <f>N28-N5</f>
        <v>0</v>
      </c>
      <c r="O45" s="863">
        <f t="shared" si="7"/>
        <v>0</v>
      </c>
      <c r="P45" s="832">
        <f t="shared" si="7"/>
        <v>0</v>
      </c>
      <c r="Q45" s="864"/>
      <c r="R45" s="832">
        <f>R28-R5</f>
        <v>0</v>
      </c>
      <c r="S45" s="865">
        <f>S28-S5</f>
        <v>376.50259999999253</v>
      </c>
      <c r="T45" s="911"/>
      <c r="U45" s="859">
        <f>U28-U5</f>
        <v>50</v>
      </c>
      <c r="V45" s="859">
        <f>V28-V5</f>
        <v>142</v>
      </c>
      <c r="W45"/>
      <c r="X45"/>
    </row>
    <row r="46" spans="1:26" x14ac:dyDescent="0.25">
      <c r="A46" s="24" t="s">
        <v>210</v>
      </c>
      <c r="C46" s="24"/>
      <c r="D46" s="24"/>
      <c r="E46" s="472" t="s">
        <v>162</v>
      </c>
      <c r="F46" s="472"/>
      <c r="G46" s="473" t="s">
        <v>152</v>
      </c>
      <c r="H46" s="468">
        <v>1689</v>
      </c>
      <c r="I46" s="468">
        <v>0</v>
      </c>
      <c r="J46" s="468">
        <v>0</v>
      </c>
      <c r="K46" s="468"/>
      <c r="L46" s="468">
        <v>272</v>
      </c>
      <c r="M46" s="468"/>
      <c r="N46" s="517"/>
      <c r="O46" s="24"/>
      <c r="P46" s="24"/>
      <c r="Q46" s="24"/>
      <c r="R46" s="24"/>
      <c r="S46" s="24"/>
      <c r="T46" s="24"/>
      <c r="V46" s="24"/>
      <c r="W46" s="28"/>
      <c r="X46" s="28"/>
    </row>
    <row r="47" spans="1:26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0</v>
      </c>
      <c r="G47" s="25"/>
    </row>
    <row r="48" spans="1:26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0</v>
      </c>
      <c r="G48" s="25"/>
    </row>
    <row r="49" spans="1:24" s="26" customFormat="1" ht="10.199999999999999" x14ac:dyDescent="0.2">
      <c r="E49" s="27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141"/>
      <c r="V49" s="40"/>
      <c r="W49" s="40"/>
      <c r="X49" s="40"/>
    </row>
    <row r="50" spans="1:24" s="26" customFormat="1" ht="10.199999999999999" x14ac:dyDescent="0.2">
      <c r="E50" s="27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141"/>
      <c r="V50" s="40"/>
      <c r="W50" s="40"/>
      <c r="X50" s="40"/>
    </row>
    <row r="51" spans="1:24" s="24" customFormat="1" ht="10.199999999999999" x14ac:dyDescent="0.2">
      <c r="A51" s="26"/>
      <c r="B51" s="26"/>
      <c r="C51" s="26"/>
      <c r="D51" s="26"/>
      <c r="E51" s="25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141"/>
      <c r="V51" s="29"/>
      <c r="W51" s="29"/>
      <c r="X51" s="29"/>
    </row>
    <row r="52" spans="1:24" s="29" customFormat="1" ht="10.199999999999999" x14ac:dyDescent="0.2">
      <c r="A52" s="26"/>
      <c r="B52" s="26"/>
      <c r="C52" s="26"/>
      <c r="D52" s="26"/>
      <c r="E52" s="28"/>
      <c r="F52" s="24"/>
      <c r="T52" s="141"/>
      <c r="U52" s="24"/>
    </row>
    <row r="53" spans="1:24" s="29" customFormat="1" ht="10.199999999999999" x14ac:dyDescent="0.2">
      <c r="A53" s="26"/>
      <c r="B53" s="26"/>
      <c r="C53" s="26"/>
      <c r="D53" s="26"/>
      <c r="E53" s="28"/>
      <c r="F53" s="24"/>
      <c r="T53" s="141"/>
      <c r="U53" s="24"/>
    </row>
    <row r="54" spans="1:24" s="29" customFormat="1" ht="10.199999999999999" x14ac:dyDescent="0.2">
      <c r="A54" s="26"/>
      <c r="B54" s="26"/>
      <c r="C54" s="26"/>
      <c r="D54" s="26"/>
      <c r="E54" s="28"/>
      <c r="F54" s="24"/>
      <c r="T54" s="141"/>
      <c r="U54" s="24"/>
    </row>
    <row r="55" spans="1:24" s="29" customFormat="1" ht="10.199999999999999" hidden="1" x14ac:dyDescent="0.2">
      <c r="B55" s="263" t="s">
        <v>135</v>
      </c>
      <c r="C55" s="167"/>
      <c r="D55" s="167"/>
      <c r="E55" s="289"/>
      <c r="F55" s="276"/>
      <c r="G55" s="167"/>
      <c r="H55" s="167"/>
      <c r="I55" s="167"/>
      <c r="J55" s="167"/>
      <c r="K55" s="167"/>
      <c r="L55" s="167"/>
      <c r="M55" s="167"/>
      <c r="N55" s="167"/>
      <c r="O55" s="167"/>
      <c r="P55" s="288"/>
      <c r="Q55" s="284"/>
      <c r="R55" s="279" t="e">
        <f>P55/titl!$H$16*12</f>
        <v>#DIV/0!</v>
      </c>
      <c r="T55" s="141"/>
      <c r="U55" s="276"/>
    </row>
    <row r="56" spans="1:24" s="29" customFormat="1" ht="10.199999999999999" hidden="1" x14ac:dyDescent="0.2">
      <c r="B56" s="290" t="s">
        <v>136</v>
      </c>
      <c r="E56" s="25"/>
      <c r="F56" s="24"/>
      <c r="P56" s="224" t="e">
        <f>#REF!+P41-P55</f>
        <v>#REF!</v>
      </c>
      <c r="Q56" s="285"/>
      <c r="R56" s="280" t="e">
        <f>P56/titl!$H$16*12</f>
        <v>#REF!</v>
      </c>
      <c r="T56" s="141"/>
      <c r="U56" s="24"/>
    </row>
    <row r="57" spans="1:24" s="29" customFormat="1" ht="10.199999999999999" hidden="1" x14ac:dyDescent="0.2">
      <c r="B57" s="290" t="s">
        <v>137</v>
      </c>
      <c r="E57" s="25"/>
      <c r="F57" s="24"/>
      <c r="P57" s="58"/>
      <c r="Q57" s="285"/>
      <c r="R57" s="280" t="e">
        <f>P57/titl!$H$16*12</f>
        <v>#DIV/0!</v>
      </c>
      <c r="T57" s="141"/>
      <c r="U57" s="24"/>
    </row>
    <row r="58" spans="1:24" s="29" customFormat="1" ht="10.199999999999999" hidden="1" x14ac:dyDescent="0.2">
      <c r="B58" s="290" t="s">
        <v>138</v>
      </c>
      <c r="E58" s="25"/>
      <c r="F58" s="24"/>
      <c r="P58" s="224" t="e">
        <f>P56+P57</f>
        <v>#REF!</v>
      </c>
      <c r="Q58" s="285"/>
      <c r="R58" s="280" t="e">
        <f>P58/titl!$H$16*12</f>
        <v>#REF!</v>
      </c>
      <c r="T58" s="141"/>
      <c r="U58" s="24"/>
    </row>
    <row r="59" spans="1:24" s="29" customFormat="1" ht="10.8" hidden="1" thickBot="1" x14ac:dyDescent="0.25">
      <c r="B59" s="291" t="s">
        <v>139</v>
      </c>
      <c r="C59" s="278"/>
      <c r="D59" s="278"/>
      <c r="E59" s="292"/>
      <c r="F59" s="277"/>
      <c r="G59" s="278"/>
      <c r="H59" s="278"/>
      <c r="I59" s="278"/>
      <c r="J59" s="278"/>
      <c r="K59" s="278"/>
      <c r="L59" s="278"/>
      <c r="M59" s="278"/>
      <c r="N59" s="278"/>
      <c r="O59" s="278"/>
      <c r="P59" s="287" t="e">
        <f>P58*4%</f>
        <v>#REF!</v>
      </c>
      <c r="Q59" s="286"/>
      <c r="R59" s="281" t="e">
        <f>P59/titl!$H$16*12</f>
        <v>#REF!</v>
      </c>
      <c r="T59" s="141"/>
      <c r="U59" s="277"/>
    </row>
  </sheetData>
  <mergeCells count="5">
    <mergeCell ref="A47:D47"/>
    <mergeCell ref="A48:E48"/>
    <mergeCell ref="A3:D3"/>
    <mergeCell ref="C4:D4"/>
    <mergeCell ref="H3:N3"/>
  </mergeCells>
  <phoneticPr fontId="0" type="noConversion"/>
  <pageMargins left="0.47244094488188981" right="0.39370078740157483" top="0.35433070866141736" bottom="0.35433070866141736" header="0.23622047244094491" footer="0.19685039370078741"/>
  <pageSetup paperSize="9" scale="80" orientation="landscape" r:id="rId1"/>
  <headerFooter alignWithMargins="0"/>
  <ignoredErrors>
    <ignoredError sqref="U5:V5" formulaRange="1"/>
    <ignoredError sqref="F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2:U51"/>
  <sheetViews>
    <sheetView showGridLines="0" workbookViewId="0"/>
  </sheetViews>
  <sheetFormatPr defaultColWidth="8.5546875" defaultRowHeight="13.2" x14ac:dyDescent="0.25"/>
  <cols>
    <col min="1" max="1" width="8.44140625" customWidth="1"/>
    <col min="2" max="2" width="5.5546875" customWidth="1"/>
    <col min="3" max="3" width="6.44140625" customWidth="1"/>
    <col min="4" max="4" width="28.5546875" customWidth="1"/>
    <col min="5" max="5" width="3.5546875" style="30" bestFit="1" customWidth="1"/>
    <col min="6" max="6" width="11.44140625" style="14" customWidth="1"/>
    <col min="7" max="7" width="11.109375" style="14" customWidth="1"/>
    <col min="8" max="8" width="11.5546875" style="129" customWidth="1"/>
    <col min="9" max="9" width="10.5546875" style="29" customWidth="1"/>
    <col min="10" max="16" width="6.5546875" style="29" customWidth="1"/>
    <col min="17" max="17" width="10.5546875" style="29" customWidth="1"/>
    <col min="18" max="18" width="12.5546875" bestFit="1" customWidth="1"/>
    <col min="19" max="19" width="14.6640625" bestFit="1" customWidth="1"/>
    <col min="21" max="21" width="15.6640625" bestFit="1" customWidth="1"/>
  </cols>
  <sheetData>
    <row r="2" spans="1:21" ht="13.8" thickBot="1" x14ac:dyDescent="0.3"/>
    <row r="3" spans="1:21" ht="15.75" customHeight="1" x14ac:dyDescent="0.3">
      <c r="A3" s="1045" t="s">
        <v>206</v>
      </c>
      <c r="B3" s="1046"/>
      <c r="C3" s="1046"/>
      <c r="D3" s="1046"/>
      <c r="E3" s="835"/>
      <c r="F3" s="1018"/>
      <c r="G3" s="107"/>
      <c r="H3" s="122" t="s">
        <v>0</v>
      </c>
      <c r="I3" s="35" t="s">
        <v>2</v>
      </c>
      <c r="J3" s="1050" t="s">
        <v>3</v>
      </c>
      <c r="K3" s="1050"/>
      <c r="L3" s="1050"/>
      <c r="M3" s="1050"/>
      <c r="N3" s="1050"/>
      <c r="O3" s="1050"/>
      <c r="P3" s="1050"/>
      <c r="Q3" s="35" t="s">
        <v>4</v>
      </c>
    </row>
    <row r="4" spans="1:21" s="7" customFormat="1" ht="13.8" thickBot="1" x14ac:dyDescent="0.3">
      <c r="A4" s="960" t="s">
        <v>108</v>
      </c>
      <c r="B4" s="690"/>
      <c r="C4" s="1047" t="s">
        <v>181</v>
      </c>
      <c r="D4" s="1048"/>
      <c r="E4" s="843" t="s">
        <v>5</v>
      </c>
      <c r="F4" s="691" t="s">
        <v>105</v>
      </c>
      <c r="G4" s="498" t="s">
        <v>27</v>
      </c>
      <c r="H4" s="1020">
        <v>2024</v>
      </c>
      <c r="I4" s="1026" t="s">
        <v>8</v>
      </c>
      <c r="J4" s="834" t="s">
        <v>9</v>
      </c>
      <c r="K4" s="692" t="s">
        <v>10</v>
      </c>
      <c r="L4" s="692" t="s">
        <v>11</v>
      </c>
      <c r="M4" s="693" t="s">
        <v>160</v>
      </c>
      <c r="N4" s="692" t="s">
        <v>107</v>
      </c>
      <c r="O4" s="692" t="s">
        <v>12</v>
      </c>
      <c r="P4" s="1030" t="s">
        <v>170</v>
      </c>
      <c r="Q4" s="1026">
        <v>2023</v>
      </c>
      <c r="R4"/>
      <c r="S4"/>
      <c r="T4"/>
      <c r="U4"/>
    </row>
    <row r="5" spans="1:21" ht="13.8" thickBot="1" x14ac:dyDescent="0.3">
      <c r="A5" s="787" t="s">
        <v>166</v>
      </c>
      <c r="B5" s="931"/>
      <c r="C5" s="931"/>
      <c r="D5" s="931"/>
      <c r="E5" s="858">
        <v>1</v>
      </c>
      <c r="F5" s="859">
        <f t="shared" ref="F5:O5" si="0">SUM(F7:F27)</f>
        <v>6334778.9503693907</v>
      </c>
      <c r="G5" s="828">
        <f t="shared" si="0"/>
        <v>2691805.4730239077</v>
      </c>
      <c r="H5" s="859">
        <f t="shared" si="0"/>
        <v>9026584.4233932979</v>
      </c>
      <c r="I5" s="859">
        <f t="shared" si="0"/>
        <v>8248440.5572366333</v>
      </c>
      <c r="J5" s="860">
        <f t="shared" si="0"/>
        <v>364081.64618666412</v>
      </c>
      <c r="K5" s="861">
        <f t="shared" si="0"/>
        <v>323308.21996999998</v>
      </c>
      <c r="L5" s="861">
        <f t="shared" si="0"/>
        <v>6244</v>
      </c>
      <c r="M5" s="861">
        <f t="shared" si="0"/>
        <v>0</v>
      </c>
      <c r="N5" s="861">
        <f t="shared" si="0"/>
        <v>11612</v>
      </c>
      <c r="O5" s="861">
        <f t="shared" si="0"/>
        <v>26630</v>
      </c>
      <c r="P5" s="1031">
        <f>SUM(P7:P27)</f>
        <v>44647</v>
      </c>
      <c r="Q5" s="935">
        <f>SUM(Q7:Q27)</f>
        <v>8863384.3885599989</v>
      </c>
    </row>
    <row r="6" spans="1:21" s="14" customFormat="1" x14ac:dyDescent="0.25">
      <c r="A6" s="438" t="s">
        <v>14</v>
      </c>
      <c r="B6" s="443" t="s">
        <v>15</v>
      </c>
      <c r="C6" s="443"/>
      <c r="D6" s="443"/>
      <c r="E6" s="867">
        <v>2</v>
      </c>
      <c r="F6" s="529">
        <f>SUM(F7:F17)</f>
        <v>4059455.5579860909</v>
      </c>
      <c r="G6" s="532">
        <f>SUM(G7:G17)</f>
        <v>1622390.5769999998</v>
      </c>
      <c r="H6" s="968">
        <f>SUM(H7:H17)</f>
        <v>5681846.1349860905</v>
      </c>
      <c r="I6" s="559">
        <f t="shared" ref="I6:O6" si="1">SUM(I7:I17)</f>
        <v>5206832.7586494256</v>
      </c>
      <c r="J6" s="530">
        <f t="shared" si="1"/>
        <v>349690.57424666412</v>
      </c>
      <c r="K6" s="531">
        <f t="shared" si="1"/>
        <v>36189.802089999997</v>
      </c>
      <c r="L6" s="531">
        <f t="shared" si="1"/>
        <v>6244</v>
      </c>
      <c r="M6" s="531">
        <f>SUM(M7:M17)</f>
        <v>0</v>
      </c>
      <c r="N6" s="531">
        <f>SUM(N7:N17)</f>
        <v>11612</v>
      </c>
      <c r="O6" s="531">
        <f t="shared" si="1"/>
        <v>26630</v>
      </c>
      <c r="P6" s="532">
        <f>SUM(P7:P17)</f>
        <v>44647</v>
      </c>
      <c r="Q6" s="559">
        <f>SUM(Q7:Q17)</f>
        <v>5503207.4584800005</v>
      </c>
      <c r="R6"/>
      <c r="S6"/>
      <c r="T6"/>
      <c r="U6"/>
    </row>
    <row r="7" spans="1:21" s="14" customFormat="1" x14ac:dyDescent="0.25">
      <c r="A7" s="31"/>
      <c r="B7" s="441"/>
      <c r="C7" s="441" t="s">
        <v>16</v>
      </c>
      <c r="D7" s="443" t="s">
        <v>17</v>
      </c>
      <c r="E7" s="867">
        <v>3</v>
      </c>
      <c r="F7" s="537">
        <f>fakulty!P7</f>
        <v>2019165.8466020001</v>
      </c>
      <c r="G7" s="536">
        <f>ostatní!P7</f>
        <v>522177.75464684016</v>
      </c>
      <c r="H7" s="972">
        <f>SUM(F7:G7)</f>
        <v>2541343.6012488403</v>
      </c>
      <c r="I7" s="658">
        <f>fakulty!Q7+ostatní!Q7</f>
        <v>2376513.8640321936</v>
      </c>
      <c r="J7" s="534">
        <f>fakulty!R7+ostatní!R7</f>
        <v>153722.0982366465</v>
      </c>
      <c r="K7" s="535">
        <f>fakulty!S7+ostatní!S7</f>
        <v>6876.6389799999997</v>
      </c>
      <c r="L7" s="535">
        <f>fakulty!T7+ostatní!T7</f>
        <v>4231</v>
      </c>
      <c r="M7" s="535">
        <f>fakulty!U7+ostatní!U7</f>
        <v>0</v>
      </c>
      <c r="N7" s="535">
        <f>fakulty!V7+ostatní!V7</f>
        <v>0</v>
      </c>
      <c r="O7" s="535">
        <f>fakulty!W7+ostatní!W7</f>
        <v>0</v>
      </c>
      <c r="P7" s="536">
        <f>fakulty!X7+ostatní!X7</f>
        <v>0</v>
      </c>
      <c r="Q7" s="658">
        <f>fakulty!Y7+ostatní!Y7</f>
        <v>2482096.1305000004</v>
      </c>
      <c r="R7"/>
      <c r="S7"/>
      <c r="T7"/>
      <c r="U7"/>
    </row>
    <row r="8" spans="1:21" s="14" customFormat="1" x14ac:dyDescent="0.25">
      <c r="A8" s="31"/>
      <c r="B8" s="441"/>
      <c r="C8" s="441"/>
      <c r="D8" s="443" t="s">
        <v>18</v>
      </c>
      <c r="E8" s="867">
        <v>4</v>
      </c>
      <c r="F8" s="537">
        <f>fakulty!P8</f>
        <v>99282.236999999994</v>
      </c>
      <c r="G8" s="540">
        <f>ostatní!P8</f>
        <v>18761</v>
      </c>
      <c r="H8" s="1021">
        <f t="shared" ref="H8:H43" si="2">SUM(F8:G8)</f>
        <v>118043.23699999999</v>
      </c>
      <c r="I8" s="555">
        <f>fakulty!Q8+ostatní!Q8</f>
        <v>112937.82717633536</v>
      </c>
      <c r="J8" s="538">
        <f>fakulty!R8+ostatní!R8</f>
        <v>5105.4098236646514</v>
      </c>
      <c r="K8" s="539">
        <f>fakulty!S8+ostatní!S8</f>
        <v>0</v>
      </c>
      <c r="L8" s="539">
        <f>fakulty!T8+ostatní!T8</f>
        <v>0</v>
      </c>
      <c r="M8" s="535">
        <f>fakulty!U8+ostatní!U8</f>
        <v>0</v>
      </c>
      <c r="N8" s="539">
        <f>fakulty!V8+ostatní!V8</f>
        <v>0</v>
      </c>
      <c r="O8" s="539">
        <f>fakulty!W8+ostatní!W8</f>
        <v>0</v>
      </c>
      <c r="P8" s="540">
        <f>fakulty!X8+ostatní!X8</f>
        <v>0</v>
      </c>
      <c r="Q8" s="658">
        <f>fakulty!Y8+ostatní!Y8</f>
        <v>113516.93057</v>
      </c>
      <c r="R8"/>
      <c r="S8"/>
      <c r="T8"/>
      <c r="U8"/>
    </row>
    <row r="9" spans="1:21" s="14" customFormat="1" x14ac:dyDescent="0.25">
      <c r="A9" s="31"/>
      <c r="B9" s="441"/>
      <c r="C9" s="441"/>
      <c r="D9" s="443" t="s">
        <v>19</v>
      </c>
      <c r="E9" s="867">
        <v>5</v>
      </c>
      <c r="F9" s="537">
        <f>fakulty!P9</f>
        <v>706769.95560400002</v>
      </c>
      <c r="G9" s="540">
        <f>ostatní!P9</f>
        <v>189160.74535315984</v>
      </c>
      <c r="H9" s="1021">
        <f t="shared" si="2"/>
        <v>895930.70095715986</v>
      </c>
      <c r="I9" s="555">
        <f>fakulty!Q9+ostatní!Q9</f>
        <v>838013.63477080688</v>
      </c>
      <c r="J9" s="538">
        <f>fakulty!R9+ostatní!R9</f>
        <v>53777.066186352989</v>
      </c>
      <c r="K9" s="539">
        <f>fakulty!S9+ostatní!S9</f>
        <v>2280</v>
      </c>
      <c r="L9" s="539">
        <f>fakulty!T9+ostatní!T9</f>
        <v>1860</v>
      </c>
      <c r="M9" s="535">
        <f>fakulty!U9+ostatní!U9</f>
        <v>0</v>
      </c>
      <c r="N9" s="539">
        <f>fakulty!V9+ostatní!V9</f>
        <v>0</v>
      </c>
      <c r="O9" s="539">
        <f>fakulty!W9+ostatní!W9</f>
        <v>0</v>
      </c>
      <c r="P9" s="540">
        <f>fakulty!X9+ostatní!X9</f>
        <v>0</v>
      </c>
      <c r="Q9" s="658">
        <f>fakulty!Y9+ostatní!Y9</f>
        <v>866112.24377000006</v>
      </c>
      <c r="R9"/>
      <c r="S9"/>
      <c r="T9"/>
      <c r="U9"/>
    </row>
    <row r="10" spans="1:21" s="14" customFormat="1" x14ac:dyDescent="0.25">
      <c r="A10" s="31"/>
      <c r="B10" s="441"/>
      <c r="C10" s="441"/>
      <c r="D10" s="443" t="s">
        <v>20</v>
      </c>
      <c r="E10" s="867">
        <v>6</v>
      </c>
      <c r="F10" s="537">
        <f>fakulty!P10</f>
        <v>199492</v>
      </c>
      <c r="G10" s="540">
        <f>ostatní!P10</f>
        <v>110085</v>
      </c>
      <c r="H10" s="1021">
        <f t="shared" si="2"/>
        <v>309577</v>
      </c>
      <c r="I10" s="555">
        <f>fakulty!Q10+ostatní!Q10</f>
        <v>286807</v>
      </c>
      <c r="J10" s="538">
        <f>fakulty!R10+ostatní!R10</f>
        <v>22770</v>
      </c>
      <c r="K10" s="539">
        <f>fakulty!S10+ostatní!S10</f>
        <v>0</v>
      </c>
      <c r="L10" s="539">
        <f>fakulty!T10+ostatní!T10</f>
        <v>0</v>
      </c>
      <c r="M10" s="535">
        <f>fakulty!U10+ostatní!U10</f>
        <v>0</v>
      </c>
      <c r="N10" s="539">
        <f>fakulty!V10+ostatní!V10</f>
        <v>0</v>
      </c>
      <c r="O10" s="539">
        <f>fakulty!W10+ostatní!W10</f>
        <v>0</v>
      </c>
      <c r="P10" s="540">
        <f>fakulty!X10+ostatní!X10</f>
        <v>0</v>
      </c>
      <c r="Q10" s="658">
        <f>fakulty!Y10+ostatní!Y10</f>
        <v>267031.90555999998</v>
      </c>
      <c r="R10"/>
      <c r="S10"/>
      <c r="T10"/>
      <c r="U10"/>
    </row>
    <row r="11" spans="1:21" s="14" customFormat="1" x14ac:dyDescent="0.25">
      <c r="A11" s="31"/>
      <c r="B11" s="441"/>
      <c r="C11" s="441"/>
      <c r="D11" s="443" t="s">
        <v>21</v>
      </c>
      <c r="E11" s="867">
        <v>7</v>
      </c>
      <c r="F11" s="537">
        <f>fakulty!P11</f>
        <v>54644.450247000001</v>
      </c>
      <c r="G11" s="540">
        <f>ostatní!P11</f>
        <v>38433</v>
      </c>
      <c r="H11" s="1021">
        <f t="shared" si="2"/>
        <v>93077.450247000001</v>
      </c>
      <c r="I11" s="555">
        <f>fakulty!Q11+ostatní!Q11</f>
        <v>72293.450247000001</v>
      </c>
      <c r="J11" s="538">
        <f>fakulty!R11+ostatní!R11</f>
        <v>18295</v>
      </c>
      <c r="K11" s="539">
        <f>fakulty!S11+ostatní!S11</f>
        <v>2489</v>
      </c>
      <c r="L11" s="539">
        <f>fakulty!T11+ostatní!T11</f>
        <v>0</v>
      </c>
      <c r="M11" s="535">
        <f>fakulty!U11+ostatní!U11</f>
        <v>0</v>
      </c>
      <c r="N11" s="539">
        <f>fakulty!V11+ostatní!V11</f>
        <v>0</v>
      </c>
      <c r="O11" s="539">
        <f>fakulty!W11+ostatní!W11</f>
        <v>0</v>
      </c>
      <c r="P11" s="540">
        <f>fakulty!X11+ostatní!X11</f>
        <v>0</v>
      </c>
      <c r="Q11" s="658">
        <f>fakulty!Y11+ostatní!Y11</f>
        <v>76783.128819999998</v>
      </c>
      <c r="R11"/>
      <c r="S11"/>
      <c r="T11"/>
      <c r="U11"/>
    </row>
    <row r="12" spans="1:21" s="14" customFormat="1" x14ac:dyDescent="0.25">
      <c r="A12" s="31"/>
      <c r="B12" s="441"/>
      <c r="C12" s="441"/>
      <c r="D12" s="443" t="s">
        <v>22</v>
      </c>
      <c r="E12" s="867">
        <v>8</v>
      </c>
      <c r="F12" s="537">
        <f>fakulty!P12</f>
        <v>119584.05046299999</v>
      </c>
      <c r="G12" s="540">
        <f>ostatní!P12</f>
        <v>53168</v>
      </c>
      <c r="H12" s="1021">
        <f t="shared" si="2"/>
        <v>172752.05046299999</v>
      </c>
      <c r="I12" s="555">
        <f>fakulty!Q12+ostatní!Q12</f>
        <v>164446.05046299999</v>
      </c>
      <c r="J12" s="538">
        <f>fakulty!R12+ostatní!R12</f>
        <v>7686</v>
      </c>
      <c r="K12" s="539">
        <f>fakulty!S12+ostatní!S12</f>
        <v>620</v>
      </c>
      <c r="L12" s="539">
        <f>fakulty!T12+ostatní!T12</f>
        <v>0</v>
      </c>
      <c r="M12" s="535">
        <f>fakulty!U12+ostatní!U12</f>
        <v>0</v>
      </c>
      <c r="N12" s="539">
        <f>fakulty!V12+ostatní!V12</f>
        <v>0</v>
      </c>
      <c r="O12" s="539">
        <f>fakulty!W12+ostatní!W12</f>
        <v>0</v>
      </c>
      <c r="P12" s="540">
        <f>fakulty!X12+ostatní!X12</f>
        <v>0</v>
      </c>
      <c r="Q12" s="658">
        <f>fakulty!Y12+ostatní!Y12</f>
        <v>172884.63539000001</v>
      </c>
      <c r="R12"/>
      <c r="S12"/>
      <c r="T12"/>
      <c r="U12"/>
    </row>
    <row r="13" spans="1:21" s="14" customFormat="1" x14ac:dyDescent="0.25">
      <c r="A13" s="31"/>
      <c r="B13" s="441"/>
      <c r="C13" s="441"/>
      <c r="D13" s="443" t="s">
        <v>23</v>
      </c>
      <c r="E13" s="867">
        <v>9</v>
      </c>
      <c r="F13" s="537">
        <f>fakulty!P13</f>
        <v>231880.636562</v>
      </c>
      <c r="G13" s="540">
        <f>ostatní!P13</f>
        <v>125419</v>
      </c>
      <c r="H13" s="1021">
        <f t="shared" si="2"/>
        <v>357299.63656200003</v>
      </c>
      <c r="I13" s="555">
        <f>fakulty!Q13+ostatní!Q13</f>
        <v>322229.63656200003</v>
      </c>
      <c r="J13" s="538">
        <f>fakulty!R13+ostatní!R13</f>
        <v>18680</v>
      </c>
      <c r="K13" s="539">
        <f>fakulty!S13+ostatní!S13</f>
        <v>16390</v>
      </c>
      <c r="L13" s="539">
        <f>fakulty!T13+ostatní!T13</f>
        <v>0</v>
      </c>
      <c r="M13" s="535">
        <f>fakulty!U13+ostatní!U13</f>
        <v>0</v>
      </c>
      <c r="N13" s="539">
        <f>fakulty!V13+ostatní!V13</f>
        <v>0</v>
      </c>
      <c r="O13" s="539">
        <f>fakulty!W13+ostatní!W13</f>
        <v>0</v>
      </c>
      <c r="P13" s="540">
        <f>fakulty!X13+ostatní!X13</f>
        <v>0</v>
      </c>
      <c r="Q13" s="658">
        <f>fakulty!Y13+ostatní!Y13</f>
        <v>329145.46349999995</v>
      </c>
      <c r="R13"/>
      <c r="S13"/>
      <c r="T13"/>
      <c r="U13"/>
    </row>
    <row r="14" spans="1:21" s="14" customFormat="1" x14ac:dyDescent="0.25">
      <c r="A14" s="31"/>
      <c r="B14" s="441"/>
      <c r="C14" s="441"/>
      <c r="D14" s="443" t="s">
        <v>24</v>
      </c>
      <c r="E14" s="867">
        <v>10</v>
      </c>
      <c r="F14" s="537">
        <f>fakulty!P14</f>
        <v>28300.358746999998</v>
      </c>
      <c r="G14" s="540">
        <f>ostatní!P14</f>
        <v>8542</v>
      </c>
      <c r="H14" s="1021">
        <f t="shared" si="2"/>
        <v>36842.358746999998</v>
      </c>
      <c r="I14" s="555">
        <f>fakulty!Q14+ostatní!Q14</f>
        <v>34900.358746999998</v>
      </c>
      <c r="J14" s="538">
        <f>fakulty!R14+ostatní!R14</f>
        <v>1487</v>
      </c>
      <c r="K14" s="539">
        <f>fakulty!S14+ostatní!S14</f>
        <v>455</v>
      </c>
      <c r="L14" s="539">
        <f>fakulty!T14+ostatní!T14</f>
        <v>0</v>
      </c>
      <c r="M14" s="535">
        <f>fakulty!U14+ostatní!U14</f>
        <v>0</v>
      </c>
      <c r="N14" s="539">
        <f>fakulty!V14+ostatní!V14</f>
        <v>0</v>
      </c>
      <c r="O14" s="539">
        <f>fakulty!W14+ostatní!W14</f>
        <v>0</v>
      </c>
      <c r="P14" s="540">
        <f>fakulty!X14+ostatní!X14</f>
        <v>0</v>
      </c>
      <c r="Q14" s="658">
        <f>fakulty!Y14+ostatní!Y14</f>
        <v>33980.16678</v>
      </c>
      <c r="R14"/>
      <c r="S14"/>
      <c r="T14"/>
      <c r="U14"/>
    </row>
    <row r="15" spans="1:21" s="14" customFormat="1" x14ac:dyDescent="0.25">
      <c r="A15" s="31"/>
      <c r="B15" s="441"/>
      <c r="C15" s="441"/>
      <c r="D15" s="443" t="s">
        <v>25</v>
      </c>
      <c r="E15" s="867">
        <v>11</v>
      </c>
      <c r="F15" s="537">
        <f>fakulty!P15</f>
        <v>316832.39349699998</v>
      </c>
      <c r="G15" s="540">
        <f>ostatní!P15</f>
        <v>306699.62699999998</v>
      </c>
      <c r="H15" s="1021">
        <f t="shared" si="2"/>
        <v>623532.02049699996</v>
      </c>
      <c r="I15" s="555">
        <f>fakulty!Q15+ostatní!Q15</f>
        <v>621532.02049699996</v>
      </c>
      <c r="J15" s="538">
        <f>fakulty!R15+ostatní!R15</f>
        <v>2000</v>
      </c>
      <c r="K15" s="539">
        <f>fakulty!S15+ostatní!S15</f>
        <v>0</v>
      </c>
      <c r="L15" s="539">
        <f>fakulty!T15+ostatní!T15</f>
        <v>0</v>
      </c>
      <c r="M15" s="535">
        <f>fakulty!U15+ostatní!U15</f>
        <v>0</v>
      </c>
      <c r="N15" s="539">
        <f>fakulty!V15+ostatní!V15</f>
        <v>0</v>
      </c>
      <c r="O15" s="539">
        <f>fakulty!W15+ostatní!W15</f>
        <v>0</v>
      </c>
      <c r="P15" s="540">
        <f>fakulty!X15+ostatní!X15</f>
        <v>0</v>
      </c>
      <c r="Q15" s="658">
        <f>fakulty!Y15+ostatní!Y15</f>
        <v>623572.13497000001</v>
      </c>
      <c r="R15"/>
      <c r="S15"/>
      <c r="T15"/>
      <c r="U15"/>
    </row>
    <row r="16" spans="1:21" s="14" customFormat="1" x14ac:dyDescent="0.25">
      <c r="A16" s="31"/>
      <c r="B16" s="441"/>
      <c r="C16" s="441"/>
      <c r="D16" s="443" t="s">
        <v>26</v>
      </c>
      <c r="E16" s="867">
        <v>12</v>
      </c>
      <c r="F16" s="537">
        <f>fakulty!P16</f>
        <v>119333.85090909091</v>
      </c>
      <c r="G16" s="540">
        <f>ostatní!P16</f>
        <v>116905.45</v>
      </c>
      <c r="H16" s="1021">
        <f t="shared" si="2"/>
        <v>236239.3009090909</v>
      </c>
      <c r="I16" s="555">
        <f>fakulty!Q16+ostatní!Q16</f>
        <v>167469.3009090909</v>
      </c>
      <c r="J16" s="538">
        <f>fakulty!R16+ostatní!R16</f>
        <v>19823</v>
      </c>
      <c r="K16" s="539">
        <f>fakulty!S16+ostatní!S16</f>
        <v>0</v>
      </c>
      <c r="L16" s="539">
        <f>fakulty!T16+ostatní!T16</f>
        <v>0</v>
      </c>
      <c r="M16" s="535">
        <f>fakulty!U16+ostatní!U16</f>
        <v>0</v>
      </c>
      <c r="N16" s="539">
        <f>fakulty!V16+ostatní!V16</f>
        <v>0</v>
      </c>
      <c r="O16" s="539">
        <f>fakulty!W16+ostatní!W16</f>
        <v>4300</v>
      </c>
      <c r="P16" s="540">
        <f>fakulty!X16+ostatní!X16</f>
        <v>44647</v>
      </c>
      <c r="Q16" s="658">
        <f>fakulty!Y16+ostatní!Y16</f>
        <v>234194.7843</v>
      </c>
      <c r="R16"/>
      <c r="S16"/>
      <c r="T16"/>
      <c r="U16"/>
    </row>
    <row r="17" spans="1:21" s="14" customFormat="1" x14ac:dyDescent="0.25">
      <c r="A17" s="31"/>
      <c r="B17" s="441"/>
      <c r="C17" s="441"/>
      <c r="D17" s="441" t="s">
        <v>27</v>
      </c>
      <c r="E17" s="903">
        <v>13</v>
      </c>
      <c r="F17" s="541">
        <f>fakulty!P17</f>
        <v>164169.77835500002</v>
      </c>
      <c r="G17" s="545">
        <f>ostatní!P17</f>
        <v>133039</v>
      </c>
      <c r="H17" s="1022">
        <f t="shared" si="2"/>
        <v>297208.77835500002</v>
      </c>
      <c r="I17" s="556">
        <f>fakulty!Q17+ostatní!Q17</f>
        <v>209689.61524499999</v>
      </c>
      <c r="J17" s="542">
        <f>fakulty!R17+ostatní!R17</f>
        <v>46345</v>
      </c>
      <c r="K17" s="543">
        <f>fakulty!S17+ostatní!S17</f>
        <v>7079.1631099999995</v>
      </c>
      <c r="L17" s="543">
        <f>fakulty!T17+ostatní!T17</f>
        <v>153</v>
      </c>
      <c r="M17" s="544">
        <f>fakulty!U17+ostatní!U17</f>
        <v>0</v>
      </c>
      <c r="N17" s="543">
        <f>fakulty!V17+ostatní!V17</f>
        <v>11612</v>
      </c>
      <c r="O17" s="543">
        <f>fakulty!W17+ostatní!W17</f>
        <v>22330</v>
      </c>
      <c r="P17" s="545">
        <f>fakulty!X17+ostatní!X17</f>
        <v>0</v>
      </c>
      <c r="Q17" s="1032">
        <f>fakulty!Y17+ostatní!Y17</f>
        <v>303889.93432</v>
      </c>
      <c r="R17"/>
      <c r="S17"/>
      <c r="T17"/>
      <c r="U17"/>
    </row>
    <row r="18" spans="1:21" s="14" customFormat="1" x14ac:dyDescent="0.25">
      <c r="A18" s="438"/>
      <c r="B18" s="889" t="s">
        <v>28</v>
      </c>
      <c r="C18" s="889"/>
      <c r="D18" s="889"/>
      <c r="E18" s="890">
        <v>14</v>
      </c>
      <c r="F18" s="1017">
        <f>fakulty!P18</f>
        <v>241419</v>
      </c>
      <c r="G18" s="685">
        <f>ostatní!P18</f>
        <v>0</v>
      </c>
      <c r="H18" s="983">
        <f t="shared" si="2"/>
        <v>241419</v>
      </c>
      <c r="I18" s="1027">
        <f>fakulty!Q18+ostatní!Q18</f>
        <v>241419</v>
      </c>
      <c r="J18" s="1019">
        <f>fakulty!R18+ostatní!R18</f>
        <v>0</v>
      </c>
      <c r="K18" s="986">
        <f>fakulty!S18+ostatní!S18</f>
        <v>0</v>
      </c>
      <c r="L18" s="986">
        <f>fakulty!T18+ostatní!T18</f>
        <v>0</v>
      </c>
      <c r="M18" s="539">
        <f>fakulty!U18+ostatní!U18</f>
        <v>0</v>
      </c>
      <c r="N18" s="986">
        <f>fakulty!V18+ostatní!V18</f>
        <v>0</v>
      </c>
      <c r="O18" s="986">
        <f>fakulty!W18+ostatní!W18</f>
        <v>0</v>
      </c>
      <c r="P18" s="685">
        <f>fakulty!X18+ostatní!X18</f>
        <v>0</v>
      </c>
      <c r="Q18" s="1027">
        <f>fakulty!Y18+ostatní!Y18</f>
        <v>208710.25</v>
      </c>
      <c r="R18"/>
      <c r="S18"/>
      <c r="T18"/>
      <c r="U18"/>
    </row>
    <row r="19" spans="1:21" s="14" customFormat="1" x14ac:dyDescent="0.25">
      <c r="A19" s="438"/>
      <c r="B19" s="442" t="s">
        <v>30</v>
      </c>
      <c r="C19" s="443"/>
      <c r="D19" s="443"/>
      <c r="E19" s="867">
        <v>15</v>
      </c>
      <c r="F19" s="529">
        <f>fakulty!P19</f>
        <v>11979</v>
      </c>
      <c r="G19" s="532">
        <f>ostatní!P19</f>
        <v>300</v>
      </c>
      <c r="H19" s="968">
        <f t="shared" si="2"/>
        <v>12279</v>
      </c>
      <c r="I19" s="559">
        <f>fakulty!Q19+ostatní!Q19</f>
        <v>12279</v>
      </c>
      <c r="J19" s="530">
        <f>fakulty!R19+ostatní!R19</f>
        <v>0</v>
      </c>
      <c r="K19" s="531">
        <f>fakulty!S19+ostatní!S19</f>
        <v>0</v>
      </c>
      <c r="L19" s="531">
        <f>fakulty!T19+ostatní!T19</f>
        <v>0</v>
      </c>
      <c r="M19" s="535">
        <f>fakulty!U19+ostatní!U19</f>
        <v>0</v>
      </c>
      <c r="N19" s="531">
        <f>fakulty!V19+ostatní!V19</f>
        <v>0</v>
      </c>
      <c r="O19" s="531">
        <f>fakulty!W19+ostatní!W19</f>
        <v>0</v>
      </c>
      <c r="P19" s="532">
        <f>fakulty!X19+ostatní!X19</f>
        <v>0</v>
      </c>
      <c r="Q19" s="450">
        <f>fakulty!Y19+ostatní!Y19</f>
        <v>12383.4882</v>
      </c>
      <c r="R19"/>
      <c r="S19"/>
      <c r="T19"/>
      <c r="U19"/>
    </row>
    <row r="20" spans="1:21" s="14" customFormat="1" x14ac:dyDescent="0.25">
      <c r="A20" s="438"/>
      <c r="B20" s="442" t="s">
        <v>186</v>
      </c>
      <c r="C20" s="443"/>
      <c r="D20" s="443"/>
      <c r="E20" s="867">
        <v>16</v>
      </c>
      <c r="F20" s="529">
        <f>fakulty!P20</f>
        <v>289609.39405</v>
      </c>
      <c r="G20" s="532">
        <f>ostatní!P20</f>
        <v>153678</v>
      </c>
      <c r="H20" s="968">
        <f t="shared" si="2"/>
        <v>443287.39405</v>
      </c>
      <c r="I20" s="559">
        <f>fakulty!Q20+ostatní!Q20</f>
        <v>427275.32211000001</v>
      </c>
      <c r="J20" s="530">
        <f>fakulty!R20+ostatní!R20</f>
        <v>14391.07194</v>
      </c>
      <c r="K20" s="531">
        <f>fakulty!S20+ostatní!S20</f>
        <v>0</v>
      </c>
      <c r="L20" s="531">
        <f>fakulty!T20+ostatní!T20</f>
        <v>0</v>
      </c>
      <c r="M20" s="535">
        <f>fakulty!U20+ostatní!U20</f>
        <v>0</v>
      </c>
      <c r="N20" s="531">
        <f>fakulty!V20+ostatní!V20</f>
        <v>0</v>
      </c>
      <c r="O20" s="531">
        <f>fakulty!W20+ostatní!W20</f>
        <v>0</v>
      </c>
      <c r="P20" s="532">
        <f>fakulty!X20+ostatní!X20</f>
        <v>0</v>
      </c>
      <c r="Q20" s="450">
        <f>fakulty!Y20+ostatní!Y20</f>
        <v>496763.96036999993</v>
      </c>
      <c r="R20"/>
      <c r="S20"/>
      <c r="T20"/>
      <c r="U20"/>
    </row>
    <row r="21" spans="1:21" s="14" customFormat="1" x14ac:dyDescent="0.25">
      <c r="A21" s="438"/>
      <c r="B21" s="442" t="s">
        <v>36</v>
      </c>
      <c r="C21" s="442"/>
      <c r="D21" s="442"/>
      <c r="E21" s="867">
        <v>17</v>
      </c>
      <c r="F21" s="529">
        <f>fakulty!P21</f>
        <v>20267</v>
      </c>
      <c r="G21" s="532">
        <f>ostatní!P21</f>
        <v>238</v>
      </c>
      <c r="H21" s="968">
        <f t="shared" si="2"/>
        <v>20505</v>
      </c>
      <c r="I21" s="559">
        <f>fakulty!Q21+ostatní!Q21</f>
        <v>20505</v>
      </c>
      <c r="J21" s="530">
        <f>fakulty!R21+ostatní!R21</f>
        <v>0</v>
      </c>
      <c r="K21" s="531">
        <f>fakulty!S21+ostatní!S21</f>
        <v>0</v>
      </c>
      <c r="L21" s="531">
        <f>fakulty!T21+ostatní!T21</f>
        <v>0</v>
      </c>
      <c r="M21" s="535">
        <f>fakulty!U21+ostatní!U21</f>
        <v>0</v>
      </c>
      <c r="N21" s="531">
        <f>fakulty!V21+ostatní!V21</f>
        <v>0</v>
      </c>
      <c r="O21" s="531">
        <f>fakulty!W21+ostatní!W21</f>
        <v>0</v>
      </c>
      <c r="P21" s="532">
        <f>fakulty!X21+ostatní!X21</f>
        <v>0</v>
      </c>
      <c r="Q21" s="450">
        <f>fakulty!Y21+ostatní!Y21</f>
        <v>22044.291429999997</v>
      </c>
      <c r="R21"/>
      <c r="S21"/>
      <c r="T21"/>
      <c r="U21"/>
    </row>
    <row r="22" spans="1:21" s="14" customFormat="1" x14ac:dyDescent="0.25">
      <c r="A22" s="438"/>
      <c r="B22" s="236" t="s">
        <v>165</v>
      </c>
      <c r="C22" s="236"/>
      <c r="D22" s="236"/>
      <c r="E22" s="993">
        <v>18</v>
      </c>
      <c r="F22" s="615">
        <f>fakulty!P22</f>
        <v>62899.589</v>
      </c>
      <c r="G22" s="614">
        <f>ostatní!P22</f>
        <v>6442.16</v>
      </c>
      <c r="H22" s="1023">
        <f t="shared" si="2"/>
        <v>69341.748999999996</v>
      </c>
      <c r="I22" s="646">
        <f>fakulty!Q22+ostatní!Q22</f>
        <v>68949.748999999996</v>
      </c>
      <c r="J22" s="616">
        <f>fakulty!R22+ostatní!R22</f>
        <v>0</v>
      </c>
      <c r="K22" s="617">
        <f>fakulty!S22+ostatní!S22</f>
        <v>392</v>
      </c>
      <c r="L22" s="617">
        <f>fakulty!T22+ostatní!T22</f>
        <v>0</v>
      </c>
      <c r="M22" s="618">
        <f>fakulty!U22+ostatní!U22</f>
        <v>0</v>
      </c>
      <c r="N22" s="617">
        <f>fakulty!V22+ostatní!V22</f>
        <v>0</v>
      </c>
      <c r="O22" s="617">
        <f>fakulty!W22+ostatní!W22</f>
        <v>0</v>
      </c>
      <c r="P22" s="614">
        <f>fakulty!X22+ostatní!X22</f>
        <v>0</v>
      </c>
      <c r="Q22" s="998">
        <f>fakulty!Y22+ostatní!Y22</f>
        <v>28317.287810000002</v>
      </c>
      <c r="R22"/>
      <c r="S22"/>
      <c r="T22"/>
      <c r="U22"/>
    </row>
    <row r="23" spans="1:21" s="14" customFormat="1" x14ac:dyDescent="0.25">
      <c r="A23" s="438"/>
      <c r="B23" s="442" t="s">
        <v>40</v>
      </c>
      <c r="C23" s="442"/>
      <c r="D23" s="442"/>
      <c r="E23" s="867">
        <v>19</v>
      </c>
      <c r="F23" s="529">
        <f>fakulty!P23</f>
        <v>27184.366410000002</v>
      </c>
      <c r="G23" s="532">
        <f>ostatní!P23</f>
        <v>199424.68</v>
      </c>
      <c r="H23" s="968">
        <f>SUM(F23:G23)</f>
        <v>226609.04641000001</v>
      </c>
      <c r="I23" s="559">
        <f>fakulty!Q23+ostatní!Q23</f>
        <v>151838.68</v>
      </c>
      <c r="J23" s="530">
        <f>fakulty!R23+ostatní!R23</f>
        <v>0</v>
      </c>
      <c r="K23" s="531">
        <f>fakulty!S23+ostatní!S23</f>
        <v>74770.366410000002</v>
      </c>
      <c r="L23" s="531">
        <f>fakulty!T23+ostatní!T23</f>
        <v>0</v>
      </c>
      <c r="M23" s="535">
        <f>fakulty!U23+ostatní!U23</f>
        <v>0</v>
      </c>
      <c r="N23" s="531">
        <f>fakulty!V23+ostatní!V23</f>
        <v>0</v>
      </c>
      <c r="O23" s="531">
        <f>fakulty!W23+ostatní!W23</f>
        <v>0</v>
      </c>
      <c r="P23" s="532">
        <f>fakulty!X23+ostatní!X23</f>
        <v>0</v>
      </c>
      <c r="Q23" s="450">
        <f>fakulty!Y23+ostatní!Y23</f>
        <v>241037.08679999999</v>
      </c>
      <c r="R23"/>
      <c r="S23"/>
      <c r="T23"/>
      <c r="U23"/>
    </row>
    <row r="24" spans="1:21" s="14" customFormat="1" x14ac:dyDescent="0.25">
      <c r="A24" s="438"/>
      <c r="B24" s="442" t="s">
        <v>43</v>
      </c>
      <c r="C24" s="442"/>
      <c r="D24" s="442"/>
      <c r="E24" s="867">
        <v>20</v>
      </c>
      <c r="F24" s="529">
        <f>fakulty!P24</f>
        <v>1130205.79431</v>
      </c>
      <c r="G24" s="532">
        <f>ostatní!P24</f>
        <v>392083.39602390799</v>
      </c>
      <c r="H24" s="968">
        <f>SUM(F24:G24)</f>
        <v>1522289.190333908</v>
      </c>
      <c r="I24" s="559">
        <f>fakulty!Q24+ostatní!Q24</f>
        <v>1487777.6344639079</v>
      </c>
      <c r="J24" s="530">
        <f>fakulty!R24+ostatní!R24</f>
        <v>0</v>
      </c>
      <c r="K24" s="531">
        <f>fakulty!S24+ostatní!S24</f>
        <v>34511.555869999997</v>
      </c>
      <c r="L24" s="531">
        <f>fakulty!T24+ostatní!T24</f>
        <v>0</v>
      </c>
      <c r="M24" s="535">
        <f>fakulty!U24+ostatní!U24</f>
        <v>0</v>
      </c>
      <c r="N24" s="531">
        <f>fakulty!V24+ostatní!V24</f>
        <v>0</v>
      </c>
      <c r="O24" s="531">
        <f>fakulty!W24+ostatní!W24</f>
        <v>0</v>
      </c>
      <c r="P24" s="532">
        <f>fakulty!X24+ostatní!X24</f>
        <v>0</v>
      </c>
      <c r="Q24" s="450">
        <f>fakulty!Y24+ostatní!Y24</f>
        <v>1489258.0753199998</v>
      </c>
      <c r="R24"/>
      <c r="S24"/>
      <c r="T24"/>
      <c r="U24"/>
    </row>
    <row r="25" spans="1:21" s="14" customFormat="1" x14ac:dyDescent="0.25">
      <c r="A25" s="438"/>
      <c r="B25" s="999" t="s">
        <v>145</v>
      </c>
      <c r="C25" s="999"/>
      <c r="D25" s="999"/>
      <c r="E25" s="1000">
        <v>21</v>
      </c>
      <c r="F25" s="615">
        <f>fakulty!P25</f>
        <v>386074.66026000003</v>
      </c>
      <c r="G25" s="614">
        <f>ostatní!P25</f>
        <v>177753.66</v>
      </c>
      <c r="H25" s="1023">
        <f>SUM(F25:G25)</f>
        <v>563828.32026000007</v>
      </c>
      <c r="I25" s="646">
        <f>fakulty!Q25+ostatní!Q25</f>
        <v>387680.77300000004</v>
      </c>
      <c r="J25" s="616">
        <f>fakulty!R25+ostatní!R25</f>
        <v>0</v>
      </c>
      <c r="K25" s="617">
        <f>fakulty!S25+ostatní!S25</f>
        <v>176147.54725999999</v>
      </c>
      <c r="L25" s="617">
        <f>fakulty!T25+ostatní!T25</f>
        <v>0</v>
      </c>
      <c r="M25" s="618">
        <f>fakulty!U25+ostatní!U25</f>
        <v>0</v>
      </c>
      <c r="N25" s="617">
        <f>fakulty!V25+ostatní!V25</f>
        <v>0</v>
      </c>
      <c r="O25" s="617">
        <f>fakulty!W25+ostatní!W25</f>
        <v>0</v>
      </c>
      <c r="P25" s="614">
        <f>fakulty!X25+ostatní!X25</f>
        <v>0</v>
      </c>
      <c r="Q25" s="998">
        <f>fakulty!Y25+ostatní!Y25</f>
        <v>659496.49244000006</v>
      </c>
      <c r="R25"/>
      <c r="S25"/>
      <c r="T25"/>
      <c r="U25"/>
    </row>
    <row r="26" spans="1:21" s="14" customFormat="1" x14ac:dyDescent="0.25">
      <c r="A26" s="438"/>
      <c r="B26" s="442" t="s">
        <v>44</v>
      </c>
      <c r="C26" s="442"/>
      <c r="D26" s="442"/>
      <c r="E26" s="867">
        <v>22</v>
      </c>
      <c r="F26" s="529">
        <f>fakulty!P26</f>
        <v>1296.9483399999999</v>
      </c>
      <c r="G26" s="532">
        <f>ostatní!P26</f>
        <v>45876</v>
      </c>
      <c r="H26" s="968">
        <f>SUM(F26:G26)</f>
        <v>47172.948340000003</v>
      </c>
      <c r="I26" s="559">
        <f>fakulty!Q26+ostatní!Q26</f>
        <v>45876</v>
      </c>
      <c r="J26" s="530">
        <f>fakulty!R26+ostatní!R26</f>
        <v>0</v>
      </c>
      <c r="K26" s="531">
        <f>fakulty!S26+ostatní!S26</f>
        <v>1296.9483399999999</v>
      </c>
      <c r="L26" s="531">
        <f>fakulty!T26+ostatní!T26</f>
        <v>0</v>
      </c>
      <c r="M26" s="535">
        <f>fakulty!U26+ostatní!U26</f>
        <v>0</v>
      </c>
      <c r="N26" s="531">
        <f>fakulty!V26+ostatní!V26</f>
        <v>0</v>
      </c>
      <c r="O26" s="531">
        <f>fakulty!W26+ostatní!W26</f>
        <v>0</v>
      </c>
      <c r="P26" s="532">
        <f>fakulty!X26+ostatní!X26</f>
        <v>0</v>
      </c>
      <c r="Q26" s="450">
        <f>fakulty!Y26+ostatní!Y26</f>
        <v>19937.371569999999</v>
      </c>
      <c r="R26"/>
      <c r="S26"/>
      <c r="T26"/>
      <c r="U26"/>
    </row>
    <row r="27" spans="1:21" s="14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687">
        <f>fakulty!P27</f>
        <v>104387.6400133</v>
      </c>
      <c r="G27" s="452">
        <f>ostatní!P27</f>
        <v>93619</v>
      </c>
      <c r="H27" s="1024">
        <f>SUM(F27:G27)</f>
        <v>198006.6400133</v>
      </c>
      <c r="I27" s="1028">
        <f>fakulty!Q27+ostatní!Q27</f>
        <v>198006.6400133</v>
      </c>
      <c r="J27" s="688">
        <f>fakulty!R27+ostatní!R27</f>
        <v>0</v>
      </c>
      <c r="K27" s="689">
        <f>fakulty!S27+ostatní!S27</f>
        <v>0</v>
      </c>
      <c r="L27" s="689">
        <f>fakulty!T27+ostatní!T27</f>
        <v>0</v>
      </c>
      <c r="M27" s="553">
        <f>fakulty!U27+ostatní!U27</f>
        <v>0</v>
      </c>
      <c r="N27" s="689">
        <f>fakulty!V27+ostatní!V27</f>
        <v>0</v>
      </c>
      <c r="O27" s="689">
        <f>fakulty!W27+ostatní!W27</f>
        <v>0</v>
      </c>
      <c r="P27" s="452">
        <f>fakulty!X27+ostatní!X27</f>
        <v>0</v>
      </c>
      <c r="Q27" s="629">
        <f>fakulty!Y27+ostatní!Y27</f>
        <v>182228.62614000001</v>
      </c>
      <c r="R27"/>
      <c r="S27"/>
      <c r="T27"/>
      <c r="U27"/>
    </row>
    <row r="28" spans="1:21" ht="13.8" thickBot="1" x14ac:dyDescent="0.3">
      <c r="A28" s="787" t="s">
        <v>167</v>
      </c>
      <c r="B28" s="931"/>
      <c r="C28" s="931"/>
      <c r="D28" s="931"/>
      <c r="E28" s="858">
        <v>24</v>
      </c>
      <c r="F28" s="859">
        <f t="shared" ref="F28:O28" si="3">SUM(F29:F43)</f>
        <v>6370748.9503693916</v>
      </c>
      <c r="G28" s="828">
        <f t="shared" si="3"/>
        <v>2742265.8764289441</v>
      </c>
      <c r="H28" s="859">
        <f t="shared" si="3"/>
        <v>9113014.8267983347</v>
      </c>
      <c r="I28" s="859">
        <f t="shared" si="3"/>
        <v>8334870.96064167</v>
      </c>
      <c r="J28" s="860">
        <f t="shared" si="3"/>
        <v>365702.64618666418</v>
      </c>
      <c r="K28" s="861">
        <f t="shared" si="3"/>
        <v>323308.21996999992</v>
      </c>
      <c r="L28" s="861">
        <f t="shared" si="3"/>
        <v>6244</v>
      </c>
      <c r="M28" s="861">
        <f t="shared" si="3"/>
        <v>0</v>
      </c>
      <c r="N28" s="861">
        <f t="shared" si="3"/>
        <v>11612</v>
      </c>
      <c r="O28" s="861">
        <f t="shared" si="3"/>
        <v>26630</v>
      </c>
      <c r="P28" s="1031">
        <f>SUM(P29:P43)</f>
        <v>44647</v>
      </c>
      <c r="Q28" s="935">
        <f>SUM(Q29:Q43)</f>
        <v>8947860.9149900023</v>
      </c>
    </row>
    <row r="29" spans="1:21" s="14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529">
        <f>fakulty!P29</f>
        <v>2070505</v>
      </c>
      <c r="G29" s="532">
        <f>ostatní!P29</f>
        <v>486664</v>
      </c>
      <c r="H29" s="968">
        <f t="shared" si="2"/>
        <v>2557169</v>
      </c>
      <c r="I29" s="559">
        <f>fakulty!Q29+ostatní!Q29</f>
        <v>2557169</v>
      </c>
      <c r="J29" s="530">
        <f>fakulty!R29+ostatní!R29</f>
        <v>0</v>
      </c>
      <c r="K29" s="531">
        <f>fakulty!S29+ostatní!S29</f>
        <v>0</v>
      </c>
      <c r="L29" s="531">
        <f>fakulty!T29+ostatní!T29</f>
        <v>0</v>
      </c>
      <c r="M29" s="531">
        <f>fakulty!U29+ostatní!U29</f>
        <v>0</v>
      </c>
      <c r="N29" s="531">
        <f>fakulty!V29+ostatní!V29</f>
        <v>0</v>
      </c>
      <c r="O29" s="531">
        <f>fakulty!W29+ostatní!W29</f>
        <v>0</v>
      </c>
      <c r="P29" s="532">
        <f>fakulty!X29+ostatní!X29</f>
        <v>0</v>
      </c>
      <c r="Q29" s="559">
        <f>fakulty!Y29+ostatní!Y29</f>
        <v>2567618.9080000003</v>
      </c>
      <c r="R29"/>
      <c r="S29"/>
      <c r="T29"/>
      <c r="U29"/>
    </row>
    <row r="30" spans="1:21" s="14" customFormat="1" x14ac:dyDescent="0.25">
      <c r="A30" s="438"/>
      <c r="B30" s="442" t="s">
        <v>28</v>
      </c>
      <c r="C30" s="442"/>
      <c r="D30" s="442"/>
      <c r="E30" s="867">
        <v>26</v>
      </c>
      <c r="F30" s="529">
        <f>fakulty!P30</f>
        <v>241419</v>
      </c>
      <c r="G30" s="532">
        <f>ostatní!P30</f>
        <v>0</v>
      </c>
      <c r="H30" s="968">
        <f t="shared" si="2"/>
        <v>241419</v>
      </c>
      <c r="I30" s="559">
        <f>fakulty!Q30+ostatní!Q30</f>
        <v>241419</v>
      </c>
      <c r="J30" s="530">
        <f>fakulty!R30+ostatní!R30</f>
        <v>0</v>
      </c>
      <c r="K30" s="531">
        <f>fakulty!S30+ostatní!S30</f>
        <v>0</v>
      </c>
      <c r="L30" s="531">
        <f>fakulty!T30+ostatní!T30</f>
        <v>0</v>
      </c>
      <c r="M30" s="528">
        <f>fakulty!U30+ostatní!U30</f>
        <v>0</v>
      </c>
      <c r="N30" s="531">
        <f>fakulty!V30+ostatní!V30</f>
        <v>0</v>
      </c>
      <c r="O30" s="531">
        <f>fakulty!W30+ostatní!W30</f>
        <v>0</v>
      </c>
      <c r="P30" s="532">
        <f>fakulty!X30+ostatní!X30</f>
        <v>0</v>
      </c>
      <c r="Q30" s="450">
        <f>fakulty!Y30+ostatní!Y30</f>
        <v>208710.25</v>
      </c>
      <c r="R30"/>
      <c r="S30"/>
      <c r="T30"/>
      <c r="U30"/>
    </row>
    <row r="31" spans="1:21" s="14" customFormat="1" x14ac:dyDescent="0.25">
      <c r="A31" s="438"/>
      <c r="B31" s="442" t="s">
        <v>30</v>
      </c>
      <c r="C31" s="442"/>
      <c r="D31" s="442"/>
      <c r="E31" s="867">
        <v>27</v>
      </c>
      <c r="F31" s="529">
        <f>fakulty!P31</f>
        <v>11979</v>
      </c>
      <c r="G31" s="532">
        <f>ostatní!P31</f>
        <v>300</v>
      </c>
      <c r="H31" s="968">
        <f t="shared" si="2"/>
        <v>12279</v>
      </c>
      <c r="I31" s="559">
        <f>fakulty!Q31+ostatní!Q31</f>
        <v>12279</v>
      </c>
      <c r="J31" s="530">
        <f>fakulty!R31+ostatní!R31</f>
        <v>0</v>
      </c>
      <c r="K31" s="531">
        <f>fakulty!S31+ostatní!S31</f>
        <v>0</v>
      </c>
      <c r="L31" s="531">
        <f>fakulty!T31+ostatní!T31</f>
        <v>0</v>
      </c>
      <c r="M31" s="528">
        <f>fakulty!U31+ostatní!U31</f>
        <v>0</v>
      </c>
      <c r="N31" s="531">
        <f>fakulty!V31+ostatní!V31</f>
        <v>0</v>
      </c>
      <c r="O31" s="531">
        <f>fakulty!W31+ostatní!W31</f>
        <v>0</v>
      </c>
      <c r="P31" s="532">
        <f>fakulty!X31+ostatní!X31</f>
        <v>0</v>
      </c>
      <c r="Q31" s="450">
        <f>fakulty!Y31+ostatní!Y31</f>
        <v>12383.4882</v>
      </c>
      <c r="R31"/>
      <c r="S31"/>
      <c r="T31"/>
      <c r="U31"/>
    </row>
    <row r="32" spans="1:21" s="14" customFormat="1" x14ac:dyDescent="0.25">
      <c r="A32" s="438"/>
      <c r="B32" s="442" t="s">
        <v>186</v>
      </c>
      <c r="C32" s="443"/>
      <c r="D32" s="443"/>
      <c r="E32" s="867">
        <v>28</v>
      </c>
      <c r="F32" s="529">
        <f>fakulty!P32</f>
        <v>289609.39405</v>
      </c>
      <c r="G32" s="532">
        <f>ostatní!P32</f>
        <v>153678</v>
      </c>
      <c r="H32" s="968">
        <f t="shared" si="2"/>
        <v>443287.39405</v>
      </c>
      <c r="I32" s="559">
        <f>fakulty!Q32+ostatní!Q32</f>
        <v>427275.32211000001</v>
      </c>
      <c r="J32" s="530">
        <f>fakulty!R32+ostatní!R32</f>
        <v>16012.07194</v>
      </c>
      <c r="K32" s="531">
        <f>fakulty!S32+ostatní!S32</f>
        <v>0</v>
      </c>
      <c r="L32" s="531">
        <f>fakulty!T32+ostatní!T32</f>
        <v>0</v>
      </c>
      <c r="M32" s="528">
        <f>fakulty!U32+ostatní!U32</f>
        <v>0</v>
      </c>
      <c r="N32" s="531">
        <f>fakulty!V32+ostatní!V32</f>
        <v>0</v>
      </c>
      <c r="O32" s="531">
        <f>fakulty!W32+ostatní!W32</f>
        <v>0</v>
      </c>
      <c r="P32" s="532">
        <f>fakulty!X32+ostatní!X32</f>
        <v>0</v>
      </c>
      <c r="Q32" s="450">
        <f>fakulty!Y32+ostatní!Y32</f>
        <v>496763.96036999993</v>
      </c>
      <c r="R32" s="189"/>
      <c r="S32"/>
    </row>
    <row r="33" spans="1:20" s="14" customFormat="1" x14ac:dyDescent="0.25">
      <c r="A33" s="438"/>
      <c r="B33" s="442" t="s">
        <v>51</v>
      </c>
      <c r="C33" s="442"/>
      <c r="D33" s="442"/>
      <c r="E33" s="867">
        <v>29</v>
      </c>
      <c r="F33" s="529">
        <f>fakulty!P33</f>
        <v>0</v>
      </c>
      <c r="G33" s="532">
        <f>ostatní!P33</f>
        <v>107772</v>
      </c>
      <c r="H33" s="968">
        <f t="shared" si="2"/>
        <v>107772</v>
      </c>
      <c r="I33" s="559">
        <f>fakulty!Q33+ostatní!Q33</f>
        <v>107772</v>
      </c>
      <c r="J33" s="530">
        <f>fakulty!R33+ostatní!R33</f>
        <v>0</v>
      </c>
      <c r="K33" s="531">
        <f>fakulty!S33+ostatní!S33</f>
        <v>0</v>
      </c>
      <c r="L33" s="531">
        <f>fakulty!T33+ostatní!T33</f>
        <v>0</v>
      </c>
      <c r="M33" s="528">
        <f>fakulty!U33+ostatní!U33</f>
        <v>0</v>
      </c>
      <c r="N33" s="531">
        <f>fakulty!V33+ostatní!V33</f>
        <v>0</v>
      </c>
      <c r="O33" s="531">
        <f>fakulty!W33+ostatní!W33</f>
        <v>0</v>
      </c>
      <c r="P33" s="532">
        <f>fakulty!X33+ostatní!X33</f>
        <v>0</v>
      </c>
      <c r="Q33" s="450">
        <f>fakulty!Y33+ostatní!Y33</f>
        <v>108000.893</v>
      </c>
      <c r="R33" s="189"/>
      <c r="S33"/>
    </row>
    <row r="34" spans="1:20" s="14" customFormat="1" x14ac:dyDescent="0.25">
      <c r="A34" s="438"/>
      <c r="B34" s="442" t="s">
        <v>36</v>
      </c>
      <c r="C34" s="442"/>
      <c r="D34" s="442"/>
      <c r="E34" s="867">
        <v>30</v>
      </c>
      <c r="F34" s="529">
        <f>fakulty!P34</f>
        <v>20267</v>
      </c>
      <c r="G34" s="532">
        <f>ostatní!P34</f>
        <v>238</v>
      </c>
      <c r="H34" s="968">
        <f t="shared" si="2"/>
        <v>20505</v>
      </c>
      <c r="I34" s="559">
        <f>fakulty!Q34+ostatní!Q34</f>
        <v>20505</v>
      </c>
      <c r="J34" s="530">
        <f>fakulty!R34+ostatní!R34</f>
        <v>0</v>
      </c>
      <c r="K34" s="531">
        <f>fakulty!S34+ostatní!S34</f>
        <v>0</v>
      </c>
      <c r="L34" s="531">
        <f>fakulty!T34+ostatní!T34</f>
        <v>0</v>
      </c>
      <c r="M34" s="528">
        <f>fakulty!U34+ostatní!U34</f>
        <v>0</v>
      </c>
      <c r="N34" s="531">
        <f>fakulty!V34+ostatní!V34</f>
        <v>0</v>
      </c>
      <c r="O34" s="531">
        <f>fakulty!W34+ostatní!W34</f>
        <v>0</v>
      </c>
      <c r="P34" s="532">
        <f>fakulty!X34+ostatní!X34</f>
        <v>0</v>
      </c>
      <c r="Q34" s="450">
        <f>fakulty!Y34+ostatní!Y34</f>
        <v>22044.291429999997</v>
      </c>
      <c r="R34" s="189"/>
      <c r="S34"/>
    </row>
    <row r="35" spans="1:20" s="14" customFormat="1" x14ac:dyDescent="0.25">
      <c r="A35" s="235"/>
      <c r="B35" s="236" t="s">
        <v>165</v>
      </c>
      <c r="C35" s="236"/>
      <c r="D35" s="236"/>
      <c r="E35" s="900">
        <v>31</v>
      </c>
      <c r="F35" s="615">
        <f>fakulty!P35</f>
        <v>62899.589</v>
      </c>
      <c r="G35" s="614">
        <f>ostatní!P35</f>
        <v>6442.16</v>
      </c>
      <c r="H35" s="1023">
        <f t="shared" si="2"/>
        <v>69341.748999999996</v>
      </c>
      <c r="I35" s="646">
        <f>fakulty!Q35+ostatní!Q35</f>
        <v>68949.748999999996</v>
      </c>
      <c r="J35" s="616">
        <f>fakulty!R35+ostatní!R35</f>
        <v>0</v>
      </c>
      <c r="K35" s="617">
        <f>fakulty!S35+ostatní!S35</f>
        <v>392</v>
      </c>
      <c r="L35" s="617">
        <f>fakulty!T35+ostatní!T35</f>
        <v>0</v>
      </c>
      <c r="M35" s="610">
        <f>fakulty!U35+ostatní!U35</f>
        <v>0</v>
      </c>
      <c r="N35" s="617">
        <f>fakulty!V35+ostatní!V35</f>
        <v>0</v>
      </c>
      <c r="O35" s="617">
        <f>fakulty!W35+ostatní!W35</f>
        <v>0</v>
      </c>
      <c r="P35" s="614">
        <f>fakulty!X35+ostatní!X35</f>
        <v>0</v>
      </c>
      <c r="Q35" s="998">
        <f>fakulty!Y35+ostatní!Y35</f>
        <v>28317.284050000002</v>
      </c>
      <c r="R35" s="189"/>
      <c r="S35"/>
    </row>
    <row r="36" spans="1:20" s="14" customFormat="1" x14ac:dyDescent="0.25">
      <c r="A36" s="438"/>
      <c r="B36" s="442" t="s">
        <v>53</v>
      </c>
      <c r="C36" s="442"/>
      <c r="D36" s="442"/>
      <c r="E36" s="867">
        <v>32</v>
      </c>
      <c r="F36" s="529">
        <f>fakulty!P36</f>
        <v>27184.366410000002</v>
      </c>
      <c r="G36" s="532">
        <f>ostatní!P36</f>
        <v>199424.68</v>
      </c>
      <c r="H36" s="968">
        <f t="shared" si="2"/>
        <v>226609.04641000001</v>
      </c>
      <c r="I36" s="559">
        <f>fakulty!Q36+ostatní!Q36</f>
        <v>151838.68</v>
      </c>
      <c r="J36" s="530">
        <f>fakulty!R36+ostatní!R36</f>
        <v>0</v>
      </c>
      <c r="K36" s="531">
        <f>fakulty!S36+ostatní!S36</f>
        <v>74770.366410000002</v>
      </c>
      <c r="L36" s="531">
        <f>fakulty!T36+ostatní!T36</f>
        <v>0</v>
      </c>
      <c r="M36" s="528">
        <f>fakulty!U36+ostatní!U36</f>
        <v>0</v>
      </c>
      <c r="N36" s="531">
        <f>fakulty!V36+ostatní!V36</f>
        <v>0</v>
      </c>
      <c r="O36" s="531">
        <f>fakulty!W36+ostatní!W36</f>
        <v>0</v>
      </c>
      <c r="P36" s="532">
        <f>fakulty!X36+ostatní!X36</f>
        <v>0</v>
      </c>
      <c r="Q36" s="450">
        <f>fakulty!Y36+ostatní!Y36</f>
        <v>241090.27286</v>
      </c>
      <c r="R36" s="189"/>
      <c r="S36"/>
    </row>
    <row r="37" spans="1:20" s="14" customFormat="1" x14ac:dyDescent="0.25">
      <c r="A37" s="438"/>
      <c r="B37" s="442" t="s">
        <v>126</v>
      </c>
      <c r="C37" s="442"/>
      <c r="D37" s="442"/>
      <c r="E37" s="867">
        <v>33</v>
      </c>
      <c r="F37" s="529">
        <f>fakulty!P37</f>
        <v>840428.81512642698</v>
      </c>
      <c r="G37" s="532">
        <f>ostatní!P37</f>
        <v>272667.376428944</v>
      </c>
      <c r="H37" s="968">
        <f t="shared" si="2"/>
        <v>1113096.191555371</v>
      </c>
      <c r="I37" s="559">
        <f>fakulty!Q37+ostatní!Q37</f>
        <v>1083082.3564153709</v>
      </c>
      <c r="J37" s="530">
        <f>fakulty!R37+ostatní!R37</f>
        <v>0</v>
      </c>
      <c r="K37" s="531">
        <f>fakulty!S37+ostatní!S37</f>
        <v>30013.835139999999</v>
      </c>
      <c r="L37" s="531">
        <f>fakulty!T37+ostatní!T37</f>
        <v>0</v>
      </c>
      <c r="M37" s="528">
        <f>fakulty!U37+ostatní!U37</f>
        <v>0</v>
      </c>
      <c r="N37" s="531">
        <f>fakulty!V37+ostatní!V37</f>
        <v>0</v>
      </c>
      <c r="O37" s="531">
        <f>fakulty!W37+ostatní!W37</f>
        <v>0</v>
      </c>
      <c r="P37" s="532">
        <f>fakulty!X37+ostatní!X37</f>
        <v>0</v>
      </c>
      <c r="Q37" s="450">
        <f>fakulty!Y37+ostatní!Y37</f>
        <v>1017504.68624</v>
      </c>
      <c r="R37" s="189"/>
      <c r="S37"/>
      <c r="T37" s="682"/>
    </row>
    <row r="38" spans="1:20" s="14" customFormat="1" x14ac:dyDescent="0.25">
      <c r="A38" s="438"/>
      <c r="B38" s="442" t="s">
        <v>55</v>
      </c>
      <c r="C38" s="442"/>
      <c r="D38" s="442"/>
      <c r="E38" s="867">
        <v>34</v>
      </c>
      <c r="F38" s="529">
        <f>fakulty!P38</f>
        <v>1130205.79431</v>
      </c>
      <c r="G38" s="532">
        <f>ostatní!P38</f>
        <v>392083</v>
      </c>
      <c r="H38" s="968">
        <f t="shared" si="2"/>
        <v>1522288.79431</v>
      </c>
      <c r="I38" s="559">
        <f>fakulty!Q38+ostatní!Q38</f>
        <v>1487777.23844</v>
      </c>
      <c r="J38" s="530">
        <f>fakulty!R38+ostatní!R38</f>
        <v>0</v>
      </c>
      <c r="K38" s="531">
        <f>fakulty!S38+ostatní!S38</f>
        <v>34511.555869999997</v>
      </c>
      <c r="L38" s="531">
        <f>fakulty!T38+ostatní!T38</f>
        <v>0</v>
      </c>
      <c r="M38" s="528">
        <f>fakulty!U38+ostatní!U38</f>
        <v>0</v>
      </c>
      <c r="N38" s="531">
        <f>fakulty!V38+ostatní!V38</f>
        <v>0</v>
      </c>
      <c r="O38" s="531">
        <f>fakulty!W38+ostatní!W38</f>
        <v>0</v>
      </c>
      <c r="P38" s="532">
        <f>fakulty!X38+ostatní!X38</f>
        <v>0</v>
      </c>
      <c r="Q38" s="450">
        <f>fakulty!Y38+ostatní!Y38</f>
        <v>1489257.78532</v>
      </c>
      <c r="R38" s="189"/>
      <c r="S38"/>
    </row>
    <row r="39" spans="1:20" s="14" customFormat="1" x14ac:dyDescent="0.25">
      <c r="A39" s="438"/>
      <c r="B39" s="999" t="s">
        <v>145</v>
      </c>
      <c r="C39" s="999"/>
      <c r="D39" s="999"/>
      <c r="E39" s="1000">
        <v>35</v>
      </c>
      <c r="F39" s="615">
        <f>fakulty!P39</f>
        <v>386074.66026000003</v>
      </c>
      <c r="G39" s="614">
        <f>ostatní!P39</f>
        <v>177753.66</v>
      </c>
      <c r="H39" s="1023">
        <f t="shared" si="2"/>
        <v>563828.32026000007</v>
      </c>
      <c r="I39" s="646">
        <f>fakulty!Q39+ostatní!Q39</f>
        <v>387680.77300000004</v>
      </c>
      <c r="J39" s="616">
        <f>fakulty!R39+ostatní!R39</f>
        <v>0</v>
      </c>
      <c r="K39" s="617">
        <f>fakulty!S39+ostatní!S39</f>
        <v>176147.54725999999</v>
      </c>
      <c r="L39" s="617">
        <f>fakulty!T39+ostatní!T39</f>
        <v>0</v>
      </c>
      <c r="M39" s="610">
        <f>fakulty!U39+ostatní!U39</f>
        <v>0</v>
      </c>
      <c r="N39" s="617">
        <f>fakulty!V39+ostatní!V39</f>
        <v>0</v>
      </c>
      <c r="O39" s="617">
        <f>fakulty!W39+ostatní!W39</f>
        <v>0</v>
      </c>
      <c r="P39" s="614">
        <f>fakulty!X39+ostatní!X39</f>
        <v>0</v>
      </c>
      <c r="Q39" s="998">
        <f>fakulty!Y39+ostatní!Y39</f>
        <v>659496.49244000006</v>
      </c>
      <c r="R39" s="189"/>
      <c r="S39"/>
      <c r="T39" s="441" t="s">
        <v>180</v>
      </c>
    </row>
    <row r="40" spans="1:20" s="14" customFormat="1" x14ac:dyDescent="0.25">
      <c r="A40" s="438"/>
      <c r="B40" s="442" t="s">
        <v>56</v>
      </c>
      <c r="C40" s="442"/>
      <c r="D40" s="442"/>
      <c r="E40" s="867">
        <v>36</v>
      </c>
      <c r="F40" s="529">
        <f>fakulty!P40</f>
        <v>1296.9483399999999</v>
      </c>
      <c r="G40" s="532">
        <f>ostatní!P40</f>
        <v>45876</v>
      </c>
      <c r="H40" s="968">
        <f t="shared" si="2"/>
        <v>47172.948340000003</v>
      </c>
      <c r="I40" s="559">
        <f>fakulty!Q40+ostatní!Q40</f>
        <v>45876</v>
      </c>
      <c r="J40" s="530">
        <f>fakulty!R40+ostatní!R40</f>
        <v>0</v>
      </c>
      <c r="K40" s="531">
        <f>fakulty!S40+ostatní!S40</f>
        <v>1296.9483399999999</v>
      </c>
      <c r="L40" s="531">
        <f>fakulty!T40+ostatní!T40</f>
        <v>0</v>
      </c>
      <c r="M40" s="528">
        <f>fakulty!U40+ostatní!U40</f>
        <v>0</v>
      </c>
      <c r="N40" s="531">
        <f>fakulty!V40+ostatní!V40</f>
        <v>0</v>
      </c>
      <c r="O40" s="531">
        <f>fakulty!W40+ostatní!W40</f>
        <v>0</v>
      </c>
      <c r="P40" s="532">
        <f>fakulty!X40+ostatní!X40</f>
        <v>0</v>
      </c>
      <c r="Q40" s="450">
        <f>fakulty!Y40+ostatní!Y40</f>
        <v>19937.371569999999</v>
      </c>
      <c r="R40" s="189"/>
      <c r="S40"/>
    </row>
    <row r="41" spans="1:20" s="14" customFormat="1" x14ac:dyDescent="0.25">
      <c r="A41" s="438"/>
      <c r="B41" s="442" t="s">
        <v>57</v>
      </c>
      <c r="C41" s="442"/>
      <c r="D41" s="442"/>
      <c r="E41" s="867">
        <v>37</v>
      </c>
      <c r="F41" s="529">
        <f>fakulty!P41</f>
        <v>840028.75456110004</v>
      </c>
      <c r="G41" s="532">
        <f>ostatní!P41</f>
        <v>665393</v>
      </c>
      <c r="H41" s="968">
        <f t="shared" si="2"/>
        <v>1505421.7545611002</v>
      </c>
      <c r="I41" s="559">
        <f>fakulty!Q41+ostatní!Q41</f>
        <v>1499245.7876110999</v>
      </c>
      <c r="J41" s="530">
        <f>fakulty!R41+ostatní!R41</f>
        <v>0</v>
      </c>
      <c r="K41" s="531">
        <f>fakulty!S41+ostatní!S41</f>
        <v>6175.96695</v>
      </c>
      <c r="L41" s="531">
        <f>fakulty!T41+ostatní!T41</f>
        <v>0</v>
      </c>
      <c r="M41" s="528">
        <f>fakulty!U41+ostatní!U41</f>
        <v>0</v>
      </c>
      <c r="N41" s="531">
        <f>fakulty!V41+ostatní!V41</f>
        <v>0</v>
      </c>
      <c r="O41" s="531">
        <f>fakulty!W41+ostatní!W41</f>
        <v>0</v>
      </c>
      <c r="P41" s="532">
        <f>fakulty!X41+ostatní!X41</f>
        <v>0</v>
      </c>
      <c r="Q41" s="450">
        <f>fakulty!Y41+ostatní!Y41</f>
        <v>1510928.1330300001</v>
      </c>
      <c r="R41" s="189"/>
      <c r="S41"/>
    </row>
    <row r="42" spans="1:20" s="14" customFormat="1" x14ac:dyDescent="0.25">
      <c r="A42" s="438"/>
      <c r="B42" s="442" t="s">
        <v>58</v>
      </c>
      <c r="C42" s="442"/>
      <c r="D42" s="442"/>
      <c r="E42" s="867">
        <v>38</v>
      </c>
      <c r="F42" s="529">
        <f>fakulty!P42</f>
        <v>325187.57424666418</v>
      </c>
      <c r="G42" s="532">
        <f>ostatní!P42</f>
        <v>113636</v>
      </c>
      <c r="H42" s="968">
        <f t="shared" si="2"/>
        <v>438823.57424666418</v>
      </c>
      <c r="I42" s="559">
        <f>fakulty!Q42+ostatní!Q42</f>
        <v>0</v>
      </c>
      <c r="J42" s="530">
        <f>fakulty!R42+ostatní!R42</f>
        <v>349690.57424666418</v>
      </c>
      <c r="K42" s="531">
        <f>fakulty!S42+ostatní!S42</f>
        <v>0</v>
      </c>
      <c r="L42" s="531">
        <f>fakulty!T42+ostatní!T42</f>
        <v>6244</v>
      </c>
      <c r="M42" s="528">
        <f>fakulty!U42+ostatní!U42</f>
        <v>0</v>
      </c>
      <c r="N42" s="531">
        <f>fakulty!V42+ostatní!V42</f>
        <v>11612</v>
      </c>
      <c r="O42" s="531">
        <f>fakulty!W42+ostatní!W42</f>
        <v>26630</v>
      </c>
      <c r="P42" s="532">
        <f>fakulty!X42+ostatní!X42</f>
        <v>44647</v>
      </c>
      <c r="Q42" s="450">
        <f>fakulty!Y42+ostatní!Y42</f>
        <v>338181.14951999998</v>
      </c>
      <c r="R42" s="189"/>
      <c r="S42"/>
    </row>
    <row r="43" spans="1:20" s="14" customFormat="1" x14ac:dyDescent="0.25">
      <c r="A43" s="445"/>
      <c r="B43" s="446" t="s">
        <v>46</v>
      </c>
      <c r="C43" s="446"/>
      <c r="D43" s="446"/>
      <c r="E43" s="915">
        <v>39</v>
      </c>
      <c r="F43" s="546">
        <f>fakulty!P43</f>
        <v>123663.05406520001</v>
      </c>
      <c r="G43" s="549">
        <f>ostatní!P43</f>
        <v>120338</v>
      </c>
      <c r="H43" s="1025">
        <f t="shared" si="2"/>
        <v>244001.05406520001</v>
      </c>
      <c r="I43" s="1029">
        <f>fakulty!Q43+ostatní!Q43</f>
        <v>244001.05406520001</v>
      </c>
      <c r="J43" s="547">
        <f>fakulty!R43+ostatní!R43</f>
        <v>0</v>
      </c>
      <c r="K43" s="548">
        <f>fakulty!S43+ostatní!S43</f>
        <v>0</v>
      </c>
      <c r="L43" s="548">
        <f>fakulty!T43+ostatní!T43</f>
        <v>0</v>
      </c>
      <c r="M43" s="533">
        <f>fakulty!U43+ostatní!U43</f>
        <v>0</v>
      </c>
      <c r="N43" s="548">
        <f>fakulty!V43+ostatní!V43</f>
        <v>0</v>
      </c>
      <c r="O43" s="548">
        <f>fakulty!W43+ostatní!W43</f>
        <v>0</v>
      </c>
      <c r="P43" s="549">
        <f>fakulty!X43+ostatní!X43</f>
        <v>0</v>
      </c>
      <c r="Q43" s="628">
        <f>fakulty!Y43+ostatní!Y43</f>
        <v>227625.94896000001</v>
      </c>
      <c r="R43" s="189"/>
      <c r="S43"/>
    </row>
    <row r="44" spans="1:20" s="14" customFormat="1" ht="13.8" thickBot="1" x14ac:dyDescent="0.3">
      <c r="A44" s="438" t="s">
        <v>169</v>
      </c>
      <c r="B44" s="441"/>
      <c r="C44" s="441"/>
      <c r="D44" s="441"/>
      <c r="E44" s="903">
        <v>40</v>
      </c>
      <c r="F44" s="687">
        <f t="shared" ref="F44:Q44" si="4">F29+F33+F37+F41+F42+F43-F6-F27</f>
        <v>35969.999999999884</v>
      </c>
      <c r="G44" s="452">
        <f t="shared" si="4"/>
        <v>50460.799428944243</v>
      </c>
      <c r="H44" s="1024">
        <f t="shared" si="4"/>
        <v>86430.799428945291</v>
      </c>
      <c r="I44" s="1028">
        <f t="shared" si="4"/>
        <v>86430.799428945291</v>
      </c>
      <c r="J44" s="688">
        <f t="shared" si="4"/>
        <v>5.8207660913467407E-11</v>
      </c>
      <c r="K44" s="689">
        <f t="shared" si="4"/>
        <v>0</v>
      </c>
      <c r="L44" s="689">
        <f t="shared" si="4"/>
        <v>0</v>
      </c>
      <c r="M44" s="554">
        <f t="shared" si="4"/>
        <v>0</v>
      </c>
      <c r="N44" s="689">
        <f t="shared" si="4"/>
        <v>0</v>
      </c>
      <c r="O44" s="689">
        <f t="shared" si="4"/>
        <v>0</v>
      </c>
      <c r="P44" s="452">
        <f t="shared" si="4"/>
        <v>0</v>
      </c>
      <c r="Q44" s="1028">
        <f t="shared" si="4"/>
        <v>84423.634130000428</v>
      </c>
      <c r="R44" s="189"/>
      <c r="S44"/>
    </row>
    <row r="45" spans="1:20" ht="13.8" thickBot="1" x14ac:dyDescent="0.3">
      <c r="A45" s="787" t="s">
        <v>168</v>
      </c>
      <c r="B45" s="931"/>
      <c r="C45" s="931"/>
      <c r="D45" s="931"/>
      <c r="E45" s="858">
        <v>41</v>
      </c>
      <c r="F45" s="859">
        <f t="shared" ref="F45:O45" si="5">F28-F5</f>
        <v>35970.000000000931</v>
      </c>
      <c r="G45" s="828">
        <f t="shared" si="5"/>
        <v>50460.403405036312</v>
      </c>
      <c r="H45" s="859">
        <f t="shared" si="5"/>
        <v>86430.403405036777</v>
      </c>
      <c r="I45" s="859">
        <f t="shared" si="5"/>
        <v>86430.403405036777</v>
      </c>
      <c r="J45" s="860">
        <f t="shared" si="5"/>
        <v>1621.0000000000582</v>
      </c>
      <c r="K45" s="861">
        <f>K28-K5</f>
        <v>0</v>
      </c>
      <c r="L45" s="861">
        <f t="shared" si="5"/>
        <v>0</v>
      </c>
      <c r="M45" s="861">
        <f t="shared" si="5"/>
        <v>0</v>
      </c>
      <c r="N45" s="861">
        <f t="shared" si="5"/>
        <v>0</v>
      </c>
      <c r="O45" s="861">
        <f t="shared" si="5"/>
        <v>0</v>
      </c>
      <c r="P45" s="1031">
        <f>P28-P5</f>
        <v>0</v>
      </c>
      <c r="Q45" s="935">
        <f>Q28-Q5</f>
        <v>84476.526430003345</v>
      </c>
      <c r="S45" s="702"/>
    </row>
    <row r="46" spans="1:20" s="24" customFormat="1" ht="9" customHeight="1" x14ac:dyDescent="0.25">
      <c r="E46" s="25"/>
      <c r="F46" s="14"/>
      <c r="G46" s="14"/>
      <c r="H46" s="129"/>
      <c r="I46" s="29"/>
      <c r="J46" s="29"/>
      <c r="K46" s="29"/>
      <c r="L46" s="29"/>
      <c r="M46" s="29"/>
      <c r="N46" s="29"/>
      <c r="O46" s="29"/>
      <c r="P46" s="29"/>
      <c r="Q46" s="29"/>
    </row>
    <row r="47" spans="1:20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f>fakulty!P47</f>
        <v>72402</v>
      </c>
      <c r="G47" s="502">
        <f>ostatní!P47</f>
        <v>887</v>
      </c>
      <c r="H47" s="680">
        <f>SUM(F47:G47)</f>
        <v>73289</v>
      </c>
      <c r="I47" s="29"/>
      <c r="J47" s="701"/>
      <c r="K47" s="701"/>
      <c r="L47" s="619"/>
      <c r="M47" s="619"/>
    </row>
    <row r="48" spans="1:20" s="328" customFormat="1" ht="21.75" customHeight="1" x14ac:dyDescent="0.25">
      <c r="A48" s="1043" t="s">
        <v>189</v>
      </c>
      <c r="B48" s="1044"/>
      <c r="C48" s="1044"/>
      <c r="D48" s="1044"/>
      <c r="E48" s="1044"/>
      <c r="F48" s="503">
        <f>fakulty!P48</f>
        <v>10774</v>
      </c>
      <c r="G48" s="503">
        <f>ostatní!P48</f>
        <v>7700</v>
      </c>
      <c r="H48" s="681">
        <f>SUM(F48:G48)</f>
        <v>18474</v>
      </c>
      <c r="I48" s="29"/>
      <c r="J48" s="620"/>
      <c r="K48" s="329"/>
      <c r="L48" s="329"/>
      <c r="M48" s="329"/>
      <c r="N48" s="329"/>
      <c r="O48" s="329"/>
      <c r="P48" s="329"/>
      <c r="Q48" s="329"/>
    </row>
    <row r="50" spans="6:8" x14ac:dyDescent="0.25">
      <c r="F50" s="29"/>
      <c r="G50" s="29"/>
      <c r="H50" s="29"/>
    </row>
    <row r="51" spans="6:8" x14ac:dyDescent="0.25">
      <c r="F51" s="29"/>
      <c r="G51" s="29"/>
      <c r="H51" s="29"/>
    </row>
  </sheetData>
  <mergeCells count="5">
    <mergeCell ref="A48:E48"/>
    <mergeCell ref="A3:D3"/>
    <mergeCell ref="C4:D4"/>
    <mergeCell ref="A47:D47"/>
    <mergeCell ref="J3:P3"/>
  </mergeCells>
  <phoneticPr fontId="0" type="noConversion"/>
  <printOptions horizontalCentered="1" verticalCentered="1"/>
  <pageMargins left="0.48" right="0.47244094488188981" top="0.43307086614173229" bottom="0.35433070866141736" header="0.19685039370078741" footer="0.27559055118110237"/>
  <pageSetup paperSize="9" scale="85" orientation="landscape" r:id="rId1"/>
  <headerFooter alignWithMargins="0"/>
  <ignoredErrors>
    <ignoredError sqref="H28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57"/>
  <sheetViews>
    <sheetView showGridLines="0" zoomScaleNormal="100" workbookViewId="0">
      <pane ySplit="5" topLeftCell="A6" activePane="bottomLeft" state="frozen"/>
      <selection activeCell="V4" sqref="V4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0" customWidth="1"/>
    <col min="6" max="6" width="10.44140625" style="24" customWidth="1"/>
    <col min="7" max="7" width="10.44140625" style="29" customWidth="1"/>
    <col min="8" max="14" width="6.5546875" style="29" customWidth="1"/>
    <col min="15" max="15" width="8.109375" style="29" hidden="1" customWidth="1"/>
    <col min="16" max="16" width="10.44140625" style="29" hidden="1" customWidth="1"/>
    <col min="17" max="17" width="7.5546875" style="140" hidden="1" customWidth="1"/>
    <col min="18" max="18" width="8.44140625" hidden="1" customWidth="1"/>
    <col min="19" max="19" width="10.44140625" customWidth="1"/>
    <col min="20" max="20" width="2" style="141" customWidth="1"/>
    <col min="21" max="21" width="10.44140625" style="24" customWidth="1"/>
    <col min="22" max="22" width="10.44140625" customWidth="1"/>
    <col min="24" max="24" width="9" bestFit="1" customWidth="1"/>
  </cols>
  <sheetData>
    <row r="1" spans="1:25" x14ac:dyDescent="0.25">
      <c r="E1" s="684"/>
      <c r="G1" s="24"/>
      <c r="H1" s="24"/>
      <c r="I1" s="24"/>
      <c r="J1" s="24"/>
      <c r="K1" s="24"/>
      <c r="L1" s="24"/>
      <c r="M1" s="24"/>
      <c r="N1" s="24"/>
      <c r="Q1" s="174"/>
      <c r="R1" s="174"/>
      <c r="S1" s="497"/>
      <c r="T1" s="139"/>
      <c r="V1" s="497"/>
    </row>
    <row r="2" spans="1:25" ht="13.8" thickBot="1" x14ac:dyDescent="0.3">
      <c r="E2"/>
      <c r="F2"/>
      <c r="G2"/>
      <c r="H2"/>
      <c r="I2"/>
      <c r="J2"/>
      <c r="K2"/>
      <c r="L2"/>
      <c r="M2"/>
      <c r="N2"/>
      <c r="O2"/>
      <c r="P2"/>
      <c r="Q2"/>
      <c r="T2"/>
      <c r="U2"/>
    </row>
    <row r="3" spans="1:25" ht="15.75" customHeight="1" thickBot="1" x14ac:dyDescent="0.35">
      <c r="A3" s="1045" t="s">
        <v>207</v>
      </c>
      <c r="B3" s="1055"/>
      <c r="C3" s="1055"/>
      <c r="D3" s="1055"/>
      <c r="E3" s="835"/>
      <c r="F3" s="227" t="s">
        <v>0</v>
      </c>
      <c r="G3" s="836" t="s">
        <v>2</v>
      </c>
      <c r="H3" s="1056" t="s">
        <v>3</v>
      </c>
      <c r="I3" s="1056"/>
      <c r="J3" s="1056"/>
      <c r="K3" s="1056"/>
      <c r="L3" s="1056"/>
      <c r="M3" s="1056"/>
      <c r="N3" s="1057"/>
      <c r="O3" s="837" t="s">
        <v>1</v>
      </c>
      <c r="P3" s="838" t="s">
        <v>4</v>
      </c>
      <c r="Q3" s="227" t="s">
        <v>111</v>
      </c>
      <c r="R3" s="227" t="s">
        <v>112</v>
      </c>
      <c r="S3" s="706" t="s">
        <v>4</v>
      </c>
      <c r="T3" s="839"/>
      <c r="U3" s="840" t="s">
        <v>0</v>
      </c>
      <c r="V3" s="706" t="s">
        <v>4</v>
      </c>
    </row>
    <row r="4" spans="1:25" s="7" customFormat="1" ht="15" customHeight="1" thickBot="1" x14ac:dyDescent="0.3">
      <c r="A4" s="841" t="s">
        <v>108</v>
      </c>
      <c r="B4" s="842"/>
      <c r="C4" s="1047" t="s">
        <v>80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849" t="s">
        <v>7</v>
      </c>
      <c r="P4" s="850">
        <v>2011</v>
      </c>
      <c r="Q4" s="849">
        <v>2016</v>
      </c>
      <c r="R4" s="849"/>
      <c r="S4" s="851">
        <v>2023</v>
      </c>
      <c r="T4" s="839"/>
      <c r="U4" s="852">
        <v>2023</v>
      </c>
      <c r="V4" s="853">
        <v>2022</v>
      </c>
      <c r="W4"/>
      <c r="X4"/>
      <c r="Y4"/>
    </row>
    <row r="5" spans="1:25" ht="13.8" thickBot="1" x14ac:dyDescent="0.3">
      <c r="A5" s="854" t="s">
        <v>166</v>
      </c>
      <c r="B5" s="855"/>
      <c r="C5" s="856"/>
      <c r="D5" s="857"/>
      <c r="E5" s="858">
        <v>1</v>
      </c>
      <c r="F5" s="859">
        <f t="shared" ref="F5:P5" si="0">SUM(F7:F27)</f>
        <v>21462</v>
      </c>
      <c r="G5" s="860">
        <f t="shared" si="0"/>
        <v>16413</v>
      </c>
      <c r="H5" s="861">
        <f>SUM(H7:H27)</f>
        <v>5049</v>
      </c>
      <c r="I5" s="861">
        <f t="shared" si="0"/>
        <v>0</v>
      </c>
      <c r="J5" s="861">
        <f t="shared" si="0"/>
        <v>0</v>
      </c>
      <c r="K5" s="861">
        <f t="shared" si="0"/>
        <v>0</v>
      </c>
      <c r="L5" s="861">
        <f t="shared" si="0"/>
        <v>0</v>
      </c>
      <c r="M5" s="861">
        <f t="shared" si="0"/>
        <v>0</v>
      </c>
      <c r="N5" s="862">
        <f>SUM(N7:N27)</f>
        <v>0</v>
      </c>
      <c r="O5" s="863">
        <f t="shared" si="0"/>
        <v>0</v>
      </c>
      <c r="P5" s="832">
        <f t="shared" si="0"/>
        <v>0</v>
      </c>
      <c r="Q5" s="864">
        <f>IF(F5=0,0,P5/F5)</f>
        <v>0</v>
      </c>
      <c r="R5" s="832">
        <f>SUM(R7:R27)</f>
        <v>0</v>
      </c>
      <c r="S5" s="865">
        <f>SUM(S7:S27)</f>
        <v>20474.215239999998</v>
      </c>
      <c r="T5" s="866"/>
      <c r="U5" s="859">
        <f>SUM(U7:U27)</f>
        <v>21890</v>
      </c>
      <c r="V5" s="859">
        <f>SUM(V7:V27)</f>
        <v>17775</v>
      </c>
    </row>
    <row r="6" spans="1:25" s="14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 t="shared" ref="F6:P6" si="1">SUM(F7:F17)</f>
        <v>18720</v>
      </c>
      <c r="G6" s="868">
        <f t="shared" si="1"/>
        <v>13700</v>
      </c>
      <c r="H6" s="325">
        <f t="shared" si="1"/>
        <v>5020</v>
      </c>
      <c r="I6" s="323">
        <f t="shared" si="1"/>
        <v>0</v>
      </c>
      <c r="J6" s="323">
        <f t="shared" si="1"/>
        <v>0</v>
      </c>
      <c r="K6" s="323">
        <f>SUM(K7:K17)</f>
        <v>0</v>
      </c>
      <c r="L6" s="323">
        <f t="shared" si="1"/>
        <v>0</v>
      </c>
      <c r="M6" s="323">
        <f t="shared" si="1"/>
        <v>0</v>
      </c>
      <c r="N6" s="321">
        <f>SUM(N7:N17)</f>
        <v>0</v>
      </c>
      <c r="O6" s="102">
        <f>SUM(O7:O17)</f>
        <v>0</v>
      </c>
      <c r="P6" s="102">
        <f t="shared" si="1"/>
        <v>0</v>
      </c>
      <c r="Q6" s="457">
        <f>IF(F6=0,0,P6/F6)</f>
        <v>0</v>
      </c>
      <c r="R6" s="102">
        <f>SUM(R7:R17)</f>
        <v>0</v>
      </c>
      <c r="S6" s="102">
        <f>SUM(S7:S17)</f>
        <v>15863.040649999999</v>
      </c>
      <c r="T6" s="866"/>
      <c r="U6" s="869">
        <v>16770</v>
      </c>
      <c r="V6" s="61">
        <v>14651</v>
      </c>
      <c r="W6"/>
      <c r="X6"/>
      <c r="Y6"/>
    </row>
    <row r="7" spans="1:25" s="32" customFormat="1" x14ac:dyDescent="0.25">
      <c r="A7" s="31"/>
      <c r="C7" s="32" t="s">
        <v>16</v>
      </c>
      <c r="D7" s="33" t="s">
        <v>17</v>
      </c>
      <c r="E7" s="870">
        <v>3</v>
      </c>
      <c r="F7" s="871">
        <f>SUM(G7:N7)</f>
        <v>5900</v>
      </c>
      <c r="G7" s="872">
        <v>5100</v>
      </c>
      <c r="H7" s="873">
        <v>800</v>
      </c>
      <c r="I7" s="874"/>
      <c r="J7" s="875"/>
      <c r="K7" s="875"/>
      <c r="L7" s="874"/>
      <c r="M7" s="874"/>
      <c r="N7" s="876"/>
      <c r="O7" s="871"/>
      <c r="P7" s="871"/>
      <c r="Q7" s="877"/>
      <c r="R7" s="878"/>
      <c r="S7" s="665">
        <v>4837.8478800000003</v>
      </c>
      <c r="T7" s="217"/>
      <c r="U7" s="879">
        <v>5000</v>
      </c>
      <c r="V7" s="665">
        <v>4465</v>
      </c>
      <c r="W7"/>
      <c r="X7"/>
      <c r="Y7"/>
    </row>
    <row r="8" spans="1:25" s="32" customFormat="1" x14ac:dyDescent="0.25">
      <c r="A8" s="31"/>
      <c r="D8" s="33" t="s">
        <v>18</v>
      </c>
      <c r="E8" s="870">
        <v>4</v>
      </c>
      <c r="F8" s="871">
        <f t="shared" ref="F8:F27" si="2">SUM(G8:N8)</f>
        <v>420</v>
      </c>
      <c r="G8" s="880">
        <v>420</v>
      </c>
      <c r="H8" s="873"/>
      <c r="I8" s="874"/>
      <c r="J8" s="875"/>
      <c r="K8" s="875"/>
      <c r="L8" s="874"/>
      <c r="M8" s="874"/>
      <c r="N8" s="876"/>
      <c r="O8" s="871"/>
      <c r="P8" s="871"/>
      <c r="Q8" s="877"/>
      <c r="R8" s="878"/>
      <c r="S8" s="665">
        <v>254.4</v>
      </c>
      <c r="T8" s="217"/>
      <c r="U8" s="879">
        <v>420</v>
      </c>
      <c r="V8" s="665">
        <v>348</v>
      </c>
      <c r="W8"/>
      <c r="X8"/>
      <c r="Y8"/>
    </row>
    <row r="9" spans="1:25" s="32" customFormat="1" x14ac:dyDescent="0.25">
      <c r="A9" s="31"/>
      <c r="D9" s="33" t="s">
        <v>19</v>
      </c>
      <c r="E9" s="870">
        <v>5</v>
      </c>
      <c r="F9" s="871">
        <f t="shared" si="2"/>
        <v>2100</v>
      </c>
      <c r="G9" s="880">
        <v>2000</v>
      </c>
      <c r="H9" s="873">
        <v>100</v>
      </c>
      <c r="I9" s="874"/>
      <c r="J9" s="875"/>
      <c r="K9" s="875"/>
      <c r="L9" s="874"/>
      <c r="M9" s="874"/>
      <c r="N9" s="876"/>
      <c r="O9" s="871"/>
      <c r="P9" s="871"/>
      <c r="Q9" s="877"/>
      <c r="R9" s="878"/>
      <c r="S9" s="665">
        <v>1730.6142399999999</v>
      </c>
      <c r="T9" s="217"/>
      <c r="U9" s="879">
        <v>1800</v>
      </c>
      <c r="V9" s="665">
        <v>1621</v>
      </c>
      <c r="W9"/>
      <c r="X9"/>
      <c r="Y9"/>
    </row>
    <row r="10" spans="1:25" s="32" customFormat="1" x14ac:dyDescent="0.25">
      <c r="A10" s="31"/>
      <c r="D10" s="33" t="s">
        <v>20</v>
      </c>
      <c r="E10" s="870">
        <v>6</v>
      </c>
      <c r="F10" s="871">
        <f t="shared" si="2"/>
        <v>3700</v>
      </c>
      <c r="G10" s="880">
        <v>2200</v>
      </c>
      <c r="H10" s="873">
        <v>1500</v>
      </c>
      <c r="I10" s="874"/>
      <c r="J10" s="875"/>
      <c r="K10" s="875"/>
      <c r="L10" s="874"/>
      <c r="M10" s="874"/>
      <c r="N10" s="876"/>
      <c r="O10" s="871"/>
      <c r="P10" s="871"/>
      <c r="Q10" s="877"/>
      <c r="R10" s="871"/>
      <c r="S10" s="665">
        <v>2334.6930200000002</v>
      </c>
      <c r="T10" s="217"/>
      <c r="U10" s="879">
        <v>4160</v>
      </c>
      <c r="V10" s="665">
        <v>3006</v>
      </c>
      <c r="W10"/>
      <c r="X10"/>
      <c r="Y10"/>
    </row>
    <row r="11" spans="1:25" s="32" customFormat="1" x14ac:dyDescent="0.25">
      <c r="A11" s="31"/>
      <c r="D11" s="33" t="s">
        <v>21</v>
      </c>
      <c r="E11" s="870">
        <v>7</v>
      </c>
      <c r="F11" s="871">
        <f t="shared" si="2"/>
        <v>1300</v>
      </c>
      <c r="G11" s="880">
        <v>1300</v>
      </c>
      <c r="H11" s="873"/>
      <c r="I11" s="874"/>
      <c r="J11" s="875"/>
      <c r="K11" s="875"/>
      <c r="L11" s="874"/>
      <c r="M11" s="874"/>
      <c r="N11" s="876"/>
      <c r="O11" s="871"/>
      <c r="P11" s="871"/>
      <c r="Q11" s="877"/>
      <c r="R11" s="871"/>
      <c r="S11" s="665">
        <v>526.14270999999997</v>
      </c>
      <c r="T11" s="217"/>
      <c r="U11" s="879">
        <v>900</v>
      </c>
      <c r="V11" s="665">
        <v>854</v>
      </c>
      <c r="W11"/>
      <c r="X11"/>
      <c r="Y11"/>
    </row>
    <row r="12" spans="1:25" s="32" customFormat="1" x14ac:dyDescent="0.25">
      <c r="A12" s="31"/>
      <c r="D12" s="33" t="s">
        <v>22</v>
      </c>
      <c r="E12" s="870">
        <v>8</v>
      </c>
      <c r="F12" s="871">
        <f t="shared" si="2"/>
        <v>1200</v>
      </c>
      <c r="G12" s="880">
        <v>1100</v>
      </c>
      <c r="H12" s="873">
        <v>100</v>
      </c>
      <c r="I12" s="874"/>
      <c r="J12" s="875"/>
      <c r="K12" s="875"/>
      <c r="L12" s="874"/>
      <c r="M12" s="874"/>
      <c r="N12" s="876"/>
      <c r="O12" s="871"/>
      <c r="P12" s="871"/>
      <c r="Q12" s="877"/>
      <c r="R12" s="871"/>
      <c r="S12" s="665">
        <v>1259.57439</v>
      </c>
      <c r="T12" s="217"/>
      <c r="U12" s="879">
        <v>500</v>
      </c>
      <c r="V12" s="665">
        <v>484</v>
      </c>
      <c r="W12"/>
      <c r="X12"/>
      <c r="Y12"/>
    </row>
    <row r="13" spans="1:25" s="32" customFormat="1" x14ac:dyDescent="0.25">
      <c r="A13" s="31"/>
      <c r="D13" s="33" t="s">
        <v>23</v>
      </c>
      <c r="E13" s="870">
        <v>9</v>
      </c>
      <c r="F13" s="871">
        <f t="shared" si="2"/>
        <v>1100</v>
      </c>
      <c r="G13" s="880">
        <v>950</v>
      </c>
      <c r="H13" s="873">
        <v>150</v>
      </c>
      <c r="I13" s="874"/>
      <c r="J13" s="875"/>
      <c r="K13" s="875"/>
      <c r="L13" s="874"/>
      <c r="M13" s="874"/>
      <c r="N13" s="876"/>
      <c r="O13" s="871"/>
      <c r="P13" s="871"/>
      <c r="Q13" s="877"/>
      <c r="R13" s="871"/>
      <c r="S13" s="665">
        <v>1093.3466000000001</v>
      </c>
      <c r="T13" s="217"/>
      <c r="U13" s="879">
        <v>1000</v>
      </c>
      <c r="V13" s="665">
        <v>966</v>
      </c>
      <c r="W13"/>
      <c r="X13"/>
      <c r="Y13"/>
    </row>
    <row r="14" spans="1:25" s="32" customFormat="1" x14ac:dyDescent="0.25">
      <c r="A14" s="31"/>
      <c r="D14" s="33" t="s">
        <v>24</v>
      </c>
      <c r="E14" s="870">
        <v>10</v>
      </c>
      <c r="F14" s="871">
        <f t="shared" si="2"/>
        <v>200</v>
      </c>
      <c r="G14" s="872">
        <v>200</v>
      </c>
      <c r="H14" s="873"/>
      <c r="I14" s="874"/>
      <c r="J14" s="875"/>
      <c r="K14" s="875"/>
      <c r="L14" s="874"/>
      <c r="M14" s="874"/>
      <c r="N14" s="876"/>
      <c r="O14" s="871"/>
      <c r="P14" s="871"/>
      <c r="Q14" s="877"/>
      <c r="R14" s="871"/>
      <c r="S14" s="665">
        <v>133.16079999999999</v>
      </c>
      <c r="T14" s="217"/>
      <c r="U14" s="879">
        <v>190</v>
      </c>
      <c r="V14" s="665">
        <v>148</v>
      </c>
      <c r="W14"/>
      <c r="X14"/>
      <c r="Y14"/>
    </row>
    <row r="15" spans="1:25" s="32" customFormat="1" x14ac:dyDescent="0.25">
      <c r="A15" s="31"/>
      <c r="D15" s="33" t="s">
        <v>25</v>
      </c>
      <c r="E15" s="870">
        <v>11</v>
      </c>
      <c r="F15" s="871">
        <f t="shared" si="2"/>
        <v>2000</v>
      </c>
      <c r="G15" s="880"/>
      <c r="H15" s="873">
        <v>2000</v>
      </c>
      <c r="I15" s="874"/>
      <c r="J15" s="875"/>
      <c r="K15" s="875"/>
      <c r="L15" s="874"/>
      <c r="M15" s="874"/>
      <c r="N15" s="876"/>
      <c r="O15" s="871"/>
      <c r="P15" s="871"/>
      <c r="Q15" s="877"/>
      <c r="R15" s="878"/>
      <c r="S15" s="665">
        <v>1923.9875099999999</v>
      </c>
      <c r="T15" s="217"/>
      <c r="U15" s="879">
        <v>2000</v>
      </c>
      <c r="V15" s="665">
        <v>2036</v>
      </c>
      <c r="W15"/>
      <c r="X15"/>
      <c r="Y15"/>
    </row>
    <row r="16" spans="1:25" s="32" customFormat="1" x14ac:dyDescent="0.25">
      <c r="A16" s="31"/>
      <c r="D16" s="33" t="s">
        <v>26</v>
      </c>
      <c r="E16" s="870">
        <v>12</v>
      </c>
      <c r="F16" s="871">
        <f t="shared" si="2"/>
        <v>0</v>
      </c>
      <c r="G16" s="880">
        <v>0</v>
      </c>
      <c r="H16" s="873"/>
      <c r="I16" s="874"/>
      <c r="J16" s="875"/>
      <c r="K16" s="875"/>
      <c r="L16" s="874"/>
      <c r="M16" s="874"/>
      <c r="N16" s="876"/>
      <c r="O16" s="871"/>
      <c r="P16" s="871"/>
      <c r="Q16" s="877"/>
      <c r="R16" s="871"/>
      <c r="S16" s="665">
        <v>0</v>
      </c>
      <c r="T16" s="217"/>
      <c r="U16" s="879">
        <v>0</v>
      </c>
      <c r="V16" s="665">
        <v>7</v>
      </c>
      <c r="W16"/>
      <c r="X16"/>
      <c r="Y16"/>
    </row>
    <row r="17" spans="1:26" s="32" customFormat="1" x14ac:dyDescent="0.25">
      <c r="A17" s="31"/>
      <c r="D17" s="32" t="s">
        <v>27</v>
      </c>
      <c r="E17" s="881">
        <v>13</v>
      </c>
      <c r="F17" s="882">
        <f t="shared" si="2"/>
        <v>800</v>
      </c>
      <c r="G17" s="883">
        <v>430</v>
      </c>
      <c r="H17" s="884">
        <v>370</v>
      </c>
      <c r="I17" s="885"/>
      <c r="J17" s="886"/>
      <c r="K17" s="886"/>
      <c r="L17" s="885"/>
      <c r="M17" s="885"/>
      <c r="N17" s="887"/>
      <c r="O17" s="882"/>
      <c r="P17" s="882"/>
      <c r="Q17" s="579"/>
      <c r="R17" s="882"/>
      <c r="S17" s="666">
        <v>1769.2735</v>
      </c>
      <c r="T17" s="217"/>
      <c r="U17" s="888">
        <v>800</v>
      </c>
      <c r="V17" s="667">
        <v>716</v>
      </c>
      <c r="W17"/>
      <c r="X17"/>
      <c r="Y17"/>
    </row>
    <row r="18" spans="1:26" s="14" customFormat="1" x14ac:dyDescent="0.25">
      <c r="A18" s="438"/>
      <c r="B18" s="889" t="s">
        <v>28</v>
      </c>
      <c r="C18" s="889"/>
      <c r="D18" s="889"/>
      <c r="E18" s="890">
        <v>14</v>
      </c>
      <c r="F18" s="891">
        <f t="shared" si="2"/>
        <v>0</v>
      </c>
      <c r="G18" s="892"/>
      <c r="H18" s="893"/>
      <c r="I18" s="894"/>
      <c r="J18" s="895"/>
      <c r="K18" s="895"/>
      <c r="L18" s="894"/>
      <c r="M18" s="894"/>
      <c r="N18" s="896"/>
      <c r="O18" s="891"/>
      <c r="P18" s="891"/>
      <c r="Q18" s="897"/>
      <c r="R18" s="891"/>
      <c r="S18" s="898">
        <v>0</v>
      </c>
      <c r="T18" s="866"/>
      <c r="U18" s="899">
        <v>0</v>
      </c>
      <c r="V18" s="898">
        <v>0</v>
      </c>
      <c r="W18"/>
      <c r="X18"/>
      <c r="Y18"/>
    </row>
    <row r="19" spans="1:26" s="14" customFormat="1" x14ac:dyDescent="0.25">
      <c r="A19" s="438"/>
      <c r="B19" s="442" t="s">
        <v>30</v>
      </c>
      <c r="C19" s="443"/>
      <c r="D19" s="443"/>
      <c r="E19" s="867">
        <v>15</v>
      </c>
      <c r="F19" s="61">
        <f t="shared" si="2"/>
        <v>0</v>
      </c>
      <c r="G19" s="868"/>
      <c r="H19" s="325"/>
      <c r="I19" s="323"/>
      <c r="J19" s="458"/>
      <c r="K19" s="458"/>
      <c r="L19" s="323"/>
      <c r="M19" s="323"/>
      <c r="N19" s="321"/>
      <c r="O19" s="61"/>
      <c r="P19" s="61"/>
      <c r="Q19" s="182"/>
      <c r="R19" s="61"/>
      <c r="S19" s="635">
        <v>0</v>
      </c>
      <c r="T19" s="866"/>
      <c r="U19" s="869">
        <v>0</v>
      </c>
      <c r="V19" s="635">
        <v>0</v>
      </c>
      <c r="W19"/>
      <c r="X19"/>
      <c r="Y19"/>
    </row>
    <row r="20" spans="1:26" s="14" customFormat="1" x14ac:dyDescent="0.25">
      <c r="A20" s="438"/>
      <c r="B20" s="442" t="s">
        <v>186</v>
      </c>
      <c r="C20" s="443"/>
      <c r="D20" s="443"/>
      <c r="E20" s="867">
        <v>16</v>
      </c>
      <c r="F20" s="61">
        <f t="shared" si="2"/>
        <v>1092</v>
      </c>
      <c r="G20" s="868">
        <v>1063</v>
      </c>
      <c r="H20" s="325">
        <v>29</v>
      </c>
      <c r="I20" s="323"/>
      <c r="J20" s="458"/>
      <c r="K20" s="458"/>
      <c r="L20" s="323"/>
      <c r="M20" s="323"/>
      <c r="N20" s="321"/>
      <c r="O20" s="61"/>
      <c r="P20" s="61"/>
      <c r="Q20" s="182"/>
      <c r="R20" s="61"/>
      <c r="S20" s="635">
        <v>1190</v>
      </c>
      <c r="T20" s="866"/>
      <c r="U20" s="869">
        <v>1340</v>
      </c>
      <c r="V20" s="635">
        <v>960</v>
      </c>
      <c r="W20"/>
      <c r="X20"/>
      <c r="Y20"/>
    </row>
    <row r="21" spans="1:26" s="14" customFormat="1" x14ac:dyDescent="0.25">
      <c r="A21" s="438"/>
      <c r="B21" s="442" t="s">
        <v>36</v>
      </c>
      <c r="C21" s="442"/>
      <c r="D21" s="442"/>
      <c r="E21" s="867">
        <v>17</v>
      </c>
      <c r="F21" s="61">
        <f t="shared" si="2"/>
        <v>0</v>
      </c>
      <c r="G21" s="868"/>
      <c r="H21" s="325"/>
      <c r="I21" s="323"/>
      <c r="J21" s="458"/>
      <c r="K21" s="458"/>
      <c r="L21" s="323"/>
      <c r="M21" s="323"/>
      <c r="N21" s="321"/>
      <c r="O21" s="61"/>
      <c r="P21" s="61"/>
      <c r="Q21" s="182"/>
      <c r="R21" s="61"/>
      <c r="S21" s="635">
        <v>0</v>
      </c>
      <c r="T21" s="866"/>
      <c r="U21" s="869">
        <v>0</v>
      </c>
      <c r="V21" s="635">
        <v>0</v>
      </c>
      <c r="W21"/>
      <c r="X21"/>
      <c r="Y21"/>
    </row>
    <row r="22" spans="1:26" s="239" customFormat="1" x14ac:dyDescent="0.25">
      <c r="A22" s="235"/>
      <c r="B22" s="236" t="s">
        <v>165</v>
      </c>
      <c r="C22" s="236"/>
      <c r="D22" s="236"/>
      <c r="E22" s="900">
        <v>18</v>
      </c>
      <c r="F22" s="520">
        <f t="shared" si="2"/>
        <v>300</v>
      </c>
      <c r="G22" s="901">
        <v>300</v>
      </c>
      <c r="H22" s="240"/>
      <c r="I22" s="241"/>
      <c r="J22" s="241"/>
      <c r="K22" s="241"/>
      <c r="L22" s="241"/>
      <c r="M22" s="241"/>
      <c r="N22" s="434"/>
      <c r="O22" s="583"/>
      <c r="P22" s="238"/>
      <c r="Q22" s="632"/>
      <c r="R22" s="606"/>
      <c r="S22" s="238">
        <v>1743.2036799999998</v>
      </c>
      <c r="T22" s="139"/>
      <c r="U22" s="522">
        <v>2430</v>
      </c>
      <c r="V22" s="238">
        <v>465</v>
      </c>
      <c r="W22"/>
      <c r="X22"/>
      <c r="Y22"/>
    </row>
    <row r="23" spans="1:26" s="14" customFormat="1" x14ac:dyDescent="0.25">
      <c r="A23" s="438"/>
      <c r="B23" s="442" t="s">
        <v>40</v>
      </c>
      <c r="C23" s="442"/>
      <c r="D23" s="442"/>
      <c r="E23" s="867">
        <v>19</v>
      </c>
      <c r="F23" s="61">
        <f t="shared" si="2"/>
        <v>0</v>
      </c>
      <c r="G23" s="868"/>
      <c r="H23" s="325"/>
      <c r="I23" s="323"/>
      <c r="J23" s="458"/>
      <c r="K23" s="458"/>
      <c r="L23" s="323"/>
      <c r="M23" s="323"/>
      <c r="N23" s="321"/>
      <c r="O23" s="61"/>
      <c r="P23" s="61"/>
      <c r="Q23" s="182"/>
      <c r="R23" s="61"/>
      <c r="S23" s="635">
        <v>0</v>
      </c>
      <c r="T23" s="866"/>
      <c r="U23" s="869">
        <v>0</v>
      </c>
      <c r="V23" s="635">
        <v>346</v>
      </c>
      <c r="W23"/>
      <c r="X23"/>
      <c r="Y23"/>
    </row>
    <row r="24" spans="1:26" s="14" customFormat="1" x14ac:dyDescent="0.25">
      <c r="A24" s="438"/>
      <c r="B24" s="442" t="s">
        <v>43</v>
      </c>
      <c r="C24" s="442"/>
      <c r="D24" s="442"/>
      <c r="E24" s="867">
        <v>20</v>
      </c>
      <c r="F24" s="61">
        <f t="shared" si="2"/>
        <v>0</v>
      </c>
      <c r="G24" s="868"/>
      <c r="H24" s="325"/>
      <c r="I24" s="323"/>
      <c r="J24" s="458"/>
      <c r="K24" s="458"/>
      <c r="L24" s="323"/>
      <c r="M24" s="323"/>
      <c r="N24" s="321"/>
      <c r="O24" s="61"/>
      <c r="P24" s="61"/>
      <c r="Q24" s="182"/>
      <c r="R24" s="61"/>
      <c r="S24" s="635">
        <v>0</v>
      </c>
      <c r="T24" s="866"/>
      <c r="U24" s="869">
        <v>0</v>
      </c>
      <c r="V24" s="635">
        <v>0</v>
      </c>
      <c r="W24"/>
      <c r="X24"/>
      <c r="Y24"/>
    </row>
    <row r="25" spans="1:26" s="239" customFormat="1" x14ac:dyDescent="0.25">
      <c r="A25" s="235"/>
      <c r="B25" s="236" t="s">
        <v>145</v>
      </c>
      <c r="C25" s="236"/>
      <c r="D25" s="236"/>
      <c r="E25" s="900">
        <v>21</v>
      </c>
      <c r="F25" s="520">
        <f t="shared" si="2"/>
        <v>0</v>
      </c>
      <c r="G25" s="901"/>
      <c r="H25" s="240"/>
      <c r="I25" s="241"/>
      <c r="J25" s="241"/>
      <c r="K25" s="241"/>
      <c r="L25" s="241"/>
      <c r="M25" s="241"/>
      <c r="N25" s="434"/>
      <c r="O25" s="583"/>
      <c r="P25" s="238"/>
      <c r="Q25" s="632"/>
      <c r="R25" s="606"/>
      <c r="S25" s="238">
        <v>0</v>
      </c>
      <c r="T25" s="139"/>
      <c r="U25" s="522">
        <v>0</v>
      </c>
      <c r="V25" s="238">
        <v>0</v>
      </c>
      <c r="W25"/>
      <c r="X25"/>
      <c r="Y25"/>
    </row>
    <row r="26" spans="1:26" s="14" customFormat="1" x14ac:dyDescent="0.25">
      <c r="A26" s="438"/>
      <c r="B26" s="442" t="s">
        <v>44</v>
      </c>
      <c r="C26" s="442"/>
      <c r="D26" s="442"/>
      <c r="E26" s="867">
        <v>22</v>
      </c>
      <c r="F26" s="61">
        <f t="shared" si="2"/>
        <v>0</v>
      </c>
      <c r="G26" s="868"/>
      <c r="H26" s="325"/>
      <c r="I26" s="323"/>
      <c r="J26" s="458"/>
      <c r="K26" s="458"/>
      <c r="L26" s="323"/>
      <c r="M26" s="323"/>
      <c r="N26" s="321"/>
      <c r="O26" s="61"/>
      <c r="P26" s="61"/>
      <c r="Q26" s="182"/>
      <c r="R26" s="61"/>
      <c r="S26" s="635">
        <v>0</v>
      </c>
      <c r="T26" s="866"/>
      <c r="U26" s="869">
        <v>0</v>
      </c>
      <c r="V26" s="635">
        <v>0</v>
      </c>
      <c r="W26"/>
      <c r="X26"/>
      <c r="Y26"/>
    </row>
    <row r="27" spans="1:26" s="14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904">
        <f t="shared" si="2"/>
        <v>1350</v>
      </c>
      <c r="G27" s="905">
        <v>1350</v>
      </c>
      <c r="H27" s="906"/>
      <c r="I27" s="907"/>
      <c r="J27" s="908"/>
      <c r="K27" s="908"/>
      <c r="L27" s="907"/>
      <c r="M27" s="907"/>
      <c r="N27" s="497"/>
      <c r="O27" s="61"/>
      <c r="P27" s="61"/>
      <c r="Q27" s="182"/>
      <c r="R27" s="103"/>
      <c r="S27" s="909">
        <v>1677.97091</v>
      </c>
      <c r="T27" s="866"/>
      <c r="U27" s="910">
        <v>1350</v>
      </c>
      <c r="V27" s="909">
        <v>1353</v>
      </c>
      <c r="W27"/>
      <c r="X27"/>
      <c r="Y27"/>
      <c r="Z27" s="239"/>
    </row>
    <row r="28" spans="1:26" ht="13.8" thickBot="1" x14ac:dyDescent="0.3">
      <c r="A28" s="854" t="s">
        <v>167</v>
      </c>
      <c r="B28" s="855"/>
      <c r="C28" s="855"/>
      <c r="D28" s="855"/>
      <c r="E28" s="858">
        <v>24</v>
      </c>
      <c r="F28" s="859">
        <f>SUM(F29:F43)</f>
        <v>21912</v>
      </c>
      <c r="G28" s="860">
        <f t="shared" ref="G28:P28" si="3">SUM(G29:G43)</f>
        <v>16863</v>
      </c>
      <c r="H28" s="861">
        <f t="shared" si="3"/>
        <v>5049</v>
      </c>
      <c r="I28" s="861">
        <f t="shared" si="3"/>
        <v>0</v>
      </c>
      <c r="J28" s="861">
        <f t="shared" si="3"/>
        <v>0</v>
      </c>
      <c r="K28" s="861">
        <f t="shared" si="3"/>
        <v>0</v>
      </c>
      <c r="L28" s="861">
        <f t="shared" si="3"/>
        <v>0</v>
      </c>
      <c r="M28" s="861">
        <f t="shared" si="3"/>
        <v>0</v>
      </c>
      <c r="N28" s="862">
        <f>SUM(N29:N43)</f>
        <v>0</v>
      </c>
      <c r="O28" s="863">
        <f>SUM(O29:O43)</f>
        <v>0</v>
      </c>
      <c r="P28" s="832">
        <f t="shared" si="3"/>
        <v>0</v>
      </c>
      <c r="Q28" s="864">
        <f>IF(F28=0,0,P28/F28)</f>
        <v>0</v>
      </c>
      <c r="R28" s="832">
        <f>SUM(R29:R43)</f>
        <v>0</v>
      </c>
      <c r="S28" s="859">
        <f>SUM(S29:S43)</f>
        <v>22069.431630000003</v>
      </c>
      <c r="T28" s="911"/>
      <c r="U28" s="859">
        <f>SUM(U29:U43)</f>
        <v>23540</v>
      </c>
      <c r="V28" s="859">
        <f>SUM(V29:V43)</f>
        <v>19464</v>
      </c>
      <c r="Z28" s="14"/>
    </row>
    <row r="29" spans="1:26" s="14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61">
        <f>SUM(G29:N29)</f>
        <v>11900</v>
      </c>
      <c r="G29" s="868">
        <v>11900</v>
      </c>
      <c r="H29" s="325"/>
      <c r="I29" s="323"/>
      <c r="J29" s="458"/>
      <c r="K29" s="458"/>
      <c r="L29" s="323"/>
      <c r="M29" s="323"/>
      <c r="N29" s="321"/>
      <c r="O29" s="102"/>
      <c r="P29" s="102"/>
      <c r="Q29" s="457"/>
      <c r="R29" s="102"/>
      <c r="S29" s="635">
        <v>11900</v>
      </c>
      <c r="T29" s="866"/>
      <c r="U29" s="869">
        <v>11900</v>
      </c>
      <c r="V29" s="635">
        <v>11625</v>
      </c>
      <c r="W29"/>
      <c r="X29"/>
      <c r="Y29"/>
      <c r="Z29" s="239"/>
    </row>
    <row r="30" spans="1:26" s="14" customFormat="1" x14ac:dyDescent="0.25">
      <c r="A30" s="438"/>
      <c r="B30" s="442" t="s">
        <v>28</v>
      </c>
      <c r="C30" s="442"/>
      <c r="D30" s="442"/>
      <c r="E30" s="867">
        <v>26</v>
      </c>
      <c r="F30" s="61">
        <f t="shared" ref="F30:F43" si="4">SUM(G30:N30)</f>
        <v>0</v>
      </c>
      <c r="G30" s="912"/>
      <c r="H30" s="183"/>
      <c r="I30" s="60"/>
      <c r="J30" s="160"/>
      <c r="K30" s="160"/>
      <c r="L30" s="60"/>
      <c r="M30" s="60"/>
      <c r="N30" s="223"/>
      <c r="O30" s="184"/>
      <c r="P30" s="184"/>
      <c r="Q30" s="460"/>
      <c r="R30" s="184"/>
      <c r="S30" s="635">
        <v>0</v>
      </c>
      <c r="T30" s="866"/>
      <c r="U30" s="869">
        <v>0</v>
      </c>
      <c r="V30" s="635">
        <v>0</v>
      </c>
      <c r="W30"/>
      <c r="X30"/>
      <c r="Y30"/>
    </row>
    <row r="31" spans="1:26" s="14" customFormat="1" x14ac:dyDescent="0.25">
      <c r="A31" s="438"/>
      <c r="B31" s="442" t="s">
        <v>30</v>
      </c>
      <c r="C31" s="442"/>
      <c r="D31" s="442"/>
      <c r="E31" s="867">
        <v>27</v>
      </c>
      <c r="F31" s="61">
        <f t="shared" si="4"/>
        <v>0</v>
      </c>
      <c r="G31" s="912">
        <v>0</v>
      </c>
      <c r="H31" s="183"/>
      <c r="I31" s="60"/>
      <c r="J31" s="160"/>
      <c r="K31" s="160"/>
      <c r="L31" s="60"/>
      <c r="M31" s="60"/>
      <c r="N31" s="223"/>
      <c r="O31" s="184"/>
      <c r="P31" s="184"/>
      <c r="Q31" s="460"/>
      <c r="R31" s="184"/>
      <c r="S31" s="635">
        <v>0</v>
      </c>
      <c r="T31" s="866"/>
      <c r="U31" s="869">
        <v>0</v>
      </c>
      <c r="V31" s="635">
        <v>0</v>
      </c>
      <c r="W31"/>
      <c r="X31"/>
      <c r="Y31"/>
      <c r="Z31" s="239"/>
    </row>
    <row r="32" spans="1:26" s="14" customFormat="1" x14ac:dyDescent="0.25">
      <c r="A32" s="438"/>
      <c r="B32" s="442" t="s">
        <v>186</v>
      </c>
      <c r="C32" s="443"/>
      <c r="D32" s="443"/>
      <c r="E32" s="867">
        <v>28</v>
      </c>
      <c r="F32" s="61">
        <f t="shared" si="4"/>
        <v>1092</v>
      </c>
      <c r="G32" s="912">
        <v>1063</v>
      </c>
      <c r="H32" s="183">
        <v>29</v>
      </c>
      <c r="I32" s="60"/>
      <c r="J32" s="160"/>
      <c r="K32" s="160"/>
      <c r="L32" s="60"/>
      <c r="M32" s="60"/>
      <c r="N32" s="223"/>
      <c r="O32" s="184"/>
      <c r="P32" s="184"/>
      <c r="Q32" s="460"/>
      <c r="R32" s="184"/>
      <c r="S32" s="635">
        <v>1190</v>
      </c>
      <c r="T32" s="866"/>
      <c r="U32" s="869">
        <v>1340</v>
      </c>
      <c r="V32" s="635">
        <v>960</v>
      </c>
      <c r="W32"/>
      <c r="X32"/>
      <c r="Y32"/>
    </row>
    <row r="33" spans="1:26" s="14" customFormat="1" x14ac:dyDescent="0.25">
      <c r="A33" s="438"/>
      <c r="B33" s="442" t="s">
        <v>51</v>
      </c>
      <c r="C33" s="442"/>
      <c r="D33" s="442"/>
      <c r="E33" s="867">
        <v>29</v>
      </c>
      <c r="F33" s="61">
        <f t="shared" si="4"/>
        <v>0</v>
      </c>
      <c r="G33" s="912">
        <v>0</v>
      </c>
      <c r="H33" s="183"/>
      <c r="I33" s="60"/>
      <c r="J33" s="160"/>
      <c r="K33" s="160"/>
      <c r="L33" s="60"/>
      <c r="M33" s="60"/>
      <c r="N33" s="223"/>
      <c r="O33" s="184"/>
      <c r="P33" s="184"/>
      <c r="Q33" s="460"/>
      <c r="R33" s="184"/>
      <c r="S33" s="635">
        <v>0</v>
      </c>
      <c r="T33" s="866"/>
      <c r="U33" s="869">
        <v>0</v>
      </c>
      <c r="V33" s="635">
        <v>0</v>
      </c>
      <c r="W33"/>
      <c r="X33"/>
      <c r="Y33"/>
      <c r="Z33" s="239"/>
    </row>
    <row r="34" spans="1:26" s="14" customFormat="1" x14ac:dyDescent="0.25">
      <c r="A34" s="438"/>
      <c r="B34" s="442" t="s">
        <v>36</v>
      </c>
      <c r="C34" s="442"/>
      <c r="D34" s="442"/>
      <c r="E34" s="867">
        <v>30</v>
      </c>
      <c r="F34" s="61">
        <f t="shared" si="4"/>
        <v>0</v>
      </c>
      <c r="G34" s="912"/>
      <c r="H34" s="183"/>
      <c r="I34" s="60"/>
      <c r="J34" s="160"/>
      <c r="K34" s="160"/>
      <c r="L34" s="60"/>
      <c r="M34" s="60"/>
      <c r="N34" s="223"/>
      <c r="O34" s="184"/>
      <c r="P34" s="184"/>
      <c r="Q34" s="460"/>
      <c r="R34" s="184"/>
      <c r="S34" s="635">
        <v>0</v>
      </c>
      <c r="T34" s="866"/>
      <c r="U34" s="869">
        <v>0</v>
      </c>
      <c r="V34" s="635">
        <v>0</v>
      </c>
      <c r="W34"/>
      <c r="X34"/>
      <c r="Y34"/>
    </row>
    <row r="35" spans="1:26" s="239" customFormat="1" x14ac:dyDescent="0.25">
      <c r="A35" s="235"/>
      <c r="B35" s="236" t="s">
        <v>165</v>
      </c>
      <c r="C35" s="236"/>
      <c r="D35" s="236"/>
      <c r="E35" s="900">
        <v>31</v>
      </c>
      <c r="F35" s="520">
        <f t="shared" si="4"/>
        <v>300</v>
      </c>
      <c r="G35" s="901">
        <v>300</v>
      </c>
      <c r="H35" s="240"/>
      <c r="I35" s="241"/>
      <c r="J35" s="241"/>
      <c r="K35" s="241"/>
      <c r="L35" s="241"/>
      <c r="M35" s="241"/>
      <c r="N35" s="434"/>
      <c r="O35" s="583"/>
      <c r="P35" s="238"/>
      <c r="Q35" s="632"/>
      <c r="R35" s="606"/>
      <c r="S35" s="238">
        <v>1743.2036799999998</v>
      </c>
      <c r="T35" s="139"/>
      <c r="U35" s="522">
        <v>2430</v>
      </c>
      <c r="V35" s="238">
        <v>465</v>
      </c>
      <c r="W35"/>
      <c r="X35"/>
      <c r="Y35"/>
    </row>
    <row r="36" spans="1:26" s="14" customFormat="1" x14ac:dyDescent="0.25">
      <c r="A36" s="438"/>
      <c r="B36" s="442" t="s">
        <v>53</v>
      </c>
      <c r="C36" s="442"/>
      <c r="D36" s="442"/>
      <c r="E36" s="867">
        <v>32</v>
      </c>
      <c r="F36" s="61">
        <f t="shared" si="4"/>
        <v>0</v>
      </c>
      <c r="G36" s="912"/>
      <c r="H36" s="183"/>
      <c r="I36" s="60"/>
      <c r="J36" s="60"/>
      <c r="K36" s="160"/>
      <c r="L36" s="60"/>
      <c r="M36" s="60"/>
      <c r="N36" s="223"/>
      <c r="O36" s="184"/>
      <c r="P36" s="184"/>
      <c r="Q36" s="460"/>
      <c r="R36" s="184"/>
      <c r="S36" s="635">
        <v>0</v>
      </c>
      <c r="T36" s="866"/>
      <c r="U36" s="869">
        <v>0</v>
      </c>
      <c r="V36" s="635">
        <v>346</v>
      </c>
      <c r="W36"/>
      <c r="X36"/>
      <c r="Y36"/>
    </row>
    <row r="37" spans="1:26" s="14" customFormat="1" x14ac:dyDescent="0.25">
      <c r="A37" s="438"/>
      <c r="B37" s="442" t="s">
        <v>126</v>
      </c>
      <c r="C37" s="442"/>
      <c r="D37" s="442"/>
      <c r="E37" s="867">
        <v>33</v>
      </c>
      <c r="F37" s="61">
        <f t="shared" si="4"/>
        <v>0</v>
      </c>
      <c r="G37" s="912"/>
      <c r="H37" s="183"/>
      <c r="I37" s="60"/>
      <c r="J37" s="60"/>
      <c r="K37" s="160"/>
      <c r="L37" s="60"/>
      <c r="M37" s="60"/>
      <c r="N37" s="223"/>
      <c r="O37" s="184"/>
      <c r="P37" s="184"/>
      <c r="Q37" s="460"/>
      <c r="R37" s="184"/>
      <c r="S37" s="635">
        <v>0</v>
      </c>
      <c r="T37" s="866"/>
      <c r="U37" s="869">
        <v>0</v>
      </c>
      <c r="V37" s="635">
        <v>0</v>
      </c>
      <c r="W37"/>
      <c r="X37"/>
      <c r="Y37"/>
      <c r="Z37" s="239"/>
    </row>
    <row r="38" spans="1:26" s="14" customFormat="1" x14ac:dyDescent="0.25">
      <c r="A38" s="438"/>
      <c r="B38" s="442" t="s">
        <v>55</v>
      </c>
      <c r="C38" s="442"/>
      <c r="D38" s="442"/>
      <c r="E38" s="867">
        <v>34</v>
      </c>
      <c r="F38" s="61">
        <f t="shared" si="4"/>
        <v>0</v>
      </c>
      <c r="G38" s="912"/>
      <c r="H38" s="183"/>
      <c r="I38" s="60"/>
      <c r="J38" s="60"/>
      <c r="K38" s="160"/>
      <c r="L38" s="60"/>
      <c r="M38" s="60"/>
      <c r="N38" s="223"/>
      <c r="O38" s="184"/>
      <c r="P38" s="184"/>
      <c r="Q38" s="460"/>
      <c r="R38" s="184"/>
      <c r="S38" s="635">
        <v>0</v>
      </c>
      <c r="T38" s="866"/>
      <c r="U38" s="869">
        <v>0</v>
      </c>
      <c r="V38" s="635">
        <v>0</v>
      </c>
      <c r="W38"/>
      <c r="X38"/>
      <c r="Y38"/>
    </row>
    <row r="39" spans="1:26" s="239" customFormat="1" x14ac:dyDescent="0.25">
      <c r="A39" s="235"/>
      <c r="B39" s="236" t="s">
        <v>145</v>
      </c>
      <c r="C39" s="236"/>
      <c r="D39" s="236"/>
      <c r="E39" s="900">
        <v>35</v>
      </c>
      <c r="F39" s="520">
        <f t="shared" si="4"/>
        <v>0</v>
      </c>
      <c r="G39" s="901"/>
      <c r="H39" s="240"/>
      <c r="I39" s="241"/>
      <c r="J39" s="241"/>
      <c r="K39" s="241"/>
      <c r="L39" s="241"/>
      <c r="M39" s="241"/>
      <c r="N39" s="434"/>
      <c r="O39" s="583"/>
      <c r="P39" s="238"/>
      <c r="Q39" s="632"/>
      <c r="R39" s="606"/>
      <c r="S39" s="238">
        <v>0</v>
      </c>
      <c r="T39" s="139"/>
      <c r="U39" s="522">
        <v>0</v>
      </c>
      <c r="V39" s="238">
        <v>0</v>
      </c>
      <c r="W39"/>
      <c r="X39"/>
      <c r="Y39"/>
    </row>
    <row r="40" spans="1:26" s="14" customFormat="1" x14ac:dyDescent="0.25">
      <c r="A40" s="438"/>
      <c r="B40" s="442" t="s">
        <v>56</v>
      </c>
      <c r="C40" s="442"/>
      <c r="D40" s="442"/>
      <c r="E40" s="867">
        <v>36</v>
      </c>
      <c r="F40" s="61">
        <f t="shared" si="4"/>
        <v>0</v>
      </c>
      <c r="G40" s="912"/>
      <c r="H40" s="183"/>
      <c r="I40" s="60"/>
      <c r="J40" s="160"/>
      <c r="K40" s="160"/>
      <c r="L40" s="60"/>
      <c r="M40" s="60"/>
      <c r="N40" s="223"/>
      <c r="O40" s="184"/>
      <c r="P40" s="184"/>
      <c r="Q40" s="460"/>
      <c r="R40" s="184"/>
      <c r="S40" s="635">
        <v>0</v>
      </c>
      <c r="T40" s="866"/>
      <c r="U40" s="869">
        <v>0</v>
      </c>
      <c r="V40" s="635">
        <v>0</v>
      </c>
      <c r="W40"/>
      <c r="X40"/>
      <c r="Y40"/>
    </row>
    <row r="41" spans="1:26" s="14" customFormat="1" x14ac:dyDescent="0.25">
      <c r="A41" s="438"/>
      <c r="B41" s="442" t="s">
        <v>57</v>
      </c>
      <c r="C41" s="442"/>
      <c r="D41" s="442"/>
      <c r="E41" s="867">
        <v>37</v>
      </c>
      <c r="F41" s="61">
        <f t="shared" si="4"/>
        <v>1300</v>
      </c>
      <c r="G41" s="912">
        <v>1300</v>
      </c>
      <c r="H41" s="183"/>
      <c r="I41" s="60"/>
      <c r="J41" s="160"/>
      <c r="K41" s="160"/>
      <c r="L41" s="60"/>
      <c r="M41" s="60"/>
      <c r="N41" s="223"/>
      <c r="O41" s="184"/>
      <c r="P41" s="184"/>
      <c r="Q41" s="460"/>
      <c r="R41" s="184"/>
      <c r="S41" s="635">
        <v>1850.60816</v>
      </c>
      <c r="T41" s="866"/>
      <c r="U41" s="869">
        <v>1300</v>
      </c>
      <c r="V41" s="635">
        <v>1860</v>
      </c>
      <c r="W41"/>
      <c r="X41"/>
      <c r="Y41"/>
      <c r="Z41" s="239"/>
    </row>
    <row r="42" spans="1:26" s="14" customFormat="1" x14ac:dyDescent="0.25">
      <c r="A42" s="438"/>
      <c r="B42" s="442" t="s">
        <v>58</v>
      </c>
      <c r="C42" s="442"/>
      <c r="D42" s="442"/>
      <c r="E42" s="867">
        <v>38</v>
      </c>
      <c r="F42" s="61">
        <f t="shared" si="4"/>
        <v>5020</v>
      </c>
      <c r="G42" s="913"/>
      <c r="H42" s="183">
        <v>5020</v>
      </c>
      <c r="I42" s="60"/>
      <c r="J42" s="160"/>
      <c r="K42" s="160"/>
      <c r="L42" s="60"/>
      <c r="M42" s="60"/>
      <c r="N42" s="223"/>
      <c r="O42" s="184"/>
      <c r="P42" s="184"/>
      <c r="Q42" s="460"/>
      <c r="R42" s="184"/>
      <c r="S42" s="635">
        <v>2664.7922200000003</v>
      </c>
      <c r="T42" s="914"/>
      <c r="U42" s="869">
        <v>4870</v>
      </c>
      <c r="V42" s="635">
        <v>1876</v>
      </c>
      <c r="W42"/>
      <c r="X42"/>
      <c r="Y42"/>
    </row>
    <row r="43" spans="1:26" s="14" customFormat="1" x14ac:dyDescent="0.25">
      <c r="A43" s="445"/>
      <c r="B43" s="446" t="s">
        <v>46</v>
      </c>
      <c r="C43" s="446"/>
      <c r="D43" s="446"/>
      <c r="E43" s="915">
        <v>39</v>
      </c>
      <c r="F43" s="904">
        <f t="shared" si="4"/>
        <v>2300</v>
      </c>
      <c r="G43" s="916">
        <v>2300</v>
      </c>
      <c r="H43" s="461"/>
      <c r="I43" s="435"/>
      <c r="J43" s="462"/>
      <c r="K43" s="462"/>
      <c r="L43" s="435"/>
      <c r="M43" s="435"/>
      <c r="N43" s="322"/>
      <c r="O43" s="103"/>
      <c r="P43" s="103"/>
      <c r="Q43" s="463"/>
      <c r="R43" s="103"/>
      <c r="S43" s="637">
        <v>2720.8275699999999</v>
      </c>
      <c r="T43" s="866"/>
      <c r="U43" s="917">
        <v>1700</v>
      </c>
      <c r="V43" s="637">
        <v>2332</v>
      </c>
      <c r="W43"/>
      <c r="X43"/>
      <c r="Y43"/>
      <c r="Z43" s="239"/>
    </row>
    <row r="44" spans="1:26" s="14" customFormat="1" ht="12.75" customHeight="1" thickBot="1" x14ac:dyDescent="0.3">
      <c r="A44" s="438" t="s">
        <v>169</v>
      </c>
      <c r="B44" s="441"/>
      <c r="C44" s="441"/>
      <c r="D44" s="441"/>
      <c r="E44" s="903">
        <v>40</v>
      </c>
      <c r="F44" s="918">
        <f t="shared" ref="F44:H44" si="5">F29+F33+F37+F41+F42+F43-F6-F27</f>
        <v>450</v>
      </c>
      <c r="G44" s="919">
        <f t="shared" si="5"/>
        <v>450</v>
      </c>
      <c r="H44" s="920">
        <f t="shared" si="5"/>
        <v>0</v>
      </c>
      <c r="I44" s="921">
        <f t="shared" ref="I44:U44" si="6">I29+I33+I37+I41+I42+I43-I6-I27</f>
        <v>0</v>
      </c>
      <c r="J44" s="921">
        <f t="shared" si="6"/>
        <v>0</v>
      </c>
      <c r="K44" s="921">
        <f t="shared" si="6"/>
        <v>0</v>
      </c>
      <c r="L44" s="921">
        <f t="shared" si="6"/>
        <v>0</v>
      </c>
      <c r="M44" s="921">
        <f t="shared" si="6"/>
        <v>0</v>
      </c>
      <c r="N44" s="921">
        <f t="shared" si="6"/>
        <v>0</v>
      </c>
      <c r="O44" s="515">
        <f t="shared" si="6"/>
        <v>0</v>
      </c>
      <c r="P44" s="515">
        <f t="shared" si="6"/>
        <v>0</v>
      </c>
      <c r="Q44" s="578">
        <f t="shared" si="6"/>
        <v>0</v>
      </c>
      <c r="R44" s="515">
        <f t="shared" si="6"/>
        <v>0</v>
      </c>
      <c r="S44" s="515">
        <f t="shared" si="6"/>
        <v>1595.2163900000014</v>
      </c>
      <c r="T44" s="139"/>
      <c r="U44" s="922">
        <f t="shared" si="6"/>
        <v>1650</v>
      </c>
      <c r="V44" s="918">
        <v>431</v>
      </c>
      <c r="W44"/>
      <c r="X44"/>
      <c r="Y44"/>
    </row>
    <row r="45" spans="1:26" ht="13.8" thickBot="1" x14ac:dyDescent="0.3">
      <c r="A45" s="854" t="s">
        <v>168</v>
      </c>
      <c r="B45" s="855"/>
      <c r="C45" s="855"/>
      <c r="D45" s="855"/>
      <c r="E45" s="858">
        <v>41</v>
      </c>
      <c r="F45" s="859">
        <f t="shared" ref="F45:H45" si="7">F28-F5</f>
        <v>450</v>
      </c>
      <c r="G45" s="860">
        <f t="shared" si="7"/>
        <v>450</v>
      </c>
      <c r="H45" s="861">
        <f t="shared" si="7"/>
        <v>0</v>
      </c>
      <c r="I45" s="861">
        <f t="shared" ref="I45:P45" si="8">I28-I5</f>
        <v>0</v>
      </c>
      <c r="J45" s="861">
        <f t="shared" si="8"/>
        <v>0</v>
      </c>
      <c r="K45" s="861">
        <f t="shared" si="8"/>
        <v>0</v>
      </c>
      <c r="L45" s="861">
        <f t="shared" si="8"/>
        <v>0</v>
      </c>
      <c r="M45" s="861">
        <f t="shared" si="8"/>
        <v>0</v>
      </c>
      <c r="N45" s="862">
        <f>N28-N5</f>
        <v>0</v>
      </c>
      <c r="O45" s="863">
        <f t="shared" si="8"/>
        <v>0</v>
      </c>
      <c r="P45" s="832">
        <f t="shared" si="8"/>
        <v>0</v>
      </c>
      <c r="Q45" s="864"/>
      <c r="R45" s="832">
        <f>R28-R5</f>
        <v>0</v>
      </c>
      <c r="S45" s="865">
        <f>S28-S5</f>
        <v>1595.216390000005</v>
      </c>
      <c r="T45" s="911"/>
      <c r="U45" s="859">
        <f>U28-U5</f>
        <v>1650</v>
      </c>
      <c r="V45" s="859">
        <f>V28-V5</f>
        <v>1689</v>
      </c>
    </row>
    <row r="46" spans="1:26" x14ac:dyDescent="0.25">
      <c r="A46" s="24" t="s">
        <v>210</v>
      </c>
      <c r="C46" s="24"/>
      <c r="D46" s="24"/>
      <c r="E46" s="469" t="s">
        <v>162</v>
      </c>
      <c r="F46" s="471"/>
      <c r="G46" s="471"/>
      <c r="H46" s="468">
        <v>8969</v>
      </c>
      <c r="I46" s="468">
        <v>1546</v>
      </c>
      <c r="J46" s="468">
        <v>0</v>
      </c>
      <c r="K46" s="468">
        <v>350</v>
      </c>
      <c r="L46" s="468">
        <v>37</v>
      </c>
      <c r="M46" s="24"/>
      <c r="N46" s="24"/>
      <c r="O46" s="24"/>
      <c r="P46" s="24"/>
      <c r="R46" s="525"/>
      <c r="S46" s="525"/>
      <c r="T46" s="525"/>
      <c r="U46" s="525"/>
      <c r="V46" s="525"/>
    </row>
    <row r="47" spans="1:26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0</v>
      </c>
      <c r="G47" s="25"/>
      <c r="S47" s="501"/>
      <c r="T47" s="501"/>
      <c r="U47" s="501"/>
      <c r="V47" s="501"/>
    </row>
    <row r="48" spans="1:26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0</v>
      </c>
      <c r="G48" s="25"/>
      <c r="S48" s="501"/>
      <c r="T48" s="501"/>
      <c r="U48" s="501"/>
      <c r="V48" s="501"/>
    </row>
    <row r="49" spans="1:22" s="29" customFormat="1" ht="11.25" hidden="1" customHeight="1" x14ac:dyDescent="0.2">
      <c r="E49" s="25"/>
      <c r="F49" s="24"/>
    </row>
    <row r="50" spans="1:22" s="14" customFormat="1" ht="11.4" x14ac:dyDescent="0.2">
      <c r="A50" s="497"/>
      <c r="B50" s="497"/>
      <c r="C50" s="497"/>
      <c r="D50" s="497"/>
      <c r="E50" s="497"/>
      <c r="F50" s="497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</row>
    <row r="51" spans="1:22" s="239" customFormat="1" ht="11.4" x14ac:dyDescent="0.2">
      <c r="A51" s="139"/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495"/>
      <c r="Q51" s="496"/>
      <c r="R51" s="139"/>
      <c r="S51" s="497"/>
      <c r="T51" s="139"/>
    </row>
    <row r="52" spans="1:22" s="29" customFormat="1" ht="11.25" hidden="1" customHeight="1" x14ac:dyDescent="0.2">
      <c r="A52" s="24"/>
      <c r="B52" s="24"/>
      <c r="C52" s="24"/>
      <c r="D52" s="24"/>
      <c r="E52" s="24"/>
      <c r="F52" s="24"/>
      <c r="P52" s="506">
        <f>P41+P43-P49</f>
        <v>0</v>
      </c>
      <c r="Q52" s="492"/>
      <c r="R52" s="493" t="e">
        <f>P52/titl!$H$16*12</f>
        <v>#DIV/0!</v>
      </c>
      <c r="T52" s="141"/>
      <c r="U52" s="24"/>
    </row>
    <row r="53" spans="1:22" s="29" customFormat="1" ht="11.25" hidden="1" customHeight="1" x14ac:dyDescent="0.2">
      <c r="A53" s="24"/>
      <c r="B53" s="24"/>
      <c r="C53" s="24"/>
      <c r="D53" s="24"/>
      <c r="E53" s="24"/>
      <c r="F53" s="24"/>
      <c r="P53" s="58"/>
      <c r="Q53" s="285"/>
      <c r="R53" s="280" t="e">
        <f>P53/titl!$H$16*12</f>
        <v>#DIV/0!</v>
      </c>
      <c r="T53" s="141"/>
      <c r="U53" s="24"/>
    </row>
    <row r="54" spans="1:22" s="29" customFormat="1" ht="11.25" hidden="1" customHeight="1" x14ac:dyDescent="0.2">
      <c r="A54" s="24"/>
      <c r="B54" s="24"/>
      <c r="C54" s="24"/>
      <c r="D54" s="24"/>
      <c r="E54" s="24"/>
      <c r="F54" s="24"/>
      <c r="P54" s="224">
        <f>P52+P53</f>
        <v>0</v>
      </c>
      <c r="Q54" s="285"/>
      <c r="R54" s="280" t="e">
        <f>P54/titl!$H$16*12</f>
        <v>#DIV/0!</v>
      </c>
      <c r="T54" s="141"/>
      <c r="U54" s="24"/>
    </row>
    <row r="55" spans="1:22" s="29" customFormat="1" ht="12" hidden="1" customHeight="1" thickBot="1" x14ac:dyDescent="0.25">
      <c r="A55" s="277"/>
      <c r="B55" s="277"/>
      <c r="C55" s="277"/>
      <c r="D55" s="277"/>
      <c r="E55" s="277"/>
      <c r="F55" s="277"/>
      <c r="G55" s="278"/>
      <c r="H55" s="278"/>
      <c r="I55" s="278"/>
      <c r="J55" s="278"/>
      <c r="K55" s="278"/>
      <c r="L55" s="278"/>
      <c r="M55" s="278"/>
      <c r="N55" s="278"/>
      <c r="O55" s="278"/>
      <c r="P55" s="287">
        <f>P54*4%</f>
        <v>0</v>
      </c>
      <c r="Q55" s="282"/>
      <c r="R55" s="281" t="e">
        <f>P55/titl!$H$16*12</f>
        <v>#DIV/0!</v>
      </c>
      <c r="T55" s="141"/>
      <c r="U55" s="277"/>
    </row>
    <row r="56" spans="1:22" x14ac:dyDescent="0.25">
      <c r="A56" s="24"/>
      <c r="B56" s="24"/>
      <c r="C56" s="24"/>
      <c r="D56" s="24"/>
      <c r="E56" s="24"/>
      <c r="H56" s="64"/>
    </row>
    <row r="57" spans="1:22" x14ac:dyDescent="0.25">
      <c r="H57" s="64"/>
    </row>
  </sheetData>
  <mergeCells count="5">
    <mergeCell ref="A3:D3"/>
    <mergeCell ref="C4:D4"/>
    <mergeCell ref="A47:D47"/>
    <mergeCell ref="A48:E48"/>
    <mergeCell ref="H3:N3"/>
  </mergeCells>
  <phoneticPr fontId="0" type="noConversion"/>
  <pageMargins left="0.47244094488188981" right="0.39370078740157483" top="0.35433070866141736" bottom="0.35433070866141736" header="0.23622047244094491" footer="0.19685039370078741"/>
  <pageSetup paperSize="9" scale="80" orientation="landscape" r:id="rId1"/>
  <headerFooter alignWithMargins="0"/>
  <ignoredErrors>
    <ignoredError sqref="S6 U5:V5 V28" formulaRange="1"/>
    <ignoredError sqref="F28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62"/>
  <sheetViews>
    <sheetView showGridLines="0" workbookViewId="0">
      <pane ySplit="5" topLeftCell="A6" activePane="bottomLeft" state="frozen"/>
      <selection activeCell="V4" sqref="V4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0" customWidth="1"/>
    <col min="6" max="6" width="10.44140625" style="24" customWidth="1"/>
    <col min="7" max="7" width="10.44140625" style="29" customWidth="1"/>
    <col min="8" max="14" width="6.5546875" style="29" customWidth="1"/>
    <col min="15" max="15" width="8.5546875" style="29" hidden="1" customWidth="1"/>
    <col min="16" max="16" width="11.109375" style="29" hidden="1" customWidth="1"/>
    <col min="17" max="17" width="7.44140625" style="174" hidden="1" customWidth="1"/>
    <col min="18" max="18" width="8.5546875" style="174" hidden="1" customWidth="1"/>
    <col min="19" max="19" width="10.44140625" style="175" customWidth="1"/>
    <col min="20" max="20" width="2" style="141" customWidth="1"/>
    <col min="21" max="21" width="10.44140625" style="24" customWidth="1"/>
    <col min="22" max="22" width="10.44140625" style="175" customWidth="1"/>
    <col min="24" max="24" width="9" bestFit="1" customWidth="1"/>
  </cols>
  <sheetData>
    <row r="1" spans="1:25" x14ac:dyDescent="0.25">
      <c r="E1" s="684"/>
      <c r="G1" s="24"/>
      <c r="H1" s="24"/>
      <c r="I1" s="24"/>
      <c r="J1" s="24"/>
      <c r="K1" s="24"/>
      <c r="L1" s="24"/>
      <c r="M1" s="24"/>
      <c r="N1" s="24"/>
      <c r="S1" s="497"/>
      <c r="T1" s="139"/>
      <c r="V1" s="497"/>
    </row>
    <row r="2" spans="1:25" ht="13.8" thickBot="1" x14ac:dyDescent="0.3"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5" ht="15.75" customHeight="1" thickBot="1" x14ac:dyDescent="0.35">
      <c r="A3" s="1045" t="s">
        <v>207</v>
      </c>
      <c r="B3" s="1055"/>
      <c r="C3" s="1055"/>
      <c r="D3" s="1055"/>
      <c r="E3" s="835"/>
      <c r="F3" s="227" t="s">
        <v>0</v>
      </c>
      <c r="G3" s="836" t="s">
        <v>2</v>
      </c>
      <c r="H3" s="1056" t="s">
        <v>3</v>
      </c>
      <c r="I3" s="1056"/>
      <c r="J3" s="1056"/>
      <c r="K3" s="1056"/>
      <c r="L3" s="1056"/>
      <c r="M3" s="1056"/>
      <c r="N3" s="1057"/>
      <c r="O3" s="837" t="s">
        <v>1</v>
      </c>
      <c r="P3" s="838" t="s">
        <v>4</v>
      </c>
      <c r="Q3" s="227" t="s">
        <v>111</v>
      </c>
      <c r="R3" s="227" t="s">
        <v>112</v>
      </c>
      <c r="S3" s="706" t="s">
        <v>4</v>
      </c>
      <c r="T3" s="839"/>
      <c r="U3" s="840" t="s">
        <v>0</v>
      </c>
      <c r="V3" s="706" t="s">
        <v>4</v>
      </c>
    </row>
    <row r="4" spans="1:25" s="7" customFormat="1" ht="15" customHeight="1" thickBot="1" x14ac:dyDescent="0.3">
      <c r="A4" s="841" t="s">
        <v>108</v>
      </c>
      <c r="B4" s="842"/>
      <c r="C4" s="1047" t="s">
        <v>81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849" t="s">
        <v>7</v>
      </c>
      <c r="P4" s="850">
        <v>2011</v>
      </c>
      <c r="Q4" s="849">
        <v>2016</v>
      </c>
      <c r="R4" s="849"/>
      <c r="S4" s="851">
        <v>2023</v>
      </c>
      <c r="T4" s="839"/>
      <c r="U4" s="852">
        <v>2023</v>
      </c>
      <c r="V4" s="853">
        <v>2022</v>
      </c>
      <c r="W4"/>
      <c r="X4"/>
      <c r="Y4"/>
    </row>
    <row r="5" spans="1:25" ht="13.8" thickBot="1" x14ac:dyDescent="0.3">
      <c r="A5" s="854" t="s">
        <v>166</v>
      </c>
      <c r="B5" s="855"/>
      <c r="C5" s="856"/>
      <c r="D5" s="857"/>
      <c r="E5" s="858">
        <v>1</v>
      </c>
      <c r="F5" s="859">
        <f t="shared" ref="F5:P5" si="0">SUM(F7:F27)</f>
        <v>38754</v>
      </c>
      <c r="G5" s="860">
        <f t="shared" si="0"/>
        <v>30409</v>
      </c>
      <c r="H5" s="861">
        <f t="shared" si="0"/>
        <v>6495</v>
      </c>
      <c r="I5" s="861">
        <f t="shared" si="0"/>
        <v>1700</v>
      </c>
      <c r="J5" s="861">
        <f t="shared" si="0"/>
        <v>0</v>
      </c>
      <c r="K5" s="861">
        <f t="shared" si="0"/>
        <v>0</v>
      </c>
      <c r="L5" s="861">
        <f t="shared" si="0"/>
        <v>150</v>
      </c>
      <c r="M5" s="861">
        <f t="shared" si="0"/>
        <v>0</v>
      </c>
      <c r="N5" s="862">
        <f>SUM(N7:N27)</f>
        <v>0</v>
      </c>
      <c r="O5" s="863">
        <f t="shared" si="0"/>
        <v>0</v>
      </c>
      <c r="P5" s="832">
        <f t="shared" si="0"/>
        <v>0</v>
      </c>
      <c r="Q5" s="864">
        <f>IF(F5=0,0,P5/F5)</f>
        <v>0</v>
      </c>
      <c r="R5" s="832">
        <f>SUM(R7:R27)</f>
        <v>0</v>
      </c>
      <c r="S5" s="865">
        <f>S6+SUM(S18:S27)</f>
        <v>40230.967019999996</v>
      </c>
      <c r="T5" s="866"/>
      <c r="U5" s="859">
        <f>SUM(U7:U27)</f>
        <v>37329</v>
      </c>
      <c r="V5" s="859">
        <f>SUM(V7:V27)</f>
        <v>37869.558369999999</v>
      </c>
    </row>
    <row r="6" spans="1:25" s="14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 t="shared" ref="F6:M6" si="1">SUM(F7:F17)</f>
        <v>13727</v>
      </c>
      <c r="G6" s="868">
        <f t="shared" si="1"/>
        <v>7082</v>
      </c>
      <c r="H6" s="325">
        <f t="shared" si="1"/>
        <v>6495</v>
      </c>
      <c r="I6" s="323">
        <f t="shared" si="1"/>
        <v>0</v>
      </c>
      <c r="J6" s="323">
        <f t="shared" si="1"/>
        <v>0</v>
      </c>
      <c r="K6" s="323">
        <f>SUM(K7:K17)</f>
        <v>0</v>
      </c>
      <c r="L6" s="323">
        <f t="shared" si="1"/>
        <v>150</v>
      </c>
      <c r="M6" s="323">
        <f t="shared" si="1"/>
        <v>0</v>
      </c>
      <c r="N6" s="321">
        <f>SUM(N7:N17)</f>
        <v>0</v>
      </c>
      <c r="O6" s="102">
        <f t="shared" ref="O6:S6" si="2">SUM(O7:O17)</f>
        <v>0</v>
      </c>
      <c r="P6" s="102">
        <f t="shared" si="2"/>
        <v>0</v>
      </c>
      <c r="Q6" s="457">
        <f t="shared" si="2"/>
        <v>0</v>
      </c>
      <c r="R6" s="102">
        <f t="shared" si="2"/>
        <v>0</v>
      </c>
      <c r="S6" s="102">
        <f t="shared" si="2"/>
        <v>11883.969959999999</v>
      </c>
      <c r="T6" s="866"/>
      <c r="U6" s="869">
        <v>9861</v>
      </c>
      <c r="V6" s="61">
        <v>8903.0065200000008</v>
      </c>
      <c r="W6"/>
      <c r="X6"/>
      <c r="Y6"/>
    </row>
    <row r="7" spans="1:25" s="32" customFormat="1" x14ac:dyDescent="0.25">
      <c r="A7" s="31"/>
      <c r="C7" s="32" t="s">
        <v>16</v>
      </c>
      <c r="D7" s="33" t="s">
        <v>17</v>
      </c>
      <c r="E7" s="870">
        <v>3</v>
      </c>
      <c r="F7" s="871">
        <f>SUM(G7:N7)</f>
        <v>5000</v>
      </c>
      <c r="G7" s="872">
        <v>2000</v>
      </c>
      <c r="H7" s="873">
        <v>3000</v>
      </c>
      <c r="I7" s="874"/>
      <c r="J7" s="875"/>
      <c r="K7" s="875"/>
      <c r="L7" s="874"/>
      <c r="M7" s="874"/>
      <c r="N7" s="876"/>
      <c r="O7" s="871"/>
      <c r="P7" s="871"/>
      <c r="Q7" s="877"/>
      <c r="R7" s="878"/>
      <c r="S7" s="665">
        <v>4020.1191699999999</v>
      </c>
      <c r="T7" s="217"/>
      <c r="U7" s="879">
        <v>3270</v>
      </c>
      <c r="V7" s="665">
        <v>2599.5398999999998</v>
      </c>
      <c r="W7"/>
      <c r="X7"/>
      <c r="Y7"/>
    </row>
    <row r="8" spans="1:25" s="32" customFormat="1" x14ac:dyDescent="0.25">
      <c r="A8" s="31"/>
      <c r="D8" s="33" t="s">
        <v>18</v>
      </c>
      <c r="E8" s="870">
        <v>4</v>
      </c>
      <c r="F8" s="871">
        <f t="shared" ref="F8:F27" si="3">SUM(G8:N8)</f>
        <v>100</v>
      </c>
      <c r="G8" s="880">
        <v>100</v>
      </c>
      <c r="H8" s="873"/>
      <c r="I8" s="874"/>
      <c r="J8" s="875"/>
      <c r="K8" s="875"/>
      <c r="L8" s="874"/>
      <c r="M8" s="874"/>
      <c r="N8" s="876"/>
      <c r="O8" s="871"/>
      <c r="P8" s="871"/>
      <c r="Q8" s="877"/>
      <c r="R8" s="878"/>
      <c r="S8" s="665">
        <v>82.7</v>
      </c>
      <c r="T8" s="217"/>
      <c r="U8" s="879">
        <v>200</v>
      </c>
      <c r="V8" s="665">
        <v>174.87</v>
      </c>
      <c r="W8"/>
      <c r="X8"/>
      <c r="Y8"/>
    </row>
    <row r="9" spans="1:25" s="32" customFormat="1" x14ac:dyDescent="0.25">
      <c r="A9" s="31"/>
      <c r="D9" s="33" t="s">
        <v>19</v>
      </c>
      <c r="E9" s="870">
        <v>5</v>
      </c>
      <c r="F9" s="871">
        <f t="shared" si="3"/>
        <v>1750</v>
      </c>
      <c r="G9" s="880">
        <v>700</v>
      </c>
      <c r="H9" s="873">
        <v>1050</v>
      </c>
      <c r="I9" s="874"/>
      <c r="J9" s="875"/>
      <c r="K9" s="875"/>
      <c r="L9" s="874"/>
      <c r="M9" s="874"/>
      <c r="N9" s="876"/>
      <c r="O9" s="871"/>
      <c r="P9" s="871"/>
      <c r="Q9" s="877"/>
      <c r="R9" s="878"/>
      <c r="S9" s="665">
        <v>1373.1433100000002</v>
      </c>
      <c r="T9" s="217"/>
      <c r="U9" s="879">
        <v>1136</v>
      </c>
      <c r="V9" s="665">
        <v>901.56506000000002</v>
      </c>
      <c r="W9"/>
      <c r="X9"/>
      <c r="Y9"/>
    </row>
    <row r="10" spans="1:25" s="32" customFormat="1" x14ac:dyDescent="0.25">
      <c r="A10" s="31"/>
      <c r="D10" s="33" t="s">
        <v>20</v>
      </c>
      <c r="E10" s="870">
        <v>6</v>
      </c>
      <c r="F10" s="871">
        <f t="shared" si="3"/>
        <v>700</v>
      </c>
      <c r="G10" s="880">
        <v>350</v>
      </c>
      <c r="H10" s="873">
        <v>350</v>
      </c>
      <c r="I10" s="874"/>
      <c r="J10" s="875"/>
      <c r="K10" s="875"/>
      <c r="L10" s="874"/>
      <c r="M10" s="874"/>
      <c r="N10" s="876"/>
      <c r="O10" s="871"/>
      <c r="P10" s="871"/>
      <c r="Q10" s="877"/>
      <c r="R10" s="871"/>
      <c r="S10" s="665">
        <v>885.41885000000002</v>
      </c>
      <c r="T10" s="217"/>
      <c r="U10" s="879">
        <v>950</v>
      </c>
      <c r="V10" s="665">
        <v>964.78210999999999</v>
      </c>
      <c r="W10"/>
      <c r="X10"/>
      <c r="Y10"/>
    </row>
    <row r="11" spans="1:25" s="32" customFormat="1" x14ac:dyDescent="0.25">
      <c r="A11" s="31"/>
      <c r="D11" s="33" t="s">
        <v>21</v>
      </c>
      <c r="E11" s="870">
        <v>7</v>
      </c>
      <c r="F11" s="871">
        <f t="shared" si="3"/>
        <v>150</v>
      </c>
      <c r="G11" s="880">
        <v>100</v>
      </c>
      <c r="H11" s="873">
        <v>50</v>
      </c>
      <c r="I11" s="874"/>
      <c r="J11" s="875"/>
      <c r="K11" s="875"/>
      <c r="L11" s="874"/>
      <c r="M11" s="874"/>
      <c r="N11" s="876"/>
      <c r="O11" s="871"/>
      <c r="P11" s="871"/>
      <c r="Q11" s="877"/>
      <c r="R11" s="871"/>
      <c r="S11" s="665">
        <v>146.95157</v>
      </c>
      <c r="T11" s="217"/>
      <c r="U11" s="879">
        <v>150</v>
      </c>
      <c r="V11" s="665">
        <v>144.31971999999999</v>
      </c>
      <c r="W11"/>
      <c r="X11"/>
      <c r="Y11"/>
    </row>
    <row r="12" spans="1:25" s="32" customFormat="1" x14ac:dyDescent="0.25">
      <c r="A12" s="31"/>
      <c r="D12" s="33" t="s">
        <v>22</v>
      </c>
      <c r="E12" s="870">
        <v>8</v>
      </c>
      <c r="F12" s="871">
        <f t="shared" si="3"/>
        <v>200</v>
      </c>
      <c r="G12" s="880">
        <v>100</v>
      </c>
      <c r="H12" s="873">
        <v>100</v>
      </c>
      <c r="I12" s="874"/>
      <c r="J12" s="875"/>
      <c r="K12" s="875"/>
      <c r="L12" s="874"/>
      <c r="M12" s="874"/>
      <c r="N12" s="876"/>
      <c r="O12" s="871"/>
      <c r="P12" s="871"/>
      <c r="Q12" s="877"/>
      <c r="R12" s="871"/>
      <c r="S12" s="665">
        <v>133.31017</v>
      </c>
      <c r="T12" s="217"/>
      <c r="U12" s="879">
        <v>175</v>
      </c>
      <c r="V12" s="665">
        <v>196.56618</v>
      </c>
      <c r="W12"/>
      <c r="X12"/>
      <c r="Y12"/>
    </row>
    <row r="13" spans="1:25" s="32" customFormat="1" x14ac:dyDescent="0.25">
      <c r="A13" s="31"/>
      <c r="D13" s="33" t="s">
        <v>23</v>
      </c>
      <c r="E13" s="870">
        <v>9</v>
      </c>
      <c r="F13" s="871">
        <f t="shared" si="3"/>
        <v>1800</v>
      </c>
      <c r="G13" s="880">
        <v>1000</v>
      </c>
      <c r="H13" s="873">
        <v>800</v>
      </c>
      <c r="I13" s="874"/>
      <c r="J13" s="875"/>
      <c r="K13" s="875"/>
      <c r="L13" s="874"/>
      <c r="M13" s="874"/>
      <c r="N13" s="876"/>
      <c r="O13" s="871"/>
      <c r="P13" s="871"/>
      <c r="Q13" s="877"/>
      <c r="R13" s="871"/>
      <c r="S13" s="665">
        <v>1850.1403400000002</v>
      </c>
      <c r="T13" s="217"/>
      <c r="U13" s="879">
        <v>800</v>
      </c>
      <c r="V13" s="665">
        <v>803.24788000000001</v>
      </c>
      <c r="W13"/>
      <c r="X13"/>
      <c r="Y13"/>
    </row>
    <row r="14" spans="1:25" s="32" customFormat="1" x14ac:dyDescent="0.25">
      <c r="A14" s="31"/>
      <c r="D14" s="33" t="s">
        <v>24</v>
      </c>
      <c r="E14" s="870">
        <v>10</v>
      </c>
      <c r="F14" s="871">
        <f t="shared" si="3"/>
        <v>200</v>
      </c>
      <c r="G14" s="872">
        <v>100</v>
      </c>
      <c r="H14" s="873">
        <v>100</v>
      </c>
      <c r="I14" s="874"/>
      <c r="J14" s="875"/>
      <c r="K14" s="875"/>
      <c r="L14" s="874"/>
      <c r="M14" s="874"/>
      <c r="N14" s="876"/>
      <c r="O14" s="871"/>
      <c r="P14" s="871"/>
      <c r="Q14" s="877"/>
      <c r="R14" s="871"/>
      <c r="S14" s="665">
        <v>175.3134</v>
      </c>
      <c r="T14" s="217"/>
      <c r="U14" s="879">
        <v>50</v>
      </c>
      <c r="V14" s="665">
        <v>-56.12856</v>
      </c>
      <c r="W14"/>
      <c r="X14"/>
      <c r="Y14"/>
    </row>
    <row r="15" spans="1:25" s="32" customFormat="1" x14ac:dyDescent="0.25">
      <c r="A15" s="31"/>
      <c r="D15" s="33" t="s">
        <v>25</v>
      </c>
      <c r="E15" s="870">
        <v>11</v>
      </c>
      <c r="F15" s="871">
        <f t="shared" si="3"/>
        <v>977</v>
      </c>
      <c r="G15" s="880">
        <v>977</v>
      </c>
      <c r="H15" s="873"/>
      <c r="I15" s="874"/>
      <c r="J15" s="875"/>
      <c r="K15" s="875"/>
      <c r="L15" s="874"/>
      <c r="M15" s="874"/>
      <c r="N15" s="876"/>
      <c r="O15" s="871"/>
      <c r="P15" s="871"/>
      <c r="Q15" s="877"/>
      <c r="R15" s="878"/>
      <c r="S15" s="665">
        <v>928.62765000000002</v>
      </c>
      <c r="T15" s="217"/>
      <c r="U15" s="879">
        <v>1180</v>
      </c>
      <c r="V15" s="665">
        <v>1180.03737</v>
      </c>
      <c r="W15"/>
      <c r="X15"/>
      <c r="Y15"/>
    </row>
    <row r="16" spans="1:25" s="32" customFormat="1" x14ac:dyDescent="0.25">
      <c r="A16" s="31"/>
      <c r="D16" s="33" t="s">
        <v>26</v>
      </c>
      <c r="E16" s="870">
        <v>12</v>
      </c>
      <c r="F16" s="871">
        <f t="shared" si="3"/>
        <v>0</v>
      </c>
      <c r="G16" s="880"/>
      <c r="H16" s="873"/>
      <c r="I16" s="874"/>
      <c r="J16" s="875"/>
      <c r="K16" s="875"/>
      <c r="L16" s="874"/>
      <c r="M16" s="874"/>
      <c r="N16" s="876"/>
      <c r="O16" s="871"/>
      <c r="P16" s="871"/>
      <c r="Q16" s="877"/>
      <c r="R16" s="871"/>
      <c r="S16" s="665">
        <v>0</v>
      </c>
      <c r="T16" s="217"/>
      <c r="U16" s="879">
        <v>0</v>
      </c>
      <c r="V16" s="665">
        <v>5.64</v>
      </c>
      <c r="W16"/>
      <c r="X16"/>
      <c r="Y16"/>
    </row>
    <row r="17" spans="1:25" s="32" customFormat="1" x14ac:dyDescent="0.25">
      <c r="A17" s="31"/>
      <c r="D17" s="32" t="s">
        <v>27</v>
      </c>
      <c r="E17" s="881">
        <v>13</v>
      </c>
      <c r="F17" s="882">
        <f t="shared" si="3"/>
        <v>2850</v>
      </c>
      <c r="G17" s="883">
        <v>1655</v>
      </c>
      <c r="H17" s="884">
        <v>1045</v>
      </c>
      <c r="I17" s="885"/>
      <c r="J17" s="886"/>
      <c r="K17" s="886"/>
      <c r="L17" s="885">
        <v>150</v>
      </c>
      <c r="M17" s="885"/>
      <c r="N17" s="887"/>
      <c r="O17" s="882"/>
      <c r="P17" s="882"/>
      <c r="Q17" s="579"/>
      <c r="R17" s="882"/>
      <c r="S17" s="666">
        <v>2288.2455</v>
      </c>
      <c r="T17" s="217"/>
      <c r="U17" s="888">
        <v>1950</v>
      </c>
      <c r="V17" s="667">
        <v>1988.5668600000001</v>
      </c>
      <c r="W17"/>
      <c r="X17"/>
      <c r="Y17"/>
    </row>
    <row r="18" spans="1:25" s="14" customFormat="1" x14ac:dyDescent="0.25">
      <c r="A18" s="438"/>
      <c r="B18" s="889" t="s">
        <v>28</v>
      </c>
      <c r="C18" s="889"/>
      <c r="D18" s="889"/>
      <c r="E18" s="890">
        <v>14</v>
      </c>
      <c r="F18" s="891">
        <f t="shared" si="3"/>
        <v>0</v>
      </c>
      <c r="G18" s="892"/>
      <c r="H18" s="893"/>
      <c r="I18" s="894"/>
      <c r="J18" s="895"/>
      <c r="K18" s="895"/>
      <c r="L18" s="894"/>
      <c r="M18" s="894"/>
      <c r="N18" s="896"/>
      <c r="O18" s="891"/>
      <c r="P18" s="891"/>
      <c r="Q18" s="897"/>
      <c r="R18" s="891"/>
      <c r="S18" s="898"/>
      <c r="T18" s="866"/>
      <c r="U18" s="899">
        <v>0</v>
      </c>
      <c r="V18" s="898">
        <v>0</v>
      </c>
      <c r="W18"/>
      <c r="X18"/>
      <c r="Y18"/>
    </row>
    <row r="19" spans="1:25" s="14" customFormat="1" x14ac:dyDescent="0.25">
      <c r="A19" s="438"/>
      <c r="B19" s="442" t="s">
        <v>30</v>
      </c>
      <c r="C19" s="443"/>
      <c r="D19" s="443"/>
      <c r="E19" s="867">
        <v>15</v>
      </c>
      <c r="F19" s="61">
        <f t="shared" si="3"/>
        <v>0</v>
      </c>
      <c r="G19" s="868"/>
      <c r="H19" s="325"/>
      <c r="I19" s="323"/>
      <c r="J19" s="458"/>
      <c r="K19" s="458"/>
      <c r="L19" s="323"/>
      <c r="M19" s="323"/>
      <c r="N19" s="321"/>
      <c r="O19" s="61"/>
      <c r="P19" s="61"/>
      <c r="Q19" s="182"/>
      <c r="R19" s="61"/>
      <c r="S19" s="635"/>
      <c r="T19" s="866"/>
      <c r="U19" s="869">
        <v>0</v>
      </c>
      <c r="V19" s="635">
        <v>0</v>
      </c>
      <c r="W19"/>
      <c r="X19"/>
      <c r="Y19"/>
    </row>
    <row r="20" spans="1:25" s="14" customFormat="1" x14ac:dyDescent="0.25">
      <c r="A20" s="438"/>
      <c r="B20" s="442" t="s">
        <v>186</v>
      </c>
      <c r="C20" s="443"/>
      <c r="D20" s="443"/>
      <c r="E20" s="867">
        <v>16</v>
      </c>
      <c r="F20" s="61">
        <f t="shared" si="3"/>
        <v>19418</v>
      </c>
      <c r="G20" s="868">
        <v>19418</v>
      </c>
      <c r="H20" s="325"/>
      <c r="I20" s="323"/>
      <c r="J20" s="458"/>
      <c r="K20" s="458"/>
      <c r="L20" s="323"/>
      <c r="M20" s="323"/>
      <c r="N20" s="321"/>
      <c r="O20" s="61"/>
      <c r="P20" s="61"/>
      <c r="Q20" s="182"/>
      <c r="R20" s="61"/>
      <c r="S20" s="635">
        <v>20844.171910000001</v>
      </c>
      <c r="T20" s="866"/>
      <c r="U20" s="869">
        <v>20811</v>
      </c>
      <c r="V20" s="635">
        <v>18668.526429999998</v>
      </c>
      <c r="W20"/>
      <c r="X20"/>
      <c r="Y20"/>
    </row>
    <row r="21" spans="1:25" s="14" customFormat="1" x14ac:dyDescent="0.25">
      <c r="A21" s="438"/>
      <c r="B21" s="442" t="s">
        <v>36</v>
      </c>
      <c r="C21" s="442"/>
      <c r="D21" s="442"/>
      <c r="E21" s="867">
        <v>17</v>
      </c>
      <c r="F21" s="61">
        <f t="shared" si="3"/>
        <v>0</v>
      </c>
      <c r="G21" s="868"/>
      <c r="H21" s="325"/>
      <c r="I21" s="323"/>
      <c r="J21" s="458"/>
      <c r="K21" s="458"/>
      <c r="L21" s="323"/>
      <c r="M21" s="323"/>
      <c r="N21" s="321"/>
      <c r="O21" s="61"/>
      <c r="P21" s="61"/>
      <c r="Q21" s="182"/>
      <c r="R21" s="61"/>
      <c r="S21" s="635"/>
      <c r="T21" s="866"/>
      <c r="U21" s="869">
        <v>0</v>
      </c>
      <c r="V21" s="635">
        <v>0</v>
      </c>
      <c r="W21"/>
      <c r="X21"/>
      <c r="Y21"/>
    </row>
    <row r="22" spans="1:25" s="239" customFormat="1" x14ac:dyDescent="0.25">
      <c r="A22" s="235"/>
      <c r="B22" s="236" t="s">
        <v>165</v>
      </c>
      <c r="C22" s="236"/>
      <c r="D22" s="236"/>
      <c r="E22" s="900">
        <v>18</v>
      </c>
      <c r="F22" s="520">
        <f t="shared" si="3"/>
        <v>175</v>
      </c>
      <c r="G22" s="901">
        <v>175</v>
      </c>
      <c r="H22" s="240"/>
      <c r="I22" s="241"/>
      <c r="J22" s="241"/>
      <c r="K22" s="241"/>
      <c r="L22" s="241"/>
      <c r="M22" s="241"/>
      <c r="N22" s="434"/>
      <c r="O22" s="583"/>
      <c r="P22" s="238"/>
      <c r="Q22" s="632"/>
      <c r="R22" s="606"/>
      <c r="S22" s="238">
        <v>158.00376</v>
      </c>
      <c r="T22" s="139"/>
      <c r="U22" s="522">
        <v>0</v>
      </c>
      <c r="V22" s="238">
        <v>1421.9353999999998</v>
      </c>
      <c r="W22"/>
      <c r="X22"/>
      <c r="Y22"/>
    </row>
    <row r="23" spans="1:25" s="14" customFormat="1" x14ac:dyDescent="0.25">
      <c r="A23" s="438"/>
      <c r="B23" s="442" t="s">
        <v>40</v>
      </c>
      <c r="C23" s="442"/>
      <c r="D23" s="442"/>
      <c r="E23" s="867">
        <v>19</v>
      </c>
      <c r="F23" s="61">
        <f t="shared" si="3"/>
        <v>3760</v>
      </c>
      <c r="G23" s="868">
        <v>2060</v>
      </c>
      <c r="H23" s="325"/>
      <c r="I23" s="323">
        <v>1700</v>
      </c>
      <c r="J23" s="458"/>
      <c r="K23" s="458"/>
      <c r="L23" s="323"/>
      <c r="M23" s="323"/>
      <c r="N23" s="321"/>
      <c r="O23" s="61"/>
      <c r="P23" s="61"/>
      <c r="Q23" s="182"/>
      <c r="R23" s="61"/>
      <c r="S23" s="635">
        <v>6395.8722099999995</v>
      </c>
      <c r="T23" s="866"/>
      <c r="U23" s="869">
        <v>5342</v>
      </c>
      <c r="V23" s="635">
        <v>7067.2194500000005</v>
      </c>
      <c r="W23"/>
      <c r="X23"/>
      <c r="Y23"/>
    </row>
    <row r="24" spans="1:25" s="14" customFormat="1" x14ac:dyDescent="0.25">
      <c r="A24" s="438"/>
      <c r="B24" s="442" t="s">
        <v>43</v>
      </c>
      <c r="C24" s="442"/>
      <c r="D24" s="442"/>
      <c r="E24" s="867">
        <v>20</v>
      </c>
      <c r="F24" s="61">
        <f t="shared" si="3"/>
        <v>274</v>
      </c>
      <c r="G24" s="868">
        <v>274</v>
      </c>
      <c r="H24" s="325"/>
      <c r="I24" s="323"/>
      <c r="J24" s="458"/>
      <c r="K24" s="458"/>
      <c r="L24" s="323"/>
      <c r="M24" s="323"/>
      <c r="N24" s="321"/>
      <c r="O24" s="61"/>
      <c r="P24" s="61"/>
      <c r="Q24" s="182"/>
      <c r="R24" s="61"/>
      <c r="S24" s="635">
        <v>133.29</v>
      </c>
      <c r="T24" s="866"/>
      <c r="U24" s="869">
        <v>65</v>
      </c>
      <c r="V24" s="635">
        <v>356</v>
      </c>
      <c r="W24"/>
      <c r="X24"/>
      <c r="Y24"/>
    </row>
    <row r="25" spans="1:25" s="14" customFormat="1" x14ac:dyDescent="0.25">
      <c r="A25" s="235"/>
      <c r="B25" s="236" t="s">
        <v>145</v>
      </c>
      <c r="C25" s="236"/>
      <c r="D25" s="236"/>
      <c r="E25" s="900">
        <v>21</v>
      </c>
      <c r="F25" s="520">
        <f t="shared" si="3"/>
        <v>0</v>
      </c>
      <c r="G25" s="901"/>
      <c r="H25" s="240"/>
      <c r="I25" s="241"/>
      <c r="J25" s="241"/>
      <c r="K25" s="241"/>
      <c r="L25" s="241"/>
      <c r="M25" s="241"/>
      <c r="N25" s="434"/>
      <c r="O25" s="583"/>
      <c r="P25" s="238"/>
      <c r="Q25" s="632"/>
      <c r="R25" s="606"/>
      <c r="S25" s="238"/>
      <c r="T25" s="139"/>
      <c r="U25" s="522">
        <v>0</v>
      </c>
      <c r="V25" s="238">
        <v>0</v>
      </c>
      <c r="W25"/>
      <c r="X25"/>
      <c r="Y25"/>
    </row>
    <row r="26" spans="1:25" s="14" customFormat="1" x14ac:dyDescent="0.25">
      <c r="A26" s="438"/>
      <c r="B26" s="442" t="s">
        <v>44</v>
      </c>
      <c r="C26" s="442"/>
      <c r="D26" s="442"/>
      <c r="E26" s="867">
        <v>22</v>
      </c>
      <c r="F26" s="61">
        <f t="shared" si="3"/>
        <v>0</v>
      </c>
      <c r="G26" s="868"/>
      <c r="H26" s="325"/>
      <c r="I26" s="323"/>
      <c r="J26" s="458"/>
      <c r="K26" s="458"/>
      <c r="L26" s="323"/>
      <c r="M26" s="323"/>
      <c r="N26" s="321"/>
      <c r="O26" s="61"/>
      <c r="P26" s="61"/>
      <c r="Q26" s="182"/>
      <c r="R26" s="61"/>
      <c r="S26" s="635"/>
      <c r="T26" s="866"/>
      <c r="U26" s="869">
        <v>0</v>
      </c>
      <c r="V26" s="635">
        <v>0</v>
      </c>
      <c r="W26"/>
      <c r="X26"/>
      <c r="Y26"/>
    </row>
    <row r="27" spans="1:25" s="14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904">
        <f t="shared" si="3"/>
        <v>1400</v>
      </c>
      <c r="G27" s="905">
        <v>1400</v>
      </c>
      <c r="H27" s="906"/>
      <c r="I27" s="907"/>
      <c r="J27" s="908"/>
      <c r="K27" s="908"/>
      <c r="L27" s="907"/>
      <c r="M27" s="907"/>
      <c r="N27" s="497"/>
      <c r="O27" s="61"/>
      <c r="P27" s="61"/>
      <c r="Q27" s="182"/>
      <c r="R27" s="103"/>
      <c r="S27" s="909">
        <v>815.65918000000011</v>
      </c>
      <c r="T27" s="866"/>
      <c r="U27" s="910">
        <v>1250</v>
      </c>
      <c r="V27" s="909">
        <v>1452.87057</v>
      </c>
      <c r="W27"/>
      <c r="X27"/>
      <c r="Y27"/>
    </row>
    <row r="28" spans="1:25" ht="13.8" thickBot="1" x14ac:dyDescent="0.3">
      <c r="A28" s="854" t="s">
        <v>167</v>
      </c>
      <c r="B28" s="855"/>
      <c r="C28" s="855"/>
      <c r="D28" s="855"/>
      <c r="E28" s="858">
        <v>24</v>
      </c>
      <c r="F28" s="859">
        <f>SUM(F29:F43)</f>
        <v>38880</v>
      </c>
      <c r="G28" s="860">
        <f t="shared" ref="G28:S28" si="4">SUM(G29:G43)</f>
        <v>30535</v>
      </c>
      <c r="H28" s="861">
        <f t="shared" si="4"/>
        <v>6495</v>
      </c>
      <c r="I28" s="861">
        <f t="shared" si="4"/>
        <v>1700</v>
      </c>
      <c r="J28" s="861">
        <f t="shared" si="4"/>
        <v>0</v>
      </c>
      <c r="K28" s="861">
        <f t="shared" si="4"/>
        <v>0</v>
      </c>
      <c r="L28" s="861">
        <f t="shared" si="4"/>
        <v>150</v>
      </c>
      <c r="M28" s="861">
        <f t="shared" si="4"/>
        <v>0</v>
      </c>
      <c r="N28" s="862">
        <f>SUM(N29:N43)</f>
        <v>0</v>
      </c>
      <c r="O28" s="863">
        <f t="shared" si="4"/>
        <v>0</v>
      </c>
      <c r="P28" s="832">
        <f t="shared" si="4"/>
        <v>0</v>
      </c>
      <c r="Q28" s="864">
        <f t="shared" si="4"/>
        <v>0</v>
      </c>
      <c r="R28" s="832">
        <f t="shared" si="4"/>
        <v>0</v>
      </c>
      <c r="S28" s="859">
        <f t="shared" si="4"/>
        <v>40379.171910000005</v>
      </c>
      <c r="T28" s="911"/>
      <c r="U28" s="859">
        <f>SUM(U29:U43)</f>
        <v>37429</v>
      </c>
      <c r="V28" s="859">
        <f>SUM(V29:V43)</f>
        <v>37998.571979999993</v>
      </c>
    </row>
    <row r="29" spans="1:25" s="14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61">
        <f>SUM(G29:N29)</f>
        <v>4000</v>
      </c>
      <c r="G29" s="868">
        <v>4000</v>
      </c>
      <c r="H29" s="325"/>
      <c r="I29" s="323"/>
      <c r="J29" s="458"/>
      <c r="K29" s="458"/>
      <c r="L29" s="323"/>
      <c r="M29" s="323"/>
      <c r="N29" s="321"/>
      <c r="O29" s="102"/>
      <c r="P29" s="102"/>
      <c r="Q29" s="457"/>
      <c r="R29" s="102"/>
      <c r="S29" s="635">
        <v>3500</v>
      </c>
      <c r="T29" s="866"/>
      <c r="U29" s="869">
        <v>3500</v>
      </c>
      <c r="V29" s="635">
        <v>2070.0165700000002</v>
      </c>
      <c r="W29"/>
      <c r="X29"/>
      <c r="Y29"/>
    </row>
    <row r="30" spans="1:25" s="14" customFormat="1" x14ac:dyDescent="0.25">
      <c r="A30" s="438"/>
      <c r="B30" s="442" t="s">
        <v>28</v>
      </c>
      <c r="C30" s="442"/>
      <c r="D30" s="442"/>
      <c r="E30" s="867">
        <v>26</v>
      </c>
      <c r="F30" s="61">
        <f t="shared" ref="F30:F43" si="5">SUM(G30:N30)</f>
        <v>0</v>
      </c>
      <c r="G30" s="912"/>
      <c r="H30" s="183"/>
      <c r="I30" s="60"/>
      <c r="J30" s="160"/>
      <c r="K30" s="160"/>
      <c r="L30" s="60"/>
      <c r="M30" s="60"/>
      <c r="N30" s="223"/>
      <c r="O30" s="184"/>
      <c r="P30" s="184"/>
      <c r="Q30" s="460"/>
      <c r="R30" s="184"/>
      <c r="S30" s="635"/>
      <c r="T30" s="866"/>
      <c r="U30" s="869">
        <v>0</v>
      </c>
      <c r="V30" s="635">
        <v>0</v>
      </c>
      <c r="W30"/>
      <c r="X30"/>
      <c r="Y30"/>
    </row>
    <row r="31" spans="1:25" s="14" customFormat="1" x14ac:dyDescent="0.25">
      <c r="A31" s="438"/>
      <c r="B31" s="442" t="s">
        <v>30</v>
      </c>
      <c r="C31" s="442"/>
      <c r="D31" s="442"/>
      <c r="E31" s="867">
        <v>27</v>
      </c>
      <c r="F31" s="61">
        <f t="shared" si="5"/>
        <v>0</v>
      </c>
      <c r="G31" s="912"/>
      <c r="H31" s="183"/>
      <c r="I31" s="60"/>
      <c r="J31" s="160"/>
      <c r="K31" s="160"/>
      <c r="L31" s="60"/>
      <c r="M31" s="60"/>
      <c r="N31" s="223"/>
      <c r="O31" s="184"/>
      <c r="P31" s="184"/>
      <c r="Q31" s="460"/>
      <c r="R31" s="184"/>
      <c r="S31" s="635"/>
      <c r="T31" s="866"/>
      <c r="U31" s="869">
        <v>0</v>
      </c>
      <c r="V31" s="635">
        <v>0</v>
      </c>
      <c r="W31"/>
      <c r="X31"/>
      <c r="Y31"/>
    </row>
    <row r="32" spans="1:25" s="14" customFormat="1" x14ac:dyDescent="0.25">
      <c r="A32" s="438"/>
      <c r="B32" s="442" t="s">
        <v>186</v>
      </c>
      <c r="C32" s="443"/>
      <c r="D32" s="443"/>
      <c r="E32" s="867">
        <v>28</v>
      </c>
      <c r="F32" s="61">
        <f t="shared" si="5"/>
        <v>19418</v>
      </c>
      <c r="G32" s="912">
        <v>19418</v>
      </c>
      <c r="H32" s="183"/>
      <c r="I32" s="60"/>
      <c r="J32" s="160"/>
      <c r="K32" s="160"/>
      <c r="L32" s="60"/>
      <c r="M32" s="60"/>
      <c r="N32" s="223"/>
      <c r="O32" s="184"/>
      <c r="P32" s="184"/>
      <c r="Q32" s="460"/>
      <c r="R32" s="184"/>
      <c r="S32" s="635">
        <v>20844.171910000001</v>
      </c>
      <c r="T32" s="866"/>
      <c r="U32" s="869">
        <v>20811</v>
      </c>
      <c r="V32" s="635">
        <v>18668.526429999998</v>
      </c>
      <c r="W32"/>
      <c r="X32"/>
      <c r="Y32"/>
    </row>
    <row r="33" spans="1:25" s="14" customFormat="1" x14ac:dyDescent="0.25">
      <c r="A33" s="438"/>
      <c r="B33" s="442" t="s">
        <v>51</v>
      </c>
      <c r="C33" s="442"/>
      <c r="D33" s="442"/>
      <c r="E33" s="867">
        <v>29</v>
      </c>
      <c r="F33" s="61">
        <f t="shared" si="5"/>
        <v>0</v>
      </c>
      <c r="G33" s="912"/>
      <c r="H33" s="183"/>
      <c r="I33" s="60"/>
      <c r="J33" s="160"/>
      <c r="K33" s="160"/>
      <c r="L33" s="60"/>
      <c r="M33" s="60"/>
      <c r="N33" s="223"/>
      <c r="O33" s="184"/>
      <c r="P33" s="184"/>
      <c r="Q33" s="460"/>
      <c r="R33" s="184"/>
      <c r="S33" s="635"/>
      <c r="T33" s="866"/>
      <c r="U33" s="869">
        <v>0</v>
      </c>
      <c r="V33" s="635">
        <v>0</v>
      </c>
      <c r="W33"/>
      <c r="X33"/>
      <c r="Y33"/>
    </row>
    <row r="34" spans="1:25" s="14" customFormat="1" x14ac:dyDescent="0.25">
      <c r="A34" s="438"/>
      <c r="B34" s="442" t="s">
        <v>36</v>
      </c>
      <c r="C34" s="442"/>
      <c r="D34" s="442"/>
      <c r="E34" s="867">
        <v>30</v>
      </c>
      <c r="F34" s="61">
        <f t="shared" si="5"/>
        <v>0</v>
      </c>
      <c r="G34" s="912"/>
      <c r="H34" s="183"/>
      <c r="I34" s="60"/>
      <c r="J34" s="160"/>
      <c r="K34" s="160"/>
      <c r="L34" s="60"/>
      <c r="M34" s="60"/>
      <c r="N34" s="223"/>
      <c r="O34" s="184"/>
      <c r="P34" s="184"/>
      <c r="Q34" s="460"/>
      <c r="R34" s="184"/>
      <c r="S34" s="635"/>
      <c r="T34" s="866"/>
      <c r="U34" s="869">
        <v>0</v>
      </c>
      <c r="V34" s="635">
        <v>0</v>
      </c>
      <c r="W34"/>
      <c r="X34"/>
      <c r="Y34"/>
    </row>
    <row r="35" spans="1:25" s="239" customFormat="1" x14ac:dyDescent="0.25">
      <c r="A35" s="235"/>
      <c r="B35" s="236" t="s">
        <v>165</v>
      </c>
      <c r="C35" s="236"/>
      <c r="D35" s="236"/>
      <c r="E35" s="900">
        <v>31</v>
      </c>
      <c r="F35" s="520">
        <f t="shared" si="5"/>
        <v>175</v>
      </c>
      <c r="G35" s="901">
        <v>175</v>
      </c>
      <c r="H35" s="240"/>
      <c r="I35" s="241"/>
      <c r="J35" s="241"/>
      <c r="K35" s="241"/>
      <c r="L35" s="241"/>
      <c r="M35" s="241"/>
      <c r="N35" s="434"/>
      <c r="O35" s="583"/>
      <c r="P35" s="238"/>
      <c r="Q35" s="632"/>
      <c r="R35" s="606"/>
      <c r="S35" s="238">
        <v>158</v>
      </c>
      <c r="T35" s="139"/>
      <c r="U35" s="522">
        <v>0</v>
      </c>
      <c r="V35" s="238">
        <v>1421.9353999999998</v>
      </c>
      <c r="W35"/>
      <c r="X35"/>
      <c r="Y35"/>
    </row>
    <row r="36" spans="1:25" s="14" customFormat="1" x14ac:dyDescent="0.25">
      <c r="A36" s="438"/>
      <c r="B36" s="442" t="s">
        <v>53</v>
      </c>
      <c r="C36" s="442"/>
      <c r="D36" s="442"/>
      <c r="E36" s="867">
        <v>32</v>
      </c>
      <c r="F36" s="61">
        <f t="shared" si="5"/>
        <v>3760</v>
      </c>
      <c r="G36" s="912">
        <v>2060</v>
      </c>
      <c r="H36" s="183"/>
      <c r="I36" s="60">
        <v>1700</v>
      </c>
      <c r="J36" s="60"/>
      <c r="K36" s="160"/>
      <c r="L36" s="60"/>
      <c r="M36" s="60"/>
      <c r="N36" s="223"/>
      <c r="O36" s="184"/>
      <c r="P36" s="184"/>
      <c r="Q36" s="460"/>
      <c r="R36" s="184"/>
      <c r="S36" s="635">
        <v>6396</v>
      </c>
      <c r="T36" s="866"/>
      <c r="U36" s="869">
        <v>5342</v>
      </c>
      <c r="V36" s="635">
        <v>7067.2194500000005</v>
      </c>
      <c r="W36"/>
      <c r="X36"/>
      <c r="Y36"/>
    </row>
    <row r="37" spans="1:25" s="14" customFormat="1" x14ac:dyDescent="0.25">
      <c r="A37" s="438"/>
      <c r="B37" s="442" t="s">
        <v>126</v>
      </c>
      <c r="C37" s="442"/>
      <c r="D37" s="442"/>
      <c r="E37" s="867">
        <v>33</v>
      </c>
      <c r="F37" s="61">
        <f t="shared" si="5"/>
        <v>581</v>
      </c>
      <c r="G37" s="912">
        <v>581</v>
      </c>
      <c r="H37" s="183"/>
      <c r="I37" s="60"/>
      <c r="J37" s="60"/>
      <c r="K37" s="160"/>
      <c r="L37" s="60"/>
      <c r="M37" s="60"/>
      <c r="N37" s="223"/>
      <c r="O37" s="184"/>
      <c r="P37" s="184"/>
      <c r="Q37" s="460"/>
      <c r="R37" s="184"/>
      <c r="S37" s="635">
        <v>660</v>
      </c>
      <c r="T37" s="866"/>
      <c r="U37" s="869">
        <v>581</v>
      </c>
      <c r="V37" s="635">
        <v>863.46</v>
      </c>
      <c r="W37"/>
      <c r="X37"/>
      <c r="Y37"/>
    </row>
    <row r="38" spans="1:25" s="14" customFormat="1" x14ac:dyDescent="0.25">
      <c r="A38" s="438"/>
      <c r="B38" s="442" t="s">
        <v>55</v>
      </c>
      <c r="C38" s="442"/>
      <c r="D38" s="442"/>
      <c r="E38" s="867">
        <v>34</v>
      </c>
      <c r="F38" s="61">
        <f t="shared" si="5"/>
        <v>274</v>
      </c>
      <c r="G38" s="912">
        <v>274</v>
      </c>
      <c r="H38" s="183"/>
      <c r="I38" s="60"/>
      <c r="J38" s="60"/>
      <c r="K38" s="160"/>
      <c r="L38" s="60"/>
      <c r="M38" s="60"/>
      <c r="N38" s="223"/>
      <c r="O38" s="184"/>
      <c r="P38" s="184"/>
      <c r="Q38" s="460"/>
      <c r="R38" s="184"/>
      <c r="S38" s="635">
        <v>133</v>
      </c>
      <c r="T38" s="866"/>
      <c r="U38" s="869">
        <v>65</v>
      </c>
      <c r="V38" s="635">
        <v>356</v>
      </c>
      <c r="W38"/>
      <c r="X38"/>
      <c r="Y38"/>
    </row>
    <row r="39" spans="1:25" s="14" customFormat="1" x14ac:dyDescent="0.25">
      <c r="A39" s="235"/>
      <c r="B39" s="236" t="s">
        <v>145</v>
      </c>
      <c r="C39" s="236"/>
      <c r="D39" s="236"/>
      <c r="E39" s="900">
        <v>35</v>
      </c>
      <c r="F39" s="520">
        <f t="shared" si="5"/>
        <v>0</v>
      </c>
      <c r="G39" s="901"/>
      <c r="H39" s="240"/>
      <c r="I39" s="241"/>
      <c r="J39" s="241"/>
      <c r="K39" s="241"/>
      <c r="L39" s="241"/>
      <c r="M39" s="241"/>
      <c r="N39" s="434"/>
      <c r="O39" s="583"/>
      <c r="P39" s="238"/>
      <c r="Q39" s="632"/>
      <c r="R39" s="606"/>
      <c r="S39" s="238"/>
      <c r="T39" s="139"/>
      <c r="U39" s="522">
        <v>0</v>
      </c>
      <c r="V39" s="238">
        <v>0</v>
      </c>
      <c r="W39"/>
      <c r="X39"/>
      <c r="Y39"/>
    </row>
    <row r="40" spans="1:25" s="14" customFormat="1" x14ac:dyDescent="0.25">
      <c r="A40" s="438"/>
      <c r="B40" s="442" t="s">
        <v>56</v>
      </c>
      <c r="C40" s="442"/>
      <c r="D40" s="442"/>
      <c r="E40" s="867">
        <v>36</v>
      </c>
      <c r="F40" s="61">
        <f t="shared" si="5"/>
        <v>0</v>
      </c>
      <c r="G40" s="912"/>
      <c r="H40" s="183"/>
      <c r="I40" s="60"/>
      <c r="J40" s="160"/>
      <c r="K40" s="160"/>
      <c r="L40" s="60"/>
      <c r="M40" s="60"/>
      <c r="N40" s="223"/>
      <c r="O40" s="184"/>
      <c r="P40" s="184"/>
      <c r="Q40" s="460"/>
      <c r="R40" s="184"/>
      <c r="S40" s="635"/>
      <c r="T40" s="866"/>
      <c r="U40" s="869">
        <v>0</v>
      </c>
      <c r="V40" s="635">
        <v>0</v>
      </c>
      <c r="W40"/>
      <c r="X40"/>
      <c r="Y40"/>
    </row>
    <row r="41" spans="1:25" s="14" customFormat="1" x14ac:dyDescent="0.25">
      <c r="A41" s="438"/>
      <c r="B41" s="442" t="s">
        <v>57</v>
      </c>
      <c r="C41" s="442"/>
      <c r="D41" s="442"/>
      <c r="E41" s="867">
        <v>37</v>
      </c>
      <c r="F41" s="61">
        <f t="shared" si="5"/>
        <v>2527</v>
      </c>
      <c r="G41" s="912">
        <v>2527</v>
      </c>
      <c r="H41" s="183"/>
      <c r="I41" s="60"/>
      <c r="J41" s="160"/>
      <c r="K41" s="160"/>
      <c r="L41" s="60"/>
      <c r="M41" s="60"/>
      <c r="N41" s="223"/>
      <c r="O41" s="184"/>
      <c r="P41" s="184"/>
      <c r="Q41" s="460"/>
      <c r="R41" s="184"/>
      <c r="S41" s="635">
        <v>4192</v>
      </c>
      <c r="T41" s="866"/>
      <c r="U41" s="869">
        <v>2780</v>
      </c>
      <c r="V41" s="635">
        <v>2929.0790299999999</v>
      </c>
      <c r="W41"/>
      <c r="X41"/>
      <c r="Y41"/>
    </row>
    <row r="42" spans="1:25" s="14" customFormat="1" x14ac:dyDescent="0.25">
      <c r="A42" s="438"/>
      <c r="B42" s="442" t="s">
        <v>58</v>
      </c>
      <c r="C42" s="442"/>
      <c r="D42" s="442"/>
      <c r="E42" s="867">
        <v>38</v>
      </c>
      <c r="F42" s="61">
        <f t="shared" si="5"/>
        <v>6645</v>
      </c>
      <c r="G42" s="913"/>
      <c r="H42" s="183">
        <v>6495</v>
      </c>
      <c r="I42" s="60"/>
      <c r="J42" s="160"/>
      <c r="K42" s="160"/>
      <c r="L42" s="60">
        <v>150</v>
      </c>
      <c r="M42" s="60"/>
      <c r="N42" s="223"/>
      <c r="O42" s="184"/>
      <c r="P42" s="184"/>
      <c r="Q42" s="460"/>
      <c r="R42" s="184"/>
      <c r="S42" s="635">
        <v>3567</v>
      </c>
      <c r="T42" s="914"/>
      <c r="U42" s="869">
        <v>3000</v>
      </c>
      <c r="V42" s="635">
        <v>3056.92922</v>
      </c>
      <c r="W42"/>
      <c r="X42"/>
      <c r="Y42"/>
    </row>
    <row r="43" spans="1:25" s="14" customFormat="1" x14ac:dyDescent="0.25">
      <c r="A43" s="445"/>
      <c r="B43" s="446" t="s">
        <v>46</v>
      </c>
      <c r="C43" s="446"/>
      <c r="D43" s="446"/>
      <c r="E43" s="915">
        <v>39</v>
      </c>
      <c r="F43" s="904">
        <f t="shared" si="5"/>
        <v>1500</v>
      </c>
      <c r="G43" s="916">
        <v>1500</v>
      </c>
      <c r="H43" s="461"/>
      <c r="I43" s="435"/>
      <c r="J43" s="462"/>
      <c r="K43" s="462"/>
      <c r="L43" s="435"/>
      <c r="M43" s="435"/>
      <c r="N43" s="322"/>
      <c r="O43" s="103"/>
      <c r="P43" s="103"/>
      <c r="Q43" s="463"/>
      <c r="R43" s="103"/>
      <c r="S43" s="637">
        <v>929</v>
      </c>
      <c r="T43" s="866"/>
      <c r="U43" s="917">
        <v>1350</v>
      </c>
      <c r="V43" s="637">
        <v>1565.4058799999998</v>
      </c>
      <c r="W43"/>
      <c r="X43"/>
      <c r="Y43"/>
    </row>
    <row r="44" spans="1:25" s="14" customFormat="1" ht="12.75" customHeight="1" thickBot="1" x14ac:dyDescent="0.3">
      <c r="A44" s="438" t="s">
        <v>169</v>
      </c>
      <c r="B44" s="441"/>
      <c r="C44" s="441"/>
      <c r="D44" s="441"/>
      <c r="E44" s="903">
        <v>40</v>
      </c>
      <c r="F44" s="918">
        <f t="shared" ref="F44:U44" si="6">F29+F33+F37+F41+F42+F43-F6-F27</f>
        <v>126</v>
      </c>
      <c r="G44" s="919">
        <f t="shared" si="6"/>
        <v>126</v>
      </c>
      <c r="H44" s="920">
        <f t="shared" si="6"/>
        <v>0</v>
      </c>
      <c r="I44" s="921">
        <f t="shared" si="6"/>
        <v>0</v>
      </c>
      <c r="J44" s="921">
        <f t="shared" si="6"/>
        <v>0</v>
      </c>
      <c r="K44" s="921">
        <f t="shared" si="6"/>
        <v>0</v>
      </c>
      <c r="L44" s="921">
        <f t="shared" si="6"/>
        <v>0</v>
      </c>
      <c r="M44" s="921">
        <f t="shared" si="6"/>
        <v>0</v>
      </c>
      <c r="N44" s="921">
        <f t="shared" si="6"/>
        <v>0</v>
      </c>
      <c r="O44" s="515">
        <f t="shared" si="6"/>
        <v>0</v>
      </c>
      <c r="P44" s="515">
        <f t="shared" si="6"/>
        <v>0</v>
      </c>
      <c r="Q44" s="578">
        <f t="shared" si="6"/>
        <v>0</v>
      </c>
      <c r="R44" s="515">
        <f t="shared" si="6"/>
        <v>0</v>
      </c>
      <c r="S44" s="515">
        <f t="shared" si="6"/>
        <v>148.37086000000136</v>
      </c>
      <c r="T44" s="139"/>
      <c r="U44" s="922">
        <f t="shared" si="6"/>
        <v>100</v>
      </c>
      <c r="V44" s="918">
        <v>63.322980000000825</v>
      </c>
      <c r="W44"/>
      <c r="X44"/>
      <c r="Y44"/>
    </row>
    <row r="45" spans="1:25" ht="13.8" thickBot="1" x14ac:dyDescent="0.3">
      <c r="A45" s="854" t="s">
        <v>168</v>
      </c>
      <c r="B45" s="855"/>
      <c r="C45" s="855"/>
      <c r="D45" s="855"/>
      <c r="E45" s="858">
        <v>41</v>
      </c>
      <c r="F45" s="859">
        <f t="shared" ref="F45:M45" si="7">F28-F5</f>
        <v>126</v>
      </c>
      <c r="G45" s="860">
        <f t="shared" si="7"/>
        <v>126</v>
      </c>
      <c r="H45" s="861">
        <f t="shared" si="7"/>
        <v>0</v>
      </c>
      <c r="I45" s="861">
        <f t="shared" si="7"/>
        <v>0</v>
      </c>
      <c r="J45" s="861">
        <f t="shared" si="7"/>
        <v>0</v>
      </c>
      <c r="K45" s="861">
        <f t="shared" si="7"/>
        <v>0</v>
      </c>
      <c r="L45" s="861">
        <f t="shared" si="7"/>
        <v>0</v>
      </c>
      <c r="M45" s="861">
        <f t="shared" si="7"/>
        <v>0</v>
      </c>
      <c r="N45" s="862">
        <f t="shared" ref="N45:S45" si="8">N28-N5</f>
        <v>0</v>
      </c>
      <c r="O45" s="863">
        <f t="shared" si="8"/>
        <v>0</v>
      </c>
      <c r="P45" s="832">
        <f t="shared" si="8"/>
        <v>0</v>
      </c>
      <c r="Q45" s="864">
        <f t="shared" si="8"/>
        <v>0</v>
      </c>
      <c r="R45" s="832">
        <f t="shared" si="8"/>
        <v>0</v>
      </c>
      <c r="S45" s="865">
        <f t="shared" si="8"/>
        <v>148.20489000000816</v>
      </c>
      <c r="T45" s="911"/>
      <c r="U45" s="859">
        <f>U28-U5</f>
        <v>100</v>
      </c>
      <c r="V45" s="859">
        <f>V28-V5</f>
        <v>129.01360999999451</v>
      </c>
    </row>
    <row r="46" spans="1:25" ht="12.75" customHeight="1" x14ac:dyDescent="0.25">
      <c r="A46" s="24" t="s">
        <v>210</v>
      </c>
      <c r="C46" s="24"/>
      <c r="D46" s="24"/>
      <c r="E46" s="469" t="s">
        <v>162</v>
      </c>
      <c r="F46" s="471"/>
      <c r="G46" s="471"/>
      <c r="H46" s="473">
        <v>2018</v>
      </c>
      <c r="I46" s="473">
        <v>0</v>
      </c>
      <c r="J46" s="473">
        <v>0</v>
      </c>
      <c r="K46" s="473">
        <v>163</v>
      </c>
      <c r="L46" s="473">
        <v>710</v>
      </c>
      <c r="M46" s="473"/>
      <c r="N46" s="471"/>
      <c r="O46" s="24"/>
      <c r="P46" s="24"/>
      <c r="S46" s="178">
        <v>266</v>
      </c>
      <c r="T46" s="178">
        <v>266</v>
      </c>
      <c r="U46" s="178">
        <v>266</v>
      </c>
      <c r="V46" s="178">
        <v>266</v>
      </c>
    </row>
    <row r="47" spans="1:25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0</v>
      </c>
      <c r="G47" s="25"/>
      <c r="S47" s="501"/>
      <c r="T47" s="501"/>
      <c r="U47" s="501"/>
      <c r="V47" s="501"/>
    </row>
    <row r="48" spans="1:25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0</v>
      </c>
      <c r="G48" s="25"/>
      <c r="S48" s="501"/>
      <c r="T48" s="501"/>
      <c r="U48" s="501"/>
      <c r="V48" s="501"/>
    </row>
    <row r="49" spans="1:22" s="24" customFormat="1" ht="8.25" customHeight="1" x14ac:dyDescent="0.2">
      <c r="E49" s="25"/>
      <c r="G49" s="29"/>
      <c r="H49" s="64"/>
      <c r="I49" s="29"/>
      <c r="J49" s="29"/>
      <c r="K49" s="29"/>
      <c r="L49" s="29"/>
      <c r="M49" s="29"/>
      <c r="N49" s="29"/>
      <c r="O49" s="29"/>
      <c r="P49" s="29"/>
      <c r="Q49" s="174"/>
      <c r="R49" s="174"/>
      <c r="S49" s="178"/>
      <c r="T49" s="141"/>
    </row>
    <row r="50" spans="1:22" s="14" customFormat="1" ht="11.4" x14ac:dyDescent="0.2">
      <c r="E50" s="498"/>
      <c r="F50" s="497"/>
      <c r="G50" s="64"/>
      <c r="H50" s="64"/>
      <c r="I50" s="64"/>
      <c r="J50" s="64"/>
      <c r="K50" s="64"/>
      <c r="L50" s="64"/>
      <c r="M50" s="64"/>
      <c r="N50" s="64"/>
      <c r="O50" s="497"/>
      <c r="P50" s="499"/>
      <c r="Q50" s="500"/>
      <c r="R50" s="64"/>
      <c r="S50" s="497"/>
      <c r="T50" s="141"/>
    </row>
    <row r="51" spans="1:22" s="239" customFormat="1" ht="11.4" x14ac:dyDescent="0.2">
      <c r="A51" s="235"/>
      <c r="E51" s="494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495"/>
      <c r="Q51" s="496"/>
      <c r="R51" s="139"/>
      <c r="S51" s="497"/>
      <c r="T51" s="139"/>
    </row>
    <row r="52" spans="1:22" s="24" customFormat="1" ht="10.199999999999999" x14ac:dyDescent="0.2">
      <c r="A52" s="26"/>
      <c r="B52" s="26"/>
      <c r="C52" s="26"/>
      <c r="D52" s="26"/>
      <c r="E52" s="25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174"/>
      <c r="R52" s="174"/>
      <c r="S52" s="178"/>
      <c r="T52" s="141"/>
      <c r="V52" s="178"/>
    </row>
    <row r="53" spans="1:22" s="29" customFormat="1" ht="10.199999999999999" x14ac:dyDescent="0.2">
      <c r="A53" s="26"/>
      <c r="B53" s="26"/>
      <c r="C53" s="26"/>
      <c r="D53" s="26"/>
      <c r="E53" s="28"/>
      <c r="F53" s="24"/>
      <c r="Q53" s="174"/>
      <c r="R53" s="174"/>
      <c r="S53" s="178"/>
      <c r="T53" s="141"/>
      <c r="U53" s="24"/>
      <c r="V53" s="178"/>
    </row>
    <row r="54" spans="1:22" s="29" customFormat="1" ht="10.199999999999999" x14ac:dyDescent="0.2">
      <c r="A54" s="26"/>
      <c r="B54" s="26"/>
      <c r="C54" s="26"/>
      <c r="D54" s="26"/>
      <c r="E54" s="28"/>
      <c r="F54" s="24"/>
      <c r="Q54" s="174"/>
      <c r="R54" s="174"/>
      <c r="S54" s="178"/>
      <c r="T54" s="141"/>
      <c r="U54" s="24"/>
      <c r="V54" s="178"/>
    </row>
    <row r="55" spans="1:22" s="29" customFormat="1" ht="10.199999999999999" x14ac:dyDescent="0.2">
      <c r="A55" s="26"/>
      <c r="B55" s="26"/>
      <c r="C55" s="26"/>
      <c r="D55" s="26"/>
      <c r="E55" s="28"/>
      <c r="F55" s="24"/>
      <c r="Q55" s="174"/>
      <c r="R55" s="174"/>
      <c r="S55" s="178"/>
      <c r="T55" s="141"/>
      <c r="U55" s="24"/>
      <c r="V55" s="178"/>
    </row>
    <row r="58" spans="1:22" s="29" customFormat="1" ht="11.25" hidden="1" customHeight="1" x14ac:dyDescent="0.2">
      <c r="B58" s="263" t="s">
        <v>135</v>
      </c>
      <c r="C58" s="167"/>
      <c r="D58" s="167"/>
      <c r="E58" s="289"/>
      <c r="F58" s="276"/>
      <c r="G58" s="167"/>
      <c r="H58" s="167"/>
      <c r="I58" s="167"/>
      <c r="J58" s="167"/>
      <c r="K58" s="167"/>
      <c r="L58" s="167"/>
      <c r="M58" s="167"/>
      <c r="N58" s="167"/>
      <c r="O58" s="167"/>
      <c r="P58" s="288"/>
      <c r="Q58" s="284"/>
      <c r="R58" s="279" t="e">
        <f>P58/titl!$H$16*12</f>
        <v>#DIV/0!</v>
      </c>
      <c r="S58" s="178"/>
      <c r="T58" s="141"/>
      <c r="U58" s="276"/>
      <c r="V58" s="178"/>
    </row>
    <row r="59" spans="1:22" s="29" customFormat="1" ht="11.25" hidden="1" customHeight="1" x14ac:dyDescent="0.2">
      <c r="B59" s="290" t="s">
        <v>136</v>
      </c>
      <c r="E59" s="25"/>
      <c r="F59" s="24"/>
      <c r="P59" s="224">
        <f>P41+P43-P58</f>
        <v>0</v>
      </c>
      <c r="Q59" s="285"/>
      <c r="R59" s="280" t="e">
        <f>P59/titl!$H$16*12</f>
        <v>#DIV/0!</v>
      </c>
      <c r="S59" s="178"/>
      <c r="T59" s="141"/>
      <c r="U59" s="24"/>
      <c r="V59" s="178"/>
    </row>
    <row r="60" spans="1:22" s="29" customFormat="1" ht="11.25" hidden="1" customHeight="1" x14ac:dyDescent="0.2">
      <c r="B60" s="290" t="s">
        <v>137</v>
      </c>
      <c r="E60" s="25"/>
      <c r="F60" s="24"/>
      <c r="P60" s="58"/>
      <c r="Q60" s="285"/>
      <c r="R60" s="280" t="e">
        <f>P60/titl!$H$16*12</f>
        <v>#DIV/0!</v>
      </c>
      <c r="S60" s="178"/>
      <c r="T60" s="141"/>
      <c r="U60" s="24"/>
      <c r="V60" s="178"/>
    </row>
    <row r="61" spans="1:22" s="29" customFormat="1" ht="11.25" hidden="1" customHeight="1" x14ac:dyDescent="0.2">
      <c r="B61" s="290" t="s">
        <v>138</v>
      </c>
      <c r="E61" s="25"/>
      <c r="F61" s="24"/>
      <c r="P61" s="224">
        <f>P59+P60</f>
        <v>0</v>
      </c>
      <c r="Q61" s="285"/>
      <c r="R61" s="280" t="e">
        <f>P61/titl!$H$16*12</f>
        <v>#DIV/0!</v>
      </c>
      <c r="S61" s="178"/>
      <c r="T61" s="141"/>
      <c r="U61" s="24"/>
      <c r="V61" s="178"/>
    </row>
    <row r="62" spans="1:22" s="29" customFormat="1" ht="12" hidden="1" customHeight="1" thickBot="1" x14ac:dyDescent="0.25">
      <c r="B62" s="291" t="s">
        <v>139</v>
      </c>
      <c r="C62" s="278"/>
      <c r="D62" s="278"/>
      <c r="E62" s="292"/>
      <c r="F62" s="277"/>
      <c r="G62" s="278"/>
      <c r="H62" s="278"/>
      <c r="I62" s="278"/>
      <c r="J62" s="278"/>
      <c r="K62" s="278"/>
      <c r="L62" s="278"/>
      <c r="M62" s="278"/>
      <c r="N62" s="278"/>
      <c r="O62" s="278"/>
      <c r="P62" s="287">
        <f>P61*4%</f>
        <v>0</v>
      </c>
      <c r="Q62" s="283"/>
      <c r="R62" s="281" t="e">
        <f>P62/titl!$H$16*12</f>
        <v>#DIV/0!</v>
      </c>
      <c r="S62" s="178"/>
      <c r="T62" s="141"/>
      <c r="U62" s="277"/>
      <c r="V62" s="178"/>
    </row>
  </sheetData>
  <mergeCells count="5">
    <mergeCell ref="A3:D3"/>
    <mergeCell ref="C4:D4"/>
    <mergeCell ref="A47:D47"/>
    <mergeCell ref="A48:E48"/>
    <mergeCell ref="H3:N3"/>
  </mergeCells>
  <phoneticPr fontId="0" type="noConversion"/>
  <pageMargins left="0.47244094488188981" right="0.39370078740157483" top="0.35433070866141736" bottom="0.35433070866141736" header="0.23622047244094491" footer="0.19685039370078741"/>
  <pageSetup paperSize="9" scale="85" orientation="landscape" r:id="rId1"/>
  <headerFooter alignWithMargins="0"/>
  <ignoredErrors>
    <ignoredError sqref="S5:S6 U5:V5 U28:V28" formulaRange="1"/>
    <ignoredError sqref="F28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63"/>
  <sheetViews>
    <sheetView showGridLines="0" workbookViewId="0">
      <pane ySplit="5" topLeftCell="A6" activePane="bottomLeft" state="frozen"/>
      <selection activeCell="V4" sqref="V4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0" customWidth="1"/>
    <col min="6" max="6" width="10.44140625" style="24" customWidth="1"/>
    <col min="7" max="7" width="10.44140625" style="29" customWidth="1"/>
    <col min="8" max="14" width="6.5546875" style="29" customWidth="1"/>
    <col min="15" max="15" width="8.109375" style="29" hidden="1" customWidth="1"/>
    <col min="16" max="16" width="12.88671875" style="29" hidden="1" customWidth="1" collapsed="1"/>
    <col min="17" max="17" width="7.44140625" style="140" hidden="1" customWidth="1"/>
    <col min="18" max="18" width="9.44140625" hidden="1" customWidth="1"/>
    <col min="19" max="19" width="10.44140625" customWidth="1" collapsed="1"/>
    <col min="20" max="20" width="2" style="40" customWidth="1"/>
    <col min="21" max="21" width="10.44140625" style="24" customWidth="1"/>
    <col min="22" max="22" width="10.44140625" customWidth="1" collapsed="1"/>
    <col min="24" max="24" width="9" bestFit="1" customWidth="1"/>
  </cols>
  <sheetData>
    <row r="1" spans="1:25" x14ac:dyDescent="0.25">
      <c r="A1" t="s">
        <v>180</v>
      </c>
      <c r="E1" s="684"/>
      <c r="G1" s="24"/>
      <c r="H1" s="24"/>
      <c r="I1" s="24"/>
      <c r="J1" s="24"/>
      <c r="K1" s="24"/>
      <c r="L1" s="24"/>
      <c r="M1" s="24"/>
      <c r="N1" s="24"/>
      <c r="Q1" s="174"/>
      <c r="R1" s="174"/>
      <c r="S1" s="497"/>
      <c r="T1" s="139"/>
      <c r="V1" s="497"/>
    </row>
    <row r="2" spans="1:25" ht="13.8" thickBot="1" x14ac:dyDescent="0.3">
      <c r="F2"/>
      <c r="G2"/>
      <c r="H2"/>
      <c r="I2"/>
      <c r="J2"/>
      <c r="K2"/>
      <c r="L2"/>
      <c r="M2"/>
      <c r="N2"/>
      <c r="O2"/>
      <c r="P2"/>
      <c r="Q2"/>
      <c r="T2"/>
      <c r="U2"/>
    </row>
    <row r="3" spans="1:25" ht="15.75" customHeight="1" thickBot="1" x14ac:dyDescent="0.35">
      <c r="A3" s="1045" t="s">
        <v>207</v>
      </c>
      <c r="B3" s="1055"/>
      <c r="C3" s="1055"/>
      <c r="D3" s="1055"/>
      <c r="E3" s="835"/>
      <c r="F3" s="227" t="s">
        <v>0</v>
      </c>
      <c r="G3" s="836" t="s">
        <v>2</v>
      </c>
      <c r="H3" s="1056" t="s">
        <v>3</v>
      </c>
      <c r="I3" s="1056"/>
      <c r="J3" s="1056"/>
      <c r="K3" s="1056"/>
      <c r="L3" s="1056"/>
      <c r="M3" s="1056"/>
      <c r="N3" s="1057"/>
      <c r="O3" s="837" t="s">
        <v>1</v>
      </c>
      <c r="P3" s="838" t="s">
        <v>4</v>
      </c>
      <c r="Q3" s="227" t="s">
        <v>111</v>
      </c>
      <c r="R3" s="227" t="s">
        <v>112</v>
      </c>
      <c r="S3" s="706" t="s">
        <v>4</v>
      </c>
      <c r="T3" s="839"/>
      <c r="U3" s="840" t="s">
        <v>0</v>
      </c>
      <c r="V3" s="706" t="s">
        <v>4</v>
      </c>
    </row>
    <row r="4" spans="1:25" s="7" customFormat="1" ht="15" customHeight="1" thickBot="1" x14ac:dyDescent="0.3">
      <c r="A4" s="841" t="s">
        <v>108</v>
      </c>
      <c r="B4" s="842"/>
      <c r="C4" s="1047" t="s">
        <v>151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849" t="s">
        <v>7</v>
      </c>
      <c r="P4" s="850">
        <v>2011</v>
      </c>
      <c r="Q4" s="849">
        <v>2016</v>
      </c>
      <c r="R4" s="849"/>
      <c r="S4" s="851">
        <v>2023</v>
      </c>
      <c r="T4" s="839"/>
      <c r="U4" s="852">
        <v>2023</v>
      </c>
      <c r="V4" s="853">
        <v>2022</v>
      </c>
      <c r="W4"/>
      <c r="X4"/>
      <c r="Y4"/>
    </row>
    <row r="5" spans="1:25" ht="13.8" thickBot="1" x14ac:dyDescent="0.3">
      <c r="A5" s="854" t="s">
        <v>166</v>
      </c>
      <c r="B5" s="855"/>
      <c r="C5" s="856"/>
      <c r="D5" s="857"/>
      <c r="E5" s="858">
        <v>1</v>
      </c>
      <c r="F5" s="859">
        <f t="shared" ref="F5:P5" si="0">SUM(F7:F27)</f>
        <v>24975</v>
      </c>
      <c r="G5" s="860">
        <f t="shared" si="0"/>
        <v>20782</v>
      </c>
      <c r="H5" s="861">
        <f t="shared" si="0"/>
        <v>4000</v>
      </c>
      <c r="I5" s="861">
        <f t="shared" si="0"/>
        <v>0</v>
      </c>
      <c r="J5" s="861">
        <f t="shared" si="0"/>
        <v>0</v>
      </c>
      <c r="K5" s="861">
        <f t="shared" si="0"/>
        <v>0</v>
      </c>
      <c r="L5" s="861">
        <f t="shared" si="0"/>
        <v>193</v>
      </c>
      <c r="M5" s="861">
        <f t="shared" si="0"/>
        <v>0</v>
      </c>
      <c r="N5" s="862">
        <f>SUM(N7:N27)</f>
        <v>0</v>
      </c>
      <c r="O5" s="863">
        <f t="shared" si="0"/>
        <v>0</v>
      </c>
      <c r="P5" s="832">
        <f t="shared" si="0"/>
        <v>0</v>
      </c>
      <c r="Q5" s="864">
        <f>IF(F5=0,0,P5/F5)</f>
        <v>0</v>
      </c>
      <c r="R5" s="832">
        <f>SUM(R7:R27)</f>
        <v>0</v>
      </c>
      <c r="S5" s="865">
        <f>SUM(S7:S27)</f>
        <v>20888.032919999998</v>
      </c>
      <c r="T5" s="866"/>
      <c r="U5" s="859">
        <f>SUM(U7:U27)</f>
        <v>22957</v>
      </c>
      <c r="V5" s="859">
        <f>SUM(V7:V27)</f>
        <v>18540.632160000001</v>
      </c>
    </row>
    <row r="6" spans="1:25" s="14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 t="shared" ref="F6:P6" si="1">SUM(F7:F17)</f>
        <v>20324</v>
      </c>
      <c r="G6" s="868">
        <f t="shared" si="1"/>
        <v>16131</v>
      </c>
      <c r="H6" s="325">
        <f t="shared" si="1"/>
        <v>4000</v>
      </c>
      <c r="I6" s="323">
        <f t="shared" si="1"/>
        <v>0</v>
      </c>
      <c r="J6" s="323">
        <f t="shared" si="1"/>
        <v>0</v>
      </c>
      <c r="K6" s="323">
        <f>SUM(K7:K17)</f>
        <v>0</v>
      </c>
      <c r="L6" s="323">
        <f t="shared" si="1"/>
        <v>193</v>
      </c>
      <c r="M6" s="323">
        <f t="shared" si="1"/>
        <v>0</v>
      </c>
      <c r="N6" s="321">
        <f>SUM(N7:N17)</f>
        <v>0</v>
      </c>
      <c r="O6" s="102">
        <f t="shared" si="1"/>
        <v>0</v>
      </c>
      <c r="P6" s="102">
        <f t="shared" si="1"/>
        <v>0</v>
      </c>
      <c r="Q6" s="457">
        <f>IF(F6=0,0,P6/F6)</f>
        <v>0</v>
      </c>
      <c r="R6" s="102">
        <f>SUM(R7:R17)</f>
        <v>0</v>
      </c>
      <c r="S6" s="102">
        <f t="shared" ref="S6" si="2">SUM(S7:S17)</f>
        <v>15312.01845</v>
      </c>
      <c r="T6" s="866"/>
      <c r="U6" s="869">
        <v>18192</v>
      </c>
      <c r="V6" s="61">
        <v>12528</v>
      </c>
      <c r="W6"/>
      <c r="X6"/>
      <c r="Y6"/>
    </row>
    <row r="7" spans="1:25" s="32" customFormat="1" x14ac:dyDescent="0.25">
      <c r="A7" s="31"/>
      <c r="C7" s="32" t="s">
        <v>16</v>
      </c>
      <c r="D7" s="33" t="s">
        <v>17</v>
      </c>
      <c r="E7" s="870">
        <v>3</v>
      </c>
      <c r="F7" s="871">
        <f>SUM(G7:N7)</f>
        <v>10000</v>
      </c>
      <c r="G7" s="872">
        <v>8000</v>
      </c>
      <c r="H7" s="873">
        <v>2000</v>
      </c>
      <c r="I7" s="874"/>
      <c r="J7" s="875"/>
      <c r="K7" s="875"/>
      <c r="L7" s="874"/>
      <c r="M7" s="874"/>
      <c r="N7" s="876"/>
      <c r="O7" s="871"/>
      <c r="P7" s="871"/>
      <c r="Q7" s="877"/>
      <c r="R7" s="878"/>
      <c r="S7" s="665">
        <v>7199.7460099999998</v>
      </c>
      <c r="T7" s="217"/>
      <c r="U7" s="879">
        <v>8416</v>
      </c>
      <c r="V7" s="665">
        <v>6011</v>
      </c>
      <c r="W7"/>
      <c r="X7"/>
      <c r="Y7"/>
    </row>
    <row r="8" spans="1:25" s="32" customFormat="1" x14ac:dyDescent="0.25">
      <c r="A8" s="31"/>
      <c r="D8" s="33" t="s">
        <v>18</v>
      </c>
      <c r="E8" s="870">
        <v>4</v>
      </c>
      <c r="F8" s="871">
        <f t="shared" ref="F8:F27" si="3">SUM(G8:N8)</f>
        <v>180</v>
      </c>
      <c r="G8" s="880">
        <v>180</v>
      </c>
      <c r="H8" s="873"/>
      <c r="I8" s="874"/>
      <c r="J8" s="875"/>
      <c r="K8" s="875"/>
      <c r="L8" s="874"/>
      <c r="M8" s="874"/>
      <c r="N8" s="876"/>
      <c r="O8" s="871"/>
      <c r="P8" s="871"/>
      <c r="Q8" s="877"/>
      <c r="R8" s="878"/>
      <c r="S8" s="665">
        <v>86.57</v>
      </c>
      <c r="T8" s="217"/>
      <c r="U8" s="879">
        <v>180</v>
      </c>
      <c r="V8" s="665">
        <v>186</v>
      </c>
      <c r="W8"/>
      <c r="X8"/>
      <c r="Y8"/>
    </row>
    <row r="9" spans="1:25" s="32" customFormat="1" x14ac:dyDescent="0.25">
      <c r="A9" s="31"/>
      <c r="D9" s="33" t="s">
        <v>19</v>
      </c>
      <c r="E9" s="870">
        <v>5</v>
      </c>
      <c r="F9" s="871">
        <f t="shared" si="3"/>
        <v>3480</v>
      </c>
      <c r="G9" s="880">
        <v>2784</v>
      </c>
      <c r="H9" s="873">
        <v>696</v>
      </c>
      <c r="I9" s="874"/>
      <c r="J9" s="875"/>
      <c r="K9" s="875"/>
      <c r="L9" s="874"/>
      <c r="M9" s="874"/>
      <c r="N9" s="876"/>
      <c r="O9" s="871"/>
      <c r="P9" s="871"/>
      <c r="Q9" s="877"/>
      <c r="R9" s="878"/>
      <c r="S9" s="665">
        <v>2510.7596000000003</v>
      </c>
      <c r="T9" s="217"/>
      <c r="U9" s="879">
        <v>2929</v>
      </c>
      <c r="V9" s="665">
        <v>2089</v>
      </c>
      <c r="W9"/>
      <c r="X9"/>
      <c r="Y9"/>
    </row>
    <row r="10" spans="1:25" s="32" customFormat="1" x14ac:dyDescent="0.25">
      <c r="A10" s="31"/>
      <c r="D10" s="33" t="s">
        <v>20</v>
      </c>
      <c r="E10" s="870">
        <v>6</v>
      </c>
      <c r="F10" s="871">
        <f t="shared" si="3"/>
        <v>180</v>
      </c>
      <c r="G10" s="880">
        <v>180</v>
      </c>
      <c r="H10" s="873"/>
      <c r="I10" s="874"/>
      <c r="J10" s="875"/>
      <c r="K10" s="875"/>
      <c r="L10" s="874"/>
      <c r="M10" s="874"/>
      <c r="N10" s="876"/>
      <c r="O10" s="871"/>
      <c r="P10" s="871"/>
      <c r="Q10" s="877"/>
      <c r="R10" s="871"/>
      <c r="S10" s="665">
        <v>163.88730999999999</v>
      </c>
      <c r="T10" s="217"/>
      <c r="U10" s="879">
        <v>180</v>
      </c>
      <c r="V10" s="665">
        <v>141</v>
      </c>
      <c r="W10"/>
      <c r="X10"/>
      <c r="Y10"/>
    </row>
    <row r="11" spans="1:25" s="32" customFormat="1" x14ac:dyDescent="0.25">
      <c r="A11" s="31"/>
      <c r="D11" s="33" t="s">
        <v>21</v>
      </c>
      <c r="E11" s="870">
        <v>7</v>
      </c>
      <c r="F11" s="871">
        <f t="shared" si="3"/>
        <v>55</v>
      </c>
      <c r="G11" s="880">
        <v>55</v>
      </c>
      <c r="H11" s="873"/>
      <c r="I11" s="874"/>
      <c r="J11" s="875"/>
      <c r="K11" s="875"/>
      <c r="L11" s="874"/>
      <c r="M11" s="874"/>
      <c r="N11" s="876"/>
      <c r="O11" s="871"/>
      <c r="P11" s="871"/>
      <c r="Q11" s="877"/>
      <c r="R11" s="871"/>
      <c r="S11" s="665">
        <v>60.022849999999998</v>
      </c>
      <c r="T11" s="217"/>
      <c r="U11" s="879">
        <v>55</v>
      </c>
      <c r="V11" s="665">
        <v>54</v>
      </c>
      <c r="W11"/>
      <c r="X11"/>
      <c r="Y11"/>
    </row>
    <row r="12" spans="1:25" s="32" customFormat="1" x14ac:dyDescent="0.25">
      <c r="A12" s="31"/>
      <c r="D12" s="33" t="s">
        <v>22</v>
      </c>
      <c r="E12" s="870">
        <v>8</v>
      </c>
      <c r="F12" s="871">
        <f t="shared" si="3"/>
        <v>130</v>
      </c>
      <c r="G12" s="880">
        <v>130</v>
      </c>
      <c r="H12" s="873"/>
      <c r="I12" s="874"/>
      <c r="J12" s="875"/>
      <c r="K12" s="875"/>
      <c r="L12" s="874"/>
      <c r="M12" s="874"/>
      <c r="N12" s="876"/>
      <c r="O12" s="871"/>
      <c r="P12" s="871"/>
      <c r="Q12" s="877"/>
      <c r="R12" s="871"/>
      <c r="S12" s="665">
        <v>74.141360000000006</v>
      </c>
      <c r="T12" s="217"/>
      <c r="U12" s="879">
        <v>130</v>
      </c>
      <c r="V12" s="665">
        <v>86</v>
      </c>
      <c r="W12"/>
      <c r="X12"/>
      <c r="Y12"/>
    </row>
    <row r="13" spans="1:25" s="32" customFormat="1" x14ac:dyDescent="0.25">
      <c r="A13" s="31"/>
      <c r="D13" s="33" t="s">
        <v>23</v>
      </c>
      <c r="E13" s="870">
        <v>9</v>
      </c>
      <c r="F13" s="871">
        <f t="shared" si="3"/>
        <v>2706</v>
      </c>
      <c r="G13" s="880">
        <v>1402</v>
      </c>
      <c r="H13" s="873">
        <v>1304</v>
      </c>
      <c r="I13" s="874"/>
      <c r="J13" s="875"/>
      <c r="K13" s="875"/>
      <c r="L13" s="874"/>
      <c r="M13" s="874"/>
      <c r="N13" s="876"/>
      <c r="O13" s="871"/>
      <c r="P13" s="871"/>
      <c r="Q13" s="877"/>
      <c r="R13" s="871"/>
      <c r="S13" s="665">
        <v>1703.1477399999999</v>
      </c>
      <c r="T13" s="217"/>
      <c r="U13" s="879">
        <v>2902</v>
      </c>
      <c r="V13" s="665">
        <v>1132</v>
      </c>
      <c r="W13"/>
      <c r="X13"/>
      <c r="Y13"/>
    </row>
    <row r="14" spans="1:25" s="32" customFormat="1" x14ac:dyDescent="0.25">
      <c r="A14" s="31"/>
      <c r="D14" s="33" t="s">
        <v>24</v>
      </c>
      <c r="E14" s="870">
        <v>10</v>
      </c>
      <c r="F14" s="871">
        <f t="shared" si="3"/>
        <v>250</v>
      </c>
      <c r="G14" s="872">
        <v>250</v>
      </c>
      <c r="H14" s="873"/>
      <c r="I14" s="874"/>
      <c r="J14" s="875"/>
      <c r="K14" s="875"/>
      <c r="L14" s="874"/>
      <c r="M14" s="874"/>
      <c r="N14" s="876"/>
      <c r="O14" s="871"/>
      <c r="P14" s="871"/>
      <c r="Q14" s="877"/>
      <c r="R14" s="871"/>
      <c r="S14" s="665">
        <v>208.81226000000001</v>
      </c>
      <c r="T14" s="217"/>
      <c r="U14" s="879">
        <v>250</v>
      </c>
      <c r="V14" s="665">
        <v>180</v>
      </c>
      <c r="W14"/>
      <c r="X14"/>
      <c r="Y14"/>
    </row>
    <row r="15" spans="1:25" s="32" customFormat="1" x14ac:dyDescent="0.25">
      <c r="A15" s="31"/>
      <c r="D15" s="33" t="s">
        <v>25</v>
      </c>
      <c r="E15" s="870">
        <v>11</v>
      </c>
      <c r="F15" s="871">
        <f t="shared" si="3"/>
        <v>2000</v>
      </c>
      <c r="G15" s="880">
        <v>2000</v>
      </c>
      <c r="H15" s="873"/>
      <c r="I15" s="874"/>
      <c r="J15" s="875"/>
      <c r="K15" s="875"/>
      <c r="L15" s="874"/>
      <c r="M15" s="874"/>
      <c r="N15" s="876"/>
      <c r="O15" s="871"/>
      <c r="P15" s="871"/>
      <c r="Q15" s="877"/>
      <c r="R15" s="878"/>
      <c r="S15" s="665">
        <v>1657.1757700000001</v>
      </c>
      <c r="T15" s="217"/>
      <c r="U15" s="879">
        <v>1450</v>
      </c>
      <c r="V15" s="665">
        <v>1443</v>
      </c>
      <c r="W15"/>
      <c r="X15"/>
      <c r="Y15"/>
    </row>
    <row r="16" spans="1:25" s="32" customFormat="1" x14ac:dyDescent="0.25">
      <c r="A16" s="31"/>
      <c r="D16" s="33" t="s">
        <v>26</v>
      </c>
      <c r="E16" s="870">
        <v>12</v>
      </c>
      <c r="F16" s="871">
        <f t="shared" si="3"/>
        <v>0</v>
      </c>
      <c r="G16" s="880"/>
      <c r="H16" s="873"/>
      <c r="I16" s="874"/>
      <c r="J16" s="875"/>
      <c r="K16" s="875"/>
      <c r="L16" s="874"/>
      <c r="M16" s="874"/>
      <c r="N16" s="876"/>
      <c r="O16" s="871"/>
      <c r="P16" s="871"/>
      <c r="Q16" s="877"/>
      <c r="R16" s="871"/>
      <c r="S16" s="665">
        <v>81.5</v>
      </c>
      <c r="T16" s="217"/>
      <c r="U16" s="879">
        <v>100</v>
      </c>
      <c r="V16" s="665">
        <v>81</v>
      </c>
      <c r="W16"/>
      <c r="X16"/>
      <c r="Y16"/>
    </row>
    <row r="17" spans="1:25" s="32" customFormat="1" x14ac:dyDescent="0.25">
      <c r="A17" s="31"/>
      <c r="D17" s="32" t="s">
        <v>27</v>
      </c>
      <c r="E17" s="881">
        <v>13</v>
      </c>
      <c r="F17" s="882">
        <f t="shared" si="3"/>
        <v>1343</v>
      </c>
      <c r="G17" s="883">
        <v>1150</v>
      </c>
      <c r="H17" s="884"/>
      <c r="I17" s="885"/>
      <c r="J17" s="886"/>
      <c r="K17" s="886"/>
      <c r="L17" s="885">
        <v>193</v>
      </c>
      <c r="M17" s="885"/>
      <c r="N17" s="887"/>
      <c r="O17" s="882"/>
      <c r="P17" s="882"/>
      <c r="Q17" s="579"/>
      <c r="R17" s="882"/>
      <c r="S17" s="666">
        <v>1566.2555500000001</v>
      </c>
      <c r="T17" s="217"/>
      <c r="U17" s="888">
        <v>1600</v>
      </c>
      <c r="V17" s="667">
        <v>1125</v>
      </c>
      <c r="W17"/>
      <c r="X17"/>
      <c r="Y17"/>
    </row>
    <row r="18" spans="1:25" s="14" customFormat="1" x14ac:dyDescent="0.25">
      <c r="A18" s="438"/>
      <c r="B18" s="889" t="s">
        <v>28</v>
      </c>
      <c r="C18" s="889"/>
      <c r="D18" s="889"/>
      <c r="E18" s="890">
        <v>14</v>
      </c>
      <c r="F18" s="891">
        <f t="shared" si="3"/>
        <v>0</v>
      </c>
      <c r="G18" s="892"/>
      <c r="H18" s="893"/>
      <c r="I18" s="894"/>
      <c r="J18" s="895"/>
      <c r="K18" s="895"/>
      <c r="L18" s="894"/>
      <c r="M18" s="894"/>
      <c r="N18" s="896"/>
      <c r="O18" s="891"/>
      <c r="P18" s="891"/>
      <c r="Q18" s="897"/>
      <c r="R18" s="891"/>
      <c r="S18" s="898">
        <v>0</v>
      </c>
      <c r="T18" s="866"/>
      <c r="U18" s="899">
        <v>0</v>
      </c>
      <c r="V18" s="898">
        <v>0</v>
      </c>
      <c r="W18"/>
      <c r="X18"/>
      <c r="Y18"/>
    </row>
    <row r="19" spans="1:25" s="14" customFormat="1" x14ac:dyDescent="0.25">
      <c r="A19" s="438"/>
      <c r="B19" s="442" t="s">
        <v>30</v>
      </c>
      <c r="C19" s="443"/>
      <c r="D19" s="443"/>
      <c r="E19" s="867">
        <v>15</v>
      </c>
      <c r="F19" s="61">
        <f t="shared" si="3"/>
        <v>0</v>
      </c>
      <c r="G19" s="868"/>
      <c r="H19" s="325"/>
      <c r="I19" s="323"/>
      <c r="J19" s="458"/>
      <c r="K19" s="458"/>
      <c r="L19" s="323"/>
      <c r="M19" s="323"/>
      <c r="N19" s="321"/>
      <c r="O19" s="61"/>
      <c r="P19" s="61"/>
      <c r="Q19" s="182"/>
      <c r="R19" s="61"/>
      <c r="S19" s="635">
        <v>0</v>
      </c>
      <c r="T19" s="866"/>
      <c r="U19" s="869">
        <v>0</v>
      </c>
      <c r="V19" s="635">
        <v>0</v>
      </c>
      <c r="W19"/>
      <c r="X19"/>
      <c r="Y19"/>
    </row>
    <row r="20" spans="1:25" s="14" customFormat="1" x14ac:dyDescent="0.25">
      <c r="A20" s="438"/>
      <c r="B20" s="442" t="s">
        <v>186</v>
      </c>
      <c r="C20" s="443"/>
      <c r="D20" s="443"/>
      <c r="E20" s="867">
        <v>16</v>
      </c>
      <c r="F20" s="61">
        <f t="shared" si="3"/>
        <v>1457</v>
      </c>
      <c r="G20" s="868">
        <v>1457</v>
      </c>
      <c r="H20" s="325"/>
      <c r="I20" s="323"/>
      <c r="J20" s="458"/>
      <c r="K20" s="458"/>
      <c r="L20" s="323"/>
      <c r="M20" s="323"/>
      <c r="N20" s="321"/>
      <c r="O20" s="61"/>
      <c r="P20" s="61"/>
      <c r="Q20" s="182"/>
      <c r="R20" s="61"/>
      <c r="S20" s="635">
        <v>4788.2059400000007</v>
      </c>
      <c r="T20" s="866"/>
      <c r="U20" s="869">
        <v>3650</v>
      </c>
      <c r="V20" s="635">
        <v>2885</v>
      </c>
      <c r="W20"/>
      <c r="X20"/>
      <c r="Y20"/>
    </row>
    <row r="21" spans="1:25" s="14" customFormat="1" x14ac:dyDescent="0.25">
      <c r="A21" s="438"/>
      <c r="B21" s="442" t="s">
        <v>36</v>
      </c>
      <c r="C21" s="442"/>
      <c r="D21" s="442"/>
      <c r="E21" s="867">
        <v>17</v>
      </c>
      <c r="F21" s="61">
        <f t="shared" si="3"/>
        <v>0</v>
      </c>
      <c r="G21" s="868"/>
      <c r="H21" s="325"/>
      <c r="I21" s="323"/>
      <c r="J21" s="458"/>
      <c r="K21" s="458"/>
      <c r="L21" s="323"/>
      <c r="M21" s="323"/>
      <c r="N21" s="321"/>
      <c r="O21" s="61"/>
      <c r="P21" s="61"/>
      <c r="Q21" s="182"/>
      <c r="R21" s="61"/>
      <c r="S21" s="635">
        <v>0</v>
      </c>
      <c r="T21" s="866"/>
      <c r="U21" s="869">
        <v>0</v>
      </c>
      <c r="V21" s="635">
        <v>0</v>
      </c>
      <c r="W21"/>
      <c r="X21"/>
      <c r="Y21"/>
    </row>
    <row r="22" spans="1:25" s="239" customFormat="1" x14ac:dyDescent="0.25">
      <c r="A22" s="235"/>
      <c r="B22" s="236" t="s">
        <v>165</v>
      </c>
      <c r="C22" s="236"/>
      <c r="D22" s="236"/>
      <c r="E22" s="900">
        <v>18</v>
      </c>
      <c r="F22" s="520">
        <f t="shared" si="3"/>
        <v>2500</v>
      </c>
      <c r="G22" s="901">
        <v>2500</v>
      </c>
      <c r="H22" s="240"/>
      <c r="I22" s="241"/>
      <c r="J22" s="241"/>
      <c r="K22" s="241"/>
      <c r="L22" s="241"/>
      <c r="M22" s="241"/>
      <c r="N22" s="434"/>
      <c r="O22" s="583"/>
      <c r="P22" s="238"/>
      <c r="Q22" s="632"/>
      <c r="R22" s="606"/>
      <c r="S22" s="238">
        <v>0</v>
      </c>
      <c r="T22" s="139"/>
      <c r="U22" s="522">
        <v>0</v>
      </c>
      <c r="V22" s="238">
        <v>0</v>
      </c>
      <c r="W22"/>
      <c r="X22"/>
      <c r="Y22"/>
    </row>
    <row r="23" spans="1:25" s="14" customFormat="1" x14ac:dyDescent="0.25">
      <c r="A23" s="438"/>
      <c r="B23" s="442" t="s">
        <v>40</v>
      </c>
      <c r="C23" s="442"/>
      <c r="D23" s="442"/>
      <c r="E23" s="867">
        <v>19</v>
      </c>
      <c r="F23" s="61">
        <f t="shared" si="3"/>
        <v>267</v>
      </c>
      <c r="G23" s="868">
        <v>267</v>
      </c>
      <c r="H23" s="325"/>
      <c r="I23" s="323"/>
      <c r="J23" s="458"/>
      <c r="K23" s="458"/>
      <c r="L23" s="323"/>
      <c r="M23" s="323"/>
      <c r="N23" s="321"/>
      <c r="O23" s="61"/>
      <c r="P23" s="61"/>
      <c r="Q23" s="182"/>
      <c r="R23" s="61"/>
      <c r="S23" s="635">
        <v>0</v>
      </c>
      <c r="T23" s="866"/>
      <c r="U23" s="869">
        <v>0</v>
      </c>
      <c r="V23" s="635">
        <v>3.24</v>
      </c>
      <c r="W23"/>
      <c r="X23"/>
      <c r="Y23"/>
    </row>
    <row r="24" spans="1:25" s="14" customFormat="1" x14ac:dyDescent="0.25">
      <c r="A24" s="438"/>
      <c r="B24" s="442" t="s">
        <v>43</v>
      </c>
      <c r="C24" s="442"/>
      <c r="D24" s="442"/>
      <c r="E24" s="867">
        <v>20</v>
      </c>
      <c r="F24" s="61">
        <f t="shared" si="3"/>
        <v>0</v>
      </c>
      <c r="G24" s="868"/>
      <c r="H24" s="325"/>
      <c r="I24" s="323"/>
      <c r="J24" s="458"/>
      <c r="K24" s="458"/>
      <c r="L24" s="323"/>
      <c r="M24" s="323"/>
      <c r="N24" s="321"/>
      <c r="O24" s="61"/>
      <c r="P24" s="61"/>
      <c r="Q24" s="182"/>
      <c r="R24" s="61"/>
      <c r="S24" s="635">
        <v>0</v>
      </c>
      <c r="T24" s="866"/>
      <c r="U24" s="869">
        <v>0</v>
      </c>
      <c r="V24" s="635">
        <v>675.2468100000001</v>
      </c>
      <c r="W24"/>
      <c r="X24"/>
      <c r="Y24"/>
    </row>
    <row r="25" spans="1:25" s="239" customFormat="1" x14ac:dyDescent="0.25">
      <c r="A25" s="235"/>
      <c r="B25" s="236" t="s">
        <v>145</v>
      </c>
      <c r="C25" s="236"/>
      <c r="D25" s="236"/>
      <c r="E25" s="900">
        <v>21</v>
      </c>
      <c r="F25" s="520">
        <f t="shared" si="3"/>
        <v>0</v>
      </c>
      <c r="G25" s="901"/>
      <c r="H25" s="240"/>
      <c r="I25" s="241"/>
      <c r="J25" s="241"/>
      <c r="K25" s="241"/>
      <c r="L25" s="241"/>
      <c r="M25" s="241"/>
      <c r="N25" s="434"/>
      <c r="O25" s="583"/>
      <c r="P25" s="238"/>
      <c r="Q25" s="632"/>
      <c r="R25" s="606"/>
      <c r="S25" s="238">
        <v>187.74338</v>
      </c>
      <c r="T25" s="139"/>
      <c r="U25" s="522">
        <v>115</v>
      </c>
      <c r="V25" s="238">
        <v>2399.1453500000002</v>
      </c>
      <c r="W25"/>
      <c r="X25"/>
      <c r="Y25"/>
    </row>
    <row r="26" spans="1:25" s="14" customFormat="1" x14ac:dyDescent="0.25">
      <c r="A26" s="438"/>
      <c r="B26" s="442" t="s">
        <v>44</v>
      </c>
      <c r="C26" s="442"/>
      <c r="D26" s="442"/>
      <c r="E26" s="867">
        <v>22</v>
      </c>
      <c r="F26" s="61">
        <f t="shared" si="3"/>
        <v>0</v>
      </c>
      <c r="G26" s="868"/>
      <c r="H26" s="325"/>
      <c r="I26" s="323"/>
      <c r="J26" s="458"/>
      <c r="K26" s="458"/>
      <c r="L26" s="323"/>
      <c r="M26" s="323"/>
      <c r="N26" s="321"/>
      <c r="O26" s="61"/>
      <c r="P26" s="61"/>
      <c r="Q26" s="182"/>
      <c r="R26" s="61"/>
      <c r="S26" s="635">
        <v>0</v>
      </c>
      <c r="T26" s="866"/>
      <c r="U26" s="869">
        <v>0</v>
      </c>
      <c r="V26" s="635">
        <v>0</v>
      </c>
      <c r="W26"/>
      <c r="X26"/>
      <c r="Y26"/>
    </row>
    <row r="27" spans="1:25" s="14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904">
        <f t="shared" si="3"/>
        <v>427</v>
      </c>
      <c r="G27" s="905">
        <v>427</v>
      </c>
      <c r="H27" s="906"/>
      <c r="I27" s="907"/>
      <c r="J27" s="908"/>
      <c r="K27" s="908"/>
      <c r="L27" s="907"/>
      <c r="M27" s="907"/>
      <c r="N27" s="497"/>
      <c r="O27" s="61"/>
      <c r="P27" s="61"/>
      <c r="Q27" s="182"/>
      <c r="R27" s="103"/>
      <c r="S27" s="909">
        <v>600.06515000000002</v>
      </c>
      <c r="T27" s="866"/>
      <c r="U27" s="910">
        <v>1000</v>
      </c>
      <c r="V27" s="909">
        <v>50</v>
      </c>
      <c r="W27"/>
      <c r="X27"/>
      <c r="Y27"/>
    </row>
    <row r="28" spans="1:25" ht="13.8" thickBot="1" x14ac:dyDescent="0.3">
      <c r="A28" s="854" t="s">
        <v>167</v>
      </c>
      <c r="B28" s="855"/>
      <c r="C28" s="855"/>
      <c r="D28" s="855"/>
      <c r="E28" s="858">
        <v>24</v>
      </c>
      <c r="F28" s="859">
        <f t="shared" ref="F28:P28" si="4">SUM(F29:F43)</f>
        <v>24975</v>
      </c>
      <c r="G28" s="860">
        <f t="shared" si="4"/>
        <v>20782</v>
      </c>
      <c r="H28" s="861">
        <f t="shared" si="4"/>
        <v>4000</v>
      </c>
      <c r="I28" s="861">
        <f t="shared" si="4"/>
        <v>0</v>
      </c>
      <c r="J28" s="861">
        <f t="shared" si="4"/>
        <v>0</v>
      </c>
      <c r="K28" s="861">
        <f t="shared" si="4"/>
        <v>0</v>
      </c>
      <c r="L28" s="861">
        <f t="shared" si="4"/>
        <v>193</v>
      </c>
      <c r="M28" s="861">
        <f t="shared" si="4"/>
        <v>0</v>
      </c>
      <c r="N28" s="862">
        <f>SUM(N29:N43)</f>
        <v>0</v>
      </c>
      <c r="O28" s="863">
        <f t="shared" si="4"/>
        <v>0</v>
      </c>
      <c r="P28" s="832">
        <f t="shared" si="4"/>
        <v>0</v>
      </c>
      <c r="Q28" s="864">
        <f>IF(F28=0,0,P28/F28)</f>
        <v>0</v>
      </c>
      <c r="R28" s="832">
        <f>SUM(R29:R43)</f>
        <v>0</v>
      </c>
      <c r="S28" s="859">
        <f>SUM(S29:S43)</f>
        <v>23132.697870000004</v>
      </c>
      <c r="T28" s="911"/>
      <c r="U28" s="859">
        <f>SUM(U29:U43)</f>
        <v>22957</v>
      </c>
      <c r="V28" s="859">
        <f>SUM(V29:V43)</f>
        <v>25275.632160000001</v>
      </c>
    </row>
    <row r="29" spans="1:25" s="14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61">
        <f>SUM(G29:N29)</f>
        <v>0</v>
      </c>
      <c r="G29" s="868"/>
      <c r="H29" s="325"/>
      <c r="I29" s="323"/>
      <c r="J29" s="458"/>
      <c r="K29" s="458"/>
      <c r="L29" s="323"/>
      <c r="M29" s="323"/>
      <c r="N29" s="321"/>
      <c r="O29" s="102"/>
      <c r="P29" s="102"/>
      <c r="Q29" s="457"/>
      <c r="R29" s="102"/>
      <c r="S29" s="635">
        <v>0</v>
      </c>
      <c r="T29" s="866"/>
      <c r="U29" s="869">
        <v>0</v>
      </c>
      <c r="V29" s="635">
        <v>0</v>
      </c>
      <c r="W29"/>
      <c r="X29"/>
      <c r="Y29"/>
    </row>
    <row r="30" spans="1:25" s="14" customFormat="1" x14ac:dyDescent="0.25">
      <c r="A30" s="438"/>
      <c r="B30" s="442" t="s">
        <v>28</v>
      </c>
      <c r="C30" s="442"/>
      <c r="D30" s="442"/>
      <c r="E30" s="867">
        <v>26</v>
      </c>
      <c r="F30" s="61">
        <f t="shared" ref="F30:F43" si="5">SUM(G30:N30)</f>
        <v>0</v>
      </c>
      <c r="G30" s="912"/>
      <c r="H30" s="183"/>
      <c r="I30" s="60"/>
      <c r="J30" s="160"/>
      <c r="K30" s="160"/>
      <c r="L30" s="60"/>
      <c r="M30" s="60"/>
      <c r="N30" s="223"/>
      <c r="O30" s="184"/>
      <c r="P30" s="184"/>
      <c r="Q30" s="460"/>
      <c r="R30" s="184"/>
      <c r="S30" s="635">
        <v>0</v>
      </c>
      <c r="T30" s="866"/>
      <c r="U30" s="869">
        <v>0</v>
      </c>
      <c r="V30" s="635">
        <v>0</v>
      </c>
      <c r="W30"/>
      <c r="X30"/>
      <c r="Y30"/>
    </row>
    <row r="31" spans="1:25" s="14" customFormat="1" x14ac:dyDescent="0.25">
      <c r="A31" s="438"/>
      <c r="B31" s="442" t="s">
        <v>30</v>
      </c>
      <c r="C31" s="442"/>
      <c r="D31" s="442"/>
      <c r="E31" s="867">
        <v>27</v>
      </c>
      <c r="F31" s="61">
        <f t="shared" si="5"/>
        <v>0</v>
      </c>
      <c r="G31" s="912"/>
      <c r="H31" s="183"/>
      <c r="I31" s="60"/>
      <c r="J31" s="160"/>
      <c r="K31" s="160"/>
      <c r="L31" s="60"/>
      <c r="M31" s="60"/>
      <c r="N31" s="223"/>
      <c r="O31" s="184"/>
      <c r="P31" s="184"/>
      <c r="Q31" s="460"/>
      <c r="R31" s="184"/>
      <c r="S31" s="635">
        <v>0</v>
      </c>
      <c r="T31" s="866"/>
      <c r="U31" s="869">
        <v>0</v>
      </c>
      <c r="V31" s="635">
        <v>0</v>
      </c>
      <c r="W31"/>
      <c r="X31"/>
      <c r="Y31"/>
    </row>
    <row r="32" spans="1:25" s="14" customFormat="1" x14ac:dyDescent="0.25">
      <c r="A32" s="438"/>
      <c r="B32" s="442" t="s">
        <v>186</v>
      </c>
      <c r="C32" s="443"/>
      <c r="D32" s="443"/>
      <c r="E32" s="867">
        <v>28</v>
      </c>
      <c r="F32" s="61">
        <f t="shared" si="5"/>
        <v>1457</v>
      </c>
      <c r="G32" s="912">
        <v>1457</v>
      </c>
      <c r="H32" s="183"/>
      <c r="I32" s="60"/>
      <c r="J32" s="160"/>
      <c r="K32" s="160"/>
      <c r="L32" s="60"/>
      <c r="M32" s="60"/>
      <c r="N32" s="223"/>
      <c r="O32" s="184"/>
      <c r="P32" s="184"/>
      <c r="Q32" s="460"/>
      <c r="R32" s="184"/>
      <c r="S32" s="635">
        <v>4788.2059400000007</v>
      </c>
      <c r="T32" s="866"/>
      <c r="U32" s="869">
        <v>3650</v>
      </c>
      <c r="V32" s="635">
        <v>2885</v>
      </c>
      <c r="W32"/>
      <c r="X32"/>
      <c r="Y32"/>
    </row>
    <row r="33" spans="1:25" s="14" customFormat="1" x14ac:dyDescent="0.25">
      <c r="A33" s="438"/>
      <c r="B33" s="442" t="s">
        <v>51</v>
      </c>
      <c r="C33" s="442"/>
      <c r="D33" s="442"/>
      <c r="E33" s="867">
        <v>29</v>
      </c>
      <c r="F33" s="61">
        <f t="shared" si="5"/>
        <v>0</v>
      </c>
      <c r="G33" s="912"/>
      <c r="H33" s="183"/>
      <c r="I33" s="60"/>
      <c r="J33" s="160"/>
      <c r="K33" s="160"/>
      <c r="L33" s="60"/>
      <c r="M33" s="60"/>
      <c r="N33" s="223"/>
      <c r="O33" s="184"/>
      <c r="P33" s="184"/>
      <c r="Q33" s="460"/>
      <c r="R33" s="184"/>
      <c r="S33" s="635">
        <v>0</v>
      </c>
      <c r="T33" s="866"/>
      <c r="U33" s="869">
        <v>0</v>
      </c>
      <c r="V33" s="635">
        <v>0</v>
      </c>
      <c r="W33"/>
      <c r="X33"/>
      <c r="Y33"/>
    </row>
    <row r="34" spans="1:25" s="14" customFormat="1" x14ac:dyDescent="0.25">
      <c r="A34" s="438"/>
      <c r="B34" s="442" t="s">
        <v>36</v>
      </c>
      <c r="C34" s="442"/>
      <c r="D34" s="442"/>
      <c r="E34" s="867">
        <v>30</v>
      </c>
      <c r="F34" s="61">
        <f t="shared" si="5"/>
        <v>0</v>
      </c>
      <c r="G34" s="912"/>
      <c r="H34" s="183"/>
      <c r="I34" s="60"/>
      <c r="J34" s="160"/>
      <c r="K34" s="160"/>
      <c r="L34" s="60"/>
      <c r="M34" s="60"/>
      <c r="N34" s="223"/>
      <c r="O34" s="184"/>
      <c r="P34" s="184"/>
      <c r="Q34" s="460"/>
      <c r="R34" s="184"/>
      <c r="S34" s="635">
        <v>0</v>
      </c>
      <c r="T34" s="866"/>
      <c r="U34" s="869">
        <v>0</v>
      </c>
      <c r="V34" s="635">
        <v>0</v>
      </c>
      <c r="W34"/>
      <c r="X34"/>
      <c r="Y34"/>
    </row>
    <row r="35" spans="1:25" s="239" customFormat="1" x14ac:dyDescent="0.25">
      <c r="A35" s="235"/>
      <c r="B35" s="236" t="s">
        <v>165</v>
      </c>
      <c r="C35" s="236"/>
      <c r="D35" s="236"/>
      <c r="E35" s="900">
        <v>31</v>
      </c>
      <c r="F35" s="520">
        <f t="shared" si="5"/>
        <v>2500</v>
      </c>
      <c r="G35" s="901">
        <v>2500</v>
      </c>
      <c r="H35" s="240"/>
      <c r="I35" s="241"/>
      <c r="J35" s="241"/>
      <c r="K35" s="241"/>
      <c r="L35" s="241"/>
      <c r="M35" s="241"/>
      <c r="N35" s="434"/>
      <c r="O35" s="583"/>
      <c r="P35" s="238"/>
      <c r="Q35" s="632"/>
      <c r="R35" s="606"/>
      <c r="S35" s="238">
        <v>0</v>
      </c>
      <c r="T35" s="139"/>
      <c r="U35" s="522">
        <v>0</v>
      </c>
      <c r="V35" s="238">
        <v>0</v>
      </c>
      <c r="W35"/>
      <c r="X35"/>
      <c r="Y35"/>
    </row>
    <row r="36" spans="1:25" s="14" customFormat="1" x14ac:dyDescent="0.25">
      <c r="A36" s="438"/>
      <c r="B36" s="442" t="s">
        <v>53</v>
      </c>
      <c r="C36" s="442"/>
      <c r="D36" s="442"/>
      <c r="E36" s="867">
        <v>32</v>
      </c>
      <c r="F36" s="61">
        <f t="shared" si="5"/>
        <v>267</v>
      </c>
      <c r="G36" s="912">
        <v>267</v>
      </c>
      <c r="H36" s="183"/>
      <c r="I36" s="60"/>
      <c r="J36" s="60"/>
      <c r="K36" s="160"/>
      <c r="L36" s="60"/>
      <c r="M36" s="60"/>
      <c r="N36" s="223"/>
      <c r="O36" s="184"/>
      <c r="P36" s="184"/>
      <c r="Q36" s="460"/>
      <c r="R36" s="184"/>
      <c r="S36" s="635">
        <v>0</v>
      </c>
      <c r="T36" s="866"/>
      <c r="U36" s="869">
        <v>0</v>
      </c>
      <c r="V36" s="635">
        <v>3.24</v>
      </c>
      <c r="W36"/>
      <c r="X36"/>
      <c r="Y36"/>
    </row>
    <row r="37" spans="1:25" s="14" customFormat="1" x14ac:dyDescent="0.25">
      <c r="A37" s="438"/>
      <c r="B37" s="442" t="s">
        <v>126</v>
      </c>
      <c r="C37" s="442"/>
      <c r="D37" s="442"/>
      <c r="E37" s="867">
        <v>33</v>
      </c>
      <c r="F37" s="61">
        <f t="shared" si="5"/>
        <v>10558</v>
      </c>
      <c r="G37" s="912">
        <v>10558</v>
      </c>
      <c r="H37" s="183"/>
      <c r="I37" s="60"/>
      <c r="J37" s="60"/>
      <c r="K37" s="160"/>
      <c r="L37" s="60"/>
      <c r="M37" s="60"/>
      <c r="N37" s="223"/>
      <c r="O37" s="184"/>
      <c r="P37" s="184"/>
      <c r="Q37" s="460"/>
      <c r="R37" s="184"/>
      <c r="S37" s="635">
        <v>10657.00713</v>
      </c>
      <c r="T37" s="866"/>
      <c r="U37" s="869">
        <v>10657</v>
      </c>
      <c r="V37" s="635">
        <v>10561</v>
      </c>
      <c r="W37"/>
      <c r="X37"/>
      <c r="Y37"/>
    </row>
    <row r="38" spans="1:25" s="14" customFormat="1" x14ac:dyDescent="0.25">
      <c r="A38" s="438"/>
      <c r="B38" s="442" t="s">
        <v>55</v>
      </c>
      <c r="C38" s="442"/>
      <c r="D38" s="442"/>
      <c r="E38" s="867">
        <v>34</v>
      </c>
      <c r="F38" s="61">
        <f t="shared" si="5"/>
        <v>0</v>
      </c>
      <c r="G38" s="912"/>
      <c r="H38" s="183"/>
      <c r="I38" s="60"/>
      <c r="J38" s="60"/>
      <c r="K38" s="160"/>
      <c r="L38" s="60"/>
      <c r="M38" s="60"/>
      <c r="N38" s="223"/>
      <c r="O38" s="184"/>
      <c r="P38" s="184"/>
      <c r="Q38" s="460"/>
      <c r="R38" s="184"/>
      <c r="S38" s="635">
        <v>0</v>
      </c>
      <c r="T38" s="866"/>
      <c r="U38" s="869">
        <v>0</v>
      </c>
      <c r="V38" s="635">
        <v>675.2468100000001</v>
      </c>
      <c r="W38"/>
      <c r="X38"/>
      <c r="Y38"/>
    </row>
    <row r="39" spans="1:25" s="239" customFormat="1" x14ac:dyDescent="0.25">
      <c r="A39" s="235"/>
      <c r="B39" s="236" t="s">
        <v>145</v>
      </c>
      <c r="C39" s="236"/>
      <c r="D39" s="236"/>
      <c r="E39" s="900">
        <v>35</v>
      </c>
      <c r="F39" s="520">
        <f t="shared" si="5"/>
        <v>0</v>
      </c>
      <c r="G39" s="901"/>
      <c r="H39" s="240"/>
      <c r="I39" s="241"/>
      <c r="J39" s="241"/>
      <c r="K39" s="241"/>
      <c r="L39" s="241"/>
      <c r="M39" s="241"/>
      <c r="N39" s="434"/>
      <c r="O39" s="583"/>
      <c r="P39" s="238"/>
      <c r="Q39" s="632"/>
      <c r="R39" s="606"/>
      <c r="S39" s="238">
        <v>187.74338</v>
      </c>
      <c r="T39" s="139"/>
      <c r="U39" s="522">
        <v>115</v>
      </c>
      <c r="V39" s="238">
        <v>2399.1453500000002</v>
      </c>
      <c r="W39"/>
      <c r="X39"/>
      <c r="Y39"/>
    </row>
    <row r="40" spans="1:25" s="14" customFormat="1" x14ac:dyDescent="0.25">
      <c r="A40" s="438"/>
      <c r="B40" s="442" t="s">
        <v>56</v>
      </c>
      <c r="C40" s="442"/>
      <c r="D40" s="442"/>
      <c r="E40" s="867">
        <v>36</v>
      </c>
      <c r="F40" s="61">
        <f t="shared" si="5"/>
        <v>0</v>
      </c>
      <c r="G40" s="912"/>
      <c r="H40" s="183"/>
      <c r="I40" s="60"/>
      <c r="J40" s="160"/>
      <c r="K40" s="160"/>
      <c r="L40" s="60"/>
      <c r="M40" s="60"/>
      <c r="N40" s="223"/>
      <c r="O40" s="184"/>
      <c r="P40" s="184"/>
      <c r="Q40" s="460"/>
      <c r="R40" s="184"/>
      <c r="S40" s="635">
        <v>0</v>
      </c>
      <c r="T40" s="866"/>
      <c r="U40" s="869">
        <v>0</v>
      </c>
      <c r="V40" s="635">
        <v>0</v>
      </c>
      <c r="W40"/>
      <c r="X40"/>
      <c r="Y40"/>
    </row>
    <row r="41" spans="1:25" s="14" customFormat="1" x14ac:dyDescent="0.25">
      <c r="A41" s="438"/>
      <c r="B41" s="442" t="s">
        <v>57</v>
      </c>
      <c r="C41" s="442"/>
      <c r="D41" s="442"/>
      <c r="E41" s="867">
        <v>37</v>
      </c>
      <c r="F41" s="61">
        <f t="shared" si="5"/>
        <v>2000</v>
      </c>
      <c r="G41" s="912">
        <v>2000</v>
      </c>
      <c r="H41" s="183"/>
      <c r="I41" s="60"/>
      <c r="J41" s="160"/>
      <c r="K41" s="160"/>
      <c r="L41" s="60"/>
      <c r="M41" s="60"/>
      <c r="N41" s="223"/>
      <c r="O41" s="184"/>
      <c r="P41" s="184"/>
      <c r="Q41" s="460"/>
      <c r="R41" s="184"/>
      <c r="S41" s="635">
        <v>970.40842000000009</v>
      </c>
      <c r="T41" s="866"/>
      <c r="U41" s="869">
        <v>800</v>
      </c>
      <c r="V41" s="635">
        <v>861</v>
      </c>
      <c r="W41"/>
      <c r="X41"/>
      <c r="Y41"/>
    </row>
    <row r="42" spans="1:25" s="14" customFormat="1" x14ac:dyDescent="0.25">
      <c r="A42" s="438"/>
      <c r="B42" s="442" t="s">
        <v>58</v>
      </c>
      <c r="C42" s="442"/>
      <c r="D42" s="442"/>
      <c r="E42" s="867">
        <v>38</v>
      </c>
      <c r="F42" s="61">
        <f t="shared" si="5"/>
        <v>4193</v>
      </c>
      <c r="G42" s="913"/>
      <c r="H42" s="183">
        <v>4000</v>
      </c>
      <c r="I42" s="60"/>
      <c r="J42" s="160"/>
      <c r="K42" s="160"/>
      <c r="L42" s="60">
        <v>193</v>
      </c>
      <c r="M42" s="60"/>
      <c r="N42" s="223"/>
      <c r="O42" s="184"/>
      <c r="P42" s="184"/>
      <c r="Q42" s="460"/>
      <c r="R42" s="184"/>
      <c r="S42" s="635">
        <v>3769.38103</v>
      </c>
      <c r="T42" s="914"/>
      <c r="U42" s="869">
        <v>4235</v>
      </c>
      <c r="V42" s="635">
        <v>1077</v>
      </c>
      <c r="W42"/>
      <c r="X42"/>
      <c r="Y42"/>
    </row>
    <row r="43" spans="1:25" s="14" customFormat="1" x14ac:dyDescent="0.25">
      <c r="A43" s="445"/>
      <c r="B43" s="446" t="s">
        <v>46</v>
      </c>
      <c r="C43" s="446"/>
      <c r="D43" s="446"/>
      <c r="E43" s="915">
        <v>39</v>
      </c>
      <c r="F43" s="904">
        <f t="shared" si="5"/>
        <v>4000</v>
      </c>
      <c r="G43" s="916">
        <v>4000</v>
      </c>
      <c r="H43" s="461"/>
      <c r="I43" s="435"/>
      <c r="J43" s="462"/>
      <c r="K43" s="462"/>
      <c r="L43" s="435"/>
      <c r="M43" s="435"/>
      <c r="N43" s="322"/>
      <c r="O43" s="103"/>
      <c r="P43" s="103"/>
      <c r="Q43" s="463"/>
      <c r="R43" s="103"/>
      <c r="S43" s="637">
        <v>2759.9519700000001</v>
      </c>
      <c r="T43" s="866"/>
      <c r="U43" s="917">
        <v>3500</v>
      </c>
      <c r="V43" s="637">
        <v>6814</v>
      </c>
      <c r="W43"/>
      <c r="X43"/>
      <c r="Y43"/>
    </row>
    <row r="44" spans="1:25" s="14" customFormat="1" ht="12.75" customHeight="1" thickBot="1" x14ac:dyDescent="0.3">
      <c r="A44" s="438" t="s">
        <v>169</v>
      </c>
      <c r="B44" s="441"/>
      <c r="C44" s="441"/>
      <c r="D44" s="441"/>
      <c r="E44" s="903">
        <v>40</v>
      </c>
      <c r="F44" s="918">
        <f t="shared" ref="F44:R44" si="6">F29+F33+F37+F41+F42+F43-F6-F27</f>
        <v>0</v>
      </c>
      <c r="G44" s="919">
        <f t="shared" si="6"/>
        <v>0</v>
      </c>
      <c r="H44" s="920">
        <f t="shared" si="6"/>
        <v>0</v>
      </c>
      <c r="I44" s="921">
        <f t="shared" si="6"/>
        <v>0</v>
      </c>
      <c r="J44" s="921">
        <f t="shared" si="6"/>
        <v>0</v>
      </c>
      <c r="K44" s="921">
        <f t="shared" si="6"/>
        <v>0</v>
      </c>
      <c r="L44" s="921">
        <f t="shared" si="6"/>
        <v>0</v>
      </c>
      <c r="M44" s="921">
        <f t="shared" si="6"/>
        <v>0</v>
      </c>
      <c r="N44" s="921">
        <f t="shared" si="6"/>
        <v>0</v>
      </c>
      <c r="O44" s="515">
        <f t="shared" si="6"/>
        <v>0</v>
      </c>
      <c r="P44" s="515">
        <f t="shared" si="6"/>
        <v>0</v>
      </c>
      <c r="Q44" s="578">
        <f t="shared" si="6"/>
        <v>0</v>
      </c>
      <c r="R44" s="515">
        <f t="shared" si="6"/>
        <v>0</v>
      </c>
      <c r="S44" s="515">
        <f>S29+S33+S37+S41+S42+S43-S6-S27</f>
        <v>2244.6649500000008</v>
      </c>
      <c r="T44" s="139"/>
      <c r="U44" s="922">
        <v>0</v>
      </c>
      <c r="V44" s="918">
        <f>V29+V33+V37+V41+V42+V43-V6-V27</f>
        <v>6735</v>
      </c>
      <c r="W44"/>
      <c r="X44"/>
      <c r="Y44"/>
    </row>
    <row r="45" spans="1:25" ht="13.8" thickBot="1" x14ac:dyDescent="0.3">
      <c r="A45" s="854" t="s">
        <v>168</v>
      </c>
      <c r="B45" s="855"/>
      <c r="C45" s="855"/>
      <c r="D45" s="855"/>
      <c r="E45" s="858">
        <v>41</v>
      </c>
      <c r="F45" s="859">
        <f t="shared" ref="F45:P45" si="7">F28-F5</f>
        <v>0</v>
      </c>
      <c r="G45" s="860">
        <f t="shared" si="7"/>
        <v>0</v>
      </c>
      <c r="H45" s="861">
        <f t="shared" si="7"/>
        <v>0</v>
      </c>
      <c r="I45" s="861">
        <f t="shared" si="7"/>
        <v>0</v>
      </c>
      <c r="J45" s="861">
        <f t="shared" si="7"/>
        <v>0</v>
      </c>
      <c r="K45" s="861">
        <f t="shared" si="7"/>
        <v>0</v>
      </c>
      <c r="L45" s="861">
        <f t="shared" si="7"/>
        <v>0</v>
      </c>
      <c r="M45" s="861">
        <f t="shared" si="7"/>
        <v>0</v>
      </c>
      <c r="N45" s="862">
        <f>N28-N5</f>
        <v>0</v>
      </c>
      <c r="O45" s="863">
        <f t="shared" si="7"/>
        <v>0</v>
      </c>
      <c r="P45" s="832">
        <f t="shared" si="7"/>
        <v>0</v>
      </c>
      <c r="Q45" s="864"/>
      <c r="R45" s="832">
        <f>R28-R5</f>
        <v>0</v>
      </c>
      <c r="S45" s="865">
        <f>S28-S5</f>
        <v>2244.6649500000058</v>
      </c>
      <c r="T45" s="911"/>
      <c r="U45" s="859">
        <f>U28-U5</f>
        <v>0</v>
      </c>
      <c r="V45" s="859">
        <f>V28-V5</f>
        <v>6735</v>
      </c>
    </row>
    <row r="46" spans="1:25" x14ac:dyDescent="0.25">
      <c r="A46" s="24" t="s">
        <v>210</v>
      </c>
      <c r="C46" s="24"/>
      <c r="D46" s="24"/>
      <c r="E46" s="469" t="s">
        <v>162</v>
      </c>
      <c r="F46" s="471"/>
      <c r="G46" s="471"/>
      <c r="H46" s="473">
        <v>373</v>
      </c>
      <c r="I46" s="468">
        <v>0</v>
      </c>
      <c r="J46" s="468">
        <v>33</v>
      </c>
      <c r="K46" s="473">
        <v>525</v>
      </c>
      <c r="L46" s="473">
        <v>28</v>
      </c>
      <c r="M46" s="473"/>
      <c r="N46" s="471"/>
      <c r="O46" s="24"/>
      <c r="P46" s="24"/>
      <c r="R46" s="525"/>
      <c r="S46" s="525"/>
      <c r="T46" s="525"/>
      <c r="U46" s="525"/>
      <c r="V46" s="525"/>
    </row>
    <row r="47" spans="1:25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0</v>
      </c>
      <c r="G47" s="25"/>
      <c r="S47" s="501"/>
      <c r="T47" s="501"/>
      <c r="U47" s="501"/>
      <c r="V47" s="501"/>
    </row>
    <row r="48" spans="1:25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0</v>
      </c>
      <c r="G48" s="25"/>
      <c r="S48" s="501"/>
      <c r="T48" s="501"/>
      <c r="U48" s="501"/>
      <c r="V48" s="501"/>
    </row>
    <row r="49" spans="1:22" s="24" customFormat="1" ht="10.199999999999999" x14ac:dyDescent="0.2">
      <c r="E49" s="25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140"/>
      <c r="S49" s="29"/>
      <c r="T49" s="40"/>
    </row>
    <row r="50" spans="1:22" s="14" customFormat="1" ht="11.4" x14ac:dyDescent="0.2">
      <c r="E50" s="498"/>
      <c r="F50" s="497"/>
      <c r="G50" s="64"/>
      <c r="H50" s="64"/>
      <c r="I50" s="64"/>
      <c r="J50" s="64"/>
      <c r="K50" s="64"/>
      <c r="L50" s="64"/>
      <c r="M50" s="64"/>
      <c r="N50" s="64"/>
      <c r="O50" s="497"/>
      <c r="P50" s="499"/>
      <c r="Q50" s="500"/>
      <c r="R50" s="64"/>
      <c r="S50" s="452"/>
      <c r="T50" s="40"/>
    </row>
    <row r="51" spans="1:22" s="239" customFormat="1" ht="11.4" x14ac:dyDescent="0.2">
      <c r="A51" s="235"/>
      <c r="E51" s="494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495"/>
      <c r="Q51" s="496"/>
      <c r="R51" s="139"/>
      <c r="S51" s="452"/>
      <c r="T51" s="26"/>
    </row>
    <row r="52" spans="1:22" s="24" customFormat="1" ht="10.199999999999999" x14ac:dyDescent="0.2">
      <c r="A52" s="26"/>
      <c r="B52" s="26"/>
      <c r="C52" s="26"/>
      <c r="D52" s="26"/>
      <c r="E52" s="25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140"/>
      <c r="S52" s="29"/>
      <c r="T52" s="40"/>
      <c r="V52" s="29"/>
    </row>
    <row r="53" spans="1:22" s="29" customFormat="1" ht="10.199999999999999" x14ac:dyDescent="0.2">
      <c r="A53" s="26"/>
      <c r="B53" s="26"/>
      <c r="C53" s="26"/>
      <c r="D53" s="26"/>
      <c r="E53" s="28"/>
      <c r="F53" s="24"/>
      <c r="Q53" s="140"/>
      <c r="T53" s="40"/>
      <c r="U53" s="24"/>
    </row>
    <row r="54" spans="1:22" s="29" customFormat="1" ht="10.199999999999999" x14ac:dyDescent="0.2">
      <c r="A54" s="26"/>
      <c r="B54" s="26"/>
      <c r="C54" s="26"/>
      <c r="D54" s="26"/>
      <c r="E54" s="28"/>
      <c r="F54" s="24"/>
      <c r="Q54" s="140"/>
      <c r="T54" s="40"/>
      <c r="U54" s="24"/>
    </row>
    <row r="55" spans="1:22" s="29" customFormat="1" ht="10.199999999999999" x14ac:dyDescent="0.2">
      <c r="A55" s="26"/>
      <c r="B55" s="26"/>
      <c r="C55" s="26"/>
      <c r="D55" s="26"/>
      <c r="E55" s="28"/>
      <c r="F55" s="24"/>
      <c r="Q55" s="140"/>
      <c r="T55" s="40"/>
      <c r="U55" s="24"/>
    </row>
    <row r="58" spans="1:22" s="29" customFormat="1" ht="11.25" hidden="1" customHeight="1" x14ac:dyDescent="0.2">
      <c r="B58" s="263" t="s">
        <v>135</v>
      </c>
      <c r="C58" s="167"/>
      <c r="D58" s="167"/>
      <c r="E58" s="289"/>
      <c r="F58" s="276"/>
      <c r="G58" s="167"/>
      <c r="H58" s="167"/>
      <c r="I58" s="167"/>
      <c r="J58" s="167"/>
      <c r="K58" s="167"/>
      <c r="L58" s="167"/>
      <c r="M58" s="167"/>
      <c r="N58" s="167"/>
      <c r="O58" s="167"/>
      <c r="P58" s="288"/>
      <c r="Q58" s="284"/>
      <c r="R58" s="279" t="e">
        <f>P58/titl!$H$16*12</f>
        <v>#DIV/0!</v>
      </c>
      <c r="T58" s="40"/>
      <c r="U58" s="276"/>
    </row>
    <row r="59" spans="1:22" s="29" customFormat="1" ht="11.25" hidden="1" customHeight="1" x14ac:dyDescent="0.2">
      <c r="B59" s="290" t="s">
        <v>136</v>
      </c>
      <c r="E59" s="25"/>
      <c r="F59" s="24"/>
      <c r="P59" s="224">
        <f>P41+P43-P58</f>
        <v>0</v>
      </c>
      <c r="Q59" s="285"/>
      <c r="R59" s="280" t="e">
        <f>P59/titl!$H$16*12</f>
        <v>#DIV/0!</v>
      </c>
      <c r="T59" s="40"/>
      <c r="U59" s="24"/>
    </row>
    <row r="60" spans="1:22" s="29" customFormat="1" ht="11.25" hidden="1" customHeight="1" x14ac:dyDescent="0.2">
      <c r="B60" s="290" t="s">
        <v>137</v>
      </c>
      <c r="E60" s="25"/>
      <c r="F60" s="24"/>
      <c r="P60" s="58"/>
      <c r="Q60" s="285"/>
      <c r="R60" s="280" t="e">
        <f>P60/titl!$H$16*12</f>
        <v>#DIV/0!</v>
      </c>
      <c r="T60" s="40"/>
      <c r="U60" s="24"/>
    </row>
    <row r="61" spans="1:22" s="29" customFormat="1" ht="11.25" hidden="1" customHeight="1" x14ac:dyDescent="0.2">
      <c r="B61" s="290" t="s">
        <v>138</v>
      </c>
      <c r="E61" s="25"/>
      <c r="F61" s="24"/>
      <c r="P61" s="224">
        <f>P59+P60</f>
        <v>0</v>
      </c>
      <c r="Q61" s="285"/>
      <c r="R61" s="280" t="e">
        <f>P61/titl!$H$16*12</f>
        <v>#DIV/0!</v>
      </c>
      <c r="T61" s="40"/>
      <c r="U61" s="24"/>
    </row>
    <row r="62" spans="1:22" s="29" customFormat="1" ht="12" hidden="1" customHeight="1" thickBot="1" x14ac:dyDescent="0.25">
      <c r="B62" s="291" t="s">
        <v>139</v>
      </c>
      <c r="C62" s="278"/>
      <c r="D62" s="278"/>
      <c r="E62" s="292"/>
      <c r="F62" s="277"/>
      <c r="G62" s="278"/>
      <c r="H62" s="278"/>
      <c r="I62" s="278"/>
      <c r="J62" s="278"/>
      <c r="K62" s="278"/>
      <c r="L62" s="278"/>
      <c r="M62" s="278"/>
      <c r="N62" s="278"/>
      <c r="O62" s="278"/>
      <c r="P62" s="287">
        <f>P61*4%</f>
        <v>0</v>
      </c>
      <c r="Q62" s="282"/>
      <c r="R62" s="281" t="e">
        <f>P62/titl!$H$16*12</f>
        <v>#DIV/0!</v>
      </c>
      <c r="T62" s="40"/>
      <c r="U62" s="277"/>
    </row>
    <row r="63" spans="1:22" ht="12.75" hidden="1" customHeight="1" x14ac:dyDescent="0.25"/>
  </sheetData>
  <mergeCells count="5">
    <mergeCell ref="A3:D3"/>
    <mergeCell ref="C4:D4"/>
    <mergeCell ref="A47:D47"/>
    <mergeCell ref="A48:E48"/>
    <mergeCell ref="H3:N3"/>
  </mergeCells>
  <phoneticPr fontId="0" type="noConversion"/>
  <pageMargins left="0.47244094488188981" right="0.39370078740157483" top="0.35433070866141736" bottom="0.35433070866141736" header="0.23622047244094491" footer="0.19685039370078741"/>
  <pageSetup paperSize="9" scale="85" orientation="landscape" r:id="rId1"/>
  <headerFooter alignWithMargins="0"/>
  <ignoredErrors>
    <ignoredError sqref="S6 U5:V5 U28" formulaRange="1"/>
    <ignoredError sqref="F28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Y54"/>
  <sheetViews>
    <sheetView showGridLines="0" zoomScaleNormal="100" workbookViewId="0">
      <pane ySplit="5" topLeftCell="A6" activePane="bottomLeft" state="frozen"/>
      <selection activeCell="V4" sqref="V4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0" customWidth="1"/>
    <col min="6" max="6" width="10.44140625" style="24" customWidth="1"/>
    <col min="7" max="7" width="10.44140625" style="29" customWidth="1"/>
    <col min="8" max="14" width="6.5546875" style="29" customWidth="1"/>
    <col min="15" max="15" width="10.44140625" style="29" hidden="1" customWidth="1"/>
    <col min="16" max="16" width="11.44140625" style="29" hidden="1" customWidth="1"/>
    <col min="17" max="17" width="7" style="174" hidden="1" customWidth="1"/>
    <col min="18" max="18" width="10.44140625" style="174" hidden="1" customWidth="1"/>
    <col min="19" max="19" width="10.44140625" style="64" customWidth="1"/>
    <col min="20" max="20" width="2" style="141" customWidth="1"/>
    <col min="21" max="21" width="10.44140625" style="24" customWidth="1"/>
    <col min="22" max="22" width="10.44140625" style="64" customWidth="1"/>
    <col min="24" max="24" width="9" bestFit="1" customWidth="1"/>
  </cols>
  <sheetData>
    <row r="1" spans="1:25" x14ac:dyDescent="0.25">
      <c r="E1" s="684"/>
      <c r="G1" s="24"/>
      <c r="H1" s="24"/>
      <c r="I1" s="24"/>
      <c r="J1" s="24"/>
      <c r="K1" s="24"/>
      <c r="L1" s="24"/>
      <c r="M1" s="24"/>
      <c r="N1" s="24"/>
      <c r="S1" s="497"/>
      <c r="T1" s="139"/>
      <c r="V1" s="497"/>
    </row>
    <row r="2" spans="1:25" ht="13.8" thickBot="1" x14ac:dyDescent="0.3"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5" ht="15.75" customHeight="1" thickBot="1" x14ac:dyDescent="0.35">
      <c r="A3" s="1045" t="s">
        <v>207</v>
      </c>
      <c r="B3" s="1055"/>
      <c r="C3" s="1055"/>
      <c r="D3" s="1055"/>
      <c r="E3" s="835"/>
      <c r="F3" s="227" t="s">
        <v>0</v>
      </c>
      <c r="G3" s="836" t="s">
        <v>2</v>
      </c>
      <c r="H3" s="1056" t="s">
        <v>3</v>
      </c>
      <c r="I3" s="1056"/>
      <c r="J3" s="1056"/>
      <c r="K3" s="1056"/>
      <c r="L3" s="1056"/>
      <c r="M3" s="1056"/>
      <c r="N3" s="1057"/>
      <c r="O3" s="837" t="s">
        <v>1</v>
      </c>
      <c r="P3" s="838" t="s">
        <v>4</v>
      </c>
      <c r="Q3" s="227" t="s">
        <v>111</v>
      </c>
      <c r="R3" s="227" t="s">
        <v>112</v>
      </c>
      <c r="S3" s="706" t="s">
        <v>4</v>
      </c>
      <c r="T3" s="839"/>
      <c r="U3" s="840" t="s">
        <v>0</v>
      </c>
      <c r="V3" s="706" t="s">
        <v>4</v>
      </c>
    </row>
    <row r="4" spans="1:25" s="7" customFormat="1" ht="15" customHeight="1" thickBot="1" x14ac:dyDescent="0.3">
      <c r="A4" s="841" t="s">
        <v>108</v>
      </c>
      <c r="B4" s="842"/>
      <c r="C4" s="1047" t="s">
        <v>82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849" t="s">
        <v>7</v>
      </c>
      <c r="P4" s="850">
        <v>2011</v>
      </c>
      <c r="Q4" s="849">
        <v>2016</v>
      </c>
      <c r="R4" s="849"/>
      <c r="S4" s="851">
        <v>2023</v>
      </c>
      <c r="T4" s="839"/>
      <c r="U4" s="852">
        <v>2023</v>
      </c>
      <c r="V4" s="853">
        <v>2022</v>
      </c>
      <c r="W4"/>
      <c r="X4"/>
      <c r="Y4"/>
    </row>
    <row r="5" spans="1:25" ht="13.8" thickBot="1" x14ac:dyDescent="0.3">
      <c r="A5" s="854" t="s">
        <v>166</v>
      </c>
      <c r="B5" s="855"/>
      <c r="C5" s="856"/>
      <c r="D5" s="857"/>
      <c r="E5" s="858">
        <v>1</v>
      </c>
      <c r="F5" s="859">
        <f t="shared" ref="F5:P5" si="0">SUM(F7:F27)</f>
        <v>345972.5</v>
      </c>
      <c r="G5" s="860">
        <f t="shared" si="0"/>
        <v>343672.5</v>
      </c>
      <c r="H5" s="861">
        <f t="shared" si="0"/>
        <v>2300</v>
      </c>
      <c r="I5" s="861">
        <f t="shared" si="0"/>
        <v>0</v>
      </c>
      <c r="J5" s="861">
        <f t="shared" si="0"/>
        <v>0</v>
      </c>
      <c r="K5" s="861">
        <f t="shared" si="0"/>
        <v>0</v>
      </c>
      <c r="L5" s="861">
        <f t="shared" si="0"/>
        <v>0</v>
      </c>
      <c r="M5" s="861">
        <f t="shared" si="0"/>
        <v>0</v>
      </c>
      <c r="N5" s="862">
        <f>SUM(N7:N27)</f>
        <v>0</v>
      </c>
      <c r="O5" s="863">
        <f t="shared" si="0"/>
        <v>0</v>
      </c>
      <c r="P5" s="832">
        <f t="shared" si="0"/>
        <v>0</v>
      </c>
      <c r="Q5" s="864">
        <f>IF(F5=0,0,P5/F5)</f>
        <v>0</v>
      </c>
      <c r="R5" s="832">
        <f>SUM(R7:R27)</f>
        <v>0</v>
      </c>
      <c r="S5" s="865">
        <f>S6+SUM(S18:S27)</f>
        <v>357115.14208999998</v>
      </c>
      <c r="T5" s="866"/>
      <c r="U5" s="859">
        <f>SUM(U7:U27)</f>
        <v>352605.62362999999</v>
      </c>
      <c r="V5" s="859">
        <f>SUM(V7:V27)</f>
        <v>353331.07126999996</v>
      </c>
    </row>
    <row r="6" spans="1:25" s="14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 t="shared" ref="F6:P6" si="1">SUM(F7:F17)</f>
        <v>201752.5</v>
      </c>
      <c r="G6" s="868">
        <f t="shared" si="1"/>
        <v>199452.5</v>
      </c>
      <c r="H6" s="325">
        <f t="shared" si="1"/>
        <v>2300</v>
      </c>
      <c r="I6" s="323">
        <f t="shared" si="1"/>
        <v>0</v>
      </c>
      <c r="J6" s="323">
        <f t="shared" si="1"/>
        <v>0</v>
      </c>
      <c r="K6" s="323">
        <f>SUM(K7:K17)</f>
        <v>0</v>
      </c>
      <c r="L6" s="323">
        <f t="shared" si="1"/>
        <v>0</v>
      </c>
      <c r="M6" s="323">
        <f t="shared" si="1"/>
        <v>0</v>
      </c>
      <c r="N6" s="321">
        <f>SUM(N7:N17)</f>
        <v>0</v>
      </c>
      <c r="O6" s="102">
        <f t="shared" si="1"/>
        <v>0</v>
      </c>
      <c r="P6" s="102">
        <f t="shared" si="1"/>
        <v>0</v>
      </c>
      <c r="Q6" s="457">
        <f>IF(F6=0,0,P6/F6)</f>
        <v>0</v>
      </c>
      <c r="R6" s="102">
        <f>SUM(R7:R17)</f>
        <v>0</v>
      </c>
      <c r="S6" s="102">
        <f t="shared" ref="S6" si="2">SUM(S7:S17)</f>
        <v>208243.43828</v>
      </c>
      <c r="T6" s="866"/>
      <c r="U6" s="869">
        <v>216910.56599999999</v>
      </c>
      <c r="V6" s="61">
        <v>216774.29816000001</v>
      </c>
      <c r="W6"/>
      <c r="X6"/>
      <c r="Y6"/>
    </row>
    <row r="7" spans="1:25" s="32" customFormat="1" x14ac:dyDescent="0.25">
      <c r="A7" s="31"/>
      <c r="C7" s="32" t="s">
        <v>16</v>
      </c>
      <c r="D7" s="33" t="s">
        <v>17</v>
      </c>
      <c r="E7" s="870">
        <v>3</v>
      </c>
      <c r="F7" s="871">
        <f>SUM(G7:N7)</f>
        <v>74626.754646840156</v>
      </c>
      <c r="G7" s="872">
        <v>74626.754646840156</v>
      </c>
      <c r="H7" s="873"/>
      <c r="I7" s="874"/>
      <c r="J7" s="875"/>
      <c r="K7" s="875"/>
      <c r="L7" s="874"/>
      <c r="M7" s="874"/>
      <c r="N7" s="876"/>
      <c r="O7" s="871"/>
      <c r="P7" s="871"/>
      <c r="Q7" s="877"/>
      <c r="R7" s="878"/>
      <c r="S7" s="665">
        <v>82530.373650000009</v>
      </c>
      <c r="T7" s="217"/>
      <c r="U7" s="879">
        <v>82612.081999999995</v>
      </c>
      <c r="V7" s="665">
        <v>82086.343479999996</v>
      </c>
      <c r="W7"/>
      <c r="X7"/>
      <c r="Y7"/>
    </row>
    <row r="8" spans="1:25" s="32" customFormat="1" x14ac:dyDescent="0.25">
      <c r="A8" s="31"/>
      <c r="D8" s="33" t="s">
        <v>18</v>
      </c>
      <c r="E8" s="870">
        <v>4</v>
      </c>
      <c r="F8" s="871">
        <f t="shared" ref="F8:F27" si="3">SUM(G8:N8)</f>
        <v>3000</v>
      </c>
      <c r="G8" s="880">
        <v>3000</v>
      </c>
      <c r="H8" s="873"/>
      <c r="I8" s="874"/>
      <c r="J8" s="875"/>
      <c r="K8" s="875"/>
      <c r="L8" s="874"/>
      <c r="M8" s="874"/>
      <c r="N8" s="876"/>
      <c r="O8" s="871"/>
      <c r="P8" s="871"/>
      <c r="Q8" s="877"/>
      <c r="R8" s="878"/>
      <c r="S8" s="665">
        <v>9895.7121099999986</v>
      </c>
      <c r="T8" s="217"/>
      <c r="U8" s="879">
        <v>3818.4839999999999</v>
      </c>
      <c r="V8" s="665">
        <v>5715.2190099999998</v>
      </c>
      <c r="W8"/>
      <c r="X8"/>
      <c r="Y8"/>
    </row>
    <row r="9" spans="1:25" s="32" customFormat="1" x14ac:dyDescent="0.25">
      <c r="A9" s="31"/>
      <c r="D9" s="33" t="s">
        <v>19</v>
      </c>
      <c r="E9" s="870">
        <v>5</v>
      </c>
      <c r="F9" s="871">
        <f t="shared" si="3"/>
        <v>26581.745353159851</v>
      </c>
      <c r="G9" s="880">
        <v>26581.745353159851</v>
      </c>
      <c r="H9" s="873"/>
      <c r="I9" s="874"/>
      <c r="J9" s="875"/>
      <c r="K9" s="875"/>
      <c r="L9" s="874"/>
      <c r="M9" s="874"/>
      <c r="N9" s="876"/>
      <c r="O9" s="871"/>
      <c r="P9" s="871"/>
      <c r="Q9" s="877"/>
      <c r="R9" s="878"/>
      <c r="S9" s="665">
        <v>31156.21485</v>
      </c>
      <c r="T9" s="217"/>
      <c r="U9" s="879">
        <v>28687</v>
      </c>
      <c r="V9" s="665">
        <v>29830.211009999999</v>
      </c>
      <c r="W9"/>
      <c r="X9"/>
      <c r="Y9"/>
    </row>
    <row r="10" spans="1:25" s="32" customFormat="1" x14ac:dyDescent="0.25">
      <c r="A10" s="31"/>
      <c r="D10" s="33" t="s">
        <v>20</v>
      </c>
      <c r="E10" s="870">
        <v>6</v>
      </c>
      <c r="F10" s="871">
        <f t="shared" si="3"/>
        <v>2800</v>
      </c>
      <c r="G10" s="880">
        <v>1000</v>
      </c>
      <c r="H10" s="873">
        <v>1800</v>
      </c>
      <c r="I10" s="874"/>
      <c r="J10" s="875"/>
      <c r="K10" s="875"/>
      <c r="L10" s="874"/>
      <c r="M10" s="874"/>
      <c r="N10" s="876"/>
      <c r="O10" s="871"/>
      <c r="P10" s="871"/>
      <c r="Q10" s="877"/>
      <c r="R10" s="871"/>
      <c r="S10" s="665">
        <v>7254.9098400000003</v>
      </c>
      <c r="T10" s="217"/>
      <c r="U10" s="879">
        <v>5857</v>
      </c>
      <c r="V10" s="665">
        <v>5134.95021</v>
      </c>
      <c r="W10"/>
      <c r="X10"/>
      <c r="Y10"/>
    </row>
    <row r="11" spans="1:25" s="32" customFormat="1" x14ac:dyDescent="0.25">
      <c r="A11" s="31"/>
      <c r="D11" s="33" t="s">
        <v>21</v>
      </c>
      <c r="E11" s="870">
        <v>7</v>
      </c>
      <c r="F11" s="871">
        <f t="shared" si="3"/>
        <v>1500</v>
      </c>
      <c r="G11" s="880">
        <v>1500</v>
      </c>
      <c r="H11" s="873"/>
      <c r="I11" s="874"/>
      <c r="J11" s="875"/>
      <c r="K11" s="875"/>
      <c r="L11" s="874"/>
      <c r="M11" s="874"/>
      <c r="N11" s="876"/>
      <c r="O11" s="871"/>
      <c r="P11" s="871"/>
      <c r="Q11" s="877"/>
      <c r="R11" s="871"/>
      <c r="S11" s="665">
        <v>2314.5020299999996</v>
      </c>
      <c r="T11" s="217"/>
      <c r="U11" s="879">
        <v>2200</v>
      </c>
      <c r="V11" s="665">
        <v>2208.3085299999998</v>
      </c>
      <c r="W11"/>
      <c r="X11"/>
      <c r="Y11"/>
    </row>
    <row r="12" spans="1:25" s="32" customFormat="1" x14ac:dyDescent="0.25">
      <c r="A12" s="31"/>
      <c r="D12" s="33" t="s">
        <v>22</v>
      </c>
      <c r="E12" s="870">
        <v>8</v>
      </c>
      <c r="F12" s="871">
        <f t="shared" si="3"/>
        <v>5415</v>
      </c>
      <c r="G12" s="880">
        <v>5415</v>
      </c>
      <c r="H12" s="873"/>
      <c r="I12" s="874"/>
      <c r="J12" s="875"/>
      <c r="K12" s="875"/>
      <c r="L12" s="874"/>
      <c r="M12" s="874"/>
      <c r="N12" s="876"/>
      <c r="O12" s="871"/>
      <c r="P12" s="871"/>
      <c r="Q12" s="877"/>
      <c r="R12" s="871"/>
      <c r="S12" s="665">
        <v>5573.3990599999997</v>
      </c>
      <c r="T12" s="217"/>
      <c r="U12" s="879">
        <v>4150</v>
      </c>
      <c r="V12" s="665">
        <v>5709.0585199999996</v>
      </c>
      <c r="W12"/>
      <c r="X12"/>
      <c r="Y12"/>
    </row>
    <row r="13" spans="1:25" s="32" customFormat="1" x14ac:dyDescent="0.25">
      <c r="A13" s="31"/>
      <c r="D13" s="33" t="s">
        <v>23</v>
      </c>
      <c r="E13" s="870">
        <v>9</v>
      </c>
      <c r="F13" s="871">
        <f t="shared" si="3"/>
        <v>31553</v>
      </c>
      <c r="G13" s="880">
        <v>31053</v>
      </c>
      <c r="H13" s="873">
        <v>500</v>
      </c>
      <c r="I13" s="874"/>
      <c r="J13" s="875"/>
      <c r="K13" s="875"/>
      <c r="L13" s="874"/>
      <c r="M13" s="874"/>
      <c r="N13" s="876"/>
      <c r="O13" s="871"/>
      <c r="P13" s="871"/>
      <c r="Q13" s="877"/>
      <c r="R13" s="871"/>
      <c r="S13" s="665">
        <v>16801.30746</v>
      </c>
      <c r="T13" s="217"/>
      <c r="U13" s="879">
        <v>15118</v>
      </c>
      <c r="V13" s="665">
        <v>13844.46528</v>
      </c>
      <c r="W13"/>
      <c r="X13"/>
      <c r="Y13"/>
    </row>
    <row r="14" spans="1:25" s="32" customFormat="1" x14ac:dyDescent="0.25">
      <c r="A14" s="31"/>
      <c r="D14" s="33" t="s">
        <v>24</v>
      </c>
      <c r="E14" s="870">
        <v>10</v>
      </c>
      <c r="F14" s="871">
        <f t="shared" si="3"/>
        <v>903</v>
      </c>
      <c r="G14" s="872">
        <v>903</v>
      </c>
      <c r="H14" s="873"/>
      <c r="I14" s="874"/>
      <c r="J14" s="875"/>
      <c r="K14" s="875"/>
      <c r="L14" s="874"/>
      <c r="M14" s="874"/>
      <c r="N14" s="876"/>
      <c r="O14" s="871"/>
      <c r="P14" s="871"/>
      <c r="Q14" s="877"/>
      <c r="R14" s="871"/>
      <c r="S14" s="665">
        <v>876.19077000000004</v>
      </c>
      <c r="T14" s="217"/>
      <c r="U14" s="879">
        <v>1000</v>
      </c>
      <c r="V14" s="665">
        <v>925.88232000000005</v>
      </c>
      <c r="W14"/>
      <c r="X14"/>
      <c r="Y14"/>
    </row>
    <row r="15" spans="1:25" s="32" customFormat="1" x14ac:dyDescent="0.25">
      <c r="A15" s="31"/>
      <c r="D15" s="33" t="s">
        <v>25</v>
      </c>
      <c r="E15" s="870">
        <v>11</v>
      </c>
      <c r="F15" s="871">
        <f t="shared" si="3"/>
        <v>52370</v>
      </c>
      <c r="G15" s="880">
        <v>52370</v>
      </c>
      <c r="H15" s="873"/>
      <c r="I15" s="874"/>
      <c r="J15" s="875"/>
      <c r="K15" s="875"/>
      <c r="L15" s="874"/>
      <c r="M15" s="874"/>
      <c r="N15" s="876"/>
      <c r="O15" s="871"/>
      <c r="P15" s="871"/>
      <c r="Q15" s="877"/>
      <c r="R15" s="878"/>
      <c r="S15" s="665">
        <v>58735.988709999998</v>
      </c>
      <c r="T15" s="217"/>
      <c r="U15" s="879">
        <v>68183</v>
      </c>
      <c r="V15" s="665">
        <v>69910.549450000006</v>
      </c>
      <c r="W15"/>
      <c r="X15"/>
      <c r="Y15"/>
    </row>
    <row r="16" spans="1:25" s="32" customFormat="1" x14ac:dyDescent="0.25">
      <c r="A16" s="31"/>
      <c r="D16" s="33" t="s">
        <v>26</v>
      </c>
      <c r="E16" s="870">
        <v>12</v>
      </c>
      <c r="F16" s="871">
        <f t="shared" si="3"/>
        <v>300</v>
      </c>
      <c r="G16" s="880">
        <v>300</v>
      </c>
      <c r="H16" s="873"/>
      <c r="I16" s="874"/>
      <c r="J16" s="875"/>
      <c r="K16" s="875"/>
      <c r="L16" s="874"/>
      <c r="M16" s="874"/>
      <c r="N16" s="876"/>
      <c r="O16" s="871"/>
      <c r="P16" s="871"/>
      <c r="Q16" s="877"/>
      <c r="R16" s="871"/>
      <c r="S16" s="665">
        <v>138.72</v>
      </c>
      <c r="T16" s="217"/>
      <c r="U16" s="879">
        <v>600</v>
      </c>
      <c r="V16" s="665">
        <v>544.29999999999995</v>
      </c>
      <c r="W16"/>
      <c r="X16"/>
      <c r="Y16"/>
    </row>
    <row r="17" spans="1:25" s="32" customFormat="1" x14ac:dyDescent="0.25">
      <c r="A17" s="31"/>
      <c r="D17" s="32" t="s">
        <v>27</v>
      </c>
      <c r="E17" s="881">
        <v>13</v>
      </c>
      <c r="F17" s="882">
        <f t="shared" si="3"/>
        <v>2703</v>
      </c>
      <c r="G17" s="883">
        <v>2703</v>
      </c>
      <c r="H17" s="884"/>
      <c r="I17" s="885"/>
      <c r="J17" s="886"/>
      <c r="K17" s="886"/>
      <c r="L17" s="885"/>
      <c r="M17" s="885"/>
      <c r="N17" s="887"/>
      <c r="O17" s="882"/>
      <c r="P17" s="882"/>
      <c r="Q17" s="579"/>
      <c r="R17" s="882"/>
      <c r="S17" s="666">
        <v>-7033.8802000000005</v>
      </c>
      <c r="T17" s="217"/>
      <c r="U17" s="888">
        <v>4685</v>
      </c>
      <c r="V17" s="667">
        <v>865.01035000000002</v>
      </c>
      <c r="W17"/>
      <c r="X17"/>
      <c r="Y17"/>
    </row>
    <row r="18" spans="1:25" s="14" customFormat="1" x14ac:dyDescent="0.25">
      <c r="A18" s="438"/>
      <c r="B18" s="889" t="s">
        <v>28</v>
      </c>
      <c r="C18" s="889"/>
      <c r="D18" s="889"/>
      <c r="E18" s="890">
        <v>14</v>
      </c>
      <c r="F18" s="891">
        <f t="shared" si="3"/>
        <v>0</v>
      </c>
      <c r="G18" s="892">
        <v>0</v>
      </c>
      <c r="H18" s="893"/>
      <c r="I18" s="894"/>
      <c r="J18" s="895"/>
      <c r="K18" s="895"/>
      <c r="L18" s="894"/>
      <c r="M18" s="894"/>
      <c r="N18" s="896"/>
      <c r="O18" s="891"/>
      <c r="P18" s="891"/>
      <c r="Q18" s="897"/>
      <c r="R18" s="891"/>
      <c r="S18" s="898">
        <v>0</v>
      </c>
      <c r="T18" s="866"/>
      <c r="U18" s="899">
        <v>0</v>
      </c>
      <c r="V18" s="898"/>
      <c r="W18"/>
      <c r="X18"/>
      <c r="Y18"/>
    </row>
    <row r="19" spans="1:25" s="14" customFormat="1" x14ac:dyDescent="0.25">
      <c r="A19" s="438"/>
      <c r="B19" s="442" t="s">
        <v>30</v>
      </c>
      <c r="C19" s="443"/>
      <c r="D19" s="443"/>
      <c r="E19" s="867">
        <v>15</v>
      </c>
      <c r="F19" s="61">
        <f t="shared" si="3"/>
        <v>0</v>
      </c>
      <c r="G19" s="868">
        <v>0</v>
      </c>
      <c r="H19" s="325"/>
      <c r="I19" s="323"/>
      <c r="J19" s="458"/>
      <c r="K19" s="458"/>
      <c r="L19" s="323"/>
      <c r="M19" s="323"/>
      <c r="N19" s="321"/>
      <c r="O19" s="61"/>
      <c r="P19" s="61"/>
      <c r="Q19" s="182"/>
      <c r="R19" s="61"/>
      <c r="S19" s="635">
        <v>0</v>
      </c>
      <c r="T19" s="866"/>
      <c r="U19" s="869">
        <v>0</v>
      </c>
      <c r="V19" s="635"/>
      <c r="W19"/>
      <c r="X19"/>
      <c r="Y19"/>
    </row>
    <row r="20" spans="1:25" s="14" customFormat="1" x14ac:dyDescent="0.25">
      <c r="A20" s="438"/>
      <c r="B20" s="442" t="s">
        <v>186</v>
      </c>
      <c r="C20" s="443"/>
      <c r="D20" s="443"/>
      <c r="E20" s="867">
        <v>16</v>
      </c>
      <c r="F20" s="61">
        <f t="shared" si="3"/>
        <v>5234</v>
      </c>
      <c r="G20" s="868">
        <v>5234</v>
      </c>
      <c r="H20" s="325"/>
      <c r="I20" s="323"/>
      <c r="J20" s="458"/>
      <c r="K20" s="458"/>
      <c r="L20" s="323"/>
      <c r="M20" s="323"/>
      <c r="N20" s="321"/>
      <c r="O20" s="61"/>
      <c r="P20" s="61"/>
      <c r="Q20" s="182"/>
      <c r="R20" s="61"/>
      <c r="S20" s="635">
        <v>22214.895700000001</v>
      </c>
      <c r="T20" s="866"/>
      <c r="U20" s="869">
        <v>21982.30056</v>
      </c>
      <c r="V20" s="635">
        <v>16231.513849999999</v>
      </c>
      <c r="W20"/>
      <c r="X20"/>
      <c r="Y20"/>
    </row>
    <row r="21" spans="1:25" s="14" customFormat="1" x14ac:dyDescent="0.25">
      <c r="A21" s="438"/>
      <c r="B21" s="442" t="s">
        <v>36</v>
      </c>
      <c r="C21" s="442"/>
      <c r="D21" s="442"/>
      <c r="E21" s="867">
        <v>17</v>
      </c>
      <c r="F21" s="61">
        <f t="shared" si="3"/>
        <v>238</v>
      </c>
      <c r="G21" s="868">
        <v>238</v>
      </c>
      <c r="H21" s="325"/>
      <c r="I21" s="323"/>
      <c r="J21" s="458"/>
      <c r="K21" s="458"/>
      <c r="L21" s="323"/>
      <c r="M21" s="323"/>
      <c r="N21" s="321"/>
      <c r="O21" s="61"/>
      <c r="P21" s="61"/>
      <c r="Q21" s="182"/>
      <c r="R21" s="61"/>
      <c r="S21" s="635">
        <v>375</v>
      </c>
      <c r="T21" s="866"/>
      <c r="U21" s="869">
        <v>0</v>
      </c>
      <c r="V21" s="635">
        <v>372</v>
      </c>
      <c r="W21"/>
      <c r="X21"/>
      <c r="Y21"/>
    </row>
    <row r="22" spans="1:25" s="239" customFormat="1" x14ac:dyDescent="0.25">
      <c r="A22" s="235"/>
      <c r="B22" s="236" t="s">
        <v>165</v>
      </c>
      <c r="C22" s="236"/>
      <c r="D22" s="236"/>
      <c r="E22" s="900">
        <v>18</v>
      </c>
      <c r="F22" s="520">
        <f t="shared" si="3"/>
        <v>0</v>
      </c>
      <c r="G22" s="901">
        <v>0</v>
      </c>
      <c r="H22" s="240"/>
      <c r="I22" s="241"/>
      <c r="J22" s="241"/>
      <c r="K22" s="241"/>
      <c r="L22" s="241"/>
      <c r="M22" s="241"/>
      <c r="N22" s="434"/>
      <c r="O22" s="583"/>
      <c r="P22" s="238"/>
      <c r="Q22" s="632"/>
      <c r="R22" s="606"/>
      <c r="S22" s="238">
        <v>0</v>
      </c>
      <c r="T22" s="139"/>
      <c r="U22" s="522">
        <v>0</v>
      </c>
      <c r="V22" s="238"/>
      <c r="W22"/>
      <c r="X22"/>
      <c r="Y22"/>
    </row>
    <row r="23" spans="1:25" s="14" customFormat="1" x14ac:dyDescent="0.25">
      <c r="A23" s="438"/>
      <c r="B23" s="442" t="s">
        <v>40</v>
      </c>
      <c r="C23" s="442"/>
      <c r="D23" s="442"/>
      <c r="E23" s="867">
        <v>19</v>
      </c>
      <c r="F23" s="61">
        <f t="shared" si="3"/>
        <v>313</v>
      </c>
      <c r="G23" s="868">
        <v>313</v>
      </c>
      <c r="H23" s="325"/>
      <c r="I23" s="323"/>
      <c r="J23" s="458"/>
      <c r="K23" s="458"/>
      <c r="L23" s="323"/>
      <c r="M23" s="323"/>
      <c r="N23" s="321"/>
      <c r="O23" s="61"/>
      <c r="P23" s="61"/>
      <c r="Q23" s="182"/>
      <c r="R23" s="61"/>
      <c r="S23" s="635">
        <v>0</v>
      </c>
      <c r="T23" s="866"/>
      <c r="U23" s="869">
        <v>0</v>
      </c>
      <c r="V23" s="635"/>
      <c r="W23"/>
      <c r="X23"/>
      <c r="Y23"/>
    </row>
    <row r="24" spans="1:25" s="14" customFormat="1" x14ac:dyDescent="0.25">
      <c r="A24" s="438"/>
      <c r="B24" s="442" t="s">
        <v>43</v>
      </c>
      <c r="C24" s="442"/>
      <c r="D24" s="442"/>
      <c r="E24" s="867">
        <v>20</v>
      </c>
      <c r="F24" s="61">
        <f t="shared" si="3"/>
        <v>49359</v>
      </c>
      <c r="G24" s="868">
        <v>49359</v>
      </c>
      <c r="H24" s="325"/>
      <c r="I24" s="323"/>
      <c r="J24" s="458"/>
      <c r="K24" s="458"/>
      <c r="L24" s="323"/>
      <c r="M24" s="323"/>
      <c r="N24" s="321"/>
      <c r="O24" s="61"/>
      <c r="P24" s="61"/>
      <c r="Q24" s="182"/>
      <c r="R24" s="61"/>
      <c r="S24" s="635">
        <v>43275.568670000001</v>
      </c>
      <c r="T24" s="866"/>
      <c r="U24" s="869">
        <v>39630.00129</v>
      </c>
      <c r="V24" s="635">
        <v>41054.357640000002</v>
      </c>
      <c r="W24"/>
      <c r="X24"/>
      <c r="Y24"/>
    </row>
    <row r="25" spans="1:25" s="239" customFormat="1" x14ac:dyDescent="0.25">
      <c r="A25" s="235"/>
      <c r="B25" s="236" t="s">
        <v>145</v>
      </c>
      <c r="C25" s="236"/>
      <c r="D25" s="236"/>
      <c r="E25" s="900">
        <v>21</v>
      </c>
      <c r="F25" s="520">
        <f t="shared" si="3"/>
        <v>67076</v>
      </c>
      <c r="G25" s="901">
        <v>67076</v>
      </c>
      <c r="H25" s="240"/>
      <c r="I25" s="241"/>
      <c r="J25" s="241"/>
      <c r="K25" s="241"/>
      <c r="L25" s="241"/>
      <c r="M25" s="241"/>
      <c r="N25" s="434"/>
      <c r="O25" s="583"/>
      <c r="P25" s="238"/>
      <c r="Q25" s="632"/>
      <c r="R25" s="606"/>
      <c r="S25" s="238">
        <v>57139.714799999994</v>
      </c>
      <c r="T25" s="139"/>
      <c r="U25" s="522">
        <v>53655.270780000006</v>
      </c>
      <c r="V25" s="238">
        <v>56969.443180000002</v>
      </c>
      <c r="W25"/>
      <c r="X25"/>
      <c r="Y25"/>
    </row>
    <row r="26" spans="1:25" s="14" customFormat="1" x14ac:dyDescent="0.25">
      <c r="A26" s="438"/>
      <c r="B26" s="442" t="s">
        <v>44</v>
      </c>
      <c r="C26" s="442"/>
      <c r="D26" s="442"/>
      <c r="E26" s="867">
        <v>22</v>
      </c>
      <c r="F26" s="61">
        <f t="shared" si="3"/>
        <v>0</v>
      </c>
      <c r="G26" s="868"/>
      <c r="H26" s="325"/>
      <c r="I26" s="323"/>
      <c r="J26" s="458"/>
      <c r="K26" s="458"/>
      <c r="L26" s="323"/>
      <c r="M26" s="323"/>
      <c r="N26" s="321"/>
      <c r="O26" s="61"/>
      <c r="P26" s="61"/>
      <c r="Q26" s="182"/>
      <c r="R26" s="61"/>
      <c r="S26" s="635">
        <v>3427.4847400000003</v>
      </c>
      <c r="T26" s="866"/>
      <c r="U26" s="869">
        <v>3427.4850000000001</v>
      </c>
      <c r="V26" s="635">
        <v>1044.9425200000001</v>
      </c>
      <c r="W26"/>
      <c r="X26"/>
      <c r="Y26"/>
    </row>
    <row r="27" spans="1:25" s="14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904">
        <f t="shared" si="3"/>
        <v>22000</v>
      </c>
      <c r="G27" s="905">
        <v>22000</v>
      </c>
      <c r="H27" s="906"/>
      <c r="I27" s="907"/>
      <c r="J27" s="908"/>
      <c r="K27" s="908"/>
      <c r="L27" s="907"/>
      <c r="M27" s="907"/>
      <c r="N27" s="497"/>
      <c r="O27" s="61"/>
      <c r="P27" s="61"/>
      <c r="Q27" s="182"/>
      <c r="R27" s="103"/>
      <c r="S27" s="909">
        <v>22439.0399</v>
      </c>
      <c r="T27" s="866"/>
      <c r="U27" s="910">
        <v>17000</v>
      </c>
      <c r="V27" s="909">
        <v>20884.515920000002</v>
      </c>
      <c r="W27"/>
      <c r="X27"/>
      <c r="Y27"/>
    </row>
    <row r="28" spans="1:25" ht="13.8" thickBot="1" x14ac:dyDescent="0.3">
      <c r="A28" s="854" t="s">
        <v>167</v>
      </c>
      <c r="B28" s="855"/>
      <c r="C28" s="855"/>
      <c r="D28" s="855"/>
      <c r="E28" s="858">
        <v>24</v>
      </c>
      <c r="F28" s="859">
        <f>SUM(F29:F43)</f>
        <v>346972</v>
      </c>
      <c r="G28" s="860">
        <f t="shared" ref="G28:S28" si="4">SUM(G29:G43)</f>
        <v>344672</v>
      </c>
      <c r="H28" s="861">
        <f t="shared" si="4"/>
        <v>2300</v>
      </c>
      <c r="I28" s="861">
        <f t="shared" si="4"/>
        <v>0</v>
      </c>
      <c r="J28" s="861">
        <f t="shared" si="4"/>
        <v>0</v>
      </c>
      <c r="K28" s="861">
        <f t="shared" si="4"/>
        <v>0</v>
      </c>
      <c r="L28" s="861">
        <f t="shared" si="4"/>
        <v>0</v>
      </c>
      <c r="M28" s="861">
        <f t="shared" si="4"/>
        <v>0</v>
      </c>
      <c r="N28" s="862">
        <f>SUM(N29:N43)</f>
        <v>0</v>
      </c>
      <c r="O28" s="863">
        <f t="shared" si="4"/>
        <v>0</v>
      </c>
      <c r="P28" s="832">
        <f t="shared" si="4"/>
        <v>0</v>
      </c>
      <c r="Q28" s="864">
        <f t="shared" si="4"/>
        <v>0</v>
      </c>
      <c r="R28" s="832">
        <f t="shared" si="4"/>
        <v>0</v>
      </c>
      <c r="S28" s="859">
        <f t="shared" si="4"/>
        <v>359021.27856000001</v>
      </c>
      <c r="T28" s="911"/>
      <c r="U28" s="859">
        <f>SUM(U29:U43)</f>
        <v>353605.62362999999</v>
      </c>
      <c r="V28" s="859">
        <f>SUM(V29:V43)</f>
        <v>356636.48739999998</v>
      </c>
    </row>
    <row r="29" spans="1:25" s="14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61">
        <f>SUM(G29:N29)</f>
        <v>151433</v>
      </c>
      <c r="G29" s="868">
        <v>151433</v>
      </c>
      <c r="H29" s="325"/>
      <c r="I29" s="323"/>
      <c r="J29" s="458"/>
      <c r="K29" s="458"/>
      <c r="L29" s="323"/>
      <c r="M29" s="323"/>
      <c r="N29" s="321"/>
      <c r="O29" s="102"/>
      <c r="P29" s="102"/>
      <c r="Q29" s="457"/>
      <c r="R29" s="102"/>
      <c r="S29" s="635">
        <v>151892</v>
      </c>
      <c r="T29" s="866"/>
      <c r="U29" s="869">
        <v>157450</v>
      </c>
      <c r="V29" s="635">
        <v>148786.18385999999</v>
      </c>
      <c r="W29"/>
      <c r="X29"/>
      <c r="Y29"/>
    </row>
    <row r="30" spans="1:25" s="14" customFormat="1" x14ac:dyDescent="0.25">
      <c r="A30" s="438"/>
      <c r="B30" s="442" t="s">
        <v>28</v>
      </c>
      <c r="C30" s="442"/>
      <c r="D30" s="442"/>
      <c r="E30" s="867">
        <v>26</v>
      </c>
      <c r="F30" s="61">
        <f t="shared" ref="F30:F43" si="5">SUM(G30:N30)</f>
        <v>0</v>
      </c>
      <c r="G30" s="912">
        <v>0</v>
      </c>
      <c r="H30" s="183"/>
      <c r="I30" s="60"/>
      <c r="J30" s="160"/>
      <c r="K30" s="160"/>
      <c r="L30" s="60"/>
      <c r="M30" s="60"/>
      <c r="N30" s="223"/>
      <c r="O30" s="184"/>
      <c r="P30" s="184"/>
      <c r="Q30" s="460"/>
      <c r="R30" s="184"/>
      <c r="S30" s="635">
        <v>0</v>
      </c>
      <c r="T30" s="866"/>
      <c r="U30" s="869">
        <v>0</v>
      </c>
      <c r="V30" s="635"/>
      <c r="W30"/>
      <c r="X30"/>
      <c r="Y30"/>
    </row>
    <row r="31" spans="1:25" s="14" customFormat="1" x14ac:dyDescent="0.25">
      <c r="A31" s="438"/>
      <c r="B31" s="442" t="s">
        <v>30</v>
      </c>
      <c r="C31" s="442"/>
      <c r="D31" s="442"/>
      <c r="E31" s="867">
        <v>27</v>
      </c>
      <c r="F31" s="61">
        <f t="shared" si="5"/>
        <v>0</v>
      </c>
      <c r="G31" s="912">
        <v>0</v>
      </c>
      <c r="H31" s="183"/>
      <c r="I31" s="60"/>
      <c r="J31" s="160"/>
      <c r="K31" s="160"/>
      <c r="L31" s="60"/>
      <c r="M31" s="60"/>
      <c r="N31" s="223"/>
      <c r="O31" s="184"/>
      <c r="P31" s="184"/>
      <c r="Q31" s="460"/>
      <c r="R31" s="184"/>
      <c r="S31" s="635">
        <v>0</v>
      </c>
      <c r="T31" s="866"/>
      <c r="U31" s="869">
        <v>0</v>
      </c>
      <c r="V31" s="635"/>
      <c r="W31"/>
      <c r="X31"/>
      <c r="Y31"/>
    </row>
    <row r="32" spans="1:25" s="14" customFormat="1" x14ac:dyDescent="0.25">
      <c r="A32" s="438"/>
      <c r="B32" s="442" t="s">
        <v>186</v>
      </c>
      <c r="C32" s="443"/>
      <c r="D32" s="443"/>
      <c r="E32" s="867">
        <v>28</v>
      </c>
      <c r="F32" s="61">
        <f t="shared" si="5"/>
        <v>5234</v>
      </c>
      <c r="G32" s="912">
        <v>5234</v>
      </c>
      <c r="H32" s="183"/>
      <c r="I32" s="60"/>
      <c r="J32" s="160"/>
      <c r="K32" s="160"/>
      <c r="L32" s="60"/>
      <c r="M32" s="60"/>
      <c r="N32" s="223"/>
      <c r="O32" s="184"/>
      <c r="P32" s="184"/>
      <c r="Q32" s="460"/>
      <c r="R32" s="184"/>
      <c r="S32" s="635">
        <v>22214.895700000001</v>
      </c>
      <c r="T32" s="866"/>
      <c r="U32" s="869">
        <v>21982.30056</v>
      </c>
      <c r="V32" s="635">
        <v>16231.513849999999</v>
      </c>
      <c r="W32"/>
      <c r="X32"/>
      <c r="Y32"/>
    </row>
    <row r="33" spans="1:25" s="14" customFormat="1" x14ac:dyDescent="0.25">
      <c r="A33" s="438"/>
      <c r="B33" s="442" t="s">
        <v>51</v>
      </c>
      <c r="C33" s="442"/>
      <c r="D33" s="442"/>
      <c r="E33" s="867">
        <v>29</v>
      </c>
      <c r="F33" s="61">
        <f t="shared" si="5"/>
        <v>0</v>
      </c>
      <c r="G33" s="912">
        <v>0</v>
      </c>
      <c r="H33" s="183"/>
      <c r="I33" s="60"/>
      <c r="J33" s="160"/>
      <c r="K33" s="160"/>
      <c r="L33" s="60"/>
      <c r="M33" s="60"/>
      <c r="N33" s="223"/>
      <c r="O33" s="184"/>
      <c r="P33" s="184"/>
      <c r="Q33" s="460"/>
      <c r="R33" s="184"/>
      <c r="S33" s="635">
        <v>0</v>
      </c>
      <c r="T33" s="866"/>
      <c r="U33" s="869">
        <v>0</v>
      </c>
      <c r="V33" s="635"/>
      <c r="W33"/>
      <c r="X33"/>
      <c r="Y33"/>
    </row>
    <row r="34" spans="1:25" s="14" customFormat="1" x14ac:dyDescent="0.25">
      <c r="A34" s="438"/>
      <c r="B34" s="442" t="s">
        <v>36</v>
      </c>
      <c r="C34" s="442"/>
      <c r="D34" s="442"/>
      <c r="E34" s="867">
        <v>30</v>
      </c>
      <c r="F34" s="61">
        <f t="shared" si="5"/>
        <v>238</v>
      </c>
      <c r="G34" s="912">
        <v>238</v>
      </c>
      <c r="H34" s="183"/>
      <c r="I34" s="60"/>
      <c r="J34" s="160"/>
      <c r="K34" s="160"/>
      <c r="L34" s="60"/>
      <c r="M34" s="60"/>
      <c r="N34" s="223"/>
      <c r="O34" s="184"/>
      <c r="P34" s="184"/>
      <c r="Q34" s="460"/>
      <c r="R34" s="184"/>
      <c r="S34" s="635">
        <v>375</v>
      </c>
      <c r="T34" s="866"/>
      <c r="U34" s="869">
        <v>0</v>
      </c>
      <c r="V34" s="635">
        <v>372</v>
      </c>
      <c r="W34"/>
      <c r="X34"/>
      <c r="Y34"/>
    </row>
    <row r="35" spans="1:25" s="239" customFormat="1" x14ac:dyDescent="0.25">
      <c r="A35" s="235"/>
      <c r="B35" s="236" t="s">
        <v>165</v>
      </c>
      <c r="C35" s="236"/>
      <c r="D35" s="236"/>
      <c r="E35" s="900">
        <v>31</v>
      </c>
      <c r="F35" s="520">
        <f t="shared" si="5"/>
        <v>0</v>
      </c>
      <c r="G35" s="901">
        <v>0</v>
      </c>
      <c r="H35" s="240"/>
      <c r="I35" s="241"/>
      <c r="J35" s="241"/>
      <c r="K35" s="241"/>
      <c r="L35" s="241"/>
      <c r="M35" s="241"/>
      <c r="N35" s="434"/>
      <c r="O35" s="583"/>
      <c r="P35" s="238"/>
      <c r="Q35" s="632"/>
      <c r="R35" s="606"/>
      <c r="S35" s="238">
        <v>0</v>
      </c>
      <c r="T35" s="139"/>
      <c r="U35" s="522">
        <v>0</v>
      </c>
      <c r="V35" s="238"/>
      <c r="W35"/>
      <c r="X35"/>
      <c r="Y35"/>
    </row>
    <row r="36" spans="1:25" s="14" customFormat="1" x14ac:dyDescent="0.25">
      <c r="A36" s="438"/>
      <c r="B36" s="442" t="s">
        <v>53</v>
      </c>
      <c r="C36" s="442"/>
      <c r="D36" s="442"/>
      <c r="E36" s="867">
        <v>32</v>
      </c>
      <c r="F36" s="61">
        <f t="shared" si="5"/>
        <v>313</v>
      </c>
      <c r="G36" s="912">
        <v>313</v>
      </c>
      <c r="H36" s="183"/>
      <c r="I36" s="60"/>
      <c r="J36" s="60"/>
      <c r="K36" s="160"/>
      <c r="L36" s="60"/>
      <c r="M36" s="60"/>
      <c r="N36" s="223"/>
      <c r="O36" s="184"/>
      <c r="P36" s="184"/>
      <c r="Q36" s="460"/>
      <c r="R36" s="184"/>
      <c r="S36" s="635">
        <v>0</v>
      </c>
      <c r="T36" s="866"/>
      <c r="U36" s="869">
        <v>0</v>
      </c>
      <c r="V36" s="635">
        <v>42.94</v>
      </c>
      <c r="W36"/>
      <c r="X36"/>
      <c r="Y36"/>
    </row>
    <row r="37" spans="1:25" s="14" customFormat="1" x14ac:dyDescent="0.25">
      <c r="A37" s="438"/>
      <c r="B37" s="442" t="s">
        <v>126</v>
      </c>
      <c r="C37" s="442"/>
      <c r="D37" s="442"/>
      <c r="E37" s="867">
        <v>33</v>
      </c>
      <c r="F37" s="61">
        <f t="shared" si="5"/>
        <v>8056</v>
      </c>
      <c r="G37" s="912">
        <v>8056</v>
      </c>
      <c r="H37" s="183"/>
      <c r="I37" s="60"/>
      <c r="J37" s="60"/>
      <c r="K37" s="160"/>
      <c r="L37" s="60"/>
      <c r="M37" s="60"/>
      <c r="N37" s="223"/>
      <c r="O37" s="184"/>
      <c r="P37" s="184"/>
      <c r="Q37" s="460"/>
      <c r="R37" s="184"/>
      <c r="S37" s="635">
        <v>8125</v>
      </c>
      <c r="T37" s="866"/>
      <c r="U37" s="869">
        <v>8125</v>
      </c>
      <c r="V37" s="635">
        <v>10399.30494</v>
      </c>
      <c r="W37"/>
      <c r="X37"/>
      <c r="Y37"/>
    </row>
    <row r="38" spans="1:25" s="14" customFormat="1" x14ac:dyDescent="0.25">
      <c r="A38" s="438"/>
      <c r="B38" s="442" t="s">
        <v>55</v>
      </c>
      <c r="C38" s="442"/>
      <c r="D38" s="442"/>
      <c r="E38" s="867">
        <v>34</v>
      </c>
      <c r="F38" s="61">
        <f t="shared" si="5"/>
        <v>49359</v>
      </c>
      <c r="G38" s="912">
        <v>49359</v>
      </c>
      <c r="H38" s="183"/>
      <c r="I38" s="60"/>
      <c r="J38" s="60"/>
      <c r="K38" s="160"/>
      <c r="L38" s="60"/>
      <c r="M38" s="60"/>
      <c r="N38" s="223"/>
      <c r="O38" s="184"/>
      <c r="P38" s="184"/>
      <c r="Q38" s="460"/>
      <c r="R38" s="184"/>
      <c r="S38" s="635">
        <v>43275.568670000001</v>
      </c>
      <c r="T38" s="866"/>
      <c r="U38" s="869">
        <v>39630.00129</v>
      </c>
      <c r="V38" s="635">
        <v>41054.357640000002</v>
      </c>
      <c r="W38"/>
      <c r="X38"/>
      <c r="Y38"/>
    </row>
    <row r="39" spans="1:25" s="239" customFormat="1" x14ac:dyDescent="0.25">
      <c r="A39" s="235"/>
      <c r="B39" s="236" t="s">
        <v>145</v>
      </c>
      <c r="C39" s="236"/>
      <c r="D39" s="236"/>
      <c r="E39" s="900">
        <v>35</v>
      </c>
      <c r="F39" s="520">
        <f t="shared" si="5"/>
        <v>67076</v>
      </c>
      <c r="G39" s="901">
        <v>67076</v>
      </c>
      <c r="H39" s="240"/>
      <c r="I39" s="241"/>
      <c r="J39" s="241"/>
      <c r="K39" s="241"/>
      <c r="L39" s="241"/>
      <c r="M39" s="241"/>
      <c r="N39" s="434"/>
      <c r="O39" s="583"/>
      <c r="P39" s="238"/>
      <c r="Q39" s="632"/>
      <c r="R39" s="606"/>
      <c r="S39" s="238">
        <v>57139.714799999994</v>
      </c>
      <c r="T39" s="139"/>
      <c r="U39" s="522">
        <v>53655.270780000006</v>
      </c>
      <c r="V39" s="238">
        <v>56969.443180000002</v>
      </c>
      <c r="W39"/>
      <c r="X39"/>
      <c r="Y39"/>
    </row>
    <row r="40" spans="1:25" s="14" customFormat="1" x14ac:dyDescent="0.25">
      <c r="A40" s="438"/>
      <c r="B40" s="442" t="s">
        <v>56</v>
      </c>
      <c r="C40" s="442"/>
      <c r="D40" s="442"/>
      <c r="E40" s="867">
        <v>36</v>
      </c>
      <c r="F40" s="61">
        <f t="shared" si="5"/>
        <v>0</v>
      </c>
      <c r="G40" s="912"/>
      <c r="H40" s="183"/>
      <c r="I40" s="60"/>
      <c r="J40" s="160"/>
      <c r="K40" s="160"/>
      <c r="L40" s="60"/>
      <c r="M40" s="60"/>
      <c r="N40" s="223"/>
      <c r="O40" s="184"/>
      <c r="P40" s="184"/>
      <c r="Q40" s="460"/>
      <c r="R40" s="184"/>
      <c r="S40" s="635">
        <v>3427.4847400000003</v>
      </c>
      <c r="T40" s="866"/>
      <c r="U40" s="869">
        <v>3427.4850000000001</v>
      </c>
      <c r="V40" s="635">
        <v>1044.9425200000001</v>
      </c>
      <c r="W40"/>
      <c r="X40"/>
      <c r="Y40"/>
    </row>
    <row r="41" spans="1:25" s="14" customFormat="1" x14ac:dyDescent="0.25">
      <c r="A41" s="438"/>
      <c r="B41" s="442" t="s">
        <v>57</v>
      </c>
      <c r="C41" s="442"/>
      <c r="D41" s="442"/>
      <c r="E41" s="867">
        <v>37</v>
      </c>
      <c r="F41" s="61">
        <f t="shared" si="5"/>
        <v>39901</v>
      </c>
      <c r="G41" s="912">
        <v>39901</v>
      </c>
      <c r="H41" s="183"/>
      <c r="I41" s="60"/>
      <c r="J41" s="160"/>
      <c r="K41" s="160"/>
      <c r="L41" s="60"/>
      <c r="M41" s="60"/>
      <c r="N41" s="223"/>
      <c r="O41" s="184"/>
      <c r="P41" s="184"/>
      <c r="Q41" s="460"/>
      <c r="R41" s="184"/>
      <c r="S41" s="635">
        <v>44450.28355</v>
      </c>
      <c r="T41" s="866"/>
      <c r="U41" s="869">
        <v>50835.565999999999</v>
      </c>
      <c r="V41" s="635">
        <v>54015.809090000002</v>
      </c>
      <c r="W41"/>
      <c r="X41"/>
      <c r="Y41"/>
    </row>
    <row r="42" spans="1:25" s="14" customFormat="1" x14ac:dyDescent="0.25">
      <c r="A42" s="438"/>
      <c r="B42" s="442" t="s">
        <v>58</v>
      </c>
      <c r="C42" s="442"/>
      <c r="D42" s="442"/>
      <c r="E42" s="867">
        <v>38</v>
      </c>
      <c r="F42" s="61">
        <f t="shared" si="5"/>
        <v>2300</v>
      </c>
      <c r="G42" s="913"/>
      <c r="H42" s="183">
        <v>2300</v>
      </c>
      <c r="I42" s="60"/>
      <c r="J42" s="160"/>
      <c r="K42" s="160"/>
      <c r="L42" s="60"/>
      <c r="M42" s="60"/>
      <c r="N42" s="223"/>
      <c r="O42" s="184"/>
      <c r="P42" s="184"/>
      <c r="Q42" s="460"/>
      <c r="R42" s="184"/>
      <c r="S42" s="635">
        <v>4531.6937600000001</v>
      </c>
      <c r="T42" s="914"/>
      <c r="U42" s="869">
        <v>500</v>
      </c>
      <c r="V42" s="635">
        <v>4070.6756599999999</v>
      </c>
      <c r="W42"/>
      <c r="X42"/>
      <c r="Y42"/>
    </row>
    <row r="43" spans="1:25" s="14" customFormat="1" x14ac:dyDescent="0.25">
      <c r="A43" s="445"/>
      <c r="B43" s="446" t="s">
        <v>46</v>
      </c>
      <c r="C43" s="446"/>
      <c r="D43" s="446"/>
      <c r="E43" s="915">
        <v>39</v>
      </c>
      <c r="F43" s="904">
        <f t="shared" si="5"/>
        <v>23062</v>
      </c>
      <c r="G43" s="916">
        <v>23062</v>
      </c>
      <c r="H43" s="461"/>
      <c r="I43" s="435"/>
      <c r="J43" s="462"/>
      <c r="K43" s="462"/>
      <c r="L43" s="435"/>
      <c r="M43" s="435"/>
      <c r="N43" s="322"/>
      <c r="O43" s="103"/>
      <c r="P43" s="103"/>
      <c r="Q43" s="463"/>
      <c r="R43" s="103"/>
      <c r="S43" s="637">
        <v>23589.637340000001</v>
      </c>
      <c r="T43" s="866"/>
      <c r="U43" s="917">
        <v>18000</v>
      </c>
      <c r="V43" s="637">
        <v>23649.31666</v>
      </c>
      <c r="W43"/>
      <c r="X43"/>
      <c r="Y43"/>
    </row>
    <row r="44" spans="1:25" s="14" customFormat="1" ht="12.75" customHeight="1" thickBot="1" x14ac:dyDescent="0.3">
      <c r="A44" s="438" t="s">
        <v>169</v>
      </c>
      <c r="B44" s="441"/>
      <c r="C44" s="441"/>
      <c r="D44" s="441"/>
      <c r="E44" s="903">
        <v>40</v>
      </c>
      <c r="F44" s="918">
        <f t="shared" ref="F44:R44" si="6">F29+F33+F37+F41+F42+F43-F6-F27</f>
        <v>999.5</v>
      </c>
      <c r="G44" s="919">
        <f t="shared" si="6"/>
        <v>999.5</v>
      </c>
      <c r="H44" s="920">
        <f t="shared" si="6"/>
        <v>0</v>
      </c>
      <c r="I44" s="921">
        <f t="shared" si="6"/>
        <v>0</v>
      </c>
      <c r="J44" s="921">
        <f t="shared" si="6"/>
        <v>0</v>
      </c>
      <c r="K44" s="921">
        <f t="shared" si="6"/>
        <v>0</v>
      </c>
      <c r="L44" s="921">
        <f t="shared" si="6"/>
        <v>0</v>
      </c>
      <c r="M44" s="921">
        <f t="shared" si="6"/>
        <v>0</v>
      </c>
      <c r="N44" s="921">
        <f t="shared" si="6"/>
        <v>0</v>
      </c>
      <c r="O44" s="515">
        <f t="shared" si="6"/>
        <v>0</v>
      </c>
      <c r="P44" s="515">
        <f t="shared" si="6"/>
        <v>0</v>
      </c>
      <c r="Q44" s="578">
        <f t="shared" si="6"/>
        <v>0</v>
      </c>
      <c r="R44" s="515">
        <f t="shared" si="6"/>
        <v>0</v>
      </c>
      <c r="S44" s="515">
        <f>S29+S33+S37+S41+S42+S43-S6-S27</f>
        <v>1906.1364700000013</v>
      </c>
      <c r="T44" s="139"/>
      <c r="U44" s="922">
        <f>U29+U33+U37+U41+U42+U43-U6-U27</f>
        <v>1000</v>
      </c>
      <c r="V44" s="918">
        <f>V29+V33+V37+V41+V42+V43-V6-V27</f>
        <v>3262.4761299999991</v>
      </c>
      <c r="W44"/>
      <c r="X44"/>
      <c r="Y44"/>
    </row>
    <row r="45" spans="1:25" ht="13.8" thickBot="1" x14ac:dyDescent="0.3">
      <c r="A45" s="854" t="s">
        <v>168</v>
      </c>
      <c r="B45" s="855"/>
      <c r="C45" s="855"/>
      <c r="D45" s="855"/>
      <c r="E45" s="858">
        <v>41</v>
      </c>
      <c r="F45" s="859">
        <f t="shared" ref="F45:S45" si="7">F28-F5</f>
        <v>999.5</v>
      </c>
      <c r="G45" s="860">
        <f t="shared" si="7"/>
        <v>999.5</v>
      </c>
      <c r="H45" s="861">
        <f t="shared" si="7"/>
        <v>0</v>
      </c>
      <c r="I45" s="861">
        <f t="shared" si="7"/>
        <v>0</v>
      </c>
      <c r="J45" s="861">
        <f t="shared" si="7"/>
        <v>0</v>
      </c>
      <c r="K45" s="861">
        <f t="shared" si="7"/>
        <v>0</v>
      </c>
      <c r="L45" s="861">
        <f t="shared" si="7"/>
        <v>0</v>
      </c>
      <c r="M45" s="861">
        <f t="shared" si="7"/>
        <v>0</v>
      </c>
      <c r="N45" s="862">
        <f>N28-N5</f>
        <v>0</v>
      </c>
      <c r="O45" s="863">
        <f t="shared" si="7"/>
        <v>0</v>
      </c>
      <c r="P45" s="832">
        <f t="shared" si="7"/>
        <v>0</v>
      </c>
      <c r="Q45" s="864">
        <f t="shared" si="7"/>
        <v>0</v>
      </c>
      <c r="R45" s="832">
        <f t="shared" si="7"/>
        <v>0</v>
      </c>
      <c r="S45" s="865">
        <f t="shared" si="7"/>
        <v>1906.1364700000267</v>
      </c>
      <c r="T45" s="911"/>
      <c r="U45" s="859">
        <f>U28-U5</f>
        <v>1000</v>
      </c>
      <c r="V45" s="859">
        <f>V28-V5</f>
        <v>3305.4161300000269</v>
      </c>
    </row>
    <row r="46" spans="1:25" x14ac:dyDescent="0.25">
      <c r="A46" s="431" t="s">
        <v>210</v>
      </c>
      <c r="C46" s="24"/>
      <c r="D46" s="24"/>
      <c r="E46" s="472"/>
      <c r="F46" s="472"/>
      <c r="G46" s="473"/>
      <c r="H46" s="468">
        <v>6875</v>
      </c>
      <c r="I46" s="468">
        <v>5989</v>
      </c>
      <c r="J46" s="468">
        <v>0</v>
      </c>
      <c r="K46" s="468">
        <v>6480</v>
      </c>
      <c r="L46" s="468">
        <v>1553</v>
      </c>
      <c r="M46" s="473"/>
      <c r="N46" s="471"/>
      <c r="O46" s="24"/>
      <c r="P46" s="24"/>
      <c r="S46" s="497"/>
      <c r="T46" s="497"/>
      <c r="U46" s="497"/>
      <c r="V46" s="497"/>
    </row>
    <row r="47" spans="1:25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887</v>
      </c>
      <c r="G47" s="25"/>
    </row>
    <row r="48" spans="1:25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1000</v>
      </c>
      <c r="G48" s="25"/>
    </row>
    <row r="49" spans="1:20" s="24" customFormat="1" ht="10.199999999999999" x14ac:dyDescent="0.2">
      <c r="E49" s="25"/>
      <c r="G49" s="29"/>
      <c r="H49" s="64"/>
      <c r="I49" s="29"/>
      <c r="J49" s="29"/>
      <c r="K49" s="29"/>
      <c r="L49" s="29"/>
      <c r="M49" s="29"/>
      <c r="N49" s="29"/>
      <c r="O49" s="29"/>
      <c r="P49" s="29"/>
      <c r="Q49" s="174"/>
      <c r="R49" s="174"/>
      <c r="S49" s="64"/>
      <c r="T49" s="141"/>
    </row>
    <row r="50" spans="1:20" s="14" customFormat="1" ht="11.4" x14ac:dyDescent="0.2">
      <c r="E50" s="498"/>
      <c r="F50" s="497"/>
      <c r="G50" s="64"/>
      <c r="H50" s="64"/>
      <c r="I50" s="64"/>
      <c r="J50" s="64"/>
      <c r="K50" s="64"/>
      <c r="L50" s="64"/>
      <c r="M50" s="64"/>
      <c r="N50" s="64"/>
      <c r="O50" s="497"/>
      <c r="P50" s="499"/>
      <c r="Q50" s="500"/>
      <c r="R50" s="64"/>
      <c r="S50" s="497"/>
      <c r="T50" s="141"/>
    </row>
    <row r="51" spans="1:20" s="239" customFormat="1" ht="11.4" x14ac:dyDescent="0.2">
      <c r="A51" s="235"/>
      <c r="C51" s="510"/>
      <c r="E51" s="511"/>
      <c r="F51" s="512"/>
      <c r="G51" s="512"/>
      <c r="H51" s="512"/>
      <c r="I51" s="512"/>
      <c r="J51" s="139"/>
      <c r="K51" s="139"/>
      <c r="L51" s="139"/>
      <c r="M51" s="139"/>
      <c r="N51" s="139"/>
      <c r="O51" s="139"/>
      <c r="P51" s="495"/>
      <c r="Q51" s="496"/>
      <c r="R51" s="139"/>
      <c r="S51" s="497"/>
      <c r="T51" s="139"/>
    </row>
    <row r="52" spans="1:20" x14ac:dyDescent="0.25">
      <c r="H52" s="64"/>
    </row>
    <row r="53" spans="1:20" x14ac:dyDescent="0.25">
      <c r="H53" s="64"/>
    </row>
    <row r="54" spans="1:20" x14ac:dyDescent="0.25">
      <c r="H54" s="64"/>
    </row>
  </sheetData>
  <mergeCells count="5">
    <mergeCell ref="A3:D3"/>
    <mergeCell ref="C4:D4"/>
    <mergeCell ref="A47:D47"/>
    <mergeCell ref="A48:E48"/>
    <mergeCell ref="H3:N3"/>
  </mergeCells>
  <phoneticPr fontId="0" type="noConversion"/>
  <pageMargins left="0.47244094488188981" right="0.39370078740157483" top="0.35433070866141736" bottom="0.35433070866141736" header="0.23622047244094491" footer="0.19685039370078741"/>
  <pageSetup paperSize="9" scale="85" orientation="landscape" r:id="rId1"/>
  <headerFooter alignWithMargins="0"/>
  <ignoredErrors>
    <ignoredError sqref="S5 U5:V5" formulaRange="1"/>
    <ignoredError sqref="F28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A59"/>
  <sheetViews>
    <sheetView showGridLines="0" workbookViewId="0">
      <pane ySplit="5" topLeftCell="A6" activePane="bottomLeft" state="frozen"/>
      <selection activeCell="V4" sqref="V4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0" customWidth="1"/>
    <col min="6" max="6" width="10.44140625" style="24" customWidth="1"/>
    <col min="7" max="7" width="10.44140625" style="29" customWidth="1"/>
    <col min="8" max="14" width="6.5546875" style="29" customWidth="1"/>
    <col min="15" max="15" width="9" style="29" hidden="1" customWidth="1"/>
    <col min="16" max="16" width="12.88671875" style="29" hidden="1" customWidth="1" collapsed="1"/>
    <col min="17" max="17" width="7.5546875" style="140" hidden="1" customWidth="1"/>
    <col min="18" max="18" width="10.109375" hidden="1" customWidth="1"/>
    <col min="19" max="19" width="10.44140625" customWidth="1" collapsed="1"/>
    <col min="20" max="20" width="2" style="141" customWidth="1"/>
    <col min="21" max="21" width="10.44140625" style="24" customWidth="1"/>
    <col min="22" max="22" width="10.44140625" customWidth="1" collapsed="1"/>
    <col min="24" max="24" width="9" bestFit="1" customWidth="1"/>
  </cols>
  <sheetData>
    <row r="1" spans="1:27" x14ac:dyDescent="0.25">
      <c r="E1" s="684"/>
      <c r="G1" s="24"/>
      <c r="H1" s="24"/>
      <c r="I1" s="24"/>
      <c r="J1" s="24"/>
      <c r="K1" s="24"/>
      <c r="L1" s="24"/>
      <c r="M1" s="24"/>
      <c r="N1" s="24"/>
      <c r="Q1" s="174"/>
      <c r="R1" s="174"/>
      <c r="S1" s="497"/>
      <c r="T1" s="139"/>
      <c r="V1" s="497"/>
    </row>
    <row r="2" spans="1:27" ht="13.8" thickBot="1" x14ac:dyDescent="0.3">
      <c r="E2"/>
      <c r="F2"/>
      <c r="G2"/>
      <c r="H2"/>
      <c r="I2"/>
      <c r="J2"/>
      <c r="K2"/>
      <c r="L2"/>
      <c r="M2"/>
      <c r="N2"/>
      <c r="O2"/>
      <c r="P2"/>
      <c r="Q2"/>
      <c r="T2"/>
      <c r="U2"/>
    </row>
    <row r="3" spans="1:27" ht="15.75" customHeight="1" thickBot="1" x14ac:dyDescent="0.35">
      <c r="A3" s="1045" t="s">
        <v>207</v>
      </c>
      <c r="B3" s="1055"/>
      <c r="C3" s="1055"/>
      <c r="D3" s="1055"/>
      <c r="E3" s="835"/>
      <c r="F3" s="227" t="s">
        <v>0</v>
      </c>
      <c r="G3" s="836" t="s">
        <v>2</v>
      </c>
      <c r="H3" s="1056" t="s">
        <v>3</v>
      </c>
      <c r="I3" s="1056"/>
      <c r="J3" s="1056"/>
      <c r="K3" s="1056"/>
      <c r="L3" s="1056"/>
      <c r="M3" s="1056"/>
      <c r="N3" s="1057"/>
      <c r="O3" s="837" t="s">
        <v>1</v>
      </c>
      <c r="P3" s="838" t="s">
        <v>4</v>
      </c>
      <c r="Q3" s="227" t="s">
        <v>111</v>
      </c>
      <c r="R3" s="227" t="s">
        <v>112</v>
      </c>
      <c r="S3" s="706" t="s">
        <v>4</v>
      </c>
      <c r="T3" s="839"/>
      <c r="U3" s="840" t="s">
        <v>0</v>
      </c>
      <c r="V3" s="706" t="s">
        <v>4</v>
      </c>
    </row>
    <row r="4" spans="1:27" s="7" customFormat="1" ht="15" customHeight="1" thickBot="1" x14ac:dyDescent="0.3">
      <c r="A4" s="841" t="s">
        <v>108</v>
      </c>
      <c r="B4" s="842"/>
      <c r="C4" s="1047" t="s">
        <v>83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849" t="s">
        <v>7</v>
      </c>
      <c r="P4" s="850">
        <v>2011</v>
      </c>
      <c r="Q4" s="849">
        <v>2016</v>
      </c>
      <c r="R4" s="849"/>
      <c r="S4" s="851">
        <v>2023</v>
      </c>
      <c r="T4" s="839"/>
      <c r="U4" s="852">
        <v>2023</v>
      </c>
      <c r="V4" s="853">
        <v>2022</v>
      </c>
      <c r="W4"/>
      <c r="X4"/>
      <c r="Y4"/>
    </row>
    <row r="5" spans="1:27" ht="13.8" thickBot="1" x14ac:dyDescent="0.3">
      <c r="A5" s="854" t="s">
        <v>166</v>
      </c>
      <c r="B5" s="855"/>
      <c r="C5" s="856"/>
      <c r="D5" s="857"/>
      <c r="E5" s="858">
        <v>1</v>
      </c>
      <c r="F5" s="859">
        <f t="shared" ref="F5:P5" si="0">SUM(F7:F27)</f>
        <v>67491</v>
      </c>
      <c r="G5" s="860">
        <f t="shared" si="0"/>
        <v>62496</v>
      </c>
      <c r="H5" s="861">
        <f t="shared" si="0"/>
        <v>2680</v>
      </c>
      <c r="I5" s="861">
        <f t="shared" si="0"/>
        <v>2315</v>
      </c>
      <c r="J5" s="861">
        <f t="shared" si="0"/>
        <v>0</v>
      </c>
      <c r="K5" s="861">
        <f t="shared" si="0"/>
        <v>0</v>
      </c>
      <c r="L5" s="861">
        <f t="shared" si="0"/>
        <v>0</v>
      </c>
      <c r="M5" s="861">
        <f t="shared" si="0"/>
        <v>0</v>
      </c>
      <c r="N5" s="862">
        <f>SUM(N7:N27)</f>
        <v>0</v>
      </c>
      <c r="O5" s="863">
        <f t="shared" si="0"/>
        <v>0</v>
      </c>
      <c r="P5" s="832">
        <f t="shared" si="0"/>
        <v>0</v>
      </c>
      <c r="Q5" s="864">
        <f>IF(F5=0,0,P5/F5)</f>
        <v>0</v>
      </c>
      <c r="R5" s="832">
        <f>SUM(R7:R27)</f>
        <v>0</v>
      </c>
      <c r="S5" s="865">
        <f>SUM(S7:S27)</f>
        <v>70321.04608</v>
      </c>
      <c r="T5" s="866"/>
      <c r="U5" s="859">
        <f>SUM(U7:U27)</f>
        <v>66684.102490000005</v>
      </c>
      <c r="V5" s="859">
        <f>SUM(V7:V27)</f>
        <v>75808.39132000001</v>
      </c>
      <c r="Z5" s="7"/>
      <c r="AA5" s="7"/>
    </row>
    <row r="6" spans="1:27" s="14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 t="shared" ref="F6:P6" si="1">SUM(F7:F17)</f>
        <v>63337</v>
      </c>
      <c r="G6" s="868">
        <f t="shared" si="1"/>
        <v>60623</v>
      </c>
      <c r="H6" s="325">
        <f t="shared" si="1"/>
        <v>2669</v>
      </c>
      <c r="I6" s="323">
        <f t="shared" si="1"/>
        <v>45</v>
      </c>
      <c r="J6" s="323">
        <f t="shared" si="1"/>
        <v>0</v>
      </c>
      <c r="K6" s="323">
        <f>SUM(K7:K17)</f>
        <v>0</v>
      </c>
      <c r="L6" s="323">
        <f t="shared" si="1"/>
        <v>0</v>
      </c>
      <c r="M6" s="323">
        <f t="shared" si="1"/>
        <v>0</v>
      </c>
      <c r="N6" s="321">
        <f>SUM(N7:N17)</f>
        <v>0</v>
      </c>
      <c r="O6" s="102">
        <f>SUM(O7:O17)</f>
        <v>0</v>
      </c>
      <c r="P6" s="102">
        <f t="shared" si="1"/>
        <v>0</v>
      </c>
      <c r="Q6" s="457">
        <f>IF(F6=0,0,P6/F6)</f>
        <v>0</v>
      </c>
      <c r="R6" s="102">
        <f>SUM(R7:R17)</f>
        <v>0</v>
      </c>
      <c r="S6" s="102">
        <f t="shared" ref="S6" si="2">SUM(S7:S17)</f>
        <v>64161.335120000003</v>
      </c>
      <c r="T6" s="866"/>
      <c r="U6" s="869">
        <v>60309.55</v>
      </c>
      <c r="V6" s="61">
        <v>54345.557180000011</v>
      </c>
      <c r="W6"/>
      <c r="X6"/>
      <c r="Y6"/>
      <c r="Z6" s="7"/>
      <c r="AA6" s="7"/>
    </row>
    <row r="7" spans="1:27" s="32" customFormat="1" x14ac:dyDescent="0.25">
      <c r="A7" s="31"/>
      <c r="C7" s="32" t="s">
        <v>16</v>
      </c>
      <c r="D7" s="33" t="s">
        <v>17</v>
      </c>
      <c r="E7" s="870">
        <v>3</v>
      </c>
      <c r="F7" s="871">
        <f>SUM(G7:N7)</f>
        <v>44105</v>
      </c>
      <c r="G7" s="872">
        <v>42380</v>
      </c>
      <c r="H7" s="873">
        <v>1680</v>
      </c>
      <c r="I7" s="874">
        <v>45</v>
      </c>
      <c r="J7" s="875"/>
      <c r="K7" s="875"/>
      <c r="L7" s="874"/>
      <c r="M7" s="874"/>
      <c r="N7" s="876"/>
      <c r="O7" s="871"/>
      <c r="P7" s="871"/>
      <c r="Q7" s="877"/>
      <c r="R7" s="878"/>
      <c r="S7" s="665">
        <v>45870.42153</v>
      </c>
      <c r="T7" s="217"/>
      <c r="U7" s="879">
        <v>40698</v>
      </c>
      <c r="V7" s="665">
        <v>37018.188620000001</v>
      </c>
      <c r="W7"/>
      <c r="X7"/>
      <c r="Y7"/>
      <c r="Z7" s="7"/>
      <c r="AA7" s="7"/>
    </row>
    <row r="8" spans="1:27" s="32" customFormat="1" x14ac:dyDescent="0.25">
      <c r="A8" s="31"/>
      <c r="D8" s="33" t="s">
        <v>18</v>
      </c>
      <c r="E8" s="870">
        <v>4</v>
      </c>
      <c r="F8" s="871">
        <f t="shared" ref="F8:F27" si="3">SUM(G8:N8)</f>
        <v>592</v>
      </c>
      <c r="G8" s="880">
        <v>360</v>
      </c>
      <c r="H8" s="873">
        <v>232</v>
      </c>
      <c r="I8" s="874">
        <v>0</v>
      </c>
      <c r="J8" s="875"/>
      <c r="K8" s="875"/>
      <c r="L8" s="874"/>
      <c r="M8" s="874"/>
      <c r="N8" s="876"/>
      <c r="O8" s="871"/>
      <c r="P8" s="871"/>
      <c r="Q8" s="877"/>
      <c r="R8" s="878"/>
      <c r="S8" s="665">
        <v>578.86</v>
      </c>
      <c r="T8" s="217"/>
      <c r="U8" s="879">
        <v>1563</v>
      </c>
      <c r="V8" s="665">
        <v>1343.95102</v>
      </c>
      <c r="W8"/>
      <c r="X8"/>
      <c r="Y8"/>
      <c r="Z8" s="7"/>
      <c r="AA8" s="7"/>
    </row>
    <row r="9" spans="1:27" s="32" customFormat="1" x14ac:dyDescent="0.25">
      <c r="A9" s="31"/>
      <c r="D9" s="33" t="s">
        <v>19</v>
      </c>
      <c r="E9" s="870">
        <v>5</v>
      </c>
      <c r="F9" s="871">
        <f t="shared" si="3"/>
        <v>15420.999999999998</v>
      </c>
      <c r="G9" s="880">
        <v>14832.999999999998</v>
      </c>
      <c r="H9" s="873">
        <v>588</v>
      </c>
      <c r="I9" s="874">
        <v>0</v>
      </c>
      <c r="J9" s="875"/>
      <c r="K9" s="875"/>
      <c r="L9" s="874"/>
      <c r="M9" s="874"/>
      <c r="N9" s="876"/>
      <c r="O9" s="871"/>
      <c r="P9" s="871"/>
      <c r="Q9" s="877"/>
      <c r="R9" s="878"/>
      <c r="S9" s="665">
        <v>15963.582710000001</v>
      </c>
      <c r="T9" s="217"/>
      <c r="U9" s="879">
        <v>14228.55</v>
      </c>
      <c r="V9" s="665">
        <v>12977.705110000001</v>
      </c>
      <c r="W9"/>
      <c r="X9"/>
      <c r="Y9"/>
      <c r="Z9" s="7"/>
      <c r="AA9" s="7"/>
    </row>
    <row r="10" spans="1:27" s="32" customFormat="1" x14ac:dyDescent="0.25">
      <c r="A10" s="31"/>
      <c r="D10" s="33" t="s">
        <v>20</v>
      </c>
      <c r="E10" s="870">
        <v>6</v>
      </c>
      <c r="F10" s="871">
        <f t="shared" si="3"/>
        <v>469</v>
      </c>
      <c r="G10" s="880">
        <v>300</v>
      </c>
      <c r="H10" s="873">
        <v>169</v>
      </c>
      <c r="I10" s="874">
        <v>0</v>
      </c>
      <c r="J10" s="875"/>
      <c r="K10" s="875"/>
      <c r="L10" s="874"/>
      <c r="M10" s="874"/>
      <c r="N10" s="876"/>
      <c r="O10" s="871"/>
      <c r="P10" s="871"/>
      <c r="Q10" s="877"/>
      <c r="R10" s="871"/>
      <c r="S10" s="665">
        <v>295.74828000000002</v>
      </c>
      <c r="T10" s="217"/>
      <c r="U10" s="879">
        <v>970</v>
      </c>
      <c r="V10" s="665">
        <v>338.35336000000001</v>
      </c>
      <c r="W10"/>
      <c r="X10"/>
      <c r="Y10"/>
      <c r="Z10" s="7"/>
      <c r="AA10" s="7"/>
    </row>
    <row r="11" spans="1:27" s="32" customFormat="1" x14ac:dyDescent="0.25">
      <c r="A11" s="31"/>
      <c r="D11" s="33" t="s">
        <v>21</v>
      </c>
      <c r="E11" s="870">
        <v>7</v>
      </c>
      <c r="F11" s="871">
        <f t="shared" si="3"/>
        <v>150</v>
      </c>
      <c r="G11" s="880">
        <v>150</v>
      </c>
      <c r="H11" s="873">
        <v>0</v>
      </c>
      <c r="I11" s="874">
        <v>0</v>
      </c>
      <c r="J11" s="875"/>
      <c r="K11" s="875"/>
      <c r="L11" s="874"/>
      <c r="M11" s="874"/>
      <c r="N11" s="876"/>
      <c r="O11" s="871"/>
      <c r="P11" s="871"/>
      <c r="Q11" s="877"/>
      <c r="R11" s="871"/>
      <c r="S11" s="665">
        <v>104.74291000000001</v>
      </c>
      <c r="T11" s="217"/>
      <c r="U11" s="879">
        <v>150</v>
      </c>
      <c r="V11" s="665">
        <v>54.345820000000003</v>
      </c>
      <c r="W11"/>
      <c r="X11"/>
      <c r="Y11"/>
      <c r="Z11" s="7"/>
      <c r="AA11" s="7"/>
    </row>
    <row r="12" spans="1:27" s="32" customFormat="1" x14ac:dyDescent="0.25">
      <c r="A12" s="31"/>
      <c r="D12" s="33" t="s">
        <v>22</v>
      </c>
      <c r="E12" s="870">
        <v>8</v>
      </c>
      <c r="F12" s="871">
        <f t="shared" si="3"/>
        <v>700</v>
      </c>
      <c r="G12" s="880">
        <v>700</v>
      </c>
      <c r="H12" s="873">
        <v>0</v>
      </c>
      <c r="I12" s="874">
        <v>0</v>
      </c>
      <c r="J12" s="875"/>
      <c r="K12" s="875"/>
      <c r="L12" s="874"/>
      <c r="M12" s="874"/>
      <c r="N12" s="876"/>
      <c r="O12" s="871"/>
      <c r="P12" s="871"/>
      <c r="Q12" s="877"/>
      <c r="R12" s="871"/>
      <c r="S12" s="665">
        <v>589.95063000000005</v>
      </c>
      <c r="T12" s="217"/>
      <c r="U12" s="879">
        <v>1000</v>
      </c>
      <c r="V12" s="665">
        <v>845.81960000000004</v>
      </c>
      <c r="W12"/>
      <c r="X12"/>
      <c r="Y12"/>
      <c r="Z12" s="7"/>
      <c r="AA12" s="7"/>
    </row>
    <row r="13" spans="1:27" s="32" customFormat="1" x14ac:dyDescent="0.25">
      <c r="A13" s="31"/>
      <c r="D13" s="33" t="s">
        <v>23</v>
      </c>
      <c r="E13" s="870">
        <v>9</v>
      </c>
      <c r="F13" s="871">
        <f t="shared" si="3"/>
        <v>1300</v>
      </c>
      <c r="G13" s="880">
        <v>1300</v>
      </c>
      <c r="H13" s="873">
        <v>0</v>
      </c>
      <c r="I13" s="874">
        <v>0</v>
      </c>
      <c r="J13" s="875"/>
      <c r="K13" s="875"/>
      <c r="L13" s="874"/>
      <c r="M13" s="874"/>
      <c r="N13" s="876"/>
      <c r="O13" s="871"/>
      <c r="P13" s="871"/>
      <c r="Q13" s="877"/>
      <c r="R13" s="871"/>
      <c r="S13" s="665">
        <v>1176.7423000000001</v>
      </c>
      <c r="T13" s="217"/>
      <c r="U13" s="879">
        <v>1200</v>
      </c>
      <c r="V13" s="665">
        <v>1189.09438</v>
      </c>
      <c r="W13"/>
      <c r="X13"/>
      <c r="Y13"/>
      <c r="Z13" s="7"/>
      <c r="AA13" s="7"/>
    </row>
    <row r="14" spans="1:27" s="32" customFormat="1" x14ac:dyDescent="0.25">
      <c r="A14" s="31"/>
      <c r="D14" s="33" t="s">
        <v>24</v>
      </c>
      <c r="E14" s="870">
        <v>10</v>
      </c>
      <c r="F14" s="871">
        <f t="shared" si="3"/>
        <v>300</v>
      </c>
      <c r="G14" s="872">
        <v>300</v>
      </c>
      <c r="H14" s="873">
        <v>0</v>
      </c>
      <c r="I14" s="874">
        <v>0</v>
      </c>
      <c r="J14" s="875"/>
      <c r="K14" s="875"/>
      <c r="L14" s="874"/>
      <c r="M14" s="874"/>
      <c r="N14" s="876"/>
      <c r="O14" s="871"/>
      <c r="P14" s="871"/>
      <c r="Q14" s="877"/>
      <c r="R14" s="871"/>
      <c r="S14" s="665">
        <v>229.21129000000002</v>
      </c>
      <c r="T14" s="217"/>
      <c r="U14" s="879">
        <v>500</v>
      </c>
      <c r="V14" s="665">
        <v>476.58166999999997</v>
      </c>
      <c r="W14"/>
      <c r="X14"/>
      <c r="Y14"/>
      <c r="Z14" s="7"/>
      <c r="AA14" s="7"/>
    </row>
    <row r="15" spans="1:27" s="32" customFormat="1" x14ac:dyDescent="0.25">
      <c r="A15" s="31"/>
      <c r="D15" s="33" t="s">
        <v>25</v>
      </c>
      <c r="E15" s="870">
        <v>11</v>
      </c>
      <c r="F15" s="871">
        <f t="shared" si="3"/>
        <v>300</v>
      </c>
      <c r="G15" s="880">
        <v>300</v>
      </c>
      <c r="H15" s="873">
        <v>0</v>
      </c>
      <c r="I15" s="874">
        <v>0</v>
      </c>
      <c r="J15" s="875"/>
      <c r="K15" s="875"/>
      <c r="L15" s="874"/>
      <c r="M15" s="874"/>
      <c r="N15" s="876"/>
      <c r="O15" s="871"/>
      <c r="P15" s="871"/>
      <c r="Q15" s="877"/>
      <c r="R15" s="878"/>
      <c r="S15" s="665">
        <v>264.76350000000002</v>
      </c>
      <c r="T15" s="217"/>
      <c r="U15" s="879">
        <v>0</v>
      </c>
      <c r="V15" s="665">
        <v>346.3098</v>
      </c>
      <c r="W15"/>
      <c r="X15"/>
      <c r="Y15"/>
      <c r="Z15" s="7"/>
      <c r="AA15" s="7"/>
    </row>
    <row r="16" spans="1:27" s="32" customFormat="1" x14ac:dyDescent="0.25">
      <c r="A16" s="31"/>
      <c r="D16" s="33" t="s">
        <v>26</v>
      </c>
      <c r="E16" s="870">
        <v>12</v>
      </c>
      <c r="F16" s="871">
        <f t="shared" si="3"/>
        <v>0</v>
      </c>
      <c r="G16" s="880">
        <v>0</v>
      </c>
      <c r="H16" s="873">
        <v>0</v>
      </c>
      <c r="I16" s="874">
        <v>0</v>
      </c>
      <c r="J16" s="875"/>
      <c r="K16" s="875"/>
      <c r="L16" s="874"/>
      <c r="M16" s="874"/>
      <c r="N16" s="876"/>
      <c r="O16" s="871"/>
      <c r="P16" s="871"/>
      <c r="Q16" s="877"/>
      <c r="R16" s="871"/>
      <c r="S16" s="665">
        <v>0</v>
      </c>
      <c r="T16" s="217"/>
      <c r="U16" s="879">
        <v>0</v>
      </c>
      <c r="V16" s="665">
        <v>0</v>
      </c>
      <c r="W16"/>
      <c r="X16"/>
      <c r="Y16"/>
      <c r="Z16" s="7"/>
      <c r="AA16" s="7"/>
    </row>
    <row r="17" spans="1:27" s="32" customFormat="1" x14ac:dyDescent="0.25">
      <c r="A17" s="31"/>
      <c r="D17" s="32" t="s">
        <v>27</v>
      </c>
      <c r="E17" s="881">
        <v>13</v>
      </c>
      <c r="F17" s="882">
        <f t="shared" si="3"/>
        <v>0</v>
      </c>
      <c r="G17" s="883">
        <v>0</v>
      </c>
      <c r="H17" s="884">
        <v>0</v>
      </c>
      <c r="I17" s="885">
        <v>0</v>
      </c>
      <c r="J17" s="886"/>
      <c r="K17" s="886"/>
      <c r="L17" s="885"/>
      <c r="M17" s="885"/>
      <c r="N17" s="887"/>
      <c r="O17" s="882"/>
      <c r="P17" s="882"/>
      <c r="Q17" s="579"/>
      <c r="R17" s="882"/>
      <c r="S17" s="666">
        <v>-912.68803000000003</v>
      </c>
      <c r="T17" s="217"/>
      <c r="U17" s="888">
        <v>0</v>
      </c>
      <c r="V17" s="667">
        <v>-244.79220000000026</v>
      </c>
      <c r="W17"/>
      <c r="X17"/>
      <c r="Y17"/>
      <c r="Z17" s="7"/>
      <c r="AA17" s="7"/>
    </row>
    <row r="18" spans="1:27" s="14" customFormat="1" x14ac:dyDescent="0.25">
      <c r="A18" s="438"/>
      <c r="B18" s="889" t="s">
        <v>28</v>
      </c>
      <c r="C18" s="889"/>
      <c r="D18" s="889"/>
      <c r="E18" s="890">
        <v>14</v>
      </c>
      <c r="F18" s="891">
        <f t="shared" si="3"/>
        <v>0</v>
      </c>
      <c r="G18" s="892">
        <v>0</v>
      </c>
      <c r="H18" s="893">
        <v>0</v>
      </c>
      <c r="I18" s="894">
        <v>0</v>
      </c>
      <c r="J18" s="895"/>
      <c r="K18" s="895"/>
      <c r="L18" s="894"/>
      <c r="M18" s="894"/>
      <c r="N18" s="896"/>
      <c r="O18" s="891"/>
      <c r="P18" s="891"/>
      <c r="Q18" s="897"/>
      <c r="R18" s="891"/>
      <c r="S18" s="898">
        <v>0</v>
      </c>
      <c r="T18" s="866"/>
      <c r="U18" s="899">
        <v>0</v>
      </c>
      <c r="V18" s="898">
        <v>0</v>
      </c>
      <c r="W18"/>
      <c r="X18"/>
      <c r="Y18"/>
      <c r="Z18" s="7"/>
      <c r="AA18" s="7"/>
    </row>
    <row r="19" spans="1:27" s="14" customFormat="1" x14ac:dyDescent="0.25">
      <c r="A19" s="438"/>
      <c r="B19" s="442" t="s">
        <v>30</v>
      </c>
      <c r="C19" s="443"/>
      <c r="D19" s="443"/>
      <c r="E19" s="867">
        <v>15</v>
      </c>
      <c r="F19" s="61">
        <f t="shared" si="3"/>
        <v>0</v>
      </c>
      <c r="G19" s="868">
        <v>0</v>
      </c>
      <c r="H19" s="325">
        <v>0</v>
      </c>
      <c r="I19" s="323">
        <v>0</v>
      </c>
      <c r="J19" s="458"/>
      <c r="K19" s="458"/>
      <c r="L19" s="323"/>
      <c r="M19" s="323"/>
      <c r="N19" s="321"/>
      <c r="O19" s="61"/>
      <c r="P19" s="61"/>
      <c r="Q19" s="182"/>
      <c r="R19" s="61"/>
      <c r="S19" s="635">
        <v>0</v>
      </c>
      <c r="T19" s="866"/>
      <c r="U19" s="869">
        <v>0</v>
      </c>
      <c r="V19" s="635">
        <v>0</v>
      </c>
      <c r="W19"/>
      <c r="X19"/>
      <c r="Y19"/>
      <c r="Z19" s="7"/>
      <c r="AA19" s="7"/>
    </row>
    <row r="20" spans="1:27" s="14" customFormat="1" x14ac:dyDescent="0.25">
      <c r="A20" s="438"/>
      <c r="B20" s="442" t="s">
        <v>186</v>
      </c>
      <c r="C20" s="443"/>
      <c r="D20" s="443"/>
      <c r="E20" s="867">
        <v>16</v>
      </c>
      <c r="F20" s="61">
        <f t="shared" si="3"/>
        <v>1824</v>
      </c>
      <c r="G20" s="868">
        <v>1813</v>
      </c>
      <c r="H20" s="325">
        <v>11</v>
      </c>
      <c r="I20" s="323">
        <v>0</v>
      </c>
      <c r="J20" s="458"/>
      <c r="K20" s="458"/>
      <c r="L20" s="323"/>
      <c r="M20" s="323"/>
      <c r="N20" s="321"/>
      <c r="O20" s="61"/>
      <c r="P20" s="61"/>
      <c r="Q20" s="182"/>
      <c r="R20" s="61"/>
      <c r="S20" s="635">
        <v>3687.8422500000001</v>
      </c>
      <c r="T20" s="866"/>
      <c r="U20" s="869">
        <v>3839.4124899999997</v>
      </c>
      <c r="V20" s="635">
        <v>10327.7462</v>
      </c>
      <c r="W20"/>
      <c r="X20"/>
      <c r="Y20"/>
      <c r="Z20" s="7"/>
      <c r="AA20" s="7"/>
    </row>
    <row r="21" spans="1:27" s="14" customFormat="1" x14ac:dyDescent="0.25">
      <c r="A21" s="438"/>
      <c r="B21" s="442" t="s">
        <v>36</v>
      </c>
      <c r="C21" s="442"/>
      <c r="D21" s="442"/>
      <c r="E21" s="867">
        <v>17</v>
      </c>
      <c r="F21" s="61">
        <f t="shared" si="3"/>
        <v>0</v>
      </c>
      <c r="G21" s="868">
        <v>0</v>
      </c>
      <c r="H21" s="325">
        <v>0</v>
      </c>
      <c r="I21" s="323">
        <v>0</v>
      </c>
      <c r="J21" s="458"/>
      <c r="K21" s="458"/>
      <c r="L21" s="323"/>
      <c r="M21" s="323"/>
      <c r="N21" s="321"/>
      <c r="O21" s="61"/>
      <c r="P21" s="61"/>
      <c r="Q21" s="182"/>
      <c r="R21" s="61"/>
      <c r="S21" s="635">
        <v>0</v>
      </c>
      <c r="T21" s="866"/>
      <c r="U21" s="869">
        <v>0</v>
      </c>
      <c r="V21" s="635">
        <v>0</v>
      </c>
      <c r="W21"/>
      <c r="X21"/>
      <c r="Y21"/>
      <c r="Z21" s="7"/>
      <c r="AA21" s="7"/>
    </row>
    <row r="22" spans="1:27" s="239" customFormat="1" x14ac:dyDescent="0.25">
      <c r="A22" s="235"/>
      <c r="B22" s="236" t="s">
        <v>165</v>
      </c>
      <c r="C22" s="236"/>
      <c r="D22" s="236"/>
      <c r="E22" s="900">
        <v>18</v>
      </c>
      <c r="F22" s="520">
        <f t="shared" si="3"/>
        <v>0</v>
      </c>
      <c r="G22" s="901">
        <v>0</v>
      </c>
      <c r="H22" s="240">
        <v>0</v>
      </c>
      <c r="I22" s="241">
        <v>0</v>
      </c>
      <c r="J22" s="241"/>
      <c r="K22" s="241"/>
      <c r="L22" s="241"/>
      <c r="M22" s="241"/>
      <c r="N22" s="434"/>
      <c r="O22" s="583"/>
      <c r="P22" s="238"/>
      <c r="Q22" s="632"/>
      <c r="R22" s="606"/>
      <c r="S22" s="238">
        <v>0</v>
      </c>
      <c r="T22" s="139"/>
      <c r="U22" s="522">
        <v>0</v>
      </c>
      <c r="V22" s="238">
        <v>1466.31675</v>
      </c>
      <c r="W22"/>
      <c r="X22"/>
      <c r="Y22"/>
      <c r="Z22" s="7"/>
      <c r="AA22" s="7"/>
    </row>
    <row r="23" spans="1:27" s="14" customFormat="1" x14ac:dyDescent="0.25">
      <c r="A23" s="438"/>
      <c r="B23" s="442" t="s">
        <v>40</v>
      </c>
      <c r="C23" s="442"/>
      <c r="D23" s="442"/>
      <c r="E23" s="867">
        <v>19</v>
      </c>
      <c r="F23" s="61">
        <f t="shared" si="3"/>
        <v>2270</v>
      </c>
      <c r="G23" s="868">
        <v>0</v>
      </c>
      <c r="H23" s="325">
        <v>0</v>
      </c>
      <c r="I23" s="323">
        <v>2270</v>
      </c>
      <c r="J23" s="458"/>
      <c r="K23" s="458"/>
      <c r="L23" s="323"/>
      <c r="M23" s="323"/>
      <c r="N23" s="321"/>
      <c r="O23" s="61"/>
      <c r="P23" s="61"/>
      <c r="Q23" s="182"/>
      <c r="R23" s="61"/>
      <c r="S23" s="635">
        <v>2429.1907099999999</v>
      </c>
      <c r="T23" s="866"/>
      <c r="U23" s="869">
        <v>2435.14</v>
      </c>
      <c r="V23" s="635">
        <v>7709.7914700000001</v>
      </c>
      <c r="W23"/>
      <c r="X23"/>
      <c r="Y23"/>
      <c r="Z23" s="7"/>
      <c r="AA23" s="7"/>
    </row>
    <row r="24" spans="1:27" s="14" customFormat="1" x14ac:dyDescent="0.25">
      <c r="A24" s="438"/>
      <c r="B24" s="442" t="s">
        <v>43</v>
      </c>
      <c r="C24" s="442"/>
      <c r="D24" s="442"/>
      <c r="E24" s="867">
        <v>20</v>
      </c>
      <c r="F24" s="61">
        <f t="shared" si="3"/>
        <v>0</v>
      </c>
      <c r="G24" s="868">
        <v>0</v>
      </c>
      <c r="H24" s="325">
        <v>0</v>
      </c>
      <c r="I24" s="323">
        <v>0</v>
      </c>
      <c r="J24" s="458"/>
      <c r="K24" s="458"/>
      <c r="L24" s="323"/>
      <c r="M24" s="323"/>
      <c r="N24" s="321"/>
      <c r="O24" s="61"/>
      <c r="P24" s="61"/>
      <c r="Q24" s="182"/>
      <c r="R24" s="61"/>
      <c r="S24" s="635">
        <v>0</v>
      </c>
      <c r="T24" s="866"/>
      <c r="U24" s="869">
        <v>0</v>
      </c>
      <c r="V24" s="635">
        <v>0</v>
      </c>
      <c r="W24"/>
      <c r="X24"/>
      <c r="Y24"/>
      <c r="Z24" s="7"/>
      <c r="AA24" s="7"/>
    </row>
    <row r="25" spans="1:27" s="239" customFormat="1" x14ac:dyDescent="0.25">
      <c r="A25" s="235"/>
      <c r="B25" s="236" t="s">
        <v>145</v>
      </c>
      <c r="C25" s="236"/>
      <c r="D25" s="236"/>
      <c r="E25" s="900">
        <v>21</v>
      </c>
      <c r="F25" s="520">
        <f t="shared" si="3"/>
        <v>0</v>
      </c>
      <c r="G25" s="901">
        <v>0</v>
      </c>
      <c r="H25" s="240">
        <v>0</v>
      </c>
      <c r="I25" s="241">
        <v>0</v>
      </c>
      <c r="J25" s="241"/>
      <c r="K25" s="241"/>
      <c r="L25" s="241"/>
      <c r="M25" s="241"/>
      <c r="N25" s="434"/>
      <c r="O25" s="583"/>
      <c r="P25" s="238"/>
      <c r="Q25" s="632"/>
      <c r="R25" s="606"/>
      <c r="S25" s="238">
        <v>0</v>
      </c>
      <c r="T25" s="139"/>
      <c r="U25" s="522">
        <v>0</v>
      </c>
      <c r="V25" s="238">
        <v>1902.9681</v>
      </c>
      <c r="W25"/>
      <c r="X25"/>
      <c r="Y25"/>
      <c r="Z25" s="7"/>
      <c r="AA25" s="7"/>
    </row>
    <row r="26" spans="1:27" s="14" customFormat="1" x14ac:dyDescent="0.25">
      <c r="A26" s="438"/>
      <c r="B26" s="442" t="s">
        <v>44</v>
      </c>
      <c r="C26" s="442"/>
      <c r="D26" s="442"/>
      <c r="E26" s="867">
        <v>22</v>
      </c>
      <c r="F26" s="61">
        <f t="shared" si="3"/>
        <v>0</v>
      </c>
      <c r="G26" s="868">
        <v>0</v>
      </c>
      <c r="H26" s="325">
        <v>0</v>
      </c>
      <c r="I26" s="323">
        <v>0</v>
      </c>
      <c r="J26" s="458"/>
      <c r="K26" s="458"/>
      <c r="L26" s="323"/>
      <c r="M26" s="323"/>
      <c r="N26" s="321"/>
      <c r="O26" s="61"/>
      <c r="P26" s="61"/>
      <c r="Q26" s="182"/>
      <c r="R26" s="61"/>
      <c r="S26" s="635">
        <v>0</v>
      </c>
      <c r="T26" s="866"/>
      <c r="U26" s="869">
        <v>0</v>
      </c>
      <c r="V26" s="635">
        <v>0</v>
      </c>
      <c r="W26"/>
      <c r="X26"/>
      <c r="Y26"/>
      <c r="Z26" s="7"/>
      <c r="AA26" s="7"/>
    </row>
    <row r="27" spans="1:27" s="14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904">
        <f t="shared" si="3"/>
        <v>60</v>
      </c>
      <c r="G27" s="905">
        <v>60</v>
      </c>
      <c r="H27" s="906">
        <v>0</v>
      </c>
      <c r="I27" s="907">
        <v>0</v>
      </c>
      <c r="J27" s="908"/>
      <c r="K27" s="908"/>
      <c r="L27" s="907"/>
      <c r="M27" s="907"/>
      <c r="N27" s="497"/>
      <c r="O27" s="61"/>
      <c r="P27" s="61"/>
      <c r="Q27" s="182"/>
      <c r="R27" s="103"/>
      <c r="S27" s="909">
        <v>42.677999999999997</v>
      </c>
      <c r="T27" s="866"/>
      <c r="U27" s="910">
        <v>100</v>
      </c>
      <c r="V27" s="909">
        <v>56.011620000000001</v>
      </c>
      <c r="W27"/>
      <c r="X27"/>
      <c r="Y27"/>
      <c r="Z27" s="7"/>
      <c r="AA27" s="7"/>
    </row>
    <row r="28" spans="1:27" ht="13.8" thickBot="1" x14ac:dyDescent="0.3">
      <c r="A28" s="854" t="s">
        <v>167</v>
      </c>
      <c r="B28" s="855"/>
      <c r="C28" s="855"/>
      <c r="D28" s="855"/>
      <c r="E28" s="858">
        <v>24</v>
      </c>
      <c r="F28" s="859">
        <f>SUM(F29:F43)</f>
        <v>67896</v>
      </c>
      <c r="G28" s="860">
        <f t="shared" ref="G28:M28" si="4">SUM(G29:G43)</f>
        <v>62901</v>
      </c>
      <c r="H28" s="861">
        <f t="shared" si="4"/>
        <v>2680</v>
      </c>
      <c r="I28" s="861">
        <f t="shared" si="4"/>
        <v>2315</v>
      </c>
      <c r="J28" s="861">
        <f t="shared" si="4"/>
        <v>0</v>
      </c>
      <c r="K28" s="861">
        <f t="shared" si="4"/>
        <v>0</v>
      </c>
      <c r="L28" s="861">
        <f t="shared" si="4"/>
        <v>0</v>
      </c>
      <c r="M28" s="861">
        <f t="shared" si="4"/>
        <v>0</v>
      </c>
      <c r="N28" s="862">
        <f>SUM(N29:N43)</f>
        <v>0</v>
      </c>
      <c r="O28" s="863">
        <f>SUM(O29:O43)</f>
        <v>0</v>
      </c>
      <c r="P28" s="832">
        <f>SUM(P29:P43)</f>
        <v>0</v>
      </c>
      <c r="Q28" s="864">
        <f>IF(F28=0,0,P28/F28)</f>
        <v>0</v>
      </c>
      <c r="R28" s="832">
        <f>SUM(R29:R43)</f>
        <v>0</v>
      </c>
      <c r="S28" s="859">
        <f>SUM(S29:S43)</f>
        <v>70688.895480000007</v>
      </c>
      <c r="T28" s="911"/>
      <c r="U28" s="859">
        <f>SUM(U29:U43)</f>
        <v>67116.402490000008</v>
      </c>
      <c r="V28" s="859">
        <f>SUM(V29:V43)</f>
        <v>76684.706900000005</v>
      </c>
      <c r="Z28" s="7"/>
      <c r="AA28" s="7"/>
    </row>
    <row r="29" spans="1:27" s="14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61">
        <f>SUM(G29:N29)</f>
        <v>55080</v>
      </c>
      <c r="G29" s="868">
        <v>55080</v>
      </c>
      <c r="H29" s="325">
        <v>0</v>
      </c>
      <c r="I29" s="323">
        <v>0</v>
      </c>
      <c r="J29" s="458"/>
      <c r="K29" s="458"/>
      <c r="L29" s="323"/>
      <c r="M29" s="323"/>
      <c r="N29" s="321"/>
      <c r="O29" s="102"/>
      <c r="P29" s="102"/>
      <c r="Q29" s="457"/>
      <c r="R29" s="102"/>
      <c r="S29" s="635">
        <v>54000</v>
      </c>
      <c r="T29" s="866"/>
      <c r="U29" s="869">
        <v>54000</v>
      </c>
      <c r="V29" s="635">
        <v>49377.174559999999</v>
      </c>
      <c r="W29"/>
      <c r="X29"/>
      <c r="Y29"/>
      <c r="Z29" s="7"/>
      <c r="AA29" s="7"/>
    </row>
    <row r="30" spans="1:27" s="14" customFormat="1" x14ac:dyDescent="0.25">
      <c r="A30" s="438"/>
      <c r="B30" s="442" t="s">
        <v>28</v>
      </c>
      <c r="C30" s="442"/>
      <c r="D30" s="442"/>
      <c r="E30" s="867">
        <v>26</v>
      </c>
      <c r="F30" s="61">
        <f t="shared" ref="F30:F43" si="5">SUM(G30:N30)</f>
        <v>0</v>
      </c>
      <c r="G30" s="912">
        <v>0</v>
      </c>
      <c r="H30" s="183">
        <v>0</v>
      </c>
      <c r="I30" s="60">
        <v>0</v>
      </c>
      <c r="J30" s="160"/>
      <c r="K30" s="160"/>
      <c r="L30" s="60"/>
      <c r="M30" s="60"/>
      <c r="N30" s="223"/>
      <c r="O30" s="184"/>
      <c r="P30" s="184"/>
      <c r="Q30" s="460"/>
      <c r="R30" s="184"/>
      <c r="S30" s="635">
        <v>0</v>
      </c>
      <c r="T30" s="866"/>
      <c r="U30" s="869">
        <v>0</v>
      </c>
      <c r="V30" s="635">
        <v>0</v>
      </c>
      <c r="W30"/>
      <c r="X30"/>
      <c r="Y30"/>
      <c r="Z30" s="7"/>
      <c r="AA30" s="7"/>
    </row>
    <row r="31" spans="1:27" s="14" customFormat="1" x14ac:dyDescent="0.25">
      <c r="A31" s="438"/>
      <c r="B31" s="442" t="s">
        <v>30</v>
      </c>
      <c r="C31" s="442"/>
      <c r="D31" s="442"/>
      <c r="E31" s="867">
        <v>27</v>
      </c>
      <c r="F31" s="61">
        <f t="shared" si="5"/>
        <v>0</v>
      </c>
      <c r="G31" s="912">
        <v>0</v>
      </c>
      <c r="H31" s="183">
        <v>0</v>
      </c>
      <c r="I31" s="60">
        <v>0</v>
      </c>
      <c r="J31" s="160"/>
      <c r="K31" s="160"/>
      <c r="L31" s="60"/>
      <c r="M31" s="60"/>
      <c r="N31" s="223"/>
      <c r="O31" s="184"/>
      <c r="P31" s="184"/>
      <c r="Q31" s="460"/>
      <c r="R31" s="184"/>
      <c r="S31" s="635">
        <v>0</v>
      </c>
      <c r="T31" s="866"/>
      <c r="U31" s="869">
        <v>0</v>
      </c>
      <c r="V31" s="635">
        <v>0</v>
      </c>
      <c r="W31"/>
      <c r="X31"/>
      <c r="Y31"/>
      <c r="Z31" s="7"/>
      <c r="AA31" s="7"/>
    </row>
    <row r="32" spans="1:27" s="14" customFormat="1" x14ac:dyDescent="0.25">
      <c r="A32" s="438"/>
      <c r="B32" s="442" t="s">
        <v>186</v>
      </c>
      <c r="C32" s="443"/>
      <c r="D32" s="443"/>
      <c r="E32" s="867">
        <v>28</v>
      </c>
      <c r="F32" s="61">
        <f t="shared" si="5"/>
        <v>1824</v>
      </c>
      <c r="G32" s="912">
        <v>1813</v>
      </c>
      <c r="H32" s="183">
        <v>11</v>
      </c>
      <c r="I32" s="60">
        <v>0</v>
      </c>
      <c r="J32" s="160"/>
      <c r="K32" s="160"/>
      <c r="L32" s="60"/>
      <c r="M32" s="60"/>
      <c r="N32" s="223"/>
      <c r="O32" s="184"/>
      <c r="P32" s="184"/>
      <c r="Q32" s="460"/>
      <c r="R32" s="184"/>
      <c r="S32" s="635">
        <v>3687.8422500000001</v>
      </c>
      <c r="T32" s="866"/>
      <c r="U32" s="869">
        <v>3839.4124899999997</v>
      </c>
      <c r="V32" s="635">
        <v>10327.7462</v>
      </c>
      <c r="W32"/>
      <c r="X32"/>
      <c r="Y32"/>
      <c r="Z32" s="7"/>
      <c r="AA32" s="7"/>
    </row>
    <row r="33" spans="1:27" s="14" customFormat="1" x14ac:dyDescent="0.25">
      <c r="A33" s="438"/>
      <c r="B33" s="442" t="s">
        <v>51</v>
      </c>
      <c r="C33" s="442"/>
      <c r="D33" s="442"/>
      <c r="E33" s="867">
        <v>29</v>
      </c>
      <c r="F33" s="61">
        <f t="shared" si="5"/>
        <v>0</v>
      </c>
      <c r="G33" s="912">
        <v>0</v>
      </c>
      <c r="H33" s="183">
        <v>0</v>
      </c>
      <c r="I33" s="60">
        <v>0</v>
      </c>
      <c r="J33" s="160"/>
      <c r="K33" s="160"/>
      <c r="L33" s="60"/>
      <c r="M33" s="60"/>
      <c r="N33" s="223"/>
      <c r="O33" s="184"/>
      <c r="P33" s="184"/>
      <c r="Q33" s="460"/>
      <c r="R33" s="184"/>
      <c r="S33" s="635">
        <v>0</v>
      </c>
      <c r="T33" s="866"/>
      <c r="U33" s="869">
        <v>0</v>
      </c>
      <c r="V33" s="635">
        <v>0</v>
      </c>
      <c r="W33"/>
      <c r="X33"/>
      <c r="Y33"/>
      <c r="Z33" s="7"/>
      <c r="AA33" s="7"/>
    </row>
    <row r="34" spans="1:27" s="14" customFormat="1" x14ac:dyDescent="0.25">
      <c r="A34" s="438"/>
      <c r="B34" s="442" t="s">
        <v>36</v>
      </c>
      <c r="C34" s="442"/>
      <c r="D34" s="442"/>
      <c r="E34" s="867">
        <v>30</v>
      </c>
      <c r="F34" s="61">
        <f t="shared" si="5"/>
        <v>0</v>
      </c>
      <c r="G34" s="912">
        <v>0</v>
      </c>
      <c r="H34" s="183">
        <v>0</v>
      </c>
      <c r="I34" s="60">
        <v>0</v>
      </c>
      <c r="J34" s="160"/>
      <c r="K34" s="160"/>
      <c r="L34" s="60"/>
      <c r="M34" s="60"/>
      <c r="N34" s="223"/>
      <c r="O34" s="184"/>
      <c r="P34" s="184"/>
      <c r="Q34" s="460"/>
      <c r="R34" s="184"/>
      <c r="S34" s="635">
        <v>0</v>
      </c>
      <c r="T34" s="866"/>
      <c r="U34" s="869">
        <v>0</v>
      </c>
      <c r="V34" s="635">
        <v>0</v>
      </c>
      <c r="W34"/>
      <c r="X34"/>
      <c r="Y34"/>
      <c r="Z34" s="7"/>
      <c r="AA34" s="7"/>
    </row>
    <row r="35" spans="1:27" s="239" customFormat="1" x14ac:dyDescent="0.25">
      <c r="A35" s="235"/>
      <c r="B35" s="236" t="s">
        <v>165</v>
      </c>
      <c r="C35" s="236"/>
      <c r="D35" s="236"/>
      <c r="E35" s="900">
        <v>31</v>
      </c>
      <c r="F35" s="520">
        <f t="shared" si="5"/>
        <v>0</v>
      </c>
      <c r="G35" s="901">
        <v>0</v>
      </c>
      <c r="H35" s="240">
        <v>0</v>
      </c>
      <c r="I35" s="241">
        <v>0</v>
      </c>
      <c r="J35" s="241"/>
      <c r="K35" s="241"/>
      <c r="L35" s="241"/>
      <c r="M35" s="241"/>
      <c r="N35" s="434"/>
      <c r="O35" s="583"/>
      <c r="P35" s="238"/>
      <c r="Q35" s="632"/>
      <c r="R35" s="606"/>
      <c r="S35" s="238">
        <v>0</v>
      </c>
      <c r="T35" s="139"/>
      <c r="U35" s="522">
        <v>0</v>
      </c>
      <c r="V35" s="238">
        <v>1466.31675</v>
      </c>
      <c r="W35"/>
      <c r="X35"/>
      <c r="Y35"/>
      <c r="Z35" s="7"/>
      <c r="AA35" s="7"/>
    </row>
    <row r="36" spans="1:27" s="14" customFormat="1" x14ac:dyDescent="0.25">
      <c r="A36" s="438"/>
      <c r="B36" s="442" t="s">
        <v>53</v>
      </c>
      <c r="C36" s="442"/>
      <c r="D36" s="442"/>
      <c r="E36" s="867">
        <v>32</v>
      </c>
      <c r="F36" s="61">
        <f t="shared" si="5"/>
        <v>2270</v>
      </c>
      <c r="G36" s="912">
        <v>0</v>
      </c>
      <c r="H36" s="183">
        <v>0</v>
      </c>
      <c r="I36" s="60">
        <v>2270</v>
      </c>
      <c r="J36" s="60"/>
      <c r="K36" s="160"/>
      <c r="L36" s="60"/>
      <c r="M36" s="60"/>
      <c r="N36" s="223"/>
      <c r="O36" s="184"/>
      <c r="P36" s="184"/>
      <c r="Q36" s="460"/>
      <c r="R36" s="184"/>
      <c r="S36" s="635">
        <v>2429.1907099999999</v>
      </c>
      <c r="T36" s="866"/>
      <c r="U36" s="869">
        <v>2435.14</v>
      </c>
      <c r="V36" s="635">
        <v>7704.7764699999998</v>
      </c>
      <c r="W36"/>
      <c r="X36"/>
      <c r="Y36"/>
      <c r="Z36" s="7"/>
      <c r="AA36" s="7"/>
    </row>
    <row r="37" spans="1:27" s="14" customFormat="1" x14ac:dyDescent="0.25">
      <c r="A37" s="438"/>
      <c r="B37" s="442" t="s">
        <v>126</v>
      </c>
      <c r="C37" s="442"/>
      <c r="D37" s="442"/>
      <c r="E37" s="867">
        <v>33</v>
      </c>
      <c r="F37" s="61">
        <f t="shared" si="5"/>
        <v>942</v>
      </c>
      <c r="G37" s="912">
        <v>897</v>
      </c>
      <c r="H37" s="183">
        <v>0</v>
      </c>
      <c r="I37" s="60">
        <v>45</v>
      </c>
      <c r="J37" s="60"/>
      <c r="K37" s="160"/>
      <c r="L37" s="60"/>
      <c r="M37" s="60"/>
      <c r="N37" s="223"/>
      <c r="O37" s="184"/>
      <c r="P37" s="184"/>
      <c r="Q37" s="460"/>
      <c r="R37" s="184"/>
      <c r="S37" s="635">
        <v>1558.8971000000001</v>
      </c>
      <c r="T37" s="866"/>
      <c r="U37" s="869">
        <v>941.85</v>
      </c>
      <c r="V37" s="635">
        <v>1437.9656199999999</v>
      </c>
      <c r="W37"/>
      <c r="X37"/>
      <c r="Y37"/>
      <c r="Z37" s="7"/>
      <c r="AA37" s="7"/>
    </row>
    <row r="38" spans="1:27" s="14" customFormat="1" x14ac:dyDescent="0.25">
      <c r="A38" s="438"/>
      <c r="B38" s="442" t="s">
        <v>55</v>
      </c>
      <c r="C38" s="442"/>
      <c r="D38" s="442"/>
      <c r="E38" s="867">
        <v>34</v>
      </c>
      <c r="F38" s="61">
        <f t="shared" si="5"/>
        <v>0</v>
      </c>
      <c r="G38" s="912">
        <v>0</v>
      </c>
      <c r="H38" s="183">
        <v>0</v>
      </c>
      <c r="I38" s="60">
        <v>0</v>
      </c>
      <c r="J38" s="60"/>
      <c r="K38" s="160"/>
      <c r="L38" s="60"/>
      <c r="M38" s="60"/>
      <c r="N38" s="223"/>
      <c r="O38" s="184"/>
      <c r="P38" s="184"/>
      <c r="Q38" s="460"/>
      <c r="R38" s="184"/>
      <c r="S38" s="635">
        <v>0</v>
      </c>
      <c r="T38" s="866"/>
      <c r="U38" s="869">
        <v>0</v>
      </c>
      <c r="V38" s="635">
        <v>0</v>
      </c>
      <c r="W38"/>
      <c r="X38"/>
      <c r="Y38"/>
      <c r="Z38" s="7"/>
      <c r="AA38" s="7"/>
    </row>
    <row r="39" spans="1:27" s="239" customFormat="1" x14ac:dyDescent="0.25">
      <c r="A39" s="235"/>
      <c r="B39" s="236" t="s">
        <v>145</v>
      </c>
      <c r="C39" s="236"/>
      <c r="D39" s="236"/>
      <c r="E39" s="900">
        <v>35</v>
      </c>
      <c r="F39" s="520">
        <f t="shared" si="5"/>
        <v>0</v>
      </c>
      <c r="G39" s="901">
        <v>0</v>
      </c>
      <c r="H39" s="240">
        <v>0</v>
      </c>
      <c r="I39" s="241">
        <v>0</v>
      </c>
      <c r="J39" s="241"/>
      <c r="K39" s="241"/>
      <c r="L39" s="241"/>
      <c r="M39" s="241"/>
      <c r="N39" s="434"/>
      <c r="O39" s="583"/>
      <c r="P39" s="238"/>
      <c r="Q39" s="632"/>
      <c r="R39" s="606"/>
      <c r="S39" s="238">
        <v>0</v>
      </c>
      <c r="T39" s="139"/>
      <c r="U39" s="522">
        <v>0</v>
      </c>
      <c r="V39" s="238">
        <v>1902.9681</v>
      </c>
      <c r="W39"/>
      <c r="X39"/>
      <c r="Y39"/>
      <c r="Z39" s="7"/>
      <c r="AA39" s="7"/>
    </row>
    <row r="40" spans="1:27" s="14" customFormat="1" x14ac:dyDescent="0.25">
      <c r="A40" s="438"/>
      <c r="B40" s="442" t="s">
        <v>56</v>
      </c>
      <c r="C40" s="442"/>
      <c r="D40" s="442"/>
      <c r="E40" s="867">
        <v>36</v>
      </c>
      <c r="F40" s="61">
        <f t="shared" si="5"/>
        <v>0</v>
      </c>
      <c r="G40" s="912">
        <v>0</v>
      </c>
      <c r="H40" s="183">
        <v>0</v>
      </c>
      <c r="I40" s="60">
        <v>0</v>
      </c>
      <c r="J40" s="160"/>
      <c r="K40" s="160"/>
      <c r="L40" s="60"/>
      <c r="M40" s="60"/>
      <c r="N40" s="223"/>
      <c r="O40" s="184"/>
      <c r="P40" s="184"/>
      <c r="Q40" s="460"/>
      <c r="R40" s="184"/>
      <c r="S40" s="635">
        <v>0</v>
      </c>
      <c r="T40" s="866"/>
      <c r="U40" s="869">
        <v>0</v>
      </c>
      <c r="V40" s="635">
        <v>0</v>
      </c>
      <c r="W40"/>
      <c r="X40"/>
      <c r="Y40"/>
      <c r="Z40" s="7"/>
      <c r="AA40" s="7"/>
    </row>
    <row r="41" spans="1:27" s="14" customFormat="1" x14ac:dyDescent="0.25">
      <c r="A41" s="438"/>
      <c r="B41" s="442" t="s">
        <v>57</v>
      </c>
      <c r="C41" s="442"/>
      <c r="D41" s="442"/>
      <c r="E41" s="867">
        <v>37</v>
      </c>
      <c r="F41" s="61">
        <f t="shared" si="5"/>
        <v>5000</v>
      </c>
      <c r="G41" s="912">
        <v>5000</v>
      </c>
      <c r="H41" s="183">
        <v>0</v>
      </c>
      <c r="I41" s="60">
        <v>0</v>
      </c>
      <c r="J41" s="160"/>
      <c r="K41" s="160"/>
      <c r="L41" s="60"/>
      <c r="M41" s="60"/>
      <c r="N41" s="223"/>
      <c r="O41" s="184"/>
      <c r="P41" s="184"/>
      <c r="Q41" s="460"/>
      <c r="R41" s="184"/>
      <c r="S41" s="635">
        <v>7032.6791600000006</v>
      </c>
      <c r="T41" s="866"/>
      <c r="U41" s="869">
        <v>3750</v>
      </c>
      <c r="V41" s="635">
        <v>3927.0311799999999</v>
      </c>
      <c r="W41"/>
      <c r="X41"/>
      <c r="Y41"/>
      <c r="Z41" s="7"/>
      <c r="AA41" s="7"/>
    </row>
    <row r="42" spans="1:27" s="14" customFormat="1" x14ac:dyDescent="0.25">
      <c r="A42" s="438"/>
      <c r="B42" s="442" t="s">
        <v>58</v>
      </c>
      <c r="C42" s="442"/>
      <c r="D42" s="442"/>
      <c r="E42" s="867">
        <v>38</v>
      </c>
      <c r="F42" s="61">
        <f t="shared" si="5"/>
        <v>2669</v>
      </c>
      <c r="G42" s="913">
        <v>0</v>
      </c>
      <c r="H42" s="183">
        <v>2669</v>
      </c>
      <c r="I42" s="60">
        <v>0</v>
      </c>
      <c r="J42" s="160"/>
      <c r="K42" s="160"/>
      <c r="L42" s="60"/>
      <c r="M42" s="60"/>
      <c r="N42" s="223"/>
      <c r="O42" s="184"/>
      <c r="P42" s="184"/>
      <c r="Q42" s="460"/>
      <c r="R42" s="184"/>
      <c r="S42" s="635">
        <v>1948.51169</v>
      </c>
      <c r="T42" s="914"/>
      <c r="U42" s="869">
        <v>2000</v>
      </c>
      <c r="V42" s="635">
        <v>412.541</v>
      </c>
      <c r="W42"/>
      <c r="X42"/>
      <c r="Y42"/>
      <c r="Z42" s="7"/>
      <c r="AA42" s="7"/>
    </row>
    <row r="43" spans="1:27" s="14" customFormat="1" x14ac:dyDescent="0.25">
      <c r="A43" s="445"/>
      <c r="B43" s="446" t="s">
        <v>46</v>
      </c>
      <c r="C43" s="446"/>
      <c r="D43" s="446"/>
      <c r="E43" s="915">
        <v>39</v>
      </c>
      <c r="F43" s="904">
        <f t="shared" si="5"/>
        <v>111</v>
      </c>
      <c r="G43" s="916">
        <v>111</v>
      </c>
      <c r="H43" s="461">
        <v>0</v>
      </c>
      <c r="I43" s="435">
        <v>0</v>
      </c>
      <c r="J43" s="462"/>
      <c r="K43" s="462"/>
      <c r="L43" s="435"/>
      <c r="M43" s="435"/>
      <c r="N43" s="322"/>
      <c r="O43" s="103"/>
      <c r="P43" s="103"/>
      <c r="Q43" s="463"/>
      <c r="R43" s="103"/>
      <c r="S43" s="637">
        <v>31.774570000000001</v>
      </c>
      <c r="T43" s="866"/>
      <c r="U43" s="917">
        <v>150</v>
      </c>
      <c r="V43" s="637">
        <v>128.18701999999999</v>
      </c>
      <c r="W43"/>
      <c r="X43"/>
      <c r="Y43"/>
      <c r="Z43" s="7"/>
      <c r="AA43" s="7"/>
    </row>
    <row r="44" spans="1:27" s="14" customFormat="1" ht="12.75" customHeight="1" thickBot="1" x14ac:dyDescent="0.3">
      <c r="A44" s="438" t="s">
        <v>169</v>
      </c>
      <c r="B44" s="441"/>
      <c r="C44" s="441"/>
      <c r="D44" s="441"/>
      <c r="E44" s="903">
        <v>40</v>
      </c>
      <c r="F44" s="918">
        <f t="shared" ref="F44:V44" si="6">F29+F33+F37+F41+F42+F43-F6-F27</f>
        <v>405</v>
      </c>
      <c r="G44" s="919">
        <f t="shared" si="6"/>
        <v>405</v>
      </c>
      <c r="H44" s="920">
        <f t="shared" si="6"/>
        <v>0</v>
      </c>
      <c r="I44" s="921">
        <f t="shared" si="6"/>
        <v>0</v>
      </c>
      <c r="J44" s="921">
        <f t="shared" si="6"/>
        <v>0</v>
      </c>
      <c r="K44" s="921">
        <f t="shared" si="6"/>
        <v>0</v>
      </c>
      <c r="L44" s="921">
        <f t="shared" si="6"/>
        <v>0</v>
      </c>
      <c r="M44" s="921">
        <f t="shared" si="6"/>
        <v>0</v>
      </c>
      <c r="N44" s="921">
        <f t="shared" si="6"/>
        <v>0</v>
      </c>
      <c r="O44" s="515">
        <f t="shared" si="6"/>
        <v>0</v>
      </c>
      <c r="P44" s="515">
        <f t="shared" si="6"/>
        <v>0</v>
      </c>
      <c r="Q44" s="578">
        <f t="shared" si="6"/>
        <v>0</v>
      </c>
      <c r="R44" s="515">
        <f t="shared" si="6"/>
        <v>0</v>
      </c>
      <c r="S44" s="515">
        <f t="shared" si="6"/>
        <v>367.84939999999904</v>
      </c>
      <c r="T44" s="139"/>
      <c r="U44" s="922">
        <f t="shared" si="6"/>
        <v>432.29999999999563</v>
      </c>
      <c r="V44" s="918">
        <f t="shared" si="6"/>
        <v>881.33057999998459</v>
      </c>
      <c r="W44"/>
      <c r="X44"/>
      <c r="Y44"/>
      <c r="Z44" s="7"/>
      <c r="AA44" s="7"/>
    </row>
    <row r="45" spans="1:27" ht="13.8" thickBot="1" x14ac:dyDescent="0.3">
      <c r="A45" s="854" t="s">
        <v>168</v>
      </c>
      <c r="B45" s="855"/>
      <c r="C45" s="855"/>
      <c r="D45" s="855"/>
      <c r="E45" s="858">
        <v>41</v>
      </c>
      <c r="F45" s="859">
        <f t="shared" ref="F45:P45" si="7">F28-F5</f>
        <v>405</v>
      </c>
      <c r="G45" s="860">
        <f t="shared" si="7"/>
        <v>405</v>
      </c>
      <c r="H45" s="861">
        <f t="shared" si="7"/>
        <v>0</v>
      </c>
      <c r="I45" s="861">
        <f t="shared" si="7"/>
        <v>0</v>
      </c>
      <c r="J45" s="861">
        <f t="shared" si="7"/>
        <v>0</v>
      </c>
      <c r="K45" s="861">
        <f t="shared" si="7"/>
        <v>0</v>
      </c>
      <c r="L45" s="861">
        <f t="shared" si="7"/>
        <v>0</v>
      </c>
      <c r="M45" s="861">
        <f t="shared" si="7"/>
        <v>0</v>
      </c>
      <c r="N45" s="862">
        <f>N28-N5</f>
        <v>0</v>
      </c>
      <c r="O45" s="863">
        <f t="shared" si="7"/>
        <v>0</v>
      </c>
      <c r="P45" s="832">
        <f t="shared" si="7"/>
        <v>0</v>
      </c>
      <c r="Q45" s="864"/>
      <c r="R45" s="832">
        <f>R28-R5</f>
        <v>0</v>
      </c>
      <c r="S45" s="865">
        <f>S28-S5</f>
        <v>367.84940000000643</v>
      </c>
      <c r="T45" s="911"/>
      <c r="U45" s="859">
        <f>U28-U5</f>
        <v>432.30000000000291</v>
      </c>
      <c r="V45" s="859">
        <f>V28-V5</f>
        <v>876.31557999999495</v>
      </c>
      <c r="Z45" s="7"/>
      <c r="AA45" s="7"/>
    </row>
    <row r="46" spans="1:27" x14ac:dyDescent="0.25">
      <c r="A46" s="24" t="s">
        <v>210</v>
      </c>
      <c r="C46" s="24"/>
      <c r="D46" s="24"/>
      <c r="E46" s="472" t="s">
        <v>162</v>
      </c>
      <c r="F46" s="473"/>
      <c r="G46" s="473"/>
      <c r="H46" s="468">
        <v>6113</v>
      </c>
      <c r="I46" s="468">
        <v>2550</v>
      </c>
      <c r="J46" s="468">
        <v>93</v>
      </c>
      <c r="K46" s="468">
        <v>595</v>
      </c>
      <c r="L46" s="468">
        <v>712</v>
      </c>
      <c r="M46" s="468"/>
      <c r="N46" s="517"/>
      <c r="O46" s="24"/>
      <c r="P46" s="24"/>
      <c r="R46" s="525"/>
      <c r="S46" s="525"/>
      <c r="T46" s="525"/>
      <c r="U46" s="525"/>
      <c r="V46" s="525"/>
    </row>
    <row r="47" spans="1:27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0</v>
      </c>
      <c r="G47" s="25"/>
      <c r="S47" s="501"/>
      <c r="T47" s="501"/>
      <c r="U47" s="501"/>
      <c r="V47" s="501"/>
    </row>
    <row r="48" spans="1:27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0</v>
      </c>
      <c r="G48" s="25"/>
      <c r="S48" s="501"/>
      <c r="T48" s="501"/>
      <c r="U48" s="501"/>
      <c r="V48" s="501"/>
    </row>
    <row r="49" spans="1:21" s="24" customFormat="1" ht="10.199999999999999" x14ac:dyDescent="0.2">
      <c r="E49" s="25"/>
      <c r="G49" s="29"/>
      <c r="H49" s="64"/>
      <c r="I49" s="29"/>
      <c r="J49" s="29"/>
      <c r="K49" s="29"/>
      <c r="L49" s="29"/>
      <c r="M49" s="29"/>
      <c r="N49" s="29"/>
      <c r="O49" s="29"/>
      <c r="P49" s="29"/>
      <c r="Q49" s="140"/>
      <c r="S49" s="29"/>
      <c r="T49" s="141"/>
    </row>
    <row r="50" spans="1:21" s="14" customFormat="1" ht="11.4" x14ac:dyDescent="0.2">
      <c r="E50" s="498"/>
      <c r="F50" s="497"/>
      <c r="G50" s="64"/>
      <c r="H50" s="64"/>
      <c r="I50" s="64"/>
      <c r="J50" s="64"/>
      <c r="K50" s="64"/>
      <c r="L50" s="64"/>
      <c r="M50" s="64"/>
      <c r="N50" s="64"/>
      <c r="O50" s="497"/>
      <c r="P50" s="499"/>
      <c r="Q50" s="500"/>
      <c r="R50" s="65"/>
      <c r="S50" s="497"/>
      <c r="T50" s="141"/>
    </row>
    <row r="51" spans="1:21" s="239" customFormat="1" ht="11.4" x14ac:dyDescent="0.2">
      <c r="A51" s="235"/>
      <c r="E51" s="494"/>
      <c r="F51" s="139"/>
      <c r="G51" s="507"/>
      <c r="H51" s="507"/>
      <c r="I51" s="507"/>
      <c r="J51" s="507"/>
      <c r="K51" s="507"/>
      <c r="L51" s="507"/>
      <c r="M51" s="507"/>
      <c r="N51" s="507"/>
      <c r="O51" s="139"/>
      <c r="P51" s="508"/>
      <c r="Q51" s="509"/>
      <c r="R51" s="507"/>
      <c r="S51" s="497"/>
      <c r="T51" s="139"/>
    </row>
    <row r="52" spans="1:21" s="29" customFormat="1" ht="10.199999999999999" x14ac:dyDescent="0.2">
      <c r="A52" s="26"/>
      <c r="B52" s="26"/>
      <c r="C52" s="26"/>
      <c r="D52" s="26"/>
      <c r="E52" s="28"/>
      <c r="F52" s="24"/>
      <c r="H52" s="64"/>
      <c r="Q52" s="140"/>
      <c r="T52" s="141"/>
      <c r="U52" s="24"/>
    </row>
    <row r="55" spans="1:21" s="29" customFormat="1" ht="11.25" hidden="1" customHeight="1" x14ac:dyDescent="0.2">
      <c r="B55" s="263" t="s">
        <v>135</v>
      </c>
      <c r="C55" s="167"/>
      <c r="D55" s="167"/>
      <c r="E55" s="289"/>
      <c r="F55" s="276"/>
      <c r="G55" s="167"/>
      <c r="H55" s="167">
        <v>712</v>
      </c>
      <c r="I55" s="167"/>
      <c r="J55" s="167"/>
      <c r="K55" s="167"/>
      <c r="L55" s="167"/>
      <c r="M55" s="167"/>
      <c r="N55" s="167"/>
      <c r="O55" s="167"/>
      <c r="P55" s="288"/>
      <c r="Q55" s="284"/>
      <c r="R55" s="279" t="e">
        <f>P55/titl!$H$16*12</f>
        <v>#DIV/0!</v>
      </c>
      <c r="T55" s="141"/>
      <c r="U55" s="276"/>
    </row>
    <row r="56" spans="1:21" s="29" customFormat="1" ht="11.25" hidden="1" customHeight="1" x14ac:dyDescent="0.2">
      <c r="B56" s="290" t="s">
        <v>136</v>
      </c>
      <c r="E56" s="25"/>
      <c r="F56" s="24"/>
      <c r="P56" s="224">
        <f>P41+P43-P55</f>
        <v>0</v>
      </c>
      <c r="Q56" s="285"/>
      <c r="R56" s="280" t="e">
        <f>P56/titl!$H$16*12</f>
        <v>#DIV/0!</v>
      </c>
      <c r="T56" s="141"/>
      <c r="U56" s="24"/>
    </row>
    <row r="57" spans="1:21" s="29" customFormat="1" ht="11.25" hidden="1" customHeight="1" x14ac:dyDescent="0.2">
      <c r="B57" s="290" t="s">
        <v>137</v>
      </c>
      <c r="E57" s="25"/>
      <c r="F57" s="24"/>
      <c r="P57" s="58"/>
      <c r="Q57" s="285"/>
      <c r="R57" s="280" t="e">
        <f>P57/titl!$H$16*12</f>
        <v>#DIV/0!</v>
      </c>
      <c r="T57" s="141"/>
      <c r="U57" s="24"/>
    </row>
    <row r="58" spans="1:21" s="29" customFormat="1" ht="11.25" hidden="1" customHeight="1" x14ac:dyDescent="0.2">
      <c r="B58" s="290" t="s">
        <v>138</v>
      </c>
      <c r="E58" s="25"/>
      <c r="F58" s="24"/>
      <c r="P58" s="224">
        <f>P56+P57</f>
        <v>0</v>
      </c>
      <c r="Q58" s="285"/>
      <c r="R58" s="280" t="e">
        <f>P58/titl!$H$16*12</f>
        <v>#DIV/0!</v>
      </c>
      <c r="T58" s="141"/>
      <c r="U58" s="24"/>
    </row>
    <row r="59" spans="1:21" s="29" customFormat="1" ht="12" hidden="1" customHeight="1" thickBot="1" x14ac:dyDescent="0.25">
      <c r="B59" s="291" t="s">
        <v>139</v>
      </c>
      <c r="C59" s="278"/>
      <c r="D59" s="278"/>
      <c r="E59" s="292"/>
      <c r="F59" s="277"/>
      <c r="G59" s="278"/>
      <c r="H59" s="278"/>
      <c r="I59" s="278"/>
      <c r="J59" s="278"/>
      <c r="K59" s="278"/>
      <c r="L59" s="278"/>
      <c r="M59" s="278"/>
      <c r="N59" s="278"/>
      <c r="O59" s="278"/>
      <c r="P59" s="287">
        <f>P58*4%</f>
        <v>0</v>
      </c>
      <c r="Q59" s="282"/>
      <c r="R59" s="281" t="e">
        <f>P59/titl!$H$16*12</f>
        <v>#DIV/0!</v>
      </c>
      <c r="T59" s="141"/>
      <c r="U59" s="277"/>
    </row>
  </sheetData>
  <mergeCells count="5">
    <mergeCell ref="A3:D3"/>
    <mergeCell ref="C4:D4"/>
    <mergeCell ref="A47:D47"/>
    <mergeCell ref="A48:E48"/>
    <mergeCell ref="H3:N3"/>
  </mergeCells>
  <phoneticPr fontId="0" type="noConversion"/>
  <pageMargins left="0.47244094488188981" right="0.39370078740157483" top="0.35433070866141736" bottom="0.35433070866141736" header="0.23622047244094491" footer="0.19685039370078741"/>
  <pageSetup paperSize="9" scale="85" orientation="landscape" r:id="rId1"/>
  <headerFooter alignWithMargins="0"/>
  <ignoredErrors>
    <ignoredError sqref="S6 U5:V5" formulaRange="1"/>
    <ignoredError sqref="F28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Y62"/>
  <sheetViews>
    <sheetView showGridLines="0" workbookViewId="0">
      <pane ySplit="5" topLeftCell="A6" activePane="bottomLeft" state="frozen"/>
      <selection activeCell="V4" sqref="V4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0" customWidth="1"/>
    <col min="6" max="6" width="10.44140625" style="24" customWidth="1"/>
    <col min="7" max="7" width="10.44140625" style="29" customWidth="1"/>
    <col min="8" max="14" width="6.5546875" style="29" customWidth="1"/>
    <col min="15" max="15" width="9.44140625" style="29" hidden="1" customWidth="1"/>
    <col min="16" max="16" width="11.44140625" style="29" hidden="1" customWidth="1" collapsed="1"/>
    <col min="17" max="17" width="8" style="174" hidden="1" customWidth="1"/>
    <col min="18" max="18" width="9.88671875" style="174" hidden="1" customWidth="1"/>
    <col min="19" max="19" width="10.44140625" style="64" customWidth="1" collapsed="1"/>
    <col min="20" max="20" width="2" style="141" customWidth="1"/>
    <col min="21" max="21" width="10.44140625" style="24" customWidth="1"/>
    <col min="22" max="22" width="10.44140625" style="64" customWidth="1" collapsed="1"/>
    <col min="24" max="24" width="9" bestFit="1" customWidth="1"/>
  </cols>
  <sheetData>
    <row r="1" spans="1:25" x14ac:dyDescent="0.25">
      <c r="E1" s="684"/>
      <c r="G1" s="24"/>
      <c r="H1" s="24"/>
      <c r="I1" s="24"/>
      <c r="J1" s="24"/>
      <c r="K1" s="24"/>
      <c r="L1" s="24"/>
      <c r="M1" s="24"/>
      <c r="N1" s="24"/>
      <c r="S1" s="497"/>
      <c r="T1" s="139"/>
      <c r="V1" s="497"/>
    </row>
    <row r="2" spans="1:25" ht="13.8" thickBot="1" x14ac:dyDescent="0.3"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5" ht="15.75" customHeight="1" thickBot="1" x14ac:dyDescent="0.35">
      <c r="A3" s="1045" t="s">
        <v>207</v>
      </c>
      <c r="B3" s="1055"/>
      <c r="C3" s="1055"/>
      <c r="D3" s="1055"/>
      <c r="E3" s="835"/>
      <c r="F3" s="227" t="s">
        <v>0</v>
      </c>
      <c r="G3" s="836" t="s">
        <v>2</v>
      </c>
      <c r="H3" s="1056" t="s">
        <v>3</v>
      </c>
      <c r="I3" s="1056"/>
      <c r="J3" s="1056"/>
      <c r="K3" s="1056"/>
      <c r="L3" s="1056"/>
      <c r="M3" s="1056"/>
      <c r="N3" s="1057"/>
      <c r="O3" s="837" t="s">
        <v>1</v>
      </c>
      <c r="P3" s="838" t="s">
        <v>4</v>
      </c>
      <c r="Q3" s="227" t="s">
        <v>111</v>
      </c>
      <c r="R3" s="227" t="s">
        <v>112</v>
      </c>
      <c r="S3" s="706" t="s">
        <v>4</v>
      </c>
      <c r="T3" s="839"/>
      <c r="U3" s="840" t="s">
        <v>0</v>
      </c>
      <c r="V3" s="706" t="s">
        <v>4</v>
      </c>
    </row>
    <row r="4" spans="1:25" s="7" customFormat="1" ht="15" customHeight="1" thickBot="1" x14ac:dyDescent="0.3">
      <c r="A4" s="841" t="s">
        <v>108</v>
      </c>
      <c r="B4" s="842"/>
      <c r="C4" s="1047" t="s">
        <v>84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849" t="s">
        <v>7</v>
      </c>
      <c r="P4" s="850">
        <v>2011</v>
      </c>
      <c r="Q4" s="849">
        <v>2016</v>
      </c>
      <c r="R4" s="849"/>
      <c r="S4" s="851">
        <v>2023</v>
      </c>
      <c r="T4" s="839"/>
      <c r="U4" s="852">
        <v>2023</v>
      </c>
      <c r="V4" s="853">
        <v>2022</v>
      </c>
      <c r="W4"/>
      <c r="X4"/>
      <c r="Y4"/>
    </row>
    <row r="5" spans="1:25" ht="13.8" thickBot="1" x14ac:dyDescent="0.3">
      <c r="A5" s="854" t="s">
        <v>166</v>
      </c>
      <c r="B5" s="855"/>
      <c r="C5" s="856"/>
      <c r="D5" s="857"/>
      <c r="E5" s="858">
        <v>1</v>
      </c>
      <c r="F5" s="859">
        <f>F6+SUM(F18:F27)</f>
        <v>260961</v>
      </c>
      <c r="G5" s="860">
        <f t="shared" ref="G5:P5" si="0">SUM(G7:G27)</f>
        <v>186466</v>
      </c>
      <c r="H5" s="861">
        <f t="shared" si="0"/>
        <v>6655</v>
      </c>
      <c r="I5" s="861">
        <f t="shared" si="0"/>
        <v>67750</v>
      </c>
      <c r="J5" s="861">
        <f t="shared" si="0"/>
        <v>0</v>
      </c>
      <c r="K5" s="861">
        <f t="shared" si="0"/>
        <v>0</v>
      </c>
      <c r="L5" s="861">
        <f t="shared" si="0"/>
        <v>90</v>
      </c>
      <c r="M5" s="861">
        <f t="shared" si="0"/>
        <v>0</v>
      </c>
      <c r="N5" s="862">
        <f>SUM(N7:N27)</f>
        <v>0</v>
      </c>
      <c r="O5" s="863">
        <f t="shared" si="0"/>
        <v>0</v>
      </c>
      <c r="P5" s="832">
        <f t="shared" si="0"/>
        <v>0</v>
      </c>
      <c r="Q5" s="864">
        <f>IF(F5=0,0,P5/F5)</f>
        <v>0</v>
      </c>
      <c r="R5" s="832">
        <f>SUM(R7:R27)</f>
        <v>0</v>
      </c>
      <c r="S5" s="865">
        <f>SUM(S7:S27)</f>
        <v>258763</v>
      </c>
      <c r="T5" s="866"/>
      <c r="U5" s="859">
        <f>U6+SUM(U18:U27)</f>
        <v>228242</v>
      </c>
      <c r="V5" s="859">
        <f>SUM(V7:V27)</f>
        <v>225304</v>
      </c>
    </row>
    <row r="6" spans="1:25" s="14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 t="shared" ref="F6:P6" si="1">SUM(F7:F17)</f>
        <v>34785</v>
      </c>
      <c r="G6" s="868">
        <f t="shared" si="1"/>
        <v>28040</v>
      </c>
      <c r="H6" s="325">
        <f t="shared" si="1"/>
        <v>6655</v>
      </c>
      <c r="I6" s="323">
        <f t="shared" si="1"/>
        <v>0</v>
      </c>
      <c r="J6" s="323">
        <f t="shared" si="1"/>
        <v>0</v>
      </c>
      <c r="K6" s="323">
        <f>SUM(K7:K17)</f>
        <v>0</v>
      </c>
      <c r="L6" s="323">
        <f t="shared" si="1"/>
        <v>90</v>
      </c>
      <c r="M6" s="323">
        <f t="shared" si="1"/>
        <v>0</v>
      </c>
      <c r="N6" s="321">
        <f>SUM(N7:N17)</f>
        <v>0</v>
      </c>
      <c r="O6" s="102">
        <f>SUM(O7:O17)</f>
        <v>0</v>
      </c>
      <c r="P6" s="102">
        <f t="shared" si="1"/>
        <v>0</v>
      </c>
      <c r="Q6" s="457">
        <f>IF(F6=0,0,P6/F6)</f>
        <v>0</v>
      </c>
      <c r="R6" s="102">
        <f>SUM(R7:R17)</f>
        <v>0</v>
      </c>
      <c r="S6" s="102">
        <f t="shared" ref="S6" si="2">SUM(S7:S17)</f>
        <v>31732</v>
      </c>
      <c r="T6" s="866"/>
      <c r="U6" s="869">
        <v>44000</v>
      </c>
      <c r="V6" s="61">
        <v>42148</v>
      </c>
      <c r="W6"/>
      <c r="X6"/>
      <c r="Y6"/>
    </row>
    <row r="7" spans="1:25" s="32" customFormat="1" x14ac:dyDescent="0.25">
      <c r="A7" s="31"/>
      <c r="C7" s="32" t="s">
        <v>16</v>
      </c>
      <c r="D7" s="33" t="s">
        <v>17</v>
      </c>
      <c r="E7" s="870">
        <v>3</v>
      </c>
      <c r="F7" s="871">
        <f>SUM(G7:N7)</f>
        <v>14500</v>
      </c>
      <c r="G7" s="872">
        <v>13200</v>
      </c>
      <c r="H7" s="873">
        <v>1300</v>
      </c>
      <c r="I7" s="874"/>
      <c r="J7" s="875"/>
      <c r="K7" s="875"/>
      <c r="L7" s="874"/>
      <c r="M7" s="874"/>
      <c r="N7" s="876"/>
      <c r="O7" s="871"/>
      <c r="P7" s="871"/>
      <c r="Q7" s="877"/>
      <c r="R7" s="878"/>
      <c r="S7" s="665">
        <v>13550</v>
      </c>
      <c r="T7" s="217"/>
      <c r="U7" s="879">
        <v>12500</v>
      </c>
      <c r="V7" s="665">
        <v>11674</v>
      </c>
      <c r="W7"/>
      <c r="X7"/>
      <c r="Y7"/>
    </row>
    <row r="8" spans="1:25" s="32" customFormat="1" x14ac:dyDescent="0.25">
      <c r="A8" s="31"/>
      <c r="D8" s="33" t="s">
        <v>18</v>
      </c>
      <c r="E8" s="870">
        <v>4</v>
      </c>
      <c r="F8" s="871">
        <f t="shared" ref="F8:F27" si="3">SUM(G8:N8)</f>
        <v>300</v>
      </c>
      <c r="G8" s="880">
        <v>300</v>
      </c>
      <c r="H8" s="873"/>
      <c r="I8" s="874"/>
      <c r="J8" s="875"/>
      <c r="K8" s="875"/>
      <c r="L8" s="874"/>
      <c r="M8" s="874"/>
      <c r="N8" s="876"/>
      <c r="O8" s="871"/>
      <c r="P8" s="871"/>
      <c r="Q8" s="877"/>
      <c r="R8" s="878"/>
      <c r="S8" s="665">
        <v>345</v>
      </c>
      <c r="T8" s="217"/>
      <c r="U8" s="879">
        <v>300</v>
      </c>
      <c r="V8" s="665">
        <v>310</v>
      </c>
      <c r="W8"/>
      <c r="X8"/>
      <c r="Y8"/>
    </row>
    <row r="9" spans="1:25" s="32" customFormat="1" x14ac:dyDescent="0.25">
      <c r="A9" s="31"/>
      <c r="D9" s="33" t="s">
        <v>19</v>
      </c>
      <c r="E9" s="870">
        <v>5</v>
      </c>
      <c r="F9" s="871">
        <f t="shared" si="3"/>
        <v>5075</v>
      </c>
      <c r="G9" s="880">
        <v>4620</v>
      </c>
      <c r="H9" s="873">
        <v>455</v>
      </c>
      <c r="I9" s="874"/>
      <c r="J9" s="875"/>
      <c r="K9" s="875"/>
      <c r="L9" s="874"/>
      <c r="M9" s="874"/>
      <c r="N9" s="876"/>
      <c r="O9" s="871"/>
      <c r="P9" s="871"/>
      <c r="Q9" s="877"/>
      <c r="R9" s="878"/>
      <c r="S9" s="665">
        <v>4725</v>
      </c>
      <c r="T9" s="217"/>
      <c r="U9" s="879">
        <v>4500</v>
      </c>
      <c r="V9" s="665">
        <v>4078</v>
      </c>
      <c r="W9"/>
      <c r="X9"/>
      <c r="Y9"/>
    </row>
    <row r="10" spans="1:25" s="32" customFormat="1" x14ac:dyDescent="0.25">
      <c r="A10" s="31"/>
      <c r="D10" s="33" t="s">
        <v>20</v>
      </c>
      <c r="E10" s="870">
        <v>6</v>
      </c>
      <c r="F10" s="871">
        <f t="shared" si="3"/>
        <v>500</v>
      </c>
      <c r="G10" s="880">
        <v>500</v>
      </c>
      <c r="H10" s="873"/>
      <c r="I10" s="874"/>
      <c r="J10" s="875"/>
      <c r="K10" s="875"/>
      <c r="L10" s="874"/>
      <c r="M10" s="874"/>
      <c r="N10" s="876"/>
      <c r="O10" s="871"/>
      <c r="P10" s="871"/>
      <c r="Q10" s="877"/>
      <c r="R10" s="871"/>
      <c r="S10" s="665">
        <v>472</v>
      </c>
      <c r="T10" s="217"/>
      <c r="U10" s="879">
        <v>700</v>
      </c>
      <c r="V10" s="665">
        <v>360</v>
      </c>
      <c r="W10"/>
      <c r="X10"/>
      <c r="Y10"/>
    </row>
    <row r="11" spans="1:25" s="32" customFormat="1" x14ac:dyDescent="0.25">
      <c r="A11" s="31"/>
      <c r="D11" s="33" t="s">
        <v>21</v>
      </c>
      <c r="E11" s="870">
        <v>7</v>
      </c>
      <c r="F11" s="871">
        <f t="shared" si="3"/>
        <v>150</v>
      </c>
      <c r="G11" s="880">
        <v>150</v>
      </c>
      <c r="H11" s="873"/>
      <c r="I11" s="874"/>
      <c r="J11" s="875"/>
      <c r="K11" s="875"/>
      <c r="L11" s="874"/>
      <c r="M11" s="874"/>
      <c r="N11" s="876"/>
      <c r="O11" s="871"/>
      <c r="P11" s="871"/>
      <c r="Q11" s="877"/>
      <c r="R11" s="871"/>
      <c r="S11" s="665">
        <v>131</v>
      </c>
      <c r="T11" s="217"/>
      <c r="U11" s="879">
        <v>400</v>
      </c>
      <c r="V11" s="665">
        <v>376</v>
      </c>
      <c r="W11"/>
      <c r="X11"/>
      <c r="Y11"/>
    </row>
    <row r="12" spans="1:25" s="32" customFormat="1" x14ac:dyDescent="0.25">
      <c r="A12" s="31"/>
      <c r="D12" s="33" t="s">
        <v>22</v>
      </c>
      <c r="E12" s="870">
        <v>8</v>
      </c>
      <c r="F12" s="871">
        <f t="shared" si="3"/>
        <v>950</v>
      </c>
      <c r="G12" s="880">
        <v>850</v>
      </c>
      <c r="H12" s="873">
        <v>100</v>
      </c>
      <c r="I12" s="874"/>
      <c r="J12" s="875"/>
      <c r="K12" s="875"/>
      <c r="L12" s="874"/>
      <c r="M12" s="874"/>
      <c r="N12" s="876"/>
      <c r="O12" s="871"/>
      <c r="P12" s="871"/>
      <c r="Q12" s="877"/>
      <c r="R12" s="871"/>
      <c r="S12" s="665">
        <v>896</v>
      </c>
      <c r="T12" s="217"/>
      <c r="U12" s="879">
        <v>800</v>
      </c>
      <c r="V12" s="665">
        <v>793</v>
      </c>
      <c r="W12"/>
      <c r="X12"/>
      <c r="Y12"/>
    </row>
    <row r="13" spans="1:25" s="32" customFormat="1" x14ac:dyDescent="0.25">
      <c r="A13" s="31"/>
      <c r="D13" s="33" t="s">
        <v>23</v>
      </c>
      <c r="E13" s="870">
        <v>9</v>
      </c>
      <c r="F13" s="871">
        <f t="shared" si="3"/>
        <v>2900</v>
      </c>
      <c r="G13" s="880">
        <v>2900</v>
      </c>
      <c r="H13" s="873"/>
      <c r="I13" s="874"/>
      <c r="J13" s="875"/>
      <c r="K13" s="875"/>
      <c r="L13" s="874"/>
      <c r="M13" s="874"/>
      <c r="N13" s="876"/>
      <c r="O13" s="871"/>
      <c r="P13" s="871"/>
      <c r="Q13" s="877"/>
      <c r="R13" s="871"/>
      <c r="S13" s="665">
        <v>2900</v>
      </c>
      <c r="T13" s="217"/>
      <c r="U13" s="879">
        <v>3300</v>
      </c>
      <c r="V13" s="665">
        <v>3206</v>
      </c>
      <c r="W13"/>
      <c r="X13"/>
      <c r="Y13"/>
    </row>
    <row r="14" spans="1:25" s="32" customFormat="1" x14ac:dyDescent="0.25">
      <c r="A14" s="31"/>
      <c r="D14" s="33" t="s">
        <v>24</v>
      </c>
      <c r="E14" s="870">
        <v>10</v>
      </c>
      <c r="F14" s="871">
        <f t="shared" si="3"/>
        <v>800</v>
      </c>
      <c r="G14" s="872">
        <v>200</v>
      </c>
      <c r="H14" s="873">
        <v>600</v>
      </c>
      <c r="I14" s="874"/>
      <c r="J14" s="875"/>
      <c r="K14" s="875"/>
      <c r="L14" s="874"/>
      <c r="M14" s="874"/>
      <c r="N14" s="876"/>
      <c r="O14" s="871"/>
      <c r="P14" s="871"/>
      <c r="Q14" s="877"/>
      <c r="R14" s="871"/>
      <c r="S14" s="665">
        <v>264</v>
      </c>
      <c r="T14" s="217"/>
      <c r="U14" s="879">
        <v>2300</v>
      </c>
      <c r="V14" s="665">
        <v>2138</v>
      </c>
      <c r="W14"/>
      <c r="X14"/>
      <c r="Y14"/>
    </row>
    <row r="15" spans="1:25" s="32" customFormat="1" x14ac:dyDescent="0.25">
      <c r="A15" s="31"/>
      <c r="D15" s="33" t="s">
        <v>25</v>
      </c>
      <c r="E15" s="870">
        <v>11</v>
      </c>
      <c r="F15" s="871">
        <f t="shared" si="3"/>
        <v>210</v>
      </c>
      <c r="G15" s="880">
        <v>210</v>
      </c>
      <c r="H15" s="873"/>
      <c r="I15" s="874"/>
      <c r="J15" s="875"/>
      <c r="K15" s="875"/>
      <c r="L15" s="874"/>
      <c r="M15" s="874"/>
      <c r="N15" s="876"/>
      <c r="O15" s="871"/>
      <c r="P15" s="871"/>
      <c r="Q15" s="877"/>
      <c r="R15" s="878"/>
      <c r="S15" s="665">
        <v>206</v>
      </c>
      <c r="T15" s="217"/>
      <c r="U15" s="879">
        <v>200</v>
      </c>
      <c r="V15" s="665">
        <v>257</v>
      </c>
      <c r="W15"/>
      <c r="X15"/>
      <c r="Y15"/>
    </row>
    <row r="16" spans="1:25" s="32" customFormat="1" x14ac:dyDescent="0.25">
      <c r="A16" s="31"/>
      <c r="D16" s="33" t="s">
        <v>26</v>
      </c>
      <c r="E16" s="870">
        <v>12</v>
      </c>
      <c r="F16" s="871">
        <f t="shared" si="3"/>
        <v>3900</v>
      </c>
      <c r="G16" s="880">
        <v>500</v>
      </c>
      <c r="H16" s="873">
        <v>3400</v>
      </c>
      <c r="I16" s="874"/>
      <c r="J16" s="875"/>
      <c r="K16" s="875"/>
      <c r="L16" s="874"/>
      <c r="M16" s="874"/>
      <c r="N16" s="876"/>
      <c r="O16" s="871"/>
      <c r="P16" s="871"/>
      <c r="Q16" s="877"/>
      <c r="R16" s="871"/>
      <c r="S16" s="665">
        <v>2851</v>
      </c>
      <c r="T16" s="217"/>
      <c r="U16" s="879">
        <v>12500</v>
      </c>
      <c r="V16" s="665">
        <v>12429</v>
      </c>
      <c r="W16"/>
      <c r="X16"/>
      <c r="Y16"/>
    </row>
    <row r="17" spans="1:25" s="32" customFormat="1" x14ac:dyDescent="0.25">
      <c r="A17" s="31"/>
      <c r="D17" s="32" t="s">
        <v>27</v>
      </c>
      <c r="E17" s="881">
        <v>13</v>
      </c>
      <c r="F17" s="882">
        <f t="shared" si="3"/>
        <v>5500</v>
      </c>
      <c r="G17" s="883">
        <v>4610</v>
      </c>
      <c r="H17" s="884">
        <v>800</v>
      </c>
      <c r="I17" s="885"/>
      <c r="J17" s="886"/>
      <c r="K17" s="886"/>
      <c r="L17" s="885">
        <v>90</v>
      </c>
      <c r="M17" s="885"/>
      <c r="N17" s="887"/>
      <c r="O17" s="882"/>
      <c r="P17" s="882"/>
      <c r="Q17" s="579"/>
      <c r="R17" s="882"/>
      <c r="S17" s="666">
        <v>5392</v>
      </c>
      <c r="T17" s="217"/>
      <c r="U17" s="888">
        <v>6500</v>
      </c>
      <c r="V17" s="667">
        <v>6527</v>
      </c>
      <c r="W17"/>
      <c r="X17"/>
      <c r="Y17"/>
    </row>
    <row r="18" spans="1:25" s="14" customFormat="1" x14ac:dyDescent="0.25">
      <c r="A18" s="438"/>
      <c r="B18" s="889" t="s">
        <v>28</v>
      </c>
      <c r="C18" s="889"/>
      <c r="D18" s="889"/>
      <c r="E18" s="890">
        <v>14</v>
      </c>
      <c r="F18" s="891">
        <f t="shared" si="3"/>
        <v>0</v>
      </c>
      <c r="G18" s="892">
        <v>0</v>
      </c>
      <c r="H18" s="893"/>
      <c r="I18" s="894"/>
      <c r="J18" s="895"/>
      <c r="K18" s="895"/>
      <c r="L18" s="894"/>
      <c r="M18" s="894"/>
      <c r="N18" s="896"/>
      <c r="O18" s="891"/>
      <c r="P18" s="891"/>
      <c r="Q18" s="897"/>
      <c r="R18" s="891"/>
      <c r="S18" s="898"/>
      <c r="T18" s="866"/>
      <c r="U18" s="899">
        <v>0</v>
      </c>
      <c r="V18" s="898"/>
      <c r="W18"/>
      <c r="X18"/>
      <c r="Y18"/>
    </row>
    <row r="19" spans="1:25" s="14" customFormat="1" x14ac:dyDescent="0.25">
      <c r="A19" s="438"/>
      <c r="B19" s="442" t="s">
        <v>30</v>
      </c>
      <c r="C19" s="443"/>
      <c r="D19" s="443"/>
      <c r="E19" s="867">
        <v>15</v>
      </c>
      <c r="F19" s="61">
        <f t="shared" si="3"/>
        <v>300</v>
      </c>
      <c r="G19" s="868">
        <v>300</v>
      </c>
      <c r="H19" s="325"/>
      <c r="I19" s="323"/>
      <c r="J19" s="458"/>
      <c r="K19" s="458"/>
      <c r="L19" s="323"/>
      <c r="M19" s="323"/>
      <c r="N19" s="321"/>
      <c r="O19" s="61"/>
      <c r="P19" s="61"/>
      <c r="Q19" s="182"/>
      <c r="R19" s="61"/>
      <c r="S19" s="635">
        <v>251</v>
      </c>
      <c r="T19" s="866"/>
      <c r="U19" s="869">
        <v>1300</v>
      </c>
      <c r="V19" s="635">
        <v>2101</v>
      </c>
      <c r="W19"/>
      <c r="X19"/>
      <c r="Y19"/>
    </row>
    <row r="20" spans="1:25" s="14" customFormat="1" x14ac:dyDescent="0.25">
      <c r="A20" s="438"/>
      <c r="B20" s="442" t="s">
        <v>186</v>
      </c>
      <c r="C20" s="443"/>
      <c r="D20" s="443"/>
      <c r="E20" s="867">
        <v>16</v>
      </c>
      <c r="F20" s="61">
        <f t="shared" si="3"/>
        <v>35375</v>
      </c>
      <c r="G20" s="868">
        <v>35375</v>
      </c>
      <c r="H20" s="325"/>
      <c r="I20" s="323"/>
      <c r="J20" s="458"/>
      <c r="K20" s="458"/>
      <c r="L20" s="323"/>
      <c r="M20" s="323"/>
      <c r="N20" s="321"/>
      <c r="O20" s="61"/>
      <c r="P20" s="61"/>
      <c r="Q20" s="182"/>
      <c r="R20" s="61"/>
      <c r="S20" s="635">
        <v>45857</v>
      </c>
      <c r="T20" s="866"/>
      <c r="U20" s="869">
        <v>22041</v>
      </c>
      <c r="V20" s="635">
        <v>20181</v>
      </c>
      <c r="W20"/>
      <c r="X20"/>
      <c r="Y20"/>
    </row>
    <row r="21" spans="1:25" s="14" customFormat="1" x14ac:dyDescent="0.25">
      <c r="A21" s="438"/>
      <c r="B21" s="442" t="s">
        <v>36</v>
      </c>
      <c r="C21" s="442"/>
      <c r="D21" s="442"/>
      <c r="E21" s="867">
        <v>17</v>
      </c>
      <c r="F21" s="61">
        <f t="shared" si="3"/>
        <v>0</v>
      </c>
      <c r="G21" s="868">
        <v>0</v>
      </c>
      <c r="H21" s="325"/>
      <c r="I21" s="323"/>
      <c r="J21" s="458"/>
      <c r="K21" s="458"/>
      <c r="L21" s="323"/>
      <c r="M21" s="323"/>
      <c r="N21" s="321"/>
      <c r="O21" s="61"/>
      <c r="P21" s="61"/>
      <c r="Q21" s="182"/>
      <c r="R21" s="61"/>
      <c r="S21" s="635"/>
      <c r="T21" s="866"/>
      <c r="U21" s="869">
        <v>0</v>
      </c>
      <c r="V21" s="635"/>
      <c r="W21"/>
      <c r="X21"/>
      <c r="Y21"/>
    </row>
    <row r="22" spans="1:25" s="239" customFormat="1" x14ac:dyDescent="0.25">
      <c r="A22" s="235"/>
      <c r="B22" s="236" t="s">
        <v>165</v>
      </c>
      <c r="C22" s="236"/>
      <c r="D22" s="236"/>
      <c r="E22" s="900">
        <v>18</v>
      </c>
      <c r="F22" s="520">
        <f t="shared" si="3"/>
        <v>0</v>
      </c>
      <c r="G22" s="901">
        <v>0</v>
      </c>
      <c r="H22" s="240"/>
      <c r="I22" s="241"/>
      <c r="J22" s="241"/>
      <c r="K22" s="241"/>
      <c r="L22" s="241"/>
      <c r="M22" s="241"/>
      <c r="N22" s="434"/>
      <c r="O22" s="583"/>
      <c r="P22" s="238"/>
      <c r="Q22" s="632"/>
      <c r="R22" s="606"/>
      <c r="S22" s="238"/>
      <c r="T22" s="139"/>
      <c r="U22" s="522">
        <v>0</v>
      </c>
      <c r="V22" s="238"/>
      <c r="W22"/>
      <c r="X22"/>
      <c r="Y22"/>
    </row>
    <row r="23" spans="1:25" s="14" customFormat="1" x14ac:dyDescent="0.25">
      <c r="A23" s="438"/>
      <c r="B23" s="442" t="s">
        <v>40</v>
      </c>
      <c r="C23" s="442"/>
      <c r="D23" s="442"/>
      <c r="E23" s="867">
        <v>19</v>
      </c>
      <c r="F23" s="61">
        <f t="shared" si="3"/>
        <v>190500</v>
      </c>
      <c r="G23" s="868">
        <v>122750</v>
      </c>
      <c r="H23" s="325"/>
      <c r="I23" s="323">
        <v>67750</v>
      </c>
      <c r="J23" s="458"/>
      <c r="K23" s="458"/>
      <c r="L23" s="323"/>
      <c r="M23" s="323"/>
      <c r="N23" s="321"/>
      <c r="O23" s="61"/>
      <c r="P23" s="61"/>
      <c r="Q23" s="182"/>
      <c r="R23" s="61"/>
      <c r="S23" s="635">
        <v>180922</v>
      </c>
      <c r="T23" s="866"/>
      <c r="U23" s="869">
        <v>160900</v>
      </c>
      <c r="V23" s="635">
        <v>160873</v>
      </c>
      <c r="W23"/>
      <c r="X23"/>
      <c r="Y23"/>
    </row>
    <row r="24" spans="1:25" s="14" customFormat="1" x14ac:dyDescent="0.25">
      <c r="A24" s="438"/>
      <c r="B24" s="442" t="s">
        <v>43</v>
      </c>
      <c r="C24" s="442"/>
      <c r="D24" s="442"/>
      <c r="E24" s="867">
        <v>20</v>
      </c>
      <c r="F24" s="61">
        <f t="shared" si="3"/>
        <v>0</v>
      </c>
      <c r="G24" s="868">
        <v>0</v>
      </c>
      <c r="H24" s="325"/>
      <c r="I24" s="323"/>
      <c r="J24" s="458"/>
      <c r="K24" s="458"/>
      <c r="L24" s="323"/>
      <c r="M24" s="323"/>
      <c r="N24" s="321"/>
      <c r="O24" s="61"/>
      <c r="P24" s="61"/>
      <c r="Q24" s="182"/>
      <c r="R24" s="61"/>
      <c r="S24" s="635"/>
      <c r="T24" s="866"/>
      <c r="U24" s="869">
        <v>0</v>
      </c>
      <c r="V24" s="635"/>
      <c r="W24"/>
      <c r="X24"/>
      <c r="Y24"/>
    </row>
    <row r="25" spans="1:25" s="239" customFormat="1" x14ac:dyDescent="0.25">
      <c r="A25" s="235"/>
      <c r="B25" s="236" t="s">
        <v>145</v>
      </c>
      <c r="C25" s="236"/>
      <c r="D25" s="236"/>
      <c r="E25" s="900">
        <v>21</v>
      </c>
      <c r="F25" s="520">
        <f t="shared" si="3"/>
        <v>0</v>
      </c>
      <c r="G25" s="901">
        <v>0</v>
      </c>
      <c r="H25" s="240"/>
      <c r="I25" s="241"/>
      <c r="J25" s="241"/>
      <c r="K25" s="241"/>
      <c r="L25" s="241"/>
      <c r="M25" s="241"/>
      <c r="N25" s="434"/>
      <c r="O25" s="583"/>
      <c r="P25" s="238"/>
      <c r="Q25" s="632"/>
      <c r="R25" s="606"/>
      <c r="S25" s="238"/>
      <c r="T25" s="139"/>
      <c r="U25" s="522">
        <v>0</v>
      </c>
      <c r="V25" s="238"/>
      <c r="W25"/>
      <c r="X25"/>
      <c r="Y25"/>
    </row>
    <row r="26" spans="1:25" s="14" customFormat="1" x14ac:dyDescent="0.25">
      <c r="A26" s="438"/>
      <c r="B26" s="442" t="s">
        <v>44</v>
      </c>
      <c r="C26" s="442"/>
      <c r="D26" s="442"/>
      <c r="E26" s="867">
        <v>22</v>
      </c>
      <c r="F26" s="61">
        <f t="shared" si="3"/>
        <v>0</v>
      </c>
      <c r="G26" s="868">
        <v>0</v>
      </c>
      <c r="H26" s="325"/>
      <c r="I26" s="323"/>
      <c r="J26" s="458"/>
      <c r="K26" s="458"/>
      <c r="L26" s="323"/>
      <c r="M26" s="323"/>
      <c r="N26" s="321"/>
      <c r="O26" s="61"/>
      <c r="P26" s="61"/>
      <c r="Q26" s="182"/>
      <c r="R26" s="61"/>
      <c r="S26" s="635"/>
      <c r="T26" s="866"/>
      <c r="U26" s="869">
        <v>0</v>
      </c>
      <c r="V26" s="635"/>
      <c r="W26"/>
      <c r="X26"/>
      <c r="Y26"/>
    </row>
    <row r="27" spans="1:25" s="14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904">
        <f t="shared" si="3"/>
        <v>1</v>
      </c>
      <c r="G27" s="905">
        <v>1</v>
      </c>
      <c r="H27" s="906"/>
      <c r="I27" s="907"/>
      <c r="J27" s="908"/>
      <c r="K27" s="908"/>
      <c r="L27" s="907"/>
      <c r="M27" s="907"/>
      <c r="N27" s="497"/>
      <c r="O27" s="61"/>
      <c r="P27" s="61"/>
      <c r="Q27" s="182"/>
      <c r="R27" s="103"/>
      <c r="S27" s="909">
        <v>1</v>
      </c>
      <c r="T27" s="866"/>
      <c r="U27" s="910">
        <v>1</v>
      </c>
      <c r="V27" s="909">
        <v>1</v>
      </c>
      <c r="W27"/>
      <c r="X27"/>
      <c r="Y27"/>
    </row>
    <row r="28" spans="1:25" ht="13.8" thickBot="1" x14ac:dyDescent="0.3">
      <c r="A28" s="854" t="s">
        <v>167</v>
      </c>
      <c r="B28" s="855"/>
      <c r="C28" s="855"/>
      <c r="D28" s="855"/>
      <c r="E28" s="858">
        <v>24</v>
      </c>
      <c r="F28" s="859">
        <f>SUM(F29:F43)</f>
        <v>261426</v>
      </c>
      <c r="G28" s="860">
        <f t="shared" ref="G28:P28" si="4">SUM(G29:G43)</f>
        <v>186931</v>
      </c>
      <c r="H28" s="861">
        <f t="shared" si="4"/>
        <v>6655</v>
      </c>
      <c r="I28" s="861">
        <f t="shared" si="4"/>
        <v>67750</v>
      </c>
      <c r="J28" s="861">
        <f t="shared" si="4"/>
        <v>0</v>
      </c>
      <c r="K28" s="861">
        <f t="shared" si="4"/>
        <v>0</v>
      </c>
      <c r="L28" s="861">
        <f t="shared" si="4"/>
        <v>90</v>
      </c>
      <c r="M28" s="861">
        <f t="shared" si="4"/>
        <v>0</v>
      </c>
      <c r="N28" s="862">
        <f>SUM(N29:N43)</f>
        <v>0</v>
      </c>
      <c r="O28" s="863">
        <f>SUM(O29:O43)</f>
        <v>0</v>
      </c>
      <c r="P28" s="832">
        <f t="shared" si="4"/>
        <v>0</v>
      </c>
      <c r="Q28" s="864">
        <f>IF(F28=0,0,P28/F28)</f>
        <v>0</v>
      </c>
      <c r="R28" s="832">
        <f>SUM(R29:R43)</f>
        <v>0</v>
      </c>
      <c r="S28" s="859">
        <f>SUM(S29:S43)</f>
        <v>266057</v>
      </c>
      <c r="T28" s="911"/>
      <c r="U28" s="859">
        <f>SUM(U29:U43)</f>
        <v>229647</v>
      </c>
      <c r="V28" s="859">
        <f>SUM(V29:V43)</f>
        <v>226760</v>
      </c>
    </row>
    <row r="29" spans="1:25" s="14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61">
        <f>SUM(G29:N29)</f>
        <v>17000</v>
      </c>
      <c r="G29" s="868">
        <v>17000</v>
      </c>
      <c r="H29" s="325"/>
      <c r="I29" s="323"/>
      <c r="J29" s="458"/>
      <c r="K29" s="458"/>
      <c r="L29" s="323"/>
      <c r="M29" s="323"/>
      <c r="N29" s="321"/>
      <c r="O29" s="102"/>
      <c r="P29" s="102"/>
      <c r="Q29" s="457"/>
      <c r="R29" s="102"/>
      <c r="S29" s="635">
        <v>16500</v>
      </c>
      <c r="T29" s="866"/>
      <c r="U29" s="869">
        <v>16500</v>
      </c>
      <c r="V29" s="635">
        <v>15180</v>
      </c>
      <c r="W29"/>
      <c r="X29"/>
      <c r="Y29"/>
    </row>
    <row r="30" spans="1:25" s="14" customFormat="1" x14ac:dyDescent="0.25">
      <c r="A30" s="438"/>
      <c r="B30" s="442" t="s">
        <v>28</v>
      </c>
      <c r="C30" s="442"/>
      <c r="D30" s="442"/>
      <c r="E30" s="867">
        <v>26</v>
      </c>
      <c r="F30" s="61">
        <f t="shared" ref="F30:F43" si="5">SUM(G30:N30)</f>
        <v>0</v>
      </c>
      <c r="G30" s="912">
        <v>0</v>
      </c>
      <c r="H30" s="183"/>
      <c r="I30" s="60"/>
      <c r="J30" s="160"/>
      <c r="K30" s="160"/>
      <c r="L30" s="60"/>
      <c r="M30" s="60"/>
      <c r="N30" s="223"/>
      <c r="O30" s="184"/>
      <c r="P30" s="184"/>
      <c r="Q30" s="460"/>
      <c r="R30" s="184"/>
      <c r="S30" s="635"/>
      <c r="T30" s="866"/>
      <c r="U30" s="869">
        <v>0</v>
      </c>
      <c r="V30" s="635"/>
      <c r="W30"/>
      <c r="X30"/>
      <c r="Y30"/>
    </row>
    <row r="31" spans="1:25" s="14" customFormat="1" x14ac:dyDescent="0.25">
      <c r="A31" s="438"/>
      <c r="B31" s="442" t="s">
        <v>30</v>
      </c>
      <c r="C31" s="442"/>
      <c r="D31" s="442"/>
      <c r="E31" s="867">
        <v>27</v>
      </c>
      <c r="F31" s="61">
        <f t="shared" si="5"/>
        <v>300</v>
      </c>
      <c r="G31" s="912">
        <v>300</v>
      </c>
      <c r="H31" s="183"/>
      <c r="I31" s="60"/>
      <c r="J31" s="160"/>
      <c r="K31" s="160"/>
      <c r="L31" s="60"/>
      <c r="M31" s="60"/>
      <c r="N31" s="223"/>
      <c r="O31" s="184"/>
      <c r="P31" s="184"/>
      <c r="Q31" s="460"/>
      <c r="R31" s="184"/>
      <c r="S31" s="635">
        <v>251</v>
      </c>
      <c r="T31" s="866"/>
      <c r="U31" s="869">
        <v>1300</v>
      </c>
      <c r="V31" s="635">
        <v>2101</v>
      </c>
      <c r="W31"/>
      <c r="X31"/>
      <c r="Y31"/>
    </row>
    <row r="32" spans="1:25" s="14" customFormat="1" x14ac:dyDescent="0.25">
      <c r="A32" s="438"/>
      <c r="B32" s="442" t="s">
        <v>186</v>
      </c>
      <c r="C32" s="443"/>
      <c r="D32" s="443"/>
      <c r="E32" s="867">
        <v>28</v>
      </c>
      <c r="F32" s="61">
        <f t="shared" si="5"/>
        <v>35375</v>
      </c>
      <c r="G32" s="912">
        <v>35375</v>
      </c>
      <c r="H32" s="183"/>
      <c r="I32" s="60"/>
      <c r="J32" s="160"/>
      <c r="K32" s="160"/>
      <c r="L32" s="60"/>
      <c r="M32" s="60"/>
      <c r="N32" s="223"/>
      <c r="O32" s="184"/>
      <c r="P32" s="184"/>
      <c r="Q32" s="460"/>
      <c r="R32" s="184"/>
      <c r="S32" s="635">
        <v>45857</v>
      </c>
      <c r="T32" s="866"/>
      <c r="U32" s="869">
        <v>22041</v>
      </c>
      <c r="V32" s="635">
        <v>20181</v>
      </c>
      <c r="W32"/>
      <c r="X32"/>
      <c r="Y32"/>
    </row>
    <row r="33" spans="1:25" s="14" customFormat="1" x14ac:dyDescent="0.25">
      <c r="A33" s="438"/>
      <c r="B33" s="442" t="s">
        <v>51</v>
      </c>
      <c r="C33" s="442"/>
      <c r="D33" s="442"/>
      <c r="E33" s="867">
        <v>29</v>
      </c>
      <c r="F33" s="61">
        <f t="shared" si="5"/>
        <v>0</v>
      </c>
      <c r="G33" s="912">
        <v>0</v>
      </c>
      <c r="H33" s="183"/>
      <c r="I33" s="60"/>
      <c r="J33" s="160"/>
      <c r="K33" s="160"/>
      <c r="L33" s="60"/>
      <c r="M33" s="60"/>
      <c r="N33" s="223"/>
      <c r="O33" s="184"/>
      <c r="P33" s="184"/>
      <c r="Q33" s="460"/>
      <c r="R33" s="184"/>
      <c r="S33" s="635"/>
      <c r="T33" s="866"/>
      <c r="U33" s="869">
        <v>0</v>
      </c>
      <c r="V33" s="635"/>
      <c r="W33"/>
      <c r="X33"/>
      <c r="Y33"/>
    </row>
    <row r="34" spans="1:25" s="14" customFormat="1" x14ac:dyDescent="0.25">
      <c r="A34" s="438"/>
      <c r="B34" s="442" t="s">
        <v>36</v>
      </c>
      <c r="C34" s="442"/>
      <c r="D34" s="442"/>
      <c r="E34" s="867">
        <v>30</v>
      </c>
      <c r="F34" s="61">
        <f t="shared" si="5"/>
        <v>0</v>
      </c>
      <c r="G34" s="912">
        <v>0</v>
      </c>
      <c r="H34" s="183"/>
      <c r="I34" s="60"/>
      <c r="J34" s="160"/>
      <c r="K34" s="160"/>
      <c r="L34" s="60"/>
      <c r="M34" s="60"/>
      <c r="N34" s="223"/>
      <c r="O34" s="184"/>
      <c r="P34" s="184"/>
      <c r="Q34" s="460"/>
      <c r="R34" s="184"/>
      <c r="S34" s="635"/>
      <c r="T34" s="866"/>
      <c r="U34" s="869">
        <v>0</v>
      </c>
      <c r="V34" s="635"/>
      <c r="W34"/>
      <c r="X34"/>
      <c r="Y34"/>
    </row>
    <row r="35" spans="1:25" s="239" customFormat="1" x14ac:dyDescent="0.25">
      <c r="A35" s="235"/>
      <c r="B35" s="236" t="s">
        <v>165</v>
      </c>
      <c r="C35" s="236"/>
      <c r="D35" s="236"/>
      <c r="E35" s="900">
        <v>31</v>
      </c>
      <c r="F35" s="520">
        <f t="shared" si="5"/>
        <v>0</v>
      </c>
      <c r="G35" s="901">
        <v>0</v>
      </c>
      <c r="H35" s="240"/>
      <c r="I35" s="241"/>
      <c r="J35" s="241"/>
      <c r="K35" s="241"/>
      <c r="L35" s="241"/>
      <c r="M35" s="241"/>
      <c r="N35" s="434"/>
      <c r="O35" s="583"/>
      <c r="P35" s="238"/>
      <c r="Q35" s="632"/>
      <c r="R35" s="606"/>
      <c r="S35" s="238"/>
      <c r="T35" s="139"/>
      <c r="U35" s="522">
        <v>0</v>
      </c>
      <c r="V35" s="238"/>
      <c r="W35"/>
      <c r="X35"/>
      <c r="Y35"/>
    </row>
    <row r="36" spans="1:25" s="14" customFormat="1" x14ac:dyDescent="0.25">
      <c r="A36" s="438"/>
      <c r="B36" s="442" t="s">
        <v>53</v>
      </c>
      <c r="C36" s="442"/>
      <c r="D36" s="442"/>
      <c r="E36" s="867">
        <v>32</v>
      </c>
      <c r="F36" s="61">
        <f t="shared" si="5"/>
        <v>190500</v>
      </c>
      <c r="G36" s="912">
        <v>122750</v>
      </c>
      <c r="H36" s="183"/>
      <c r="I36" s="60">
        <v>67750</v>
      </c>
      <c r="J36" s="60"/>
      <c r="K36" s="160"/>
      <c r="L36" s="60"/>
      <c r="M36" s="60"/>
      <c r="N36" s="223"/>
      <c r="O36" s="184"/>
      <c r="P36" s="184"/>
      <c r="Q36" s="460"/>
      <c r="R36" s="184"/>
      <c r="S36" s="635">
        <v>180922</v>
      </c>
      <c r="T36" s="866"/>
      <c r="U36" s="869">
        <v>160900</v>
      </c>
      <c r="V36" s="635">
        <v>160873</v>
      </c>
      <c r="W36"/>
      <c r="X36"/>
      <c r="Y36"/>
    </row>
    <row r="37" spans="1:25" s="14" customFormat="1" x14ac:dyDescent="0.25">
      <c r="A37" s="438"/>
      <c r="B37" s="442" t="s">
        <v>126</v>
      </c>
      <c r="C37" s="442"/>
      <c r="D37" s="442"/>
      <c r="E37" s="867">
        <v>33</v>
      </c>
      <c r="F37" s="61">
        <f t="shared" si="5"/>
        <v>0</v>
      </c>
      <c r="G37" s="912">
        <v>0</v>
      </c>
      <c r="H37" s="183"/>
      <c r="I37" s="60"/>
      <c r="J37" s="60"/>
      <c r="K37" s="160"/>
      <c r="L37" s="60"/>
      <c r="M37" s="60"/>
      <c r="N37" s="223"/>
      <c r="O37" s="184"/>
      <c r="P37" s="184"/>
      <c r="Q37" s="460"/>
      <c r="R37" s="184"/>
      <c r="S37" s="635"/>
      <c r="T37" s="866"/>
      <c r="U37" s="869">
        <v>0</v>
      </c>
      <c r="V37" s="635"/>
      <c r="W37"/>
      <c r="X37"/>
      <c r="Y37"/>
    </row>
    <row r="38" spans="1:25" s="14" customFormat="1" x14ac:dyDescent="0.25">
      <c r="A38" s="438"/>
      <c r="B38" s="442" t="s">
        <v>55</v>
      </c>
      <c r="C38" s="442"/>
      <c r="D38" s="442"/>
      <c r="E38" s="867">
        <v>34</v>
      </c>
      <c r="F38" s="61">
        <f t="shared" si="5"/>
        <v>0</v>
      </c>
      <c r="G38" s="912">
        <v>0</v>
      </c>
      <c r="H38" s="183"/>
      <c r="I38" s="60"/>
      <c r="J38" s="60"/>
      <c r="K38" s="160"/>
      <c r="L38" s="60"/>
      <c r="M38" s="60"/>
      <c r="N38" s="223"/>
      <c r="O38" s="184"/>
      <c r="P38" s="184"/>
      <c r="Q38" s="460"/>
      <c r="R38" s="184"/>
      <c r="S38" s="635"/>
      <c r="T38" s="866"/>
      <c r="U38" s="869">
        <v>0</v>
      </c>
      <c r="V38" s="635"/>
      <c r="W38"/>
      <c r="X38"/>
      <c r="Y38"/>
    </row>
    <row r="39" spans="1:25" s="239" customFormat="1" x14ac:dyDescent="0.25">
      <c r="A39" s="235"/>
      <c r="B39" s="236" t="s">
        <v>145</v>
      </c>
      <c r="C39" s="236"/>
      <c r="D39" s="236"/>
      <c r="E39" s="900">
        <v>35</v>
      </c>
      <c r="F39" s="520">
        <f t="shared" si="5"/>
        <v>0</v>
      </c>
      <c r="G39" s="901">
        <v>0</v>
      </c>
      <c r="H39" s="240"/>
      <c r="I39" s="241"/>
      <c r="J39" s="241"/>
      <c r="K39" s="241"/>
      <c r="L39" s="241"/>
      <c r="M39" s="241"/>
      <c r="N39" s="434"/>
      <c r="O39" s="583"/>
      <c r="P39" s="238"/>
      <c r="Q39" s="632"/>
      <c r="R39" s="606"/>
      <c r="S39" s="238"/>
      <c r="T39" s="139"/>
      <c r="U39" s="522">
        <v>0</v>
      </c>
      <c r="V39" s="238"/>
      <c r="W39"/>
      <c r="X39"/>
      <c r="Y39"/>
    </row>
    <row r="40" spans="1:25" s="14" customFormat="1" x14ac:dyDescent="0.25">
      <c r="A40" s="438"/>
      <c r="B40" s="442" t="s">
        <v>56</v>
      </c>
      <c r="C40" s="442"/>
      <c r="D40" s="442"/>
      <c r="E40" s="867">
        <v>36</v>
      </c>
      <c r="F40" s="61">
        <f t="shared" si="5"/>
        <v>0</v>
      </c>
      <c r="G40" s="912">
        <v>0</v>
      </c>
      <c r="H40" s="183"/>
      <c r="I40" s="60"/>
      <c r="J40" s="160"/>
      <c r="K40" s="160"/>
      <c r="L40" s="60"/>
      <c r="M40" s="60"/>
      <c r="N40" s="223"/>
      <c r="O40" s="184"/>
      <c r="P40" s="184"/>
      <c r="Q40" s="460"/>
      <c r="R40" s="184"/>
      <c r="S40" s="635"/>
      <c r="T40" s="866"/>
      <c r="U40" s="869">
        <v>0</v>
      </c>
      <c r="V40" s="635"/>
      <c r="W40"/>
      <c r="X40"/>
      <c r="Y40"/>
    </row>
    <row r="41" spans="1:25" s="14" customFormat="1" x14ac:dyDescent="0.25">
      <c r="A41" s="438"/>
      <c r="B41" s="442" t="s">
        <v>57</v>
      </c>
      <c r="C41" s="442"/>
      <c r="D41" s="442"/>
      <c r="E41" s="867">
        <v>37</v>
      </c>
      <c r="F41" s="61">
        <f t="shared" si="5"/>
        <v>11500</v>
      </c>
      <c r="G41" s="912">
        <v>11500</v>
      </c>
      <c r="H41" s="183"/>
      <c r="I41" s="60"/>
      <c r="J41" s="160"/>
      <c r="K41" s="160"/>
      <c r="L41" s="60"/>
      <c r="M41" s="60"/>
      <c r="N41" s="223"/>
      <c r="O41" s="184"/>
      <c r="P41" s="184"/>
      <c r="Q41" s="460"/>
      <c r="R41" s="184"/>
      <c r="S41" s="635">
        <v>18483</v>
      </c>
      <c r="T41" s="866"/>
      <c r="U41" s="869">
        <v>12500</v>
      </c>
      <c r="V41" s="635">
        <v>7978</v>
      </c>
      <c r="W41"/>
      <c r="X41"/>
      <c r="Y41"/>
    </row>
    <row r="42" spans="1:25" s="14" customFormat="1" x14ac:dyDescent="0.25">
      <c r="A42" s="438"/>
      <c r="B42" s="442" t="s">
        <v>58</v>
      </c>
      <c r="C42" s="442"/>
      <c r="D42" s="442"/>
      <c r="E42" s="867">
        <v>38</v>
      </c>
      <c r="F42" s="61">
        <f t="shared" si="5"/>
        <v>6745</v>
      </c>
      <c r="G42" s="913">
        <v>0</v>
      </c>
      <c r="H42" s="183">
        <v>6655</v>
      </c>
      <c r="I42" s="60"/>
      <c r="J42" s="160"/>
      <c r="K42" s="160"/>
      <c r="L42" s="60">
        <v>90</v>
      </c>
      <c r="M42" s="60"/>
      <c r="N42" s="223"/>
      <c r="O42" s="184"/>
      <c r="P42" s="184"/>
      <c r="Q42" s="460"/>
      <c r="R42" s="184"/>
      <c r="S42" s="635">
        <v>4038</v>
      </c>
      <c r="T42" s="914"/>
      <c r="U42" s="869">
        <v>16400</v>
      </c>
      <c r="V42" s="635">
        <v>20441</v>
      </c>
      <c r="W42"/>
      <c r="X42"/>
      <c r="Y42"/>
    </row>
    <row r="43" spans="1:25" s="14" customFormat="1" x14ac:dyDescent="0.25">
      <c r="A43" s="445"/>
      <c r="B43" s="446" t="s">
        <v>46</v>
      </c>
      <c r="C43" s="446"/>
      <c r="D43" s="446"/>
      <c r="E43" s="915">
        <v>39</v>
      </c>
      <c r="F43" s="904">
        <f t="shared" si="5"/>
        <v>6</v>
      </c>
      <c r="G43" s="916">
        <v>6</v>
      </c>
      <c r="H43" s="461"/>
      <c r="I43" s="435"/>
      <c r="J43" s="462"/>
      <c r="K43" s="462"/>
      <c r="L43" s="435"/>
      <c r="M43" s="435"/>
      <c r="N43" s="322"/>
      <c r="O43" s="103"/>
      <c r="P43" s="103"/>
      <c r="Q43" s="463"/>
      <c r="R43" s="103"/>
      <c r="S43" s="637">
        <v>6</v>
      </c>
      <c r="T43" s="866"/>
      <c r="U43" s="917">
        <v>6</v>
      </c>
      <c r="V43" s="637">
        <v>6</v>
      </c>
      <c r="W43"/>
      <c r="X43"/>
      <c r="Y43"/>
    </row>
    <row r="44" spans="1:25" s="14" customFormat="1" ht="12.75" customHeight="1" thickBot="1" x14ac:dyDescent="0.3">
      <c r="A44" s="438" t="s">
        <v>169</v>
      </c>
      <c r="B44" s="441"/>
      <c r="C44" s="441"/>
      <c r="D44" s="441"/>
      <c r="E44" s="903">
        <v>40</v>
      </c>
      <c r="F44" s="918">
        <f t="shared" ref="F44:V44" si="6">F29+F33+F37+F41+F42+F43-F6-F27</f>
        <v>465</v>
      </c>
      <c r="G44" s="919">
        <f t="shared" si="6"/>
        <v>465</v>
      </c>
      <c r="H44" s="920">
        <f t="shared" si="6"/>
        <v>0</v>
      </c>
      <c r="I44" s="921">
        <f t="shared" si="6"/>
        <v>0</v>
      </c>
      <c r="J44" s="921">
        <f t="shared" si="6"/>
        <v>0</v>
      </c>
      <c r="K44" s="921">
        <f t="shared" si="6"/>
        <v>0</v>
      </c>
      <c r="L44" s="921">
        <f t="shared" si="6"/>
        <v>0</v>
      </c>
      <c r="M44" s="921">
        <f t="shared" si="6"/>
        <v>0</v>
      </c>
      <c r="N44" s="921">
        <f t="shared" si="6"/>
        <v>0</v>
      </c>
      <c r="O44" s="515">
        <f t="shared" si="6"/>
        <v>0</v>
      </c>
      <c r="P44" s="515">
        <f t="shared" si="6"/>
        <v>0</v>
      </c>
      <c r="Q44" s="578">
        <f t="shared" si="6"/>
        <v>0</v>
      </c>
      <c r="R44" s="515">
        <f t="shared" si="6"/>
        <v>0</v>
      </c>
      <c r="S44" s="515">
        <f t="shared" si="6"/>
        <v>7294</v>
      </c>
      <c r="T44" s="139"/>
      <c r="U44" s="922">
        <f t="shared" si="6"/>
        <v>1405</v>
      </c>
      <c r="V44" s="918">
        <f t="shared" si="6"/>
        <v>1456</v>
      </c>
      <c r="W44"/>
      <c r="X44"/>
      <c r="Y44"/>
    </row>
    <row r="45" spans="1:25" ht="13.8" thickBot="1" x14ac:dyDescent="0.3">
      <c r="A45" s="854" t="s">
        <v>168</v>
      </c>
      <c r="B45" s="855"/>
      <c r="C45" s="855"/>
      <c r="D45" s="855"/>
      <c r="E45" s="858">
        <v>41</v>
      </c>
      <c r="F45" s="859">
        <f t="shared" ref="F45:P45" si="7">F28-F5</f>
        <v>465</v>
      </c>
      <c r="G45" s="860">
        <f t="shared" si="7"/>
        <v>465</v>
      </c>
      <c r="H45" s="861">
        <f t="shared" si="7"/>
        <v>0</v>
      </c>
      <c r="I45" s="861">
        <f t="shared" si="7"/>
        <v>0</v>
      </c>
      <c r="J45" s="861">
        <f t="shared" si="7"/>
        <v>0</v>
      </c>
      <c r="K45" s="861">
        <f t="shared" si="7"/>
        <v>0</v>
      </c>
      <c r="L45" s="861">
        <f t="shared" si="7"/>
        <v>0</v>
      </c>
      <c r="M45" s="861">
        <f t="shared" si="7"/>
        <v>0</v>
      </c>
      <c r="N45" s="862">
        <f>N28-N5</f>
        <v>0</v>
      </c>
      <c r="O45" s="863">
        <f t="shared" si="7"/>
        <v>0</v>
      </c>
      <c r="P45" s="832">
        <f t="shared" si="7"/>
        <v>0</v>
      </c>
      <c r="Q45" s="864"/>
      <c r="R45" s="832">
        <f>R28-R5</f>
        <v>0</v>
      </c>
      <c r="S45" s="865">
        <f>S28-S5</f>
        <v>7294</v>
      </c>
      <c r="T45" s="911"/>
      <c r="U45" s="859">
        <f>U28-U5</f>
        <v>1405</v>
      </c>
      <c r="V45" s="859">
        <f>V28-V5</f>
        <v>1456</v>
      </c>
    </row>
    <row r="46" spans="1:25" x14ac:dyDescent="0.25">
      <c r="A46" s="24" t="s">
        <v>210</v>
      </c>
      <c r="C46" s="24"/>
      <c r="D46" s="24"/>
      <c r="E46" s="469" t="s">
        <v>162</v>
      </c>
      <c r="F46" s="471"/>
      <c r="G46" s="471"/>
      <c r="H46" s="468"/>
      <c r="I46" s="468">
        <v>123489</v>
      </c>
      <c r="J46" s="468">
        <v>1452</v>
      </c>
      <c r="K46" s="468">
        <v>1005</v>
      </c>
      <c r="L46" s="468">
        <v>191</v>
      </c>
      <c r="M46" s="468">
        <v>176</v>
      </c>
      <c r="N46" s="517"/>
      <c r="O46" s="24"/>
      <c r="P46" s="24"/>
      <c r="S46" s="497"/>
      <c r="T46" s="497"/>
      <c r="U46" s="497"/>
      <c r="V46" s="497"/>
    </row>
    <row r="47" spans="1:25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0</v>
      </c>
      <c r="G47" s="25"/>
    </row>
    <row r="48" spans="1:25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0</v>
      </c>
      <c r="G48" s="25"/>
    </row>
    <row r="49" spans="1:22" s="24" customFormat="1" ht="10.199999999999999" x14ac:dyDescent="0.2">
      <c r="E49" s="25"/>
      <c r="G49" s="64"/>
      <c r="H49" s="29"/>
      <c r="I49" s="29"/>
      <c r="J49" s="29"/>
      <c r="K49" s="29"/>
      <c r="L49" s="29"/>
      <c r="M49" s="29"/>
      <c r="N49" s="29"/>
      <c r="O49" s="29"/>
      <c r="P49" s="29"/>
      <c r="Q49" s="174"/>
      <c r="R49" s="174"/>
      <c r="S49" s="64"/>
      <c r="T49" s="141"/>
    </row>
    <row r="50" spans="1:22" s="14" customFormat="1" ht="11.4" x14ac:dyDescent="0.2">
      <c r="E50" s="498"/>
      <c r="F50" s="497"/>
      <c r="G50" s="64"/>
      <c r="H50" s="64"/>
      <c r="I50" s="64"/>
      <c r="J50" s="64"/>
      <c r="K50" s="64"/>
      <c r="L50" s="64"/>
      <c r="M50" s="64"/>
      <c r="N50" s="64"/>
      <c r="O50" s="497"/>
      <c r="P50" s="499"/>
      <c r="Q50" s="500"/>
      <c r="R50" s="64"/>
      <c r="S50" s="497"/>
      <c r="T50" s="141"/>
    </row>
    <row r="51" spans="1:22" s="239" customFormat="1" ht="11.4" x14ac:dyDescent="0.2">
      <c r="A51" s="235"/>
      <c r="E51" s="494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495"/>
      <c r="Q51" s="496"/>
      <c r="R51" s="139"/>
      <c r="S51" s="497"/>
      <c r="T51" s="139"/>
    </row>
    <row r="52" spans="1:22" s="24" customFormat="1" ht="10.199999999999999" x14ac:dyDescent="0.2">
      <c r="A52" s="26"/>
      <c r="B52" s="26"/>
      <c r="C52" s="26"/>
      <c r="D52" s="26"/>
      <c r="E52" s="25"/>
      <c r="G52" s="64"/>
      <c r="H52" s="29"/>
      <c r="I52" s="29"/>
      <c r="J52" s="29"/>
      <c r="K52" s="29"/>
      <c r="L52" s="29"/>
      <c r="M52" s="29"/>
      <c r="N52" s="29"/>
      <c r="O52" s="29"/>
      <c r="P52" s="29"/>
      <c r="Q52" s="174"/>
      <c r="R52" s="174"/>
      <c r="S52" s="64"/>
      <c r="T52" s="141"/>
      <c r="V52" s="64"/>
    </row>
    <row r="53" spans="1:22" s="29" customFormat="1" ht="10.199999999999999" x14ac:dyDescent="0.2">
      <c r="A53" s="26"/>
      <c r="B53" s="26"/>
      <c r="C53" s="26"/>
      <c r="D53" s="26"/>
      <c r="E53" s="28"/>
      <c r="F53" s="24"/>
      <c r="G53" s="64"/>
      <c r="Q53" s="174"/>
      <c r="R53" s="174"/>
      <c r="S53" s="64"/>
      <c r="T53" s="141"/>
      <c r="U53" s="24"/>
      <c r="V53" s="64"/>
    </row>
    <row r="54" spans="1:22" s="29" customFormat="1" ht="10.199999999999999" x14ac:dyDescent="0.2">
      <c r="A54" s="26"/>
      <c r="B54" s="26"/>
      <c r="C54" s="26"/>
      <c r="D54" s="26"/>
      <c r="E54" s="28"/>
      <c r="F54" s="24"/>
      <c r="Q54" s="174"/>
      <c r="R54" s="174"/>
      <c r="S54" s="64"/>
      <c r="T54" s="141"/>
      <c r="U54" s="24"/>
      <c r="V54" s="64"/>
    </row>
    <row r="55" spans="1:22" s="29" customFormat="1" ht="10.199999999999999" x14ac:dyDescent="0.2">
      <c r="A55" s="26"/>
      <c r="B55" s="26"/>
      <c r="C55" s="26"/>
      <c r="D55" s="26"/>
      <c r="E55" s="28"/>
      <c r="F55" s="24"/>
      <c r="Q55" s="174"/>
      <c r="R55" s="174"/>
      <c r="S55" s="64"/>
      <c r="T55" s="141"/>
      <c r="U55" s="24"/>
      <c r="V55" s="64"/>
    </row>
    <row r="58" spans="1:22" s="29" customFormat="1" ht="11.25" hidden="1" customHeight="1" x14ac:dyDescent="0.2">
      <c r="B58" s="263" t="s">
        <v>135</v>
      </c>
      <c r="C58" s="167"/>
      <c r="D58" s="167"/>
      <c r="E58" s="289"/>
      <c r="F58" s="276"/>
      <c r="G58" s="167"/>
      <c r="H58" s="167"/>
      <c r="I58" s="167"/>
      <c r="J58" s="167"/>
      <c r="K58" s="167"/>
      <c r="L58" s="167"/>
      <c r="M58" s="167"/>
      <c r="N58" s="167"/>
      <c r="O58" s="167"/>
      <c r="P58" s="288"/>
      <c r="Q58" s="284"/>
      <c r="R58" s="279" t="e">
        <f>P58/titl!$H$16*12</f>
        <v>#DIV/0!</v>
      </c>
      <c r="S58" s="64"/>
      <c r="T58" s="141"/>
      <c r="U58" s="276"/>
      <c r="V58" s="64"/>
    </row>
    <row r="59" spans="1:22" s="29" customFormat="1" ht="11.25" hidden="1" customHeight="1" x14ac:dyDescent="0.2">
      <c r="B59" s="290" t="s">
        <v>136</v>
      </c>
      <c r="E59" s="25"/>
      <c r="F59" s="24"/>
      <c r="P59" s="224">
        <f>P41+P43-P58</f>
        <v>0</v>
      </c>
      <c r="Q59" s="285"/>
      <c r="R59" s="280" t="e">
        <f>P59/titl!$H$16*12</f>
        <v>#DIV/0!</v>
      </c>
      <c r="S59" s="64"/>
      <c r="T59" s="141"/>
      <c r="U59" s="24"/>
      <c r="V59" s="64"/>
    </row>
    <row r="60" spans="1:22" s="29" customFormat="1" ht="11.25" hidden="1" customHeight="1" x14ac:dyDescent="0.2">
      <c r="B60" s="290" t="s">
        <v>137</v>
      </c>
      <c r="E60" s="25"/>
      <c r="F60" s="24"/>
      <c r="P60" s="58"/>
      <c r="Q60" s="285"/>
      <c r="R60" s="280" t="e">
        <f>P60/titl!$H$16*12</f>
        <v>#DIV/0!</v>
      </c>
      <c r="S60" s="64"/>
      <c r="T60" s="141"/>
      <c r="U60" s="24"/>
      <c r="V60" s="64"/>
    </row>
    <row r="61" spans="1:22" s="29" customFormat="1" ht="11.25" hidden="1" customHeight="1" x14ac:dyDescent="0.2">
      <c r="B61" s="290" t="s">
        <v>138</v>
      </c>
      <c r="E61" s="25"/>
      <c r="F61" s="24"/>
      <c r="P61" s="224">
        <f>P59+P60</f>
        <v>0</v>
      </c>
      <c r="Q61" s="285"/>
      <c r="R61" s="280" t="e">
        <f>P61/titl!$H$16*12</f>
        <v>#DIV/0!</v>
      </c>
      <c r="S61" s="64"/>
      <c r="T61" s="141"/>
      <c r="U61" s="24"/>
      <c r="V61" s="64"/>
    </row>
    <row r="62" spans="1:22" s="29" customFormat="1" ht="12" hidden="1" customHeight="1" thickBot="1" x14ac:dyDescent="0.25">
      <c r="B62" s="291" t="s">
        <v>139</v>
      </c>
      <c r="C62" s="278"/>
      <c r="D62" s="278"/>
      <c r="E62" s="292"/>
      <c r="F62" s="277"/>
      <c r="G62" s="278"/>
      <c r="H62" s="278"/>
      <c r="I62" s="278"/>
      <c r="J62" s="278"/>
      <c r="K62" s="278"/>
      <c r="L62" s="278"/>
      <c r="M62" s="278"/>
      <c r="N62" s="278"/>
      <c r="O62" s="278"/>
      <c r="P62" s="287">
        <f>P61*4%</f>
        <v>0</v>
      </c>
      <c r="Q62" s="283"/>
      <c r="R62" s="281" t="e">
        <f>P62/titl!$H$16*12</f>
        <v>#DIV/0!</v>
      </c>
      <c r="S62" s="64"/>
      <c r="T62" s="141"/>
      <c r="U62" s="277"/>
      <c r="V62" s="64"/>
    </row>
  </sheetData>
  <mergeCells count="5">
    <mergeCell ref="A3:D3"/>
    <mergeCell ref="C4:D4"/>
    <mergeCell ref="A47:D47"/>
    <mergeCell ref="A48:E48"/>
    <mergeCell ref="H3:N3"/>
  </mergeCells>
  <phoneticPr fontId="0" type="noConversion"/>
  <pageMargins left="0.47244094488188981" right="0.39370078740157483" top="0.35433070866141736" bottom="0.35433070866141736" header="0.23622047244094491" footer="0.19685039370078741"/>
  <pageSetup paperSize="9" scale="85" orientation="landscape" r:id="rId1"/>
  <headerFooter alignWithMargins="0"/>
  <ignoredErrors>
    <ignoredError sqref="F28" formula="1"/>
    <ignoredError sqref="V5" formulaRange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A55"/>
  <sheetViews>
    <sheetView showGridLines="0" workbookViewId="0">
      <pane ySplit="5" topLeftCell="A6" activePane="bottomLeft" state="frozen"/>
      <selection activeCell="V4" sqref="V4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0" customWidth="1"/>
    <col min="6" max="6" width="10.44140625" style="24" customWidth="1"/>
    <col min="7" max="7" width="10.44140625" style="29" customWidth="1"/>
    <col min="8" max="14" width="6.5546875" style="29" customWidth="1"/>
    <col min="15" max="15" width="9.44140625" style="29" hidden="1" customWidth="1"/>
    <col min="16" max="16" width="11.44140625" style="29" hidden="1" customWidth="1"/>
    <col min="17" max="17" width="7.109375" style="174" hidden="1" customWidth="1"/>
    <col min="18" max="18" width="11.44140625" style="174" hidden="1" customWidth="1"/>
    <col min="19" max="19" width="10.44140625" style="64" customWidth="1"/>
    <col min="20" max="20" width="2" style="141" customWidth="1"/>
    <col min="21" max="21" width="10.44140625" style="24" customWidth="1"/>
    <col min="22" max="22" width="10.44140625" style="64" customWidth="1"/>
    <col min="24" max="24" width="10.5546875" bestFit="1" customWidth="1"/>
    <col min="26" max="26" width="11.6640625" bestFit="1" customWidth="1"/>
  </cols>
  <sheetData>
    <row r="1" spans="1:27" x14ac:dyDescent="0.25">
      <c r="E1" s="684"/>
      <c r="G1" s="24"/>
      <c r="H1" s="24"/>
      <c r="I1" s="24"/>
      <c r="J1" s="24"/>
      <c r="K1" s="24"/>
      <c r="L1" s="24"/>
      <c r="M1" s="24"/>
      <c r="N1" s="24"/>
      <c r="S1" s="497"/>
      <c r="T1" s="139"/>
      <c r="V1" s="497"/>
    </row>
    <row r="2" spans="1:27" ht="13.8" thickBot="1" x14ac:dyDescent="0.3"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7" ht="16.2" thickBot="1" x14ac:dyDescent="0.35">
      <c r="A3" s="1045" t="s">
        <v>207</v>
      </c>
      <c r="B3" s="1055"/>
      <c r="C3" s="1055"/>
      <c r="D3" s="1055"/>
      <c r="E3" s="835"/>
      <c r="F3" s="227" t="s">
        <v>0</v>
      </c>
      <c r="G3" s="836" t="s">
        <v>2</v>
      </c>
      <c r="H3" s="1056" t="s">
        <v>3</v>
      </c>
      <c r="I3" s="1056"/>
      <c r="J3" s="1056"/>
      <c r="K3" s="1056"/>
      <c r="L3" s="1056"/>
      <c r="M3" s="1056"/>
      <c r="N3" s="1057"/>
      <c r="O3" s="837" t="s">
        <v>1</v>
      </c>
      <c r="P3" s="838" t="s">
        <v>4</v>
      </c>
      <c r="Q3" s="227" t="s">
        <v>111</v>
      </c>
      <c r="R3" s="227" t="s">
        <v>112</v>
      </c>
      <c r="S3" s="706" t="s">
        <v>4</v>
      </c>
      <c r="T3" s="839"/>
      <c r="U3" s="840" t="s">
        <v>0</v>
      </c>
      <c r="V3" s="706" t="s">
        <v>4</v>
      </c>
    </row>
    <row r="4" spans="1:27" s="7" customFormat="1" ht="15" customHeight="1" thickBot="1" x14ac:dyDescent="0.3">
      <c r="A4" s="841" t="s">
        <v>108</v>
      </c>
      <c r="B4" s="842"/>
      <c r="C4" s="1047" t="s">
        <v>184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849" t="s">
        <v>7</v>
      </c>
      <c r="P4" s="850">
        <v>2011</v>
      </c>
      <c r="Q4" s="849">
        <v>2016</v>
      </c>
      <c r="R4" s="849"/>
      <c r="S4" s="851">
        <v>2023</v>
      </c>
      <c r="T4" s="839"/>
      <c r="U4" s="852">
        <v>2023</v>
      </c>
      <c r="V4" s="853">
        <v>2022</v>
      </c>
      <c r="W4"/>
      <c r="X4"/>
      <c r="Y4"/>
    </row>
    <row r="5" spans="1:27" ht="13.8" thickBot="1" x14ac:dyDescent="0.3">
      <c r="A5" s="854" t="s">
        <v>166</v>
      </c>
      <c r="B5" s="855"/>
      <c r="C5" s="856"/>
      <c r="D5" s="857"/>
      <c r="E5" s="858">
        <v>1</v>
      </c>
      <c r="F5" s="859">
        <f t="shared" ref="F5:P5" si="0">SUM(F7:F27)</f>
        <v>805152.52302390814</v>
      </c>
      <c r="G5" s="860">
        <f t="shared" si="0"/>
        <v>744810.52302390814</v>
      </c>
      <c r="H5" s="861">
        <f t="shared" si="0"/>
        <v>37241</v>
      </c>
      <c r="I5" s="861">
        <f t="shared" si="0"/>
        <v>19941</v>
      </c>
      <c r="J5" s="861">
        <f t="shared" si="0"/>
        <v>0</v>
      </c>
      <c r="K5" s="861">
        <f t="shared" si="0"/>
        <v>0</v>
      </c>
      <c r="L5" s="861">
        <f t="shared" si="0"/>
        <v>1660</v>
      </c>
      <c r="M5" s="861">
        <f t="shared" si="0"/>
        <v>1500</v>
      </c>
      <c r="N5" s="862">
        <f>SUM(N7:N27)</f>
        <v>0</v>
      </c>
      <c r="O5" s="863">
        <f t="shared" si="0"/>
        <v>0</v>
      </c>
      <c r="P5" s="832">
        <f t="shared" si="0"/>
        <v>0</v>
      </c>
      <c r="Q5" s="864">
        <f>IF(F5=0,0,P5/F5)</f>
        <v>0</v>
      </c>
      <c r="R5" s="832">
        <f>SUM(R7:R27)</f>
        <v>0</v>
      </c>
      <c r="S5" s="865">
        <f>SUM(S7:S27)</f>
        <v>748804.36600000004</v>
      </c>
      <c r="T5" s="866"/>
      <c r="U5" s="859">
        <f>SUM(U7:U27)</f>
        <v>805172.97246219998</v>
      </c>
      <c r="V5" s="859">
        <f>SUM(V7:V27)</f>
        <v>743630.38967999991</v>
      </c>
    </row>
    <row r="6" spans="1:27" s="14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 t="shared" ref="F6:P6" si="1">SUM(F7:F17)</f>
        <v>657360.62699999998</v>
      </c>
      <c r="G6" s="868">
        <f>SUM(G7:G17)</f>
        <v>603572.62699999998</v>
      </c>
      <c r="H6" s="325">
        <f t="shared" si="1"/>
        <v>31073</v>
      </c>
      <c r="I6" s="323">
        <f t="shared" si="1"/>
        <v>19555</v>
      </c>
      <c r="J6" s="323">
        <f t="shared" si="1"/>
        <v>0</v>
      </c>
      <c r="K6" s="323">
        <f>SUM(K7:K17)</f>
        <v>0</v>
      </c>
      <c r="L6" s="323">
        <f t="shared" si="1"/>
        <v>1660</v>
      </c>
      <c r="M6" s="323">
        <f t="shared" si="1"/>
        <v>1500</v>
      </c>
      <c r="N6" s="321">
        <f>SUM(N7:N17)</f>
        <v>0</v>
      </c>
      <c r="O6" s="102">
        <f>SUM(O7:O17)</f>
        <v>0</v>
      </c>
      <c r="P6" s="102">
        <f t="shared" si="1"/>
        <v>0</v>
      </c>
      <c r="Q6" s="457">
        <f>IF(F6=0,0,P6/F6)</f>
        <v>0</v>
      </c>
      <c r="R6" s="102">
        <f>SUM(R7:R17)</f>
        <v>0</v>
      </c>
      <c r="S6" s="102">
        <f>SUM(S7:S17)</f>
        <v>642784.43824000005</v>
      </c>
      <c r="T6" s="866"/>
      <c r="U6" s="869">
        <v>621070.7088129</v>
      </c>
      <c r="V6" s="61">
        <v>611626.8889299999</v>
      </c>
      <c r="W6"/>
      <c r="X6"/>
      <c r="Y6"/>
      <c r="Z6"/>
      <c r="AA6"/>
    </row>
    <row r="7" spans="1:27" s="32" customFormat="1" x14ac:dyDescent="0.25">
      <c r="A7" s="31"/>
      <c r="C7" s="32" t="s">
        <v>16</v>
      </c>
      <c r="D7" s="33" t="s">
        <v>17</v>
      </c>
      <c r="E7" s="870">
        <v>3</v>
      </c>
      <c r="F7" s="871">
        <f>SUM(G7:N7)</f>
        <v>137669</v>
      </c>
      <c r="G7" s="872">
        <v>126895</v>
      </c>
      <c r="H7" s="873">
        <v>7368</v>
      </c>
      <c r="I7" s="874">
        <v>3406</v>
      </c>
      <c r="J7" s="875"/>
      <c r="K7" s="875"/>
      <c r="L7" s="874"/>
      <c r="M7" s="874"/>
      <c r="N7" s="876"/>
      <c r="O7" s="871"/>
      <c r="P7" s="871"/>
      <c r="Q7" s="877"/>
      <c r="R7" s="878"/>
      <c r="S7" s="665">
        <v>163190.52727000002</v>
      </c>
      <c r="T7" s="217"/>
      <c r="U7" s="879">
        <v>123490.4748</v>
      </c>
      <c r="V7" s="665">
        <v>148300.37506999998</v>
      </c>
      <c r="W7"/>
      <c r="X7"/>
      <c r="Y7"/>
      <c r="Z7"/>
      <c r="AA7"/>
    </row>
    <row r="8" spans="1:27" s="32" customFormat="1" x14ac:dyDescent="0.25">
      <c r="A8" s="31"/>
      <c r="D8" s="33" t="s">
        <v>18</v>
      </c>
      <c r="E8" s="870">
        <v>4</v>
      </c>
      <c r="F8" s="871">
        <f t="shared" ref="F8:F27" si="2">SUM(G8:N8)</f>
        <v>8517</v>
      </c>
      <c r="G8" s="880">
        <v>8517</v>
      </c>
      <c r="H8" s="873"/>
      <c r="I8" s="874"/>
      <c r="J8" s="875"/>
      <c r="K8" s="875"/>
      <c r="L8" s="874"/>
      <c r="M8" s="874"/>
      <c r="N8" s="876"/>
      <c r="O8" s="871"/>
      <c r="P8" s="871"/>
      <c r="Q8" s="877"/>
      <c r="R8" s="878"/>
      <c r="S8" s="665">
        <v>7068.2509099999997</v>
      </c>
      <c r="T8" s="217"/>
      <c r="U8" s="879">
        <v>8721.9694999999992</v>
      </c>
      <c r="V8" s="665">
        <v>5942.8774800000001</v>
      </c>
      <c r="W8"/>
      <c r="X8"/>
      <c r="Y8"/>
      <c r="Z8"/>
      <c r="AA8"/>
    </row>
    <row r="9" spans="1:27" s="32" customFormat="1" x14ac:dyDescent="0.25">
      <c r="A9" s="31"/>
      <c r="D9" s="33" t="s">
        <v>19</v>
      </c>
      <c r="E9" s="870">
        <v>5</v>
      </c>
      <c r="F9" s="871">
        <f t="shared" si="2"/>
        <v>46899</v>
      </c>
      <c r="G9" s="880">
        <v>43186</v>
      </c>
      <c r="H9" s="873">
        <v>2564</v>
      </c>
      <c r="I9" s="874">
        <v>1149</v>
      </c>
      <c r="J9" s="875"/>
      <c r="K9" s="875"/>
      <c r="L9" s="874"/>
      <c r="M9" s="874"/>
      <c r="N9" s="876"/>
      <c r="O9" s="871"/>
      <c r="P9" s="871"/>
      <c r="Q9" s="877"/>
      <c r="R9" s="878"/>
      <c r="S9" s="665">
        <v>56043.2336</v>
      </c>
      <c r="T9" s="217"/>
      <c r="U9" s="879">
        <v>42417.744282899999</v>
      </c>
      <c r="V9" s="665">
        <v>50342.868310000005</v>
      </c>
      <c r="W9"/>
      <c r="X9"/>
      <c r="Y9"/>
      <c r="Z9"/>
      <c r="AA9"/>
    </row>
    <row r="10" spans="1:27" s="32" customFormat="1" x14ac:dyDescent="0.25">
      <c r="A10" s="31"/>
      <c r="D10" s="33" t="s">
        <v>20</v>
      </c>
      <c r="E10" s="870">
        <v>6</v>
      </c>
      <c r="F10" s="871">
        <f t="shared" si="2"/>
        <v>6535</v>
      </c>
      <c r="G10" s="880">
        <v>6535</v>
      </c>
      <c r="H10" s="873"/>
      <c r="I10" s="874"/>
      <c r="J10" s="875"/>
      <c r="K10" s="875"/>
      <c r="L10" s="874"/>
      <c r="M10" s="874"/>
      <c r="N10" s="876"/>
      <c r="O10" s="871"/>
      <c r="P10" s="871"/>
      <c r="Q10" s="877"/>
      <c r="R10" s="871"/>
      <c r="S10" s="665">
        <v>5509.8334500000001</v>
      </c>
      <c r="T10" s="217"/>
      <c r="U10" s="879">
        <v>7673.23</v>
      </c>
      <c r="V10" s="665">
        <v>7030.8245099999995</v>
      </c>
      <c r="W10"/>
      <c r="X10"/>
      <c r="Y10"/>
      <c r="Z10"/>
      <c r="AA10"/>
    </row>
    <row r="11" spans="1:27" s="32" customFormat="1" x14ac:dyDescent="0.25">
      <c r="A11" s="31"/>
      <c r="D11" s="33" t="s">
        <v>21</v>
      </c>
      <c r="E11" s="870">
        <v>7</v>
      </c>
      <c r="F11" s="871">
        <f t="shared" si="2"/>
        <v>12119</v>
      </c>
      <c r="G11" s="880">
        <v>1968</v>
      </c>
      <c r="H11" s="873">
        <v>10151</v>
      </c>
      <c r="I11" s="874"/>
      <c r="J11" s="875"/>
      <c r="K11" s="875"/>
      <c r="L11" s="874"/>
      <c r="M11" s="874"/>
      <c r="N11" s="876"/>
      <c r="O11" s="871"/>
      <c r="P11" s="871"/>
      <c r="Q11" s="877"/>
      <c r="R11" s="871"/>
      <c r="S11" s="665">
        <v>6173.5501599999998</v>
      </c>
      <c r="T11" s="217"/>
      <c r="U11" s="879">
        <v>12197.105</v>
      </c>
      <c r="V11" s="665">
        <v>8399.468429999999</v>
      </c>
      <c r="W11"/>
      <c r="X11"/>
      <c r="Y11"/>
      <c r="Z11"/>
      <c r="AA11"/>
    </row>
    <row r="12" spans="1:27" s="32" customFormat="1" x14ac:dyDescent="0.25">
      <c r="A12" s="31"/>
      <c r="D12" s="33" t="s">
        <v>22</v>
      </c>
      <c r="E12" s="870">
        <v>8</v>
      </c>
      <c r="F12" s="871">
        <f t="shared" si="2"/>
        <v>11374</v>
      </c>
      <c r="G12" s="880">
        <v>11374</v>
      </c>
      <c r="H12" s="873"/>
      <c r="I12" s="874"/>
      <c r="J12" s="875"/>
      <c r="K12" s="875"/>
      <c r="L12" s="874"/>
      <c r="M12" s="874"/>
      <c r="N12" s="876"/>
      <c r="O12" s="871"/>
      <c r="P12" s="871"/>
      <c r="Q12" s="877"/>
      <c r="R12" s="871"/>
      <c r="S12" s="665">
        <v>12152.610960000002</v>
      </c>
      <c r="T12" s="217"/>
      <c r="U12" s="879">
        <v>12473.504999999999</v>
      </c>
      <c r="V12" s="665">
        <v>19997.742059999997</v>
      </c>
      <c r="W12"/>
      <c r="X12"/>
      <c r="Y12"/>
      <c r="Z12"/>
      <c r="AA12"/>
    </row>
    <row r="13" spans="1:27" s="32" customFormat="1" x14ac:dyDescent="0.25">
      <c r="A13" s="31"/>
      <c r="D13" s="33" t="s">
        <v>23</v>
      </c>
      <c r="E13" s="870">
        <v>9</v>
      </c>
      <c r="F13" s="871">
        <f t="shared" si="2"/>
        <v>45457</v>
      </c>
      <c r="G13" s="880">
        <v>30357</v>
      </c>
      <c r="H13" s="873">
        <v>100</v>
      </c>
      <c r="I13" s="874">
        <v>15000</v>
      </c>
      <c r="J13" s="875"/>
      <c r="K13" s="875"/>
      <c r="L13" s="874"/>
      <c r="M13" s="874"/>
      <c r="N13" s="876"/>
      <c r="O13" s="871"/>
      <c r="P13" s="871"/>
      <c r="Q13" s="877"/>
      <c r="R13" s="871"/>
      <c r="S13" s="665">
        <v>45132.013869999995</v>
      </c>
      <c r="T13" s="217"/>
      <c r="U13" s="879">
        <v>49315.260230000007</v>
      </c>
      <c r="V13" s="665">
        <v>43560.750999999997</v>
      </c>
      <c r="W13"/>
      <c r="X13"/>
      <c r="Y13"/>
      <c r="Z13"/>
      <c r="AA13"/>
    </row>
    <row r="14" spans="1:27" s="32" customFormat="1" x14ac:dyDescent="0.25">
      <c r="A14" s="31"/>
      <c r="D14" s="33" t="s">
        <v>24</v>
      </c>
      <c r="E14" s="870">
        <v>10</v>
      </c>
      <c r="F14" s="871">
        <f t="shared" si="2"/>
        <v>3586</v>
      </c>
      <c r="G14" s="872">
        <v>3566</v>
      </c>
      <c r="H14" s="873">
        <v>20</v>
      </c>
      <c r="I14" s="874"/>
      <c r="J14" s="875"/>
      <c r="K14" s="875"/>
      <c r="L14" s="874"/>
      <c r="M14" s="874"/>
      <c r="N14" s="876"/>
      <c r="O14" s="871"/>
      <c r="P14" s="871"/>
      <c r="Q14" s="877"/>
      <c r="R14" s="871"/>
      <c r="S14" s="665">
        <v>2034.80349</v>
      </c>
      <c r="T14" s="217"/>
      <c r="U14" s="879">
        <v>2444.34</v>
      </c>
      <c r="V14" s="665">
        <v>1839.11276</v>
      </c>
      <c r="W14"/>
      <c r="X14"/>
      <c r="Y14"/>
      <c r="Z14"/>
      <c r="AA14"/>
    </row>
    <row r="15" spans="1:27" s="32" customFormat="1" x14ac:dyDescent="0.25">
      <c r="A15" s="31"/>
      <c r="D15" s="33" t="s">
        <v>25</v>
      </c>
      <c r="E15" s="870">
        <v>11</v>
      </c>
      <c r="F15" s="871">
        <f t="shared" si="2"/>
        <v>12635.627</v>
      </c>
      <c r="G15" s="880">
        <v>12635.627</v>
      </c>
      <c r="H15" s="873"/>
      <c r="I15" s="874"/>
      <c r="J15" s="875"/>
      <c r="K15" s="875"/>
      <c r="L15" s="874"/>
      <c r="M15" s="874"/>
      <c r="N15" s="876"/>
      <c r="O15" s="871"/>
      <c r="P15" s="871"/>
      <c r="Q15" s="877"/>
      <c r="R15" s="878"/>
      <c r="S15" s="665">
        <v>13887.737650000001</v>
      </c>
      <c r="T15" s="217"/>
      <c r="U15" s="879">
        <v>14000</v>
      </c>
      <c r="V15" s="665">
        <v>13401.397060000001</v>
      </c>
      <c r="W15"/>
      <c r="X15"/>
      <c r="Y15"/>
      <c r="Z15"/>
      <c r="AA15"/>
    </row>
    <row r="16" spans="1:27" s="32" customFormat="1" x14ac:dyDescent="0.25">
      <c r="A16" s="31"/>
      <c r="D16" s="33" t="s">
        <v>26</v>
      </c>
      <c r="E16" s="870">
        <v>12</v>
      </c>
      <c r="F16" s="871">
        <f t="shared" si="2"/>
        <v>107654</v>
      </c>
      <c r="G16" s="880">
        <v>105284</v>
      </c>
      <c r="H16" s="873">
        <v>870</v>
      </c>
      <c r="I16" s="874"/>
      <c r="J16" s="875"/>
      <c r="K16" s="875"/>
      <c r="L16" s="874"/>
      <c r="M16" s="874">
        <v>1500</v>
      </c>
      <c r="N16" s="876"/>
      <c r="O16" s="871"/>
      <c r="P16" s="871"/>
      <c r="Q16" s="877"/>
      <c r="R16" s="871"/>
      <c r="S16" s="665">
        <v>106113</v>
      </c>
      <c r="T16" s="217"/>
      <c r="U16" s="879">
        <v>108728</v>
      </c>
      <c r="V16" s="665">
        <v>107888.371</v>
      </c>
      <c r="W16"/>
      <c r="X16"/>
      <c r="Y16"/>
      <c r="Z16"/>
      <c r="AA16"/>
    </row>
    <row r="17" spans="1:27" s="32" customFormat="1" x14ac:dyDescent="0.25">
      <c r="A17" s="31"/>
      <c r="D17" s="32" t="s">
        <v>27</v>
      </c>
      <c r="E17" s="881">
        <v>13</v>
      </c>
      <c r="F17" s="882">
        <f t="shared" si="2"/>
        <v>264915</v>
      </c>
      <c r="G17" s="883">
        <v>253255</v>
      </c>
      <c r="H17" s="884">
        <v>10000</v>
      </c>
      <c r="I17" s="885"/>
      <c r="J17" s="886"/>
      <c r="K17" s="886"/>
      <c r="L17" s="885">
        <v>1660</v>
      </c>
      <c r="M17" s="885"/>
      <c r="N17" s="887"/>
      <c r="O17" s="882"/>
      <c r="P17" s="882"/>
      <c r="Q17" s="579"/>
      <c r="R17" s="882"/>
      <c r="S17" s="666">
        <v>225478.87688</v>
      </c>
      <c r="T17" s="217"/>
      <c r="U17" s="888">
        <v>239609.08</v>
      </c>
      <c r="V17" s="667">
        <v>204923.10125000001</v>
      </c>
      <c r="W17"/>
      <c r="X17"/>
      <c r="Y17"/>
      <c r="Z17"/>
      <c r="AA17"/>
    </row>
    <row r="18" spans="1:27" s="14" customFormat="1" x14ac:dyDescent="0.25">
      <c r="A18" s="438"/>
      <c r="B18" s="889" t="s">
        <v>28</v>
      </c>
      <c r="C18" s="889"/>
      <c r="D18" s="889"/>
      <c r="E18" s="890">
        <v>14</v>
      </c>
      <c r="F18" s="891">
        <f t="shared" si="2"/>
        <v>0</v>
      </c>
      <c r="G18" s="892">
        <v>0</v>
      </c>
      <c r="H18" s="893"/>
      <c r="I18" s="894"/>
      <c r="J18" s="895"/>
      <c r="K18" s="895"/>
      <c r="L18" s="894"/>
      <c r="M18" s="894"/>
      <c r="N18" s="896"/>
      <c r="O18" s="891"/>
      <c r="P18" s="891"/>
      <c r="Q18" s="897"/>
      <c r="R18" s="891"/>
      <c r="S18" s="898">
        <v>0</v>
      </c>
      <c r="T18" s="866"/>
      <c r="U18" s="899">
        <v>0</v>
      </c>
      <c r="V18" s="898">
        <v>0</v>
      </c>
      <c r="W18"/>
      <c r="X18"/>
      <c r="Y18"/>
      <c r="Z18"/>
      <c r="AA18"/>
    </row>
    <row r="19" spans="1:27" s="14" customFormat="1" x14ac:dyDescent="0.25">
      <c r="A19" s="438"/>
      <c r="B19" s="442" t="s">
        <v>30</v>
      </c>
      <c r="C19" s="443"/>
      <c r="D19" s="443"/>
      <c r="E19" s="867">
        <v>15</v>
      </c>
      <c r="F19" s="61">
        <f t="shared" si="2"/>
        <v>0</v>
      </c>
      <c r="G19" s="868">
        <v>0</v>
      </c>
      <c r="H19" s="325"/>
      <c r="I19" s="323"/>
      <c r="J19" s="458"/>
      <c r="K19" s="458"/>
      <c r="L19" s="323"/>
      <c r="M19" s="323"/>
      <c r="N19" s="321"/>
      <c r="O19" s="61"/>
      <c r="P19" s="61"/>
      <c r="Q19" s="182"/>
      <c r="R19" s="61"/>
      <c r="S19" s="635">
        <v>0</v>
      </c>
      <c r="T19" s="866"/>
      <c r="U19" s="869">
        <v>0</v>
      </c>
      <c r="V19" s="635">
        <v>0</v>
      </c>
      <c r="W19"/>
      <c r="X19"/>
      <c r="Y19"/>
      <c r="Z19"/>
      <c r="AA19"/>
    </row>
    <row r="20" spans="1:27" s="14" customFormat="1" x14ac:dyDescent="0.25">
      <c r="A20" s="438"/>
      <c r="B20" s="442" t="s">
        <v>186</v>
      </c>
      <c r="C20" s="443"/>
      <c r="D20" s="443"/>
      <c r="E20" s="867">
        <v>16</v>
      </c>
      <c r="F20" s="61">
        <f t="shared" si="2"/>
        <v>88576</v>
      </c>
      <c r="G20" s="868">
        <v>82408</v>
      </c>
      <c r="H20" s="325">
        <v>6168</v>
      </c>
      <c r="I20" s="323"/>
      <c r="J20" s="458"/>
      <c r="K20" s="458"/>
      <c r="L20" s="323"/>
      <c r="M20" s="323"/>
      <c r="N20" s="321"/>
      <c r="O20" s="61"/>
      <c r="P20" s="61"/>
      <c r="Q20" s="182"/>
      <c r="R20" s="61"/>
      <c r="S20" s="635">
        <v>66234.624159999992</v>
      </c>
      <c r="T20" s="866"/>
      <c r="U20" s="869">
        <v>147493.92855680001</v>
      </c>
      <c r="V20" s="635">
        <v>75634.901469999997</v>
      </c>
      <c r="W20"/>
      <c r="X20"/>
      <c r="Y20"/>
      <c r="Z20"/>
      <c r="AA20"/>
    </row>
    <row r="21" spans="1:27" s="14" customFormat="1" x14ac:dyDescent="0.25">
      <c r="A21" s="438"/>
      <c r="B21" s="442" t="s">
        <v>36</v>
      </c>
      <c r="C21" s="442"/>
      <c r="D21" s="442"/>
      <c r="E21" s="867">
        <v>17</v>
      </c>
      <c r="F21" s="61">
        <f t="shared" si="2"/>
        <v>0</v>
      </c>
      <c r="G21" s="868">
        <v>0</v>
      </c>
      <c r="H21" s="325"/>
      <c r="I21" s="323"/>
      <c r="J21" s="458"/>
      <c r="K21" s="458"/>
      <c r="L21" s="323"/>
      <c r="M21" s="323"/>
      <c r="N21" s="321"/>
      <c r="O21" s="61"/>
      <c r="P21" s="61"/>
      <c r="Q21" s="182"/>
      <c r="R21" s="61"/>
      <c r="S21" s="635">
        <v>70</v>
      </c>
      <c r="T21" s="866"/>
      <c r="U21" s="869">
        <v>186.99961249999998</v>
      </c>
      <c r="V21" s="635">
        <v>569.91210000000001</v>
      </c>
      <c r="W21"/>
      <c r="X21"/>
      <c r="Y21"/>
      <c r="Z21"/>
      <c r="AA21"/>
    </row>
    <row r="22" spans="1:27" s="239" customFormat="1" x14ac:dyDescent="0.25">
      <c r="A22" s="235"/>
      <c r="B22" s="236" t="s">
        <v>165</v>
      </c>
      <c r="C22" s="236"/>
      <c r="D22" s="236"/>
      <c r="E22" s="900">
        <v>18</v>
      </c>
      <c r="F22" s="520">
        <f t="shared" si="2"/>
        <v>3467.16</v>
      </c>
      <c r="G22" s="901">
        <v>3467.16</v>
      </c>
      <c r="H22" s="240"/>
      <c r="I22" s="241"/>
      <c r="J22" s="241"/>
      <c r="K22" s="241"/>
      <c r="L22" s="241"/>
      <c r="M22" s="241"/>
      <c r="N22" s="434"/>
      <c r="O22" s="583"/>
      <c r="P22" s="238"/>
      <c r="Q22" s="632"/>
      <c r="R22" s="606"/>
      <c r="S22" s="238">
        <v>1794.1716799999999</v>
      </c>
      <c r="T22" s="139"/>
      <c r="U22" s="522">
        <v>0</v>
      </c>
      <c r="V22" s="238">
        <v>8474.8679000000011</v>
      </c>
      <c r="W22"/>
      <c r="X22"/>
      <c r="Y22"/>
      <c r="Z22"/>
      <c r="AA22"/>
    </row>
    <row r="23" spans="1:27" s="14" customFormat="1" x14ac:dyDescent="0.25">
      <c r="A23" s="438"/>
      <c r="B23" s="442" t="s">
        <v>40</v>
      </c>
      <c r="C23" s="442"/>
      <c r="D23" s="442"/>
      <c r="E23" s="867">
        <v>19</v>
      </c>
      <c r="F23" s="61">
        <f t="shared" si="2"/>
        <v>2314.6799999999998</v>
      </c>
      <c r="G23" s="868">
        <v>2314.6799999999998</v>
      </c>
      <c r="H23" s="325"/>
      <c r="I23" s="323"/>
      <c r="J23" s="458"/>
      <c r="K23" s="458"/>
      <c r="L23" s="323"/>
      <c r="M23" s="323"/>
      <c r="N23" s="321"/>
      <c r="O23" s="61"/>
      <c r="P23" s="61"/>
      <c r="Q23" s="182"/>
      <c r="R23" s="61"/>
      <c r="S23" s="635">
        <v>1336.3349099999998</v>
      </c>
      <c r="T23" s="866"/>
      <c r="U23" s="869">
        <v>2223.86</v>
      </c>
      <c r="V23" s="635">
        <v>997.95008999999993</v>
      </c>
      <c r="W23"/>
      <c r="X23"/>
      <c r="Y23"/>
      <c r="Z23"/>
      <c r="AA23"/>
    </row>
    <row r="24" spans="1:27" s="14" customFormat="1" x14ac:dyDescent="0.25">
      <c r="A24" s="438"/>
      <c r="B24" s="442" t="s">
        <v>43</v>
      </c>
      <c r="C24" s="442"/>
      <c r="D24" s="442"/>
      <c r="E24" s="867">
        <v>20</v>
      </c>
      <c r="F24" s="61">
        <f t="shared" si="2"/>
        <v>11039.396023907999</v>
      </c>
      <c r="G24" s="868">
        <v>10653.396023907999</v>
      </c>
      <c r="H24" s="325"/>
      <c r="I24" s="323">
        <v>386</v>
      </c>
      <c r="J24" s="458"/>
      <c r="K24" s="458"/>
      <c r="L24" s="323"/>
      <c r="M24" s="323"/>
      <c r="N24" s="321"/>
      <c r="O24" s="61"/>
      <c r="P24" s="61"/>
      <c r="Q24" s="182"/>
      <c r="R24" s="61"/>
      <c r="S24" s="635">
        <v>11420.343510000001</v>
      </c>
      <c r="T24" s="866"/>
      <c r="U24" s="869">
        <v>8567.09548</v>
      </c>
      <c r="V24" s="635">
        <v>12494.78585</v>
      </c>
      <c r="W24"/>
      <c r="X24"/>
      <c r="Y24"/>
      <c r="Z24"/>
      <c r="AA24"/>
    </row>
    <row r="25" spans="1:27" s="239" customFormat="1" x14ac:dyDescent="0.25">
      <c r="A25" s="235"/>
      <c r="B25" s="236" t="s">
        <v>145</v>
      </c>
      <c r="C25" s="236"/>
      <c r="D25" s="236"/>
      <c r="E25" s="900">
        <v>21</v>
      </c>
      <c r="F25" s="520">
        <f t="shared" si="2"/>
        <v>7753.66</v>
      </c>
      <c r="G25" s="901">
        <v>7753.66</v>
      </c>
      <c r="H25" s="240"/>
      <c r="I25" s="241"/>
      <c r="J25" s="241"/>
      <c r="K25" s="241"/>
      <c r="L25" s="241"/>
      <c r="M25" s="241"/>
      <c r="N25" s="434"/>
      <c r="O25" s="583"/>
      <c r="P25" s="238"/>
      <c r="Q25" s="632"/>
      <c r="R25" s="606"/>
      <c r="S25" s="238">
        <v>14682.556500000001</v>
      </c>
      <c r="T25" s="139"/>
      <c r="U25" s="522">
        <v>9262.518</v>
      </c>
      <c r="V25" s="238">
        <v>23527</v>
      </c>
      <c r="W25"/>
      <c r="X25"/>
      <c r="Y25"/>
      <c r="Z25"/>
      <c r="AA25"/>
    </row>
    <row r="26" spans="1:27" s="14" customFormat="1" x14ac:dyDescent="0.25">
      <c r="A26" s="438"/>
      <c r="B26" s="442" t="s">
        <v>44</v>
      </c>
      <c r="C26" s="442"/>
      <c r="D26" s="442"/>
      <c r="E26" s="867">
        <v>22</v>
      </c>
      <c r="F26" s="61">
        <f t="shared" si="2"/>
        <v>0</v>
      </c>
      <c r="G26" s="868">
        <v>0</v>
      </c>
      <c r="H26" s="325"/>
      <c r="I26" s="323"/>
      <c r="J26" s="458"/>
      <c r="K26" s="458"/>
      <c r="L26" s="323"/>
      <c r="M26" s="323"/>
      <c r="N26" s="321"/>
      <c r="O26" s="61"/>
      <c r="P26" s="61"/>
      <c r="Q26" s="182"/>
      <c r="R26" s="61"/>
      <c r="S26" s="635">
        <v>137.13314000000003</v>
      </c>
      <c r="T26" s="866"/>
      <c r="U26" s="869">
        <v>0</v>
      </c>
      <c r="V26" s="635">
        <v>0</v>
      </c>
      <c r="W26"/>
      <c r="X26"/>
      <c r="Y26"/>
      <c r="Z26"/>
      <c r="AA26"/>
    </row>
    <row r="27" spans="1:27" s="14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904">
        <f t="shared" si="2"/>
        <v>34641</v>
      </c>
      <c r="G27" s="905">
        <v>34641</v>
      </c>
      <c r="H27" s="906"/>
      <c r="I27" s="907"/>
      <c r="J27" s="908"/>
      <c r="K27" s="908"/>
      <c r="L27" s="907"/>
      <c r="M27" s="907"/>
      <c r="N27" s="497"/>
      <c r="O27" s="61"/>
      <c r="P27" s="61"/>
      <c r="Q27" s="182"/>
      <c r="R27" s="103"/>
      <c r="S27" s="909">
        <v>10344.763859999999</v>
      </c>
      <c r="T27" s="866"/>
      <c r="U27" s="910">
        <v>16367.861999999999</v>
      </c>
      <c r="V27" s="909">
        <v>10304.083339999999</v>
      </c>
      <c r="W27"/>
      <c r="X27"/>
      <c r="Y27"/>
      <c r="Z27"/>
      <c r="AA27"/>
    </row>
    <row r="28" spans="1:27" ht="13.8" thickBot="1" x14ac:dyDescent="0.3">
      <c r="A28" s="854" t="s">
        <v>167</v>
      </c>
      <c r="B28" s="855"/>
      <c r="C28" s="855"/>
      <c r="D28" s="855"/>
      <c r="E28" s="858">
        <v>24</v>
      </c>
      <c r="F28" s="859">
        <f>SUM(F29:F43)</f>
        <v>845163.5</v>
      </c>
      <c r="G28" s="860">
        <f t="shared" ref="G28:P28" si="3">SUM(G29:G43)</f>
        <v>784821.5</v>
      </c>
      <c r="H28" s="861">
        <f t="shared" si="3"/>
        <v>37241</v>
      </c>
      <c r="I28" s="861">
        <f t="shared" si="3"/>
        <v>19941</v>
      </c>
      <c r="J28" s="861">
        <f t="shared" si="3"/>
        <v>0</v>
      </c>
      <c r="K28" s="861">
        <f t="shared" si="3"/>
        <v>0</v>
      </c>
      <c r="L28" s="861">
        <f t="shared" si="3"/>
        <v>1660</v>
      </c>
      <c r="M28" s="861">
        <f t="shared" si="3"/>
        <v>1500</v>
      </c>
      <c r="N28" s="862">
        <f>SUM(N29:N43)</f>
        <v>0</v>
      </c>
      <c r="O28" s="863">
        <f>SUM(O29:O43)</f>
        <v>0</v>
      </c>
      <c r="P28" s="832">
        <f t="shared" si="3"/>
        <v>0</v>
      </c>
      <c r="Q28" s="864">
        <f>IF(F28=0,0,P28/F28)</f>
        <v>0</v>
      </c>
      <c r="R28" s="832">
        <f>SUM(R29:R43)</f>
        <v>0</v>
      </c>
      <c r="S28" s="859">
        <f>SUM(S29:S43)</f>
        <v>750833.22929000005</v>
      </c>
      <c r="T28" s="911"/>
      <c r="U28" s="859">
        <f>SUM(U29:U43)</f>
        <v>819568.89955680002</v>
      </c>
      <c r="V28" s="859">
        <f>SUM(V29:V43)</f>
        <v>749764.79989000002</v>
      </c>
    </row>
    <row r="29" spans="1:27" s="14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61">
        <f>SUM(G29:N29)</f>
        <v>231712</v>
      </c>
      <c r="G29" s="868">
        <v>231712</v>
      </c>
      <c r="H29" s="325"/>
      <c r="I29" s="323"/>
      <c r="J29" s="458"/>
      <c r="K29" s="458"/>
      <c r="L29" s="323"/>
      <c r="M29" s="323"/>
      <c r="N29" s="321"/>
      <c r="O29" s="102"/>
      <c r="P29" s="102"/>
      <c r="Q29" s="457"/>
      <c r="R29" s="102"/>
      <c r="S29" s="635">
        <v>366837.908</v>
      </c>
      <c r="T29" s="866"/>
      <c r="U29" s="869">
        <v>206213.78400000001</v>
      </c>
      <c r="V29" s="635">
        <v>333455.48181000003</v>
      </c>
      <c r="W29"/>
      <c r="X29"/>
      <c r="Y29"/>
      <c r="Z29"/>
      <c r="AA29"/>
    </row>
    <row r="30" spans="1:27" s="14" customFormat="1" x14ac:dyDescent="0.25">
      <c r="A30" s="438"/>
      <c r="B30" s="442" t="s">
        <v>28</v>
      </c>
      <c r="C30" s="442"/>
      <c r="D30" s="442"/>
      <c r="E30" s="867">
        <v>26</v>
      </c>
      <c r="F30" s="61">
        <f t="shared" ref="F30:F43" si="4">SUM(G30:N30)</f>
        <v>0</v>
      </c>
      <c r="G30" s="912">
        <v>0</v>
      </c>
      <c r="H30" s="183"/>
      <c r="I30" s="60"/>
      <c r="J30" s="160"/>
      <c r="K30" s="160"/>
      <c r="L30" s="60"/>
      <c r="M30" s="60"/>
      <c r="N30" s="223"/>
      <c r="O30" s="184"/>
      <c r="P30" s="184"/>
      <c r="Q30" s="460"/>
      <c r="R30" s="184"/>
      <c r="S30" s="635">
        <v>0</v>
      </c>
      <c r="T30" s="866"/>
      <c r="U30" s="869">
        <v>0</v>
      </c>
      <c r="V30" s="635">
        <v>0</v>
      </c>
      <c r="W30"/>
      <c r="X30"/>
      <c r="Y30"/>
      <c r="Z30"/>
      <c r="AA30"/>
    </row>
    <row r="31" spans="1:27" s="14" customFormat="1" x14ac:dyDescent="0.25">
      <c r="A31" s="438"/>
      <c r="B31" s="442" t="s">
        <v>30</v>
      </c>
      <c r="C31" s="442"/>
      <c r="D31" s="442"/>
      <c r="E31" s="867">
        <v>27</v>
      </c>
      <c r="F31" s="61">
        <f t="shared" si="4"/>
        <v>0</v>
      </c>
      <c r="G31" s="912">
        <v>0</v>
      </c>
      <c r="H31" s="183"/>
      <c r="I31" s="60"/>
      <c r="J31" s="160"/>
      <c r="K31" s="160"/>
      <c r="L31" s="60"/>
      <c r="M31" s="60"/>
      <c r="N31" s="223"/>
      <c r="O31" s="184"/>
      <c r="P31" s="184"/>
      <c r="Q31" s="460"/>
      <c r="R31" s="184"/>
      <c r="S31" s="635">
        <v>0</v>
      </c>
      <c r="T31" s="866"/>
      <c r="U31" s="869">
        <v>0</v>
      </c>
      <c r="V31" s="635">
        <v>0</v>
      </c>
      <c r="W31"/>
      <c r="X31"/>
      <c r="Y31"/>
      <c r="Z31"/>
      <c r="AA31"/>
    </row>
    <row r="32" spans="1:27" s="14" customFormat="1" x14ac:dyDescent="0.25">
      <c r="A32" s="438"/>
      <c r="B32" s="442" t="s">
        <v>186</v>
      </c>
      <c r="C32" s="443"/>
      <c r="D32" s="443"/>
      <c r="E32" s="867">
        <v>28</v>
      </c>
      <c r="F32" s="61">
        <f t="shared" si="4"/>
        <v>88576</v>
      </c>
      <c r="G32" s="912">
        <v>82408</v>
      </c>
      <c r="H32" s="183">
        <v>6168</v>
      </c>
      <c r="I32" s="60"/>
      <c r="J32" s="160"/>
      <c r="K32" s="160"/>
      <c r="L32" s="60"/>
      <c r="M32" s="60"/>
      <c r="N32" s="223"/>
      <c r="O32" s="184"/>
      <c r="P32" s="184"/>
      <c r="Q32" s="460"/>
      <c r="R32" s="184"/>
      <c r="S32" s="635">
        <v>66234.624159999992</v>
      </c>
      <c r="T32" s="866"/>
      <c r="U32" s="869">
        <v>147493.92855680001</v>
      </c>
      <c r="V32" s="635">
        <v>75634.901469999997</v>
      </c>
      <c r="W32"/>
      <c r="X32"/>
      <c r="Y32"/>
      <c r="Z32"/>
      <c r="AA32"/>
    </row>
    <row r="33" spans="1:27" s="14" customFormat="1" x14ac:dyDescent="0.25">
      <c r="A33" s="438"/>
      <c r="B33" s="442" t="s">
        <v>51</v>
      </c>
      <c r="C33" s="442"/>
      <c r="D33" s="442"/>
      <c r="E33" s="867">
        <v>29</v>
      </c>
      <c r="F33" s="61">
        <f t="shared" si="4"/>
        <v>103430</v>
      </c>
      <c r="G33" s="912">
        <v>103430</v>
      </c>
      <c r="H33" s="183"/>
      <c r="I33" s="60"/>
      <c r="J33" s="160"/>
      <c r="K33" s="160"/>
      <c r="L33" s="60"/>
      <c r="M33" s="60"/>
      <c r="N33" s="223"/>
      <c r="O33" s="184"/>
      <c r="P33" s="184"/>
      <c r="Q33" s="460"/>
      <c r="R33" s="184"/>
      <c r="S33" s="635">
        <v>102809.893</v>
      </c>
      <c r="T33" s="866"/>
      <c r="U33" s="869">
        <v>104100</v>
      </c>
      <c r="V33" s="635">
        <v>103566.348</v>
      </c>
      <c r="W33"/>
      <c r="X33"/>
      <c r="Y33"/>
      <c r="Z33"/>
      <c r="AA33"/>
    </row>
    <row r="34" spans="1:27" s="14" customFormat="1" x14ac:dyDescent="0.25">
      <c r="A34" s="438"/>
      <c r="B34" s="442" t="s">
        <v>36</v>
      </c>
      <c r="C34" s="442"/>
      <c r="D34" s="442"/>
      <c r="E34" s="867">
        <v>30</v>
      </c>
      <c r="F34" s="61">
        <f t="shared" si="4"/>
        <v>0</v>
      </c>
      <c r="G34" s="912">
        <v>0</v>
      </c>
      <c r="H34" s="183"/>
      <c r="I34" s="60"/>
      <c r="J34" s="160"/>
      <c r="K34" s="160"/>
      <c r="L34" s="60"/>
      <c r="M34" s="60"/>
      <c r="N34" s="223"/>
      <c r="O34" s="184"/>
      <c r="P34" s="184"/>
      <c r="Q34" s="460"/>
      <c r="R34" s="184"/>
      <c r="S34" s="635">
        <v>70</v>
      </c>
      <c r="T34" s="866"/>
      <c r="U34" s="869">
        <v>187</v>
      </c>
      <c r="V34" s="635">
        <v>569.91210000000001</v>
      </c>
      <c r="W34"/>
      <c r="X34"/>
      <c r="Y34"/>
      <c r="Z34"/>
      <c r="AA34"/>
    </row>
    <row r="35" spans="1:27" s="239" customFormat="1" x14ac:dyDescent="0.25">
      <c r="A35" s="235"/>
      <c r="B35" s="236" t="s">
        <v>165</v>
      </c>
      <c r="C35" s="236"/>
      <c r="D35" s="236"/>
      <c r="E35" s="900">
        <v>31</v>
      </c>
      <c r="F35" s="520">
        <f t="shared" si="4"/>
        <v>3467.16</v>
      </c>
      <c r="G35" s="901">
        <v>3467.16</v>
      </c>
      <c r="H35" s="240"/>
      <c r="I35" s="241"/>
      <c r="J35" s="241"/>
      <c r="K35" s="241"/>
      <c r="L35" s="241"/>
      <c r="M35" s="241"/>
      <c r="N35" s="434"/>
      <c r="O35" s="583"/>
      <c r="P35" s="238"/>
      <c r="Q35" s="632"/>
      <c r="R35" s="606"/>
      <c r="S35" s="238">
        <v>1794.1716799999999</v>
      </c>
      <c r="T35" s="139"/>
      <c r="U35" s="522">
        <v>0</v>
      </c>
      <c r="V35" s="238">
        <v>8474.8679000000011</v>
      </c>
      <c r="W35"/>
      <c r="X35"/>
      <c r="Y35"/>
      <c r="Z35"/>
      <c r="AA35"/>
    </row>
    <row r="36" spans="1:27" s="14" customFormat="1" x14ac:dyDescent="0.25">
      <c r="A36" s="438"/>
      <c r="B36" s="442" t="s">
        <v>53</v>
      </c>
      <c r="C36" s="442"/>
      <c r="D36" s="442"/>
      <c r="E36" s="867">
        <v>32</v>
      </c>
      <c r="F36" s="61">
        <f t="shared" si="4"/>
        <v>2314.6799999999998</v>
      </c>
      <c r="G36" s="912">
        <v>2314.6799999999998</v>
      </c>
      <c r="H36" s="183"/>
      <c r="I36" s="60"/>
      <c r="J36" s="60"/>
      <c r="K36" s="160"/>
      <c r="L36" s="60"/>
      <c r="M36" s="60"/>
      <c r="N36" s="223"/>
      <c r="O36" s="184"/>
      <c r="P36" s="184"/>
      <c r="Q36" s="460"/>
      <c r="R36" s="184"/>
      <c r="S36" s="635">
        <v>1336.3349099999998</v>
      </c>
      <c r="T36" s="866"/>
      <c r="U36" s="869">
        <v>2223.86</v>
      </c>
      <c r="V36" s="635">
        <v>997.95008999999993</v>
      </c>
      <c r="W36"/>
      <c r="X36"/>
      <c r="Y36"/>
      <c r="Z36"/>
      <c r="AA36"/>
    </row>
    <row r="37" spans="1:27" s="14" customFormat="1" x14ac:dyDescent="0.25">
      <c r="A37" s="438"/>
      <c r="B37" s="442" t="s">
        <v>126</v>
      </c>
      <c r="C37" s="442"/>
      <c r="D37" s="442"/>
      <c r="E37" s="867">
        <v>33</v>
      </c>
      <c r="F37" s="61">
        <f t="shared" si="4"/>
        <v>119303</v>
      </c>
      <c r="G37" s="912">
        <v>99748</v>
      </c>
      <c r="H37" s="183"/>
      <c r="I37" s="60">
        <v>19555</v>
      </c>
      <c r="J37" s="60"/>
      <c r="K37" s="160"/>
      <c r="L37" s="60"/>
      <c r="M37" s="60"/>
      <c r="N37" s="223"/>
      <c r="O37" s="184"/>
      <c r="P37" s="184"/>
      <c r="Q37" s="460"/>
      <c r="R37" s="184"/>
      <c r="S37" s="635">
        <v>58191.593590000004</v>
      </c>
      <c r="T37" s="866"/>
      <c r="U37" s="869">
        <v>123048.713</v>
      </c>
      <c r="V37" s="635">
        <v>47830.168729999998</v>
      </c>
      <c r="W37"/>
      <c r="X37"/>
      <c r="Y37"/>
      <c r="Z37"/>
      <c r="AA37"/>
    </row>
    <row r="38" spans="1:27" s="14" customFormat="1" x14ac:dyDescent="0.25">
      <c r="A38" s="438"/>
      <c r="B38" s="442" t="s">
        <v>55</v>
      </c>
      <c r="C38" s="442"/>
      <c r="D38" s="442"/>
      <c r="E38" s="867">
        <v>34</v>
      </c>
      <c r="F38" s="61">
        <f t="shared" si="4"/>
        <v>11039</v>
      </c>
      <c r="G38" s="912">
        <v>10653</v>
      </c>
      <c r="H38" s="183"/>
      <c r="I38" s="60">
        <v>386</v>
      </c>
      <c r="J38" s="60"/>
      <c r="K38" s="160"/>
      <c r="L38" s="60"/>
      <c r="M38" s="60"/>
      <c r="N38" s="223"/>
      <c r="O38" s="184"/>
      <c r="P38" s="184"/>
      <c r="Q38" s="460"/>
      <c r="R38" s="184"/>
      <c r="S38" s="635">
        <v>11420.343510000001</v>
      </c>
      <c r="T38" s="866"/>
      <c r="U38" s="869">
        <v>8567.0959999999995</v>
      </c>
      <c r="V38" s="635">
        <v>12494.78585</v>
      </c>
      <c r="W38"/>
      <c r="X38"/>
      <c r="Y38"/>
      <c r="Z38"/>
      <c r="AA38"/>
    </row>
    <row r="39" spans="1:27" s="239" customFormat="1" x14ac:dyDescent="0.25">
      <c r="A39" s="235"/>
      <c r="B39" s="236" t="s">
        <v>145</v>
      </c>
      <c r="C39" s="236"/>
      <c r="D39" s="236"/>
      <c r="E39" s="900">
        <v>35</v>
      </c>
      <c r="F39" s="520">
        <f t="shared" si="4"/>
        <v>7753.66</v>
      </c>
      <c r="G39" s="901">
        <v>7753.66</v>
      </c>
      <c r="H39" s="240"/>
      <c r="I39" s="241"/>
      <c r="J39" s="241"/>
      <c r="K39" s="241"/>
      <c r="L39" s="241"/>
      <c r="M39" s="241"/>
      <c r="N39" s="434"/>
      <c r="O39" s="583"/>
      <c r="P39" s="238"/>
      <c r="Q39" s="632"/>
      <c r="R39" s="606"/>
      <c r="S39" s="238">
        <v>14682.556500000001</v>
      </c>
      <c r="T39" s="139"/>
      <c r="U39" s="522">
        <v>9262.518</v>
      </c>
      <c r="V39" s="238">
        <v>23527</v>
      </c>
      <c r="W39"/>
      <c r="X39"/>
      <c r="Y39"/>
      <c r="Z39"/>
      <c r="AA39"/>
    </row>
    <row r="40" spans="1:27" s="14" customFormat="1" x14ac:dyDescent="0.25">
      <c r="A40" s="438"/>
      <c r="B40" s="442" t="s">
        <v>56</v>
      </c>
      <c r="C40" s="442"/>
      <c r="D40" s="442"/>
      <c r="E40" s="867">
        <v>36</v>
      </c>
      <c r="F40" s="61">
        <f t="shared" si="4"/>
        <v>0</v>
      </c>
      <c r="G40" s="912">
        <v>0</v>
      </c>
      <c r="H40" s="183"/>
      <c r="I40" s="60"/>
      <c r="J40" s="160"/>
      <c r="K40" s="160"/>
      <c r="L40" s="60"/>
      <c r="M40" s="60"/>
      <c r="N40" s="223"/>
      <c r="O40" s="184"/>
      <c r="P40" s="184"/>
      <c r="Q40" s="460"/>
      <c r="R40" s="184"/>
      <c r="S40" s="635">
        <v>137.13314000000003</v>
      </c>
      <c r="T40" s="866"/>
      <c r="U40" s="869">
        <v>0</v>
      </c>
      <c r="V40" s="635">
        <v>0</v>
      </c>
      <c r="W40"/>
      <c r="X40"/>
      <c r="Y40"/>
      <c r="Z40"/>
      <c r="AA40"/>
    </row>
    <row r="41" spans="1:27" s="14" customFormat="1" x14ac:dyDescent="0.25">
      <c r="A41" s="438"/>
      <c r="B41" s="442" t="s">
        <v>57</v>
      </c>
      <c r="C41" s="442"/>
      <c r="D41" s="442"/>
      <c r="E41" s="867">
        <v>37</v>
      </c>
      <c r="F41" s="61">
        <f t="shared" si="4"/>
        <v>203313</v>
      </c>
      <c r="G41" s="912">
        <v>203313</v>
      </c>
      <c r="H41" s="183"/>
      <c r="I41" s="60"/>
      <c r="J41" s="160"/>
      <c r="K41" s="160"/>
      <c r="L41" s="60"/>
      <c r="M41" s="60"/>
      <c r="N41" s="223"/>
      <c r="O41" s="184"/>
      <c r="P41" s="184"/>
      <c r="Q41" s="460"/>
      <c r="R41" s="184"/>
      <c r="S41" s="635">
        <v>81756.270749999996</v>
      </c>
      <c r="T41" s="866"/>
      <c r="U41" s="869">
        <v>146223</v>
      </c>
      <c r="V41" s="635">
        <v>92778.515760000009</v>
      </c>
      <c r="W41"/>
      <c r="X41"/>
      <c r="Y41"/>
      <c r="Z41"/>
      <c r="AA41"/>
    </row>
    <row r="42" spans="1:27" s="14" customFormat="1" x14ac:dyDescent="0.25">
      <c r="A42" s="438"/>
      <c r="B42" s="442" t="s">
        <v>58</v>
      </c>
      <c r="C42" s="442"/>
      <c r="D42" s="442"/>
      <c r="E42" s="867">
        <v>38</v>
      </c>
      <c r="F42" s="61">
        <f t="shared" si="4"/>
        <v>34233</v>
      </c>
      <c r="G42" s="913">
        <v>0</v>
      </c>
      <c r="H42" s="183">
        <v>31073</v>
      </c>
      <c r="I42" s="60"/>
      <c r="J42" s="160"/>
      <c r="K42" s="160"/>
      <c r="L42" s="60">
        <v>1660</v>
      </c>
      <c r="M42" s="60">
        <v>1500</v>
      </c>
      <c r="N42" s="223"/>
      <c r="O42" s="184"/>
      <c r="P42" s="184"/>
      <c r="Q42" s="460"/>
      <c r="R42" s="184"/>
      <c r="S42" s="635">
        <v>33323.731460000003</v>
      </c>
      <c r="T42" s="914"/>
      <c r="U42" s="869">
        <v>55270</v>
      </c>
      <c r="V42" s="635">
        <v>38889.934030000004</v>
      </c>
      <c r="W42"/>
      <c r="X42"/>
      <c r="Y42"/>
      <c r="Z42"/>
      <c r="AA42"/>
    </row>
    <row r="43" spans="1:27" s="14" customFormat="1" x14ac:dyDescent="0.25">
      <c r="A43" s="445"/>
      <c r="B43" s="446" t="s">
        <v>46</v>
      </c>
      <c r="C43" s="446"/>
      <c r="D43" s="446"/>
      <c r="E43" s="915">
        <v>39</v>
      </c>
      <c r="F43" s="904">
        <f t="shared" si="4"/>
        <v>40022</v>
      </c>
      <c r="G43" s="916">
        <v>40022</v>
      </c>
      <c r="H43" s="461"/>
      <c r="I43" s="435"/>
      <c r="J43" s="462"/>
      <c r="K43" s="462"/>
      <c r="L43" s="435"/>
      <c r="M43" s="435"/>
      <c r="N43" s="322"/>
      <c r="O43" s="103"/>
      <c r="P43" s="103"/>
      <c r="Q43" s="463"/>
      <c r="R43" s="103"/>
      <c r="S43" s="637">
        <v>12238.668589999999</v>
      </c>
      <c r="T43" s="866"/>
      <c r="U43" s="917">
        <v>16979</v>
      </c>
      <c r="V43" s="637">
        <v>11544.934150000001</v>
      </c>
      <c r="W43"/>
      <c r="X43"/>
      <c r="Y43"/>
      <c r="Z43"/>
      <c r="AA43"/>
    </row>
    <row r="44" spans="1:27" s="14" customFormat="1" ht="13.8" thickBot="1" x14ac:dyDescent="0.3">
      <c r="A44" s="438" t="s">
        <v>169</v>
      </c>
      <c r="B44" s="441"/>
      <c r="C44" s="441"/>
      <c r="D44" s="441"/>
      <c r="E44" s="903">
        <v>40</v>
      </c>
      <c r="F44" s="918">
        <f t="shared" ref="F44:U44" si="5">F29+F33+F37+F41+F42+F43-F6-F27</f>
        <v>40011.373000000021</v>
      </c>
      <c r="G44" s="919">
        <f t="shared" si="5"/>
        <v>40011.373000000021</v>
      </c>
      <c r="H44" s="920">
        <f t="shared" si="5"/>
        <v>0</v>
      </c>
      <c r="I44" s="921">
        <f t="shared" si="5"/>
        <v>0</v>
      </c>
      <c r="J44" s="921">
        <f t="shared" si="5"/>
        <v>0</v>
      </c>
      <c r="K44" s="921">
        <f t="shared" si="5"/>
        <v>0</v>
      </c>
      <c r="L44" s="921">
        <f t="shared" si="5"/>
        <v>0</v>
      </c>
      <c r="M44" s="921">
        <f t="shared" si="5"/>
        <v>0</v>
      </c>
      <c r="N44" s="921">
        <f t="shared" si="5"/>
        <v>0</v>
      </c>
      <c r="O44" s="515">
        <f t="shared" si="5"/>
        <v>0</v>
      </c>
      <c r="P44" s="515">
        <f t="shared" si="5"/>
        <v>0</v>
      </c>
      <c r="Q44" s="578">
        <f t="shared" si="5"/>
        <v>0</v>
      </c>
      <c r="R44" s="515">
        <f t="shared" si="5"/>
        <v>0</v>
      </c>
      <c r="S44" s="515">
        <f t="shared" si="5"/>
        <v>2028.8632899999575</v>
      </c>
      <c r="T44" s="139"/>
      <c r="U44" s="922">
        <f t="shared" si="5"/>
        <v>14395.926187099971</v>
      </c>
      <c r="V44" s="918">
        <f>V29+V33+V37+V41+V42+V43-V6-V27</f>
        <v>6134.410210000131</v>
      </c>
      <c r="W44"/>
      <c r="X44"/>
      <c r="Y44"/>
      <c r="Z44"/>
      <c r="AA44"/>
    </row>
    <row r="45" spans="1:27" ht="13.8" thickBot="1" x14ac:dyDescent="0.3">
      <c r="A45" s="854" t="s">
        <v>168</v>
      </c>
      <c r="B45" s="855"/>
      <c r="C45" s="855"/>
      <c r="D45" s="855"/>
      <c r="E45" s="858">
        <v>41</v>
      </c>
      <c r="F45" s="859">
        <f t="shared" ref="F45:M45" si="6">F28-F5</f>
        <v>40010.976976091857</v>
      </c>
      <c r="G45" s="860">
        <f t="shared" si="6"/>
        <v>40010.976976091857</v>
      </c>
      <c r="H45" s="861">
        <f t="shared" si="6"/>
        <v>0</v>
      </c>
      <c r="I45" s="861">
        <f t="shared" si="6"/>
        <v>0</v>
      </c>
      <c r="J45" s="861">
        <f t="shared" si="6"/>
        <v>0</v>
      </c>
      <c r="K45" s="861">
        <f t="shared" si="6"/>
        <v>0</v>
      </c>
      <c r="L45" s="861">
        <f t="shared" si="6"/>
        <v>0</v>
      </c>
      <c r="M45" s="861">
        <f t="shared" si="6"/>
        <v>0</v>
      </c>
      <c r="N45" s="862">
        <f>N28-N5</f>
        <v>0</v>
      </c>
      <c r="O45" s="863"/>
      <c r="P45" s="832">
        <f>P28-P5</f>
        <v>0</v>
      </c>
      <c r="Q45" s="864"/>
      <c r="R45" s="832">
        <f>R28-R5</f>
        <v>0</v>
      </c>
      <c r="S45" s="865">
        <f>S28-S5</f>
        <v>2028.8632900000084</v>
      </c>
      <c r="T45" s="911"/>
      <c r="U45" s="859">
        <f>U28-U5</f>
        <v>14395.927094600047</v>
      </c>
      <c r="V45" s="859">
        <f>V28-V5</f>
        <v>6134.4102100001182</v>
      </c>
    </row>
    <row r="46" spans="1:27" x14ac:dyDescent="0.25">
      <c r="A46" s="24" t="s">
        <v>210</v>
      </c>
      <c r="C46" s="24"/>
      <c r="D46" s="24"/>
      <c r="E46" s="469" t="s">
        <v>162</v>
      </c>
      <c r="F46" s="436"/>
      <c r="G46" s="436"/>
      <c r="H46" s="467">
        <v>300665</v>
      </c>
      <c r="I46" s="467">
        <v>7179</v>
      </c>
      <c r="J46" s="467">
        <v>19008</v>
      </c>
      <c r="K46" s="467">
        <v>43080</v>
      </c>
      <c r="L46" s="467">
        <v>2398</v>
      </c>
      <c r="M46" s="467">
        <v>356</v>
      </c>
      <c r="N46" s="474"/>
      <c r="O46" s="24"/>
      <c r="P46" s="24"/>
      <c r="S46" s="497"/>
      <c r="T46" s="497"/>
      <c r="U46" s="497"/>
      <c r="V46" s="497"/>
    </row>
    <row r="47" spans="1:27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0</v>
      </c>
      <c r="G47" s="25"/>
      <c r="N47" s="501"/>
      <c r="O47" s="501"/>
      <c r="P47" s="501"/>
      <c r="Q47" s="501"/>
      <c r="R47" s="501"/>
      <c r="S47" s="501"/>
      <c r="T47" s="501"/>
      <c r="U47" s="501"/>
      <c r="V47" s="501"/>
    </row>
    <row r="48" spans="1:27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0</v>
      </c>
      <c r="G48" s="25"/>
      <c r="N48" s="501"/>
      <c r="O48" s="501"/>
      <c r="P48" s="501"/>
      <c r="Q48" s="501"/>
      <c r="R48" s="501"/>
      <c r="S48" s="501"/>
      <c r="T48" s="501"/>
      <c r="U48" s="501"/>
      <c r="V48" s="501"/>
    </row>
    <row r="49" spans="4:21" s="24" customFormat="1" ht="18.75" customHeight="1" x14ac:dyDescent="0.2">
      <c r="D49" s="436"/>
      <c r="E49" s="504"/>
      <c r="F49" s="436"/>
      <c r="G49" s="436"/>
      <c r="H49" s="474"/>
      <c r="I49" s="436"/>
      <c r="J49" s="1064"/>
      <c r="K49" s="1064"/>
      <c r="L49" s="1064"/>
      <c r="M49" s="1064"/>
      <c r="N49" s="465"/>
      <c r="O49" s="133"/>
      <c r="P49" s="505"/>
      <c r="Q49" s="174"/>
      <c r="R49" s="174"/>
      <c r="S49" s="64"/>
      <c r="T49" s="141"/>
    </row>
    <row r="50" spans="4:21" s="14" customFormat="1" ht="11.4" x14ac:dyDescent="0.2">
      <c r="E50" s="498"/>
      <c r="F50" s="497"/>
      <c r="G50" s="64"/>
      <c r="H50" s="64"/>
      <c r="I50" s="64"/>
      <c r="J50" s="64"/>
      <c r="K50" s="64"/>
      <c r="L50" s="64"/>
      <c r="M50" s="64"/>
      <c r="N50" s="64"/>
      <c r="O50" s="497"/>
      <c r="P50" s="499"/>
      <c r="Q50" s="500"/>
      <c r="R50" s="64"/>
      <c r="S50" s="452"/>
      <c r="T50" s="141"/>
    </row>
    <row r="51" spans="4:21" s="239" customFormat="1" ht="11.4" x14ac:dyDescent="0.2">
      <c r="E51" s="494"/>
      <c r="F51" s="139"/>
      <c r="G51" s="64"/>
      <c r="H51" s="139"/>
      <c r="I51" s="139"/>
      <c r="J51" s="139"/>
      <c r="K51" s="139"/>
      <c r="L51" s="139"/>
      <c r="M51" s="139"/>
      <c r="N51" s="139"/>
      <c r="O51" s="139"/>
      <c r="P51" s="495"/>
      <c r="Q51" s="496"/>
      <c r="R51" s="139"/>
      <c r="S51" s="452"/>
      <c r="T51" s="139"/>
    </row>
    <row r="52" spans="4:21" x14ac:dyDescent="0.25">
      <c r="D52" s="465"/>
      <c r="E52" s="469"/>
      <c r="F52" s="436"/>
      <c r="G52" s="436"/>
      <c r="H52" s="475"/>
      <c r="I52" s="436"/>
      <c r="J52" s="474"/>
      <c r="K52" s="436"/>
      <c r="L52" s="436"/>
      <c r="M52" s="436"/>
      <c r="N52" s="436"/>
      <c r="U52" s="436"/>
    </row>
    <row r="53" spans="4:21" x14ac:dyDescent="0.25">
      <c r="D53" s="465"/>
      <c r="E53" s="469"/>
      <c r="F53" s="436"/>
      <c r="G53" s="436"/>
      <c r="H53" s="475"/>
      <c r="I53" s="436"/>
      <c r="J53" s="474"/>
      <c r="K53" s="436"/>
      <c r="L53" s="436"/>
      <c r="M53" s="436"/>
      <c r="N53" s="436"/>
      <c r="U53" s="436"/>
    </row>
    <row r="54" spans="4:21" x14ac:dyDescent="0.25">
      <c r="H54" s="64"/>
    </row>
    <row r="55" spans="4:21" x14ac:dyDescent="0.25">
      <c r="H55" s="64"/>
    </row>
  </sheetData>
  <mergeCells count="6">
    <mergeCell ref="J49:M49"/>
    <mergeCell ref="A3:D3"/>
    <mergeCell ref="C4:D4"/>
    <mergeCell ref="A47:D47"/>
    <mergeCell ref="A48:E48"/>
    <mergeCell ref="H3:N3"/>
  </mergeCells>
  <phoneticPr fontId="0" type="noConversion"/>
  <pageMargins left="0.47244094488188981" right="0.39370078740157483" top="0.35433070866141736" bottom="0.35433070866141736" header="0.23622047244094491" footer="0.19685039370078741"/>
  <pageSetup paperSize="9" scale="85" orientation="landscape" r:id="rId1"/>
  <headerFooter alignWithMargins="0"/>
  <ignoredErrors>
    <ignoredError sqref="F28" formula="1"/>
    <ignoredError sqref="S6 U5:V5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CC"/>
  </sheetPr>
  <dimension ref="A1:Y54"/>
  <sheetViews>
    <sheetView showGridLines="0" workbookViewId="0">
      <pane ySplit="5" topLeftCell="A6" activePane="bottomLeft" state="frozen"/>
      <selection activeCell="D12" sqref="D12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0" customWidth="1"/>
    <col min="6" max="6" width="10.44140625" style="24" customWidth="1"/>
    <col min="7" max="7" width="10.44140625" style="29" customWidth="1"/>
    <col min="8" max="14" width="6.5546875" style="29" customWidth="1"/>
    <col min="15" max="15" width="10.44140625" style="29" hidden="1" customWidth="1"/>
    <col min="16" max="16" width="11.44140625" style="29" hidden="1" customWidth="1"/>
    <col min="17" max="17" width="8.5546875" style="140" hidden="1" customWidth="1"/>
    <col min="18" max="18" width="11" style="29" hidden="1" customWidth="1"/>
    <col min="19" max="19" width="10.44140625" style="24" customWidth="1"/>
    <col min="20" max="20" width="2" style="141" customWidth="1"/>
    <col min="21" max="22" width="10.44140625" style="24" customWidth="1"/>
    <col min="24" max="24" width="9" bestFit="1" customWidth="1"/>
  </cols>
  <sheetData>
    <row r="1" spans="1:25" x14ac:dyDescent="0.25">
      <c r="E1" s="684"/>
      <c r="G1" s="24"/>
      <c r="H1" s="24"/>
      <c r="I1" s="24"/>
      <c r="J1" s="24"/>
      <c r="K1" s="24"/>
      <c r="L1" s="24"/>
      <c r="M1" s="24"/>
      <c r="N1" s="24"/>
      <c r="Q1" s="174"/>
      <c r="R1" s="174"/>
      <c r="S1" s="497"/>
      <c r="T1" s="139"/>
      <c r="V1" s="497"/>
    </row>
    <row r="2" spans="1:25" ht="13.8" thickBot="1" x14ac:dyDescent="0.3">
      <c r="V2" s="497"/>
    </row>
    <row r="3" spans="1:25" ht="15.75" customHeight="1" thickBot="1" x14ac:dyDescent="0.35">
      <c r="A3" s="1045" t="s">
        <v>207</v>
      </c>
      <c r="B3" s="1046"/>
      <c r="C3" s="1046"/>
      <c r="D3" s="1046"/>
      <c r="E3" s="835"/>
      <c r="F3" s="227" t="s">
        <v>0</v>
      </c>
      <c r="G3" s="289" t="s">
        <v>2</v>
      </c>
      <c r="H3" s="1066" t="s">
        <v>3</v>
      </c>
      <c r="I3" s="1056"/>
      <c r="J3" s="1056"/>
      <c r="K3" s="1056"/>
      <c r="L3" s="1056"/>
      <c r="M3" s="1056"/>
      <c r="N3" s="1057"/>
      <c r="O3" s="289" t="s">
        <v>1</v>
      </c>
      <c r="P3" s="838" t="s">
        <v>4</v>
      </c>
      <c r="Q3" s="837" t="s">
        <v>111</v>
      </c>
      <c r="R3" s="923" t="s">
        <v>112</v>
      </c>
      <c r="S3" s="707" t="s">
        <v>4</v>
      </c>
      <c r="T3" s="1065"/>
      <c r="U3" s="923" t="s">
        <v>0</v>
      </c>
      <c r="V3" s="707" t="s">
        <v>4</v>
      </c>
    </row>
    <row r="4" spans="1:25" s="7" customFormat="1" ht="15" customHeight="1" thickBot="1" x14ac:dyDescent="0.3">
      <c r="A4" s="841" t="s">
        <v>108</v>
      </c>
      <c r="B4" s="842"/>
      <c r="C4" s="1047" t="s">
        <v>204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924" t="s">
        <v>7</v>
      </c>
      <c r="P4" s="925">
        <v>2011</v>
      </c>
      <c r="Q4" s="926">
        <v>2016</v>
      </c>
      <c r="R4" s="927"/>
      <c r="S4" s="928">
        <v>2023</v>
      </c>
      <c r="T4" s="1065"/>
      <c r="U4" s="929">
        <v>2023</v>
      </c>
      <c r="V4" s="930">
        <v>2022</v>
      </c>
      <c r="W4"/>
      <c r="X4"/>
      <c r="Y4"/>
    </row>
    <row r="5" spans="1:25" ht="13.8" thickBot="1" x14ac:dyDescent="0.3">
      <c r="A5" s="787" t="s">
        <v>166</v>
      </c>
      <c r="B5" s="931"/>
      <c r="C5" s="932"/>
      <c r="D5" s="933"/>
      <c r="E5" s="858">
        <v>1</v>
      </c>
      <c r="F5" s="859">
        <f t="shared" ref="F5:P5" si="0">SUM(F7:F27)</f>
        <v>2691805.4730239077</v>
      </c>
      <c r="G5" s="860">
        <f t="shared" si="0"/>
        <v>2468955.4730239077</v>
      </c>
      <c r="H5" s="861">
        <f t="shared" si="0"/>
        <v>112732</v>
      </c>
      <c r="I5" s="861">
        <f t="shared" si="0"/>
        <v>103006</v>
      </c>
      <c r="J5" s="861">
        <f t="shared" si="0"/>
        <v>0</v>
      </c>
      <c r="K5" s="861">
        <f t="shared" si="0"/>
        <v>0</v>
      </c>
      <c r="L5" s="861">
        <f t="shared" si="0"/>
        <v>5612</v>
      </c>
      <c r="M5" s="861">
        <f t="shared" si="0"/>
        <v>1500</v>
      </c>
      <c r="N5" s="862">
        <f>SUM(N7:N27)</f>
        <v>0</v>
      </c>
      <c r="O5" s="863" t="e">
        <f t="shared" si="0"/>
        <v>#REF!</v>
      </c>
      <c r="P5" s="934" t="e">
        <f t="shared" si="0"/>
        <v>#REF!</v>
      </c>
      <c r="Q5" s="864" t="e">
        <f>IF(F5=0,0,P5/F5)</f>
        <v>#REF!</v>
      </c>
      <c r="R5" s="934" t="e">
        <f>SUM(R7:R27)</f>
        <v>#REF!</v>
      </c>
      <c r="S5" s="935">
        <f>SUM(S7:S27)</f>
        <v>2597920.9527999996</v>
      </c>
      <c r="T5" s="139"/>
      <c r="U5" s="859">
        <f>SUM(U7:U27)</f>
        <v>2612599.6985822003</v>
      </c>
      <c r="V5" s="859">
        <f>SUM(V7:V27)</f>
        <v>2653480.3467099997</v>
      </c>
    </row>
    <row r="6" spans="1:25" s="14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 t="shared" ref="F6:P6" si="1">SUM(F7:F17)</f>
        <v>1622390.5769999998</v>
      </c>
      <c r="G6" s="868">
        <f t="shared" si="1"/>
        <v>1486665.5769999998</v>
      </c>
      <c r="H6" s="321">
        <f t="shared" si="1"/>
        <v>106524</v>
      </c>
      <c r="I6" s="323">
        <f t="shared" si="1"/>
        <v>22089</v>
      </c>
      <c r="J6" s="323">
        <f t="shared" si="1"/>
        <v>0</v>
      </c>
      <c r="K6" s="323">
        <f>SUM(K7:K17)</f>
        <v>0</v>
      </c>
      <c r="L6" s="323">
        <f t="shared" si="1"/>
        <v>5612</v>
      </c>
      <c r="M6" s="323">
        <f t="shared" si="1"/>
        <v>1500</v>
      </c>
      <c r="N6" s="936">
        <f>SUM(N7:N17)</f>
        <v>0</v>
      </c>
      <c r="O6" s="318" t="e">
        <f t="shared" si="1"/>
        <v>#REF!</v>
      </c>
      <c r="P6" s="102" t="e">
        <f t="shared" si="1"/>
        <v>#REF!</v>
      </c>
      <c r="Q6" s="937" t="e">
        <f>IF(F6=0,0,P6/F6)</f>
        <v>#REF!</v>
      </c>
      <c r="R6" s="318" t="e">
        <f>SUM(R7:R17)</f>
        <v>#REF!</v>
      </c>
      <c r="S6" s="102">
        <f>SUM(S7:S17)</f>
        <v>1574901.9161899998</v>
      </c>
      <c r="T6" s="139"/>
      <c r="U6" s="869">
        <f>SUM(U7:U17)</f>
        <v>1628318.8248129</v>
      </c>
      <c r="V6" s="61">
        <f>SUM(V7:V17)</f>
        <v>1548526.4192899999</v>
      </c>
      <c r="W6"/>
      <c r="X6"/>
      <c r="Y6"/>
    </row>
    <row r="7" spans="1:25" s="32" customFormat="1" x14ac:dyDescent="0.25">
      <c r="A7" s="31"/>
      <c r="C7" s="32" t="s">
        <v>16</v>
      </c>
      <c r="D7" s="33" t="s">
        <v>17</v>
      </c>
      <c r="E7" s="870">
        <v>3</v>
      </c>
      <c r="F7" s="47">
        <f>SUM(G7:N7)</f>
        <v>522177.75464684016</v>
      </c>
      <c r="G7" s="938">
        <f>CEITEC!G7+CŘS!G7+SKM!G7+SUKB!G7+UCT!G7+SPSSN!G7+CTT!G7+ÚVT!G7+CJV!G7+CZS!G7+RMU!G7</f>
        <v>488398.75464684016</v>
      </c>
      <c r="H7" s="121">
        <f>CEITEC!H7+CŘS!H7+SKM!H7+SUKB!H7+UCT!H7+SPSSN!H7+CTT!H7+ÚVT!H7+CJV!H7+CZS!H7+RMU!H7</f>
        <v>30328</v>
      </c>
      <c r="I7" s="62">
        <f>CEITEC!I7+CŘS!I7+SKM!I7+SUKB!I7+UCT!I7+SPSSN!I7+CTT!I7+ÚVT!I7+CJV!I7+CZS!I7+RMU!I7</f>
        <v>3451</v>
      </c>
      <c r="J7" s="62">
        <f>CEITEC!J7+CŘS!J7+SKM!J7+SUKB!J7+UCT!J7+SPSSN!J7+CTT!J7+ÚVT!J7+CJV!J7+CZS!J7+RMU!J7</f>
        <v>0</v>
      </c>
      <c r="K7" s="62">
        <f>CEITEC!K7+CŘS!K7+SKM!K7+SUKB!K7+UCT!K7+SPSSN!K7+CTT!K7+ÚVT!K7+CJV!K7+CZS!K7+RMU!K7</f>
        <v>0</v>
      </c>
      <c r="L7" s="62">
        <f>CEITEC!L7+CŘS!L7+SKM!L7+SUKB!L7+UCT!L7+SPSSN!L7+CTT!L7+ÚVT!L7+CJV!L7+CZS!L7+RMU!L7</f>
        <v>0</v>
      </c>
      <c r="M7" s="62">
        <f>CEITEC!M7+CŘS!M7+SKM!M7+SUKB!M7+UCT!M7+SPSSN!M7+CTT!M7+ÚVT!M7+CJV!M7+CZS!M7+RMU!M7</f>
        <v>0</v>
      </c>
      <c r="N7" s="121">
        <f>CEITEC!N7+CŘS!N7+SKM!N7+SUKB!N7+UCT!N7+SPSSN!N7+CTT!N7+ÚVT!N7+CJV!N7+CZS!N7+RMU!N7</f>
        <v>0</v>
      </c>
      <c r="O7" s="69" t="e">
        <f>CEITEC!O7+CŘS!O7+SKM!O7+SUKB!O7+UCT!O7+SPSSN!O7+#REF!+CTT!O7+ÚVT!O7+CJV!O7+CZS!O7+RMU!O7</f>
        <v>#REF!</v>
      </c>
      <c r="P7" s="71" t="e">
        <f>CEITEC!P7+CŘS!P7+SKM!P7+SUKB!P7+UCT!P7+SPSSN!P7+#REF!+CTT!P7+ÚVT!P7+CJV!P7+CZS!P7+RMU!P7</f>
        <v>#REF!</v>
      </c>
      <c r="Q7" s="70" t="e">
        <f>CEITEC!Q7+CŘS!Q7+SKM!Q7+SUKB!Q7+UCT!Q7+SPSSN!Q7+#REF!+CTT!Q7+ÚVT!Q7+CJV!Q7+CZS!Q7+RMU!Q7</f>
        <v>#REF!</v>
      </c>
      <c r="R7" s="159" t="e">
        <f>CEITEC!R7+CŘS!R7+SKM!R7+SUKB!R7+UCT!R7+SPSSN!R7+#REF!+CTT!R7+ÚVT!R7+CJV!R7+CZS!R7+RMU!R7</f>
        <v>#REF!</v>
      </c>
      <c r="S7" s="47">
        <f>CEITEC!S7+CŘS!S7+SKM!S7+SUKB!S7+UCT!S7+SPSSN!S7+CTT!S7+ÚVT!S7+CJV!S7+CZS!S7+RMU!S7</f>
        <v>523529.90707000002</v>
      </c>
      <c r="T7" s="229"/>
      <c r="U7" s="939">
        <f>CEITEC!U7+CŘS!U7+SKM!U7+SUKB!U7+UCT!U7+SPSSN!U7+CTT!U7+ÚVT!U7+CJV!U7+CZS!U7+RMU!U7</f>
        <v>487609.55680000002</v>
      </c>
      <c r="V7" s="47">
        <f>CEITEC!V7+CŘS!V7+SKM!V7+SUKB!V7+UCT!V7+SPSSN!V7+CTT!V7+ÚVT!V7+CJV!V7+CZS!V7+RMU!V7</f>
        <v>473415.07115999993</v>
      </c>
      <c r="W7"/>
      <c r="X7"/>
      <c r="Y7"/>
    </row>
    <row r="8" spans="1:25" s="32" customFormat="1" x14ac:dyDescent="0.25">
      <c r="A8" s="31"/>
      <c r="D8" s="33" t="s">
        <v>18</v>
      </c>
      <c r="E8" s="870">
        <v>4</v>
      </c>
      <c r="F8" s="47">
        <f t="shared" ref="F8:F43" si="2">SUM(G8:N8)</f>
        <v>18761</v>
      </c>
      <c r="G8" s="938">
        <f>CEITEC!G8+CŘS!G8+SKM!G8+SUKB!G8+UCT!G8+SPSSN!G8+CTT!G8+ÚVT!G8+CJV!G8+CZS!G8+RMU!G8</f>
        <v>18299</v>
      </c>
      <c r="H8" s="121">
        <f>CEITEC!H8+CŘS!H8+SKM!H8+SUKB!H8+UCT!H8+SPSSN!H8+CTT!H8+ÚVT!H8+CJV!H8+CZS!H8+RMU!H8</f>
        <v>462</v>
      </c>
      <c r="I8" s="62">
        <f>CEITEC!I8+CŘS!I8+SKM!I8+SUKB!I8+UCT!I8+SPSSN!I8+CTT!I8+ÚVT!I8+CJV!I8+CZS!I8+RMU!I8</f>
        <v>0</v>
      </c>
      <c r="J8" s="62">
        <f>CEITEC!J8+CŘS!J8+SKM!J8+SUKB!J8+UCT!J8+SPSSN!J8+CTT!J8+ÚVT!J8+CJV!J8+CZS!J8+RMU!J8</f>
        <v>0</v>
      </c>
      <c r="K8" s="62">
        <f>CEITEC!K8+CŘS!K8+SKM!K8+SUKB!K8+UCT!K8+SPSSN!K8+CTT!K8+ÚVT!K8+CJV!K8+CZS!K8+RMU!K8</f>
        <v>0</v>
      </c>
      <c r="L8" s="62">
        <f>CEITEC!L8+CŘS!L8+SKM!L8+SUKB!L8+UCT!L8+SPSSN!L8+CTT!L8+ÚVT!L8+CJV!L8+CZS!L8+RMU!L8</f>
        <v>0</v>
      </c>
      <c r="M8" s="62">
        <f>CEITEC!M8+CŘS!M8+SKM!M8+SUKB!M8+UCT!M8+SPSSN!M8+CTT!M8+ÚVT!M8+CJV!M8+CZS!M8+RMU!M8</f>
        <v>0</v>
      </c>
      <c r="N8" s="121">
        <f>CEITEC!N8+CŘS!N8+SKM!N8+SUKB!N8+UCT!N8+SPSSN!N8+CTT!N8+ÚVT!N8+CJV!N8+CZS!N8+RMU!N8</f>
        <v>0</v>
      </c>
      <c r="O8" s="69" t="e">
        <f>CEITEC!O8+CŘS!O8+SKM!O8+SUKB!O8+UCT!O8+SPSSN!O8+#REF!+CTT!O8+ÚVT!O8+CJV!O8+CZS!O8+RMU!O8</f>
        <v>#REF!</v>
      </c>
      <c r="P8" s="71" t="e">
        <f>CEITEC!P8+CŘS!P8+SKM!P8+SUKB!P8+UCT!P8+SPSSN!P8+#REF!+CTT!P8+ÚVT!P8+CJV!P8+CZS!P8+RMU!P8</f>
        <v>#REF!</v>
      </c>
      <c r="Q8" s="70" t="e">
        <f>CEITEC!Q8+CŘS!Q8+SKM!Q8+SUKB!Q8+UCT!Q8+SPSSN!Q8+#REF!+CTT!Q8+ÚVT!Q8+CJV!Q8+CZS!Q8+RMU!Q8</f>
        <v>#REF!</v>
      </c>
      <c r="R8" s="159" t="e">
        <f>CEITEC!R8+CŘS!R8+SKM!R8+SUKB!R8+UCT!R8+SPSSN!R8+#REF!+CTT!R8+ÚVT!R8+CJV!R8+CZS!R8+RMU!R8</f>
        <v>#REF!</v>
      </c>
      <c r="S8" s="47">
        <f>CEITEC!S8+CŘS!S8+SKM!S8+SUKB!S8+UCT!S8+SPSSN!S8+CTT!S8+ÚVT!S8+CJV!S8+CZS!S8+RMU!S8</f>
        <v>22585.093689999998</v>
      </c>
      <c r="T8" s="229"/>
      <c r="U8" s="939">
        <f>CEITEC!U8+CŘS!U8+SKM!U8+SUKB!U8+UCT!U8+SPSSN!U8+CTT!U8+ÚVT!U8+CJV!U8+CZS!U8+RMU!U8</f>
        <v>24961.4535</v>
      </c>
      <c r="V8" s="47">
        <f>CEITEC!V8+CŘS!V8+SKM!V8+SUKB!V8+UCT!V8+SPSSN!V8+CTT!V8+ÚVT!V8+CJV!V8+CZS!V8+RMU!V8</f>
        <v>18141.507249999999</v>
      </c>
      <c r="W8"/>
      <c r="X8"/>
      <c r="Y8"/>
    </row>
    <row r="9" spans="1:25" s="32" customFormat="1" x14ac:dyDescent="0.25">
      <c r="A9" s="31"/>
      <c r="D9" s="33" t="s">
        <v>19</v>
      </c>
      <c r="E9" s="870">
        <v>5</v>
      </c>
      <c r="F9" s="47">
        <f t="shared" si="2"/>
        <v>189160.74535315984</v>
      </c>
      <c r="G9" s="938">
        <f>CEITEC!G9+CŘS!G9+SKM!G9+SUKB!G9+UCT!G9+SPSSN!G9+CTT!G9+ÚVT!G9+CJV!G9+CZS!G9+RMU!G9</f>
        <v>177565.74535315984</v>
      </c>
      <c r="H9" s="121">
        <f>CEITEC!H9+CŘS!H9+SKM!H9+SUKB!H9+UCT!H9+SPSSN!H9+CTT!H9+ÚVT!H9+CJV!H9+CZS!H9+RMU!H9</f>
        <v>10446</v>
      </c>
      <c r="I9" s="62">
        <f>CEITEC!I9+CŘS!I9+SKM!I9+SUKB!I9+UCT!I9+SPSSN!I9+CTT!I9+ÚVT!I9+CJV!I9+CZS!I9+RMU!I9</f>
        <v>1149</v>
      </c>
      <c r="J9" s="62">
        <f>CEITEC!J9+CŘS!J9+SKM!J9+SUKB!J9+UCT!J9+SPSSN!J9+CTT!J9+ÚVT!J9+CJV!J9+CZS!J9+RMU!J9</f>
        <v>0</v>
      </c>
      <c r="K9" s="62">
        <f>CEITEC!K9+CŘS!K9+SKM!K9+SUKB!K9+UCT!K9+SPSSN!K9+CTT!K9+ÚVT!K9+CJV!K9+CZS!K9+RMU!K9</f>
        <v>0</v>
      </c>
      <c r="L9" s="62">
        <f>CEITEC!L9+CŘS!L9+SKM!L9+SUKB!L9+UCT!L9+SPSSN!L9+CTT!L9+ÚVT!L9+CJV!L9+CZS!L9+RMU!L9</f>
        <v>0</v>
      </c>
      <c r="M9" s="62">
        <f>CEITEC!M9+CŘS!M9+SKM!M9+SUKB!M9+UCT!M9+SPSSN!M9+CTT!M9+ÚVT!M9+CJV!M9+CZS!M9+RMU!M9</f>
        <v>0</v>
      </c>
      <c r="N9" s="121">
        <f>CEITEC!N9+CŘS!N9+SKM!N9+SUKB!N9+UCT!N9+SPSSN!N9+CTT!N9+ÚVT!N9+CJV!N9+CZS!N9+RMU!N9</f>
        <v>0</v>
      </c>
      <c r="O9" s="69" t="e">
        <f>CEITEC!O9+CŘS!O9+SKM!O9+SUKB!O9+UCT!O9+SPSSN!O9+#REF!+CTT!O9+ÚVT!O9+CJV!O9+CZS!O9+RMU!O9</f>
        <v>#REF!</v>
      </c>
      <c r="P9" s="71" t="e">
        <f>CEITEC!P9+CŘS!P9+SKM!P9+SUKB!P9+UCT!P9+SPSSN!P9+#REF!+CTT!P9+ÚVT!P9+CJV!P9+CZS!P9+RMU!P9</f>
        <v>#REF!</v>
      </c>
      <c r="Q9" s="70" t="e">
        <f>CEITEC!Q9+CŘS!Q9+SKM!Q9+SUKB!Q9+UCT!Q9+SPSSN!Q9+#REF!+CTT!Q9+ÚVT!Q9+CJV!Q9+CZS!Q9+RMU!Q9</f>
        <v>#REF!</v>
      </c>
      <c r="R9" s="159" t="e">
        <f>CEITEC!R9+CŘS!R9+SKM!R9+SUKB!R9+UCT!R9+SPSSN!R9+#REF!+CTT!R9+ÚVT!R9+CJV!R9+CZS!R9+RMU!R9</f>
        <v>#REF!</v>
      </c>
      <c r="S9" s="47">
        <f>CEITEC!S9+CŘS!S9+SKM!S9+SUKB!S9+UCT!S9+SPSSN!S9+CTT!S9+ÚVT!S9+CJV!S9+CZS!S9+RMU!S9</f>
        <v>184961.97169000001</v>
      </c>
      <c r="T9" s="229"/>
      <c r="U9" s="939">
        <f>CEITEC!U9+CŘS!U9+SKM!U9+SUKB!U9+UCT!U9+SPSSN!U9+CTT!U9+ÚVT!U9+CJV!U9+CZS!U9+RMU!U9</f>
        <v>168728.29428289999</v>
      </c>
      <c r="V9" s="47">
        <f>CEITEC!V9+CŘS!V9+SKM!V9+SUKB!V9+UCT!V9+SPSSN!V9+CTT!V9+ÚVT!V9+CJV!V9+CZS!V9+RMU!V9</f>
        <v>165652.60230999999</v>
      </c>
      <c r="W9"/>
      <c r="X9"/>
      <c r="Y9"/>
    </row>
    <row r="10" spans="1:25" s="32" customFormat="1" x14ac:dyDescent="0.25">
      <c r="A10" s="31"/>
      <c r="D10" s="33" t="s">
        <v>20</v>
      </c>
      <c r="E10" s="870">
        <v>6</v>
      </c>
      <c r="F10" s="47">
        <f t="shared" si="2"/>
        <v>110085</v>
      </c>
      <c r="G10" s="938">
        <f>CEITEC!G10+CŘS!G10+SKM!G10+SUKB!G10+UCT!G10+SPSSN!G10+CTT!G10+ÚVT!G10+CJV!G10+CZS!G10+RMU!G10</f>
        <v>89511</v>
      </c>
      <c r="H10" s="121">
        <f>CEITEC!H10+CŘS!H10+SKM!H10+SUKB!H10+UCT!H10+SPSSN!H10+CTT!H10+ÚVT!H10+CJV!H10+CZS!H10+RMU!H10</f>
        <v>20574</v>
      </c>
      <c r="I10" s="62">
        <f>CEITEC!I10+CŘS!I10+SKM!I10+SUKB!I10+UCT!I10+SPSSN!I10+CTT!I10+ÚVT!I10+CJV!I10+CZS!I10+RMU!I10</f>
        <v>0</v>
      </c>
      <c r="J10" s="62">
        <f>CEITEC!J10+CŘS!J10+SKM!J10+SUKB!J10+UCT!J10+SPSSN!J10+CTT!J10+ÚVT!J10+CJV!J10+CZS!J10+RMU!J10</f>
        <v>0</v>
      </c>
      <c r="K10" s="62">
        <f>CEITEC!K10+CŘS!K10+SKM!K10+SUKB!K10+UCT!K10+SPSSN!K10+CTT!K10+ÚVT!K10+CJV!K10+CZS!K10+RMU!K10</f>
        <v>0</v>
      </c>
      <c r="L10" s="62">
        <f>CEITEC!L10+CŘS!L10+SKM!L10+SUKB!L10+UCT!L10+SPSSN!L10+CTT!L10+ÚVT!L10+CJV!L10+CZS!L10+RMU!L10</f>
        <v>0</v>
      </c>
      <c r="M10" s="62">
        <f>CEITEC!M10+CŘS!M10+SKM!M10+SUKB!M10+UCT!M10+SPSSN!M10+CTT!M10+ÚVT!M10+CJV!M10+CZS!M10+RMU!M10</f>
        <v>0</v>
      </c>
      <c r="N10" s="121">
        <f>CEITEC!N10+CŘS!N10+SKM!N10+SUKB!N10+UCT!N10+SPSSN!N10+CTT!N10+ÚVT!N10+CJV!N10+CZS!N10+RMU!N10</f>
        <v>0</v>
      </c>
      <c r="O10" s="69" t="e">
        <f>CEITEC!O10+CŘS!O10+SKM!O10+SUKB!O10+UCT!O10+SPSSN!O10+#REF!+CTT!O10+ÚVT!O10+CJV!O10+CZS!O10+RMU!O10</f>
        <v>#REF!</v>
      </c>
      <c r="P10" s="71" t="e">
        <f>CEITEC!P10+CŘS!P10+SKM!P10+SUKB!P10+UCT!P10+SPSSN!P10+#REF!+CTT!P10+ÚVT!P10+CJV!P10+CZS!P10+RMU!P10</f>
        <v>#REF!</v>
      </c>
      <c r="Q10" s="70" t="e">
        <f>CEITEC!Q10+CŘS!Q10+SKM!Q10+SUKB!Q10+UCT!Q10+SPSSN!Q10+#REF!+CTT!Q10+ÚVT!Q10+CJV!Q10+CZS!Q10+RMU!Q10</f>
        <v>#REF!</v>
      </c>
      <c r="R10" s="159" t="e">
        <f>CEITEC!R10+CŘS!R10+SKM!R10+SUKB!R10+UCT!R10+SPSSN!R10+#REF!+CTT!R10+ÚVT!R10+CJV!R10+CZS!R10+RMU!R10</f>
        <v>#REF!</v>
      </c>
      <c r="S10" s="47">
        <f>CEITEC!S10+CŘS!S10+SKM!S10+SUKB!S10+UCT!S10+SPSSN!S10+CTT!S10+ÚVT!S10+CJV!S10+CZS!S10+RMU!S10</f>
        <v>93654.29164000001</v>
      </c>
      <c r="T10" s="229"/>
      <c r="U10" s="939">
        <f>CEITEC!U10+CŘS!U10+SKM!U10+SUKB!U10+UCT!U10+SPSSN!U10+CTT!U10+ÚVT!U10+CJV!U10+CZS!U10+RMU!U10</f>
        <v>125280.23</v>
      </c>
      <c r="V10" s="47">
        <f>CEITEC!V10+CŘS!V10+SKM!V10+SUKB!V10+UCT!V10+SPSSN!V10+CTT!V10+ÚVT!V10+CJV!V10+CZS!V10+RMU!V10</f>
        <v>105776.93401</v>
      </c>
      <c r="W10"/>
      <c r="X10"/>
      <c r="Y10"/>
    </row>
    <row r="11" spans="1:25" s="32" customFormat="1" x14ac:dyDescent="0.25">
      <c r="A11" s="31"/>
      <c r="D11" s="33" t="s">
        <v>21</v>
      </c>
      <c r="E11" s="870">
        <v>7</v>
      </c>
      <c r="F11" s="47">
        <f t="shared" si="2"/>
        <v>38433</v>
      </c>
      <c r="G11" s="938">
        <f>CEITEC!G11+CŘS!G11+SKM!G11+SUKB!G11+UCT!G11+SPSSN!G11+CTT!G11+ÚVT!G11+CJV!G11+CZS!G11+RMU!G11</f>
        <v>21243</v>
      </c>
      <c r="H11" s="121">
        <f>CEITEC!H11+CŘS!H11+SKM!H11+SUKB!H11+UCT!H11+SPSSN!H11+CTT!H11+ÚVT!H11+CJV!H11+CZS!H11+RMU!H11</f>
        <v>14701</v>
      </c>
      <c r="I11" s="62">
        <f>CEITEC!I11+CŘS!I11+SKM!I11+SUKB!I11+UCT!I11+SPSSN!I11+CTT!I11+ÚVT!I11+CJV!I11+CZS!I11+RMU!I11</f>
        <v>2489</v>
      </c>
      <c r="J11" s="62">
        <f>CEITEC!J11+CŘS!J11+SKM!J11+SUKB!J11+UCT!J11+SPSSN!J11+CTT!J11+ÚVT!J11+CJV!J11+CZS!J11+RMU!J11</f>
        <v>0</v>
      </c>
      <c r="K11" s="62">
        <f>CEITEC!K11+CŘS!K11+SKM!K11+SUKB!K11+UCT!K11+SPSSN!K11+CTT!K11+ÚVT!K11+CJV!K11+CZS!K11+RMU!K11</f>
        <v>0</v>
      </c>
      <c r="L11" s="62">
        <f>CEITEC!L11+CŘS!L11+SKM!L11+SUKB!L11+UCT!L11+SPSSN!L11+CTT!L11+ÚVT!L11+CJV!L11+CZS!L11+RMU!L11</f>
        <v>0</v>
      </c>
      <c r="M11" s="62">
        <f>CEITEC!M11+CŘS!M11+SKM!M11+SUKB!M11+UCT!M11+SPSSN!M11+CTT!M11+ÚVT!M11+CJV!M11+CZS!M11+RMU!M11</f>
        <v>0</v>
      </c>
      <c r="N11" s="121">
        <f>CEITEC!N11+CŘS!N11+SKM!N11+SUKB!N11+UCT!N11+SPSSN!N11+CTT!N11+ÚVT!N11+CJV!N11+CZS!N11+RMU!N11</f>
        <v>0</v>
      </c>
      <c r="O11" s="69" t="e">
        <f>CEITEC!O11+CŘS!O11+SKM!O11+SUKB!O11+UCT!O11+SPSSN!O11+#REF!+CTT!O11+ÚVT!O11+CJV!O11+CZS!O11+RMU!O11</f>
        <v>#REF!</v>
      </c>
      <c r="P11" s="71" t="e">
        <f>CEITEC!P11+CŘS!P11+SKM!P11+SUKB!P11+UCT!P11+SPSSN!P11+#REF!+CTT!P11+ÚVT!P11+CJV!P11+CZS!P11+RMU!P11</f>
        <v>#REF!</v>
      </c>
      <c r="Q11" s="70" t="e">
        <f>CEITEC!Q11+CŘS!Q11+SKM!Q11+SUKB!Q11+UCT!Q11+SPSSN!Q11+#REF!+CTT!Q11+ÚVT!Q11+CJV!Q11+CZS!Q11+RMU!Q11</f>
        <v>#REF!</v>
      </c>
      <c r="R11" s="159" t="e">
        <f>CEITEC!R11+CŘS!R11+SKM!R11+SUKB!R11+UCT!R11+SPSSN!R11+#REF!+CTT!R11+ÚVT!R11+CJV!R11+CZS!R11+RMU!R11</f>
        <v>#REF!</v>
      </c>
      <c r="S11" s="47">
        <f>CEITEC!S11+CŘS!S11+SKM!S11+SUKB!S11+UCT!S11+SPSSN!S11+CTT!S11+ÚVT!S11+CJV!S11+CZS!S11+RMU!S11</f>
        <v>29518.576720000001</v>
      </c>
      <c r="T11" s="229"/>
      <c r="U11" s="939">
        <f>CEITEC!U11+CŘS!U11+SKM!U11+SUKB!U11+UCT!U11+SPSSN!U11+CTT!U11+ÚVT!U11+CJV!U11+CZS!U11+RMU!U11</f>
        <v>31229.105</v>
      </c>
      <c r="V11" s="47">
        <f>CEITEC!V11+CŘS!V11+SKM!V11+SUKB!V11+UCT!V11+SPSSN!V11+CTT!V11+ÚVT!V11+CJV!V11+CZS!V11+RMU!V11</f>
        <v>23502.231670000001</v>
      </c>
      <c r="W11"/>
      <c r="X11"/>
      <c r="Y11"/>
    </row>
    <row r="12" spans="1:25" s="32" customFormat="1" x14ac:dyDescent="0.25">
      <c r="A12" s="31"/>
      <c r="D12" s="33" t="s">
        <v>22</v>
      </c>
      <c r="E12" s="870">
        <v>8</v>
      </c>
      <c r="F12" s="47">
        <f t="shared" si="2"/>
        <v>53168</v>
      </c>
      <c r="G12" s="938">
        <f>CEITEC!G12+CŘS!G12+SKM!G12+SUKB!G12+UCT!G12+SPSSN!G12+CTT!G12+ÚVT!G12+CJV!G12+CZS!G12+RMU!G12</f>
        <v>49689</v>
      </c>
      <c r="H12" s="121">
        <f>CEITEC!H12+CŘS!H12+SKM!H12+SUKB!H12+UCT!H12+SPSSN!H12+CTT!H12+ÚVT!H12+CJV!H12+CZS!H12+RMU!H12</f>
        <v>3479</v>
      </c>
      <c r="I12" s="62">
        <f>CEITEC!I12+CŘS!I12+SKM!I12+SUKB!I12+UCT!I12+SPSSN!I12+CTT!I12+ÚVT!I12+CJV!I12+CZS!I12+RMU!I12</f>
        <v>0</v>
      </c>
      <c r="J12" s="62">
        <f>CEITEC!J12+CŘS!J12+SKM!J12+SUKB!J12+UCT!J12+SPSSN!J12+CTT!J12+ÚVT!J12+CJV!J12+CZS!J12+RMU!J12</f>
        <v>0</v>
      </c>
      <c r="K12" s="62">
        <f>CEITEC!K12+CŘS!K12+SKM!K12+SUKB!K12+UCT!K12+SPSSN!K12+CTT!K12+ÚVT!K12+CJV!K12+CZS!K12+RMU!K12</f>
        <v>0</v>
      </c>
      <c r="L12" s="62">
        <f>CEITEC!L12+CŘS!L12+SKM!L12+SUKB!L12+UCT!L12+SPSSN!L12+CTT!L12+ÚVT!L12+CJV!L12+CZS!L12+RMU!L12</f>
        <v>0</v>
      </c>
      <c r="M12" s="62">
        <f>CEITEC!M12+CŘS!M12+SKM!M12+SUKB!M12+UCT!M12+SPSSN!M12+CTT!M12+ÚVT!M12+CJV!M12+CZS!M12+RMU!M12</f>
        <v>0</v>
      </c>
      <c r="N12" s="121">
        <f>CEITEC!N12+CŘS!N12+SKM!N12+SUKB!N12+UCT!N12+SPSSN!N12+CTT!N12+ÚVT!N12+CJV!N12+CZS!N12+RMU!N12</f>
        <v>0</v>
      </c>
      <c r="O12" s="69" t="e">
        <f>CEITEC!O12+CŘS!O12+SKM!O12+SUKB!O12+UCT!O12+SPSSN!O12+#REF!+CTT!O12+ÚVT!O12+CJV!O12+CZS!O12+RMU!O12</f>
        <v>#REF!</v>
      </c>
      <c r="P12" s="71" t="e">
        <f>CEITEC!P12+CŘS!P12+SKM!P12+SUKB!P12+UCT!P12+SPSSN!P12+#REF!+CTT!P12+ÚVT!P12+CJV!P12+CZS!P12+RMU!P12</f>
        <v>#REF!</v>
      </c>
      <c r="Q12" s="70" t="e">
        <f>CEITEC!Q12+CŘS!Q12+SKM!Q12+SUKB!Q12+UCT!Q12+SPSSN!Q12+#REF!+CTT!Q12+ÚVT!Q12+CJV!Q12+CZS!Q12+RMU!Q12</f>
        <v>#REF!</v>
      </c>
      <c r="R12" s="159" t="e">
        <f>CEITEC!R12+CŘS!R12+SKM!R12+SUKB!R12+UCT!R12+SPSSN!R12+#REF!+CTT!R12+ÚVT!R12+CJV!R12+CZS!R12+RMU!R12</f>
        <v>#REF!</v>
      </c>
      <c r="S12" s="47">
        <f>CEITEC!S12+CŘS!S12+SKM!S12+SUKB!S12+UCT!S12+SPSSN!S12+CTT!S12+ÚVT!S12+CJV!S12+CZS!S12+RMU!S12</f>
        <v>57132.986279999997</v>
      </c>
      <c r="T12" s="229"/>
      <c r="U12" s="939">
        <f>CEITEC!U12+CŘS!U12+SKM!U12+SUKB!U12+UCT!U12+SPSSN!U12+CTT!U12+ÚVT!U12+CJV!U12+CZS!U12+RMU!U12</f>
        <v>70303.505000000005</v>
      </c>
      <c r="V12" s="47">
        <f>CEITEC!V12+CŘS!V12+SKM!V12+SUKB!V12+UCT!V12+SPSSN!V12+CTT!V12+ÚVT!V12+CJV!V12+CZS!V12+RMU!V12</f>
        <v>67065.39258</v>
      </c>
      <c r="W12"/>
      <c r="X12"/>
      <c r="Y12"/>
    </row>
    <row r="13" spans="1:25" s="32" customFormat="1" x14ac:dyDescent="0.25">
      <c r="A13" s="31"/>
      <c r="D13" s="33" t="s">
        <v>23</v>
      </c>
      <c r="E13" s="870">
        <v>9</v>
      </c>
      <c r="F13" s="47">
        <f t="shared" si="2"/>
        <v>125419</v>
      </c>
      <c r="G13" s="938">
        <f>CEITEC!G13+CŘS!G13+SKM!G13+SUKB!G13+UCT!G13+SPSSN!G13+CTT!G13+ÚVT!G13+CJV!G13+CZS!G13+RMU!G13</f>
        <v>103162</v>
      </c>
      <c r="H13" s="121">
        <f>CEITEC!H13+CŘS!H13+SKM!H13+SUKB!H13+UCT!H13+SPSSN!H13+CTT!H13+ÚVT!H13+CJV!H13+CZS!H13+RMU!H13</f>
        <v>7257</v>
      </c>
      <c r="I13" s="62">
        <f>CEITEC!I13+CŘS!I13+SKM!I13+SUKB!I13+UCT!I13+SPSSN!I13+CTT!I13+ÚVT!I13+CJV!I13+CZS!I13+RMU!I13</f>
        <v>15000</v>
      </c>
      <c r="J13" s="62">
        <f>CEITEC!J13+CŘS!J13+SKM!J13+SUKB!J13+UCT!J13+SPSSN!J13+CTT!J13+ÚVT!J13+CJV!J13+CZS!J13+RMU!J13</f>
        <v>0</v>
      </c>
      <c r="K13" s="62">
        <f>CEITEC!K13+CŘS!K13+SKM!K13+SUKB!K13+UCT!K13+SPSSN!K13+CTT!K13+ÚVT!K13+CJV!K13+CZS!K13+RMU!K13</f>
        <v>0</v>
      </c>
      <c r="L13" s="62">
        <f>CEITEC!L13+CŘS!L13+SKM!L13+SUKB!L13+UCT!L13+SPSSN!L13+CTT!L13+ÚVT!L13+CJV!L13+CZS!L13+RMU!L13</f>
        <v>0</v>
      </c>
      <c r="M13" s="62">
        <f>CEITEC!M13+CŘS!M13+SKM!M13+SUKB!M13+UCT!M13+SPSSN!M13+CTT!M13+ÚVT!M13+CJV!M13+CZS!M13+RMU!M13</f>
        <v>0</v>
      </c>
      <c r="N13" s="121">
        <f>CEITEC!N13+CŘS!N13+SKM!N13+SUKB!N13+UCT!N13+SPSSN!N13+CTT!N13+ÚVT!N13+CJV!N13+CZS!N13+RMU!N13</f>
        <v>0</v>
      </c>
      <c r="O13" s="69" t="e">
        <f>CEITEC!O13+CŘS!O13+SKM!O13+SUKB!O13+UCT!O13+SPSSN!O13+#REF!+CTT!O13+ÚVT!O13+CJV!O13+CZS!O13+RMU!O13</f>
        <v>#REF!</v>
      </c>
      <c r="P13" s="71" t="e">
        <f>CEITEC!P13+CŘS!P13+SKM!P13+SUKB!P13+UCT!P13+SPSSN!P13+#REF!+CTT!P13+ÚVT!P13+CJV!P13+CZS!P13+RMU!P13</f>
        <v>#REF!</v>
      </c>
      <c r="Q13" s="70" t="e">
        <f>CEITEC!Q13+CŘS!Q13+SKM!Q13+SUKB!Q13+UCT!Q13+SPSSN!Q13+#REF!+CTT!Q13+ÚVT!Q13+CJV!Q13+CZS!Q13+RMU!Q13</f>
        <v>#REF!</v>
      </c>
      <c r="R13" s="159" t="e">
        <f>CEITEC!R13+CŘS!R13+SKM!R13+SUKB!R13+UCT!R13+SPSSN!R13+#REF!+CTT!R13+ÚVT!R13+CJV!R13+CZS!R13+RMU!R13</f>
        <v>#REF!</v>
      </c>
      <c r="S13" s="47">
        <f>CEITEC!S13+CŘS!S13+SKM!S13+SUKB!S13+UCT!S13+SPSSN!S13+CTT!S13+ÚVT!S13+CJV!S13+CZS!S13+RMU!S13</f>
        <v>107790.26164999999</v>
      </c>
      <c r="T13" s="229"/>
      <c r="U13" s="939">
        <f>CEITEC!U13+CŘS!U13+SKM!U13+SUKB!U13+UCT!U13+SPSSN!U13+CTT!U13+ÚVT!U13+CJV!U13+CZS!U13+RMU!U13</f>
        <v>113923.26023000001</v>
      </c>
      <c r="V13" s="47">
        <f>CEITEC!V13+CŘS!V13+SKM!V13+SUKB!V13+UCT!V13+SPSSN!V13+CTT!V13+ÚVT!V13+CJV!V13+CZS!V13+RMU!V13</f>
        <v>96749.624339999995</v>
      </c>
      <c r="W13"/>
      <c r="X13"/>
      <c r="Y13"/>
    </row>
    <row r="14" spans="1:25" s="32" customFormat="1" x14ac:dyDescent="0.25">
      <c r="A14" s="31"/>
      <c r="D14" s="33" t="s">
        <v>24</v>
      </c>
      <c r="E14" s="870">
        <v>10</v>
      </c>
      <c r="F14" s="47">
        <f t="shared" si="2"/>
        <v>8542</v>
      </c>
      <c r="G14" s="938">
        <f>CEITEC!G14+CŘS!G14+SKM!G14+SUKB!G14+UCT!G14+SPSSN!G14+CTT!G14+ÚVT!G14+CJV!G14+CZS!G14+RMU!G14</f>
        <v>7822</v>
      </c>
      <c r="H14" s="121">
        <f>CEITEC!H14+CŘS!H14+SKM!H14+SUKB!H14+UCT!H14+SPSSN!H14+CTT!H14+ÚVT!H14+CJV!H14+CZS!H14+RMU!H14</f>
        <v>720</v>
      </c>
      <c r="I14" s="62">
        <f>CEITEC!I14+CŘS!I14+SKM!I14+SUKB!I14+UCT!I14+SPSSN!I14+CTT!I14+ÚVT!I14+CJV!I14+CZS!I14+RMU!I14</f>
        <v>0</v>
      </c>
      <c r="J14" s="62">
        <f>CEITEC!J14+CŘS!J14+SKM!J14+SUKB!J14+UCT!J14+SPSSN!J14+CTT!J14+ÚVT!J14+CJV!J14+CZS!J14+RMU!J14</f>
        <v>0</v>
      </c>
      <c r="K14" s="62">
        <f>CEITEC!K14+CŘS!K14+SKM!K14+SUKB!K14+UCT!K14+SPSSN!K14+CTT!K14+ÚVT!K14+CJV!K14+CZS!K14+RMU!K14</f>
        <v>0</v>
      </c>
      <c r="L14" s="62">
        <f>CEITEC!L14+CŘS!L14+SKM!L14+SUKB!L14+UCT!L14+SPSSN!L14+CTT!L14+ÚVT!L14+CJV!L14+CZS!L14+RMU!L14</f>
        <v>0</v>
      </c>
      <c r="M14" s="62">
        <f>CEITEC!M14+CŘS!M14+SKM!M14+SUKB!M14+UCT!M14+SPSSN!M14+CTT!M14+ÚVT!M14+CJV!M14+CZS!M14+RMU!M14</f>
        <v>0</v>
      </c>
      <c r="N14" s="121">
        <f>CEITEC!N14+CŘS!N14+SKM!N14+SUKB!N14+UCT!N14+SPSSN!N14+CTT!N14+ÚVT!N14+CJV!N14+CZS!N14+RMU!N14</f>
        <v>0</v>
      </c>
      <c r="O14" s="69" t="e">
        <f>CEITEC!O14+CŘS!O14+SKM!O14+SUKB!O14+UCT!O14+SPSSN!O14+#REF!+CTT!O14+ÚVT!O14+CJV!O14+CZS!O14+RMU!O14</f>
        <v>#REF!</v>
      </c>
      <c r="P14" s="71" t="e">
        <f>CEITEC!P14+CŘS!P14+SKM!P14+SUKB!P14+UCT!P14+SPSSN!P14+#REF!+CTT!P14+ÚVT!P14+CJV!P14+CZS!P14+RMU!P14</f>
        <v>#REF!</v>
      </c>
      <c r="Q14" s="70" t="e">
        <f>CEITEC!Q14+CŘS!Q14+SKM!Q14+SUKB!Q14+UCT!Q14+SPSSN!Q14+#REF!+CTT!Q14+ÚVT!Q14+CJV!Q14+CZS!Q14+RMU!Q14</f>
        <v>#REF!</v>
      </c>
      <c r="R14" s="159" t="e">
        <f>CEITEC!R14+CŘS!R14+SKM!R14+SUKB!R14+UCT!R14+SPSSN!R14+#REF!+CTT!R14+ÚVT!R14+CJV!R14+CZS!R14+RMU!R14</f>
        <v>#REF!</v>
      </c>
      <c r="S14" s="47">
        <f>CEITEC!S14+CŘS!S14+SKM!S14+SUKB!S14+UCT!S14+SPSSN!S14+CTT!S14+ÚVT!S14+CJV!S14+CZS!S14+RMU!S14</f>
        <v>6230.7889800000012</v>
      </c>
      <c r="T14" s="229"/>
      <c r="U14" s="939">
        <f>CEITEC!U14+CŘS!U14+SKM!U14+SUKB!U14+UCT!U14+SPSSN!U14+CTT!U14+ÚVT!U14+CJV!U14+CZS!U14+RMU!U14</f>
        <v>8609.34</v>
      </c>
      <c r="V14" s="47">
        <f>CEITEC!V14+CŘS!V14+SKM!V14+SUKB!V14+UCT!V14+SPSSN!V14+CTT!V14+ÚVT!V14+CJV!V14+CZS!V14+RMU!V14</f>
        <v>7499.3679400000001</v>
      </c>
      <c r="W14"/>
      <c r="X14"/>
      <c r="Y14"/>
    </row>
    <row r="15" spans="1:25" s="32" customFormat="1" x14ac:dyDescent="0.25">
      <c r="A15" s="31"/>
      <c r="D15" s="33" t="s">
        <v>25</v>
      </c>
      <c r="E15" s="870">
        <v>11</v>
      </c>
      <c r="F15" s="47">
        <f t="shared" si="2"/>
        <v>306699.62699999998</v>
      </c>
      <c r="G15" s="938">
        <f>CEITEC!G15+CŘS!G15+SKM!G15+SUKB!G15+UCT!G15+SPSSN!G15+CTT!G15+ÚVT!G15+CJV!G15+CZS!G15+RMU!G15</f>
        <v>304699.62699999998</v>
      </c>
      <c r="H15" s="121">
        <f>CEITEC!H15+CŘS!H15+SKM!H15+SUKB!H15+UCT!H15+SPSSN!H15+CTT!H15+ÚVT!H15+CJV!H15+CZS!H15+RMU!H15</f>
        <v>2000</v>
      </c>
      <c r="I15" s="62">
        <f>CEITEC!I15+CŘS!I15+SKM!I15+SUKB!I15+UCT!I15+SPSSN!I15+CTT!I15+ÚVT!I15+CJV!I15+CZS!I15+RMU!I15</f>
        <v>0</v>
      </c>
      <c r="J15" s="62">
        <f>CEITEC!J15+CŘS!J15+SKM!J15+SUKB!J15+UCT!J15+SPSSN!J15+CTT!J15+ÚVT!J15+CJV!J15+CZS!J15+RMU!J15</f>
        <v>0</v>
      </c>
      <c r="K15" s="62">
        <f>CEITEC!K15+CŘS!K15+SKM!K15+SUKB!K15+UCT!K15+SPSSN!K15+CTT!K15+ÚVT!K15+CJV!K15+CZS!K15+RMU!K15</f>
        <v>0</v>
      </c>
      <c r="L15" s="62">
        <f>CEITEC!L15+CŘS!L15+SKM!L15+SUKB!L15+UCT!L15+SPSSN!L15+CTT!L15+ÚVT!L15+CJV!L15+CZS!L15+RMU!L15</f>
        <v>0</v>
      </c>
      <c r="M15" s="62">
        <f>CEITEC!M15+CŘS!M15+SKM!M15+SUKB!M15+UCT!M15+SPSSN!M15+CTT!M15+ÚVT!M15+CJV!M15+CZS!M15+RMU!M15</f>
        <v>0</v>
      </c>
      <c r="N15" s="121">
        <f>CEITEC!N15+CŘS!N15+SKM!N15+SUKB!N15+UCT!N15+SPSSN!N15+CTT!N15+ÚVT!N15+CJV!N15+CZS!N15+RMU!N15</f>
        <v>0</v>
      </c>
      <c r="O15" s="69" t="e">
        <f>CEITEC!O15+CŘS!O15+SKM!O15+SUKB!O15+UCT!O15+SPSSN!O15+#REF!+CTT!O15+ÚVT!O15+CJV!O15+CZS!O15+RMU!O15</f>
        <v>#REF!</v>
      </c>
      <c r="P15" s="71" t="e">
        <f>CEITEC!P15+CŘS!P15+SKM!P15+SUKB!P15+UCT!P15+SPSSN!P15+#REF!+CTT!P15+ÚVT!P15+CJV!P15+CZS!P15+RMU!P15</f>
        <v>#REF!</v>
      </c>
      <c r="Q15" s="70" t="e">
        <f>CEITEC!Q15+CŘS!Q15+SKM!Q15+SUKB!Q15+UCT!Q15+SPSSN!Q15+#REF!+CTT!Q15+ÚVT!Q15+CJV!Q15+CZS!Q15+RMU!Q15</f>
        <v>#REF!</v>
      </c>
      <c r="R15" s="159" t="e">
        <f>CEITEC!R15+CŘS!R15+SKM!R15+SUKB!R15+UCT!R15+SPSSN!R15+#REF!+CTT!R15+ÚVT!R15+CJV!R15+CZS!R15+RMU!R15</f>
        <v>#REF!</v>
      </c>
      <c r="S15" s="47">
        <f>CEITEC!S15+CŘS!S15+SKM!S15+SUKB!S15+UCT!S15+SPSSN!S15+CTT!S15+ÚVT!S15+CJV!S15+CZS!S15+RMU!S15</f>
        <v>316418.16467000003</v>
      </c>
      <c r="T15" s="229"/>
      <c r="U15" s="939">
        <f>CEITEC!U15+CŘS!U15+SKM!U15+SUKB!U15+UCT!U15+SPSSN!U15+CTT!U15+ÚVT!U15+CJV!U15+CZS!U15+RMU!U15</f>
        <v>320487</v>
      </c>
      <c r="V15" s="47">
        <f>CEITEC!V15+CŘS!V15+SKM!V15+SUKB!V15+UCT!V15+SPSSN!V15+CTT!V15+ÚVT!V15+CJV!V15+CZS!V15+RMU!V15</f>
        <v>324344.64983999997</v>
      </c>
      <c r="W15"/>
      <c r="X15"/>
      <c r="Y15"/>
    </row>
    <row r="16" spans="1:25" s="32" customFormat="1" x14ac:dyDescent="0.25">
      <c r="A16" s="31"/>
      <c r="D16" s="33" t="s">
        <v>26</v>
      </c>
      <c r="E16" s="870">
        <v>12</v>
      </c>
      <c r="F16" s="47">
        <f t="shared" si="2"/>
        <v>116905.45</v>
      </c>
      <c r="G16" s="938">
        <f>CEITEC!G16+CŘS!G16+SKM!G16+SUKB!G16+UCT!G16+SPSSN!G16+CTT!G16+ÚVT!G16+CJV!G16+CZS!G16+RMU!G16</f>
        <v>111135.45</v>
      </c>
      <c r="H16" s="121">
        <f>CEITEC!H16+CŘS!H16+SKM!H16+SUKB!H16+UCT!H16+SPSSN!H16+CTT!H16+ÚVT!H16+CJV!H16+CZS!H16+RMU!H16</f>
        <v>4270</v>
      </c>
      <c r="I16" s="62">
        <f>CEITEC!I16+CŘS!I16+SKM!I16+SUKB!I16+UCT!I16+SPSSN!I16+CTT!I16+ÚVT!I16+CJV!I16+CZS!I16+RMU!I16</f>
        <v>0</v>
      </c>
      <c r="J16" s="62">
        <f>CEITEC!J16+CŘS!J16+SKM!J16+SUKB!J16+UCT!J16+SPSSN!J16+CTT!J16+ÚVT!J16+CJV!J16+CZS!J16+RMU!J16</f>
        <v>0</v>
      </c>
      <c r="K16" s="62">
        <f>CEITEC!K16+CŘS!K16+SKM!K16+SUKB!K16+UCT!K16+SPSSN!K16+CTT!K16+ÚVT!K16+CJV!K16+CZS!K16+RMU!K16</f>
        <v>0</v>
      </c>
      <c r="L16" s="62">
        <f>CEITEC!L16+CŘS!L16+SKM!L16+SUKB!L16+UCT!L16+SPSSN!L16+CTT!L16+ÚVT!L16+CJV!L16+CZS!L16+RMU!L16</f>
        <v>0</v>
      </c>
      <c r="M16" s="62">
        <f>CEITEC!M16+CŘS!M16+SKM!M16+SUKB!M16+UCT!M16+SPSSN!M16+CTT!M16+ÚVT!M16+CJV!M16+CZS!M16+RMU!M16</f>
        <v>1500</v>
      </c>
      <c r="N16" s="121">
        <f>CEITEC!N16+CŘS!N16+SKM!N16+SUKB!N16+UCT!N16+SPSSN!N16+CTT!N16+ÚVT!N16+CJV!N16+CZS!N16+RMU!N16</f>
        <v>0</v>
      </c>
      <c r="O16" s="69" t="e">
        <f>CEITEC!O16+CŘS!O16+SKM!O16+SUKB!O16+UCT!O16+SPSSN!O16+#REF!+CTT!O16+ÚVT!O16+CJV!O16+CZS!O16+RMU!O16</f>
        <v>#REF!</v>
      </c>
      <c r="P16" s="71" t="e">
        <f>CEITEC!P16+CŘS!P16+SKM!P16+SUKB!P16+UCT!P16+SPSSN!P16+#REF!+CTT!P16+ÚVT!P16+CJV!P16+CZS!P16+RMU!P16</f>
        <v>#REF!</v>
      </c>
      <c r="Q16" s="70" t="e">
        <f>CEITEC!Q16+CŘS!Q16+SKM!Q16+SUKB!Q16+UCT!Q16+SPSSN!Q16+#REF!+CTT!Q16+ÚVT!Q16+CJV!Q16+CZS!Q16+RMU!Q16</f>
        <v>#REF!</v>
      </c>
      <c r="R16" s="159" t="e">
        <f>CEITEC!R16+CŘS!R16+SKM!R16+SUKB!R16+UCT!R16+SPSSN!R16+#REF!+CTT!R16+ÚVT!R16+CJV!R16+CZS!R16+RMU!R16</f>
        <v>#REF!</v>
      </c>
      <c r="S16" s="47">
        <f>CEITEC!S16+CŘS!S16+SKM!S16+SUKB!S16+UCT!S16+SPSSN!S16+CTT!S16+ÚVT!S16+CJV!S16+CZS!S16+RMU!S16</f>
        <v>114329.16800000001</v>
      </c>
      <c r="T16" s="229"/>
      <c r="U16" s="939">
        <f>CEITEC!U16+CŘS!U16+SKM!U16+SUKB!U16+UCT!U16+SPSSN!U16+CTT!U16+ÚVT!U16+CJV!U16+CZS!U16+RMU!U16</f>
        <v>126922</v>
      </c>
      <c r="V16" s="47">
        <f>CEITEC!V16+CŘS!V16+SKM!V16+SUKB!V16+UCT!V16+SPSSN!V16+CTT!V16+ÚVT!V16+CJV!V16+CZS!V16+RMU!V16</f>
        <v>126044.435</v>
      </c>
      <c r="W16"/>
      <c r="X16"/>
      <c r="Y16"/>
    </row>
    <row r="17" spans="1:25" s="32" customFormat="1" x14ac:dyDescent="0.25">
      <c r="A17" s="31"/>
      <c r="D17" s="32" t="s">
        <v>27</v>
      </c>
      <c r="E17" s="881">
        <v>13</v>
      </c>
      <c r="F17" s="477">
        <f t="shared" si="2"/>
        <v>133039</v>
      </c>
      <c r="G17" s="940">
        <f>CEITEC!G17+CŘS!G17+SKM!G17+SUKB!G17+UCT!G17+SPSSN!G17+CTT!G17+ÚVT!G17+CJV!G17+CZS!G17+RMU!G17</f>
        <v>115140</v>
      </c>
      <c r="H17" s="705">
        <f>CEITEC!H17+CŘS!H17+SKM!H17+SUKB!H17+UCT!H17+SPSSN!H17+CTT!H17+ÚVT!H17+CJV!H17+CZS!H17+RMU!H17</f>
        <v>12287</v>
      </c>
      <c r="I17" s="481">
        <f>CEITEC!I17+CŘS!I17+SKM!I17+SUKB!I17+UCT!I17+SPSSN!I17+CTT!I17+ÚVT!I17+CJV!I17+CZS!I17+RMU!I17</f>
        <v>0</v>
      </c>
      <c r="J17" s="481">
        <f>CEITEC!J17+CŘS!J17+SKM!J17+SUKB!J17+UCT!J17+SPSSN!J17+CTT!J17+ÚVT!J17+CJV!J17+CZS!J17+RMU!J17</f>
        <v>0</v>
      </c>
      <c r="K17" s="481">
        <f>CEITEC!K17+CŘS!K17+SKM!K17+SUKB!K17+UCT!K17+SPSSN!K17+CTT!K17+ÚVT!K17+CJV!K17+CZS!K17+RMU!K17</f>
        <v>0</v>
      </c>
      <c r="L17" s="481">
        <f>CEITEC!L17+CŘS!L17+SKM!L17+SUKB!L17+UCT!L17+SPSSN!L17+CTT!L17+ÚVT!L17+CJV!L17+CZS!L17+RMU!L17</f>
        <v>5612</v>
      </c>
      <c r="M17" s="481">
        <f>CEITEC!M17+CŘS!M17+SKM!M17+SUKB!M17+UCT!M17+SPSSN!M17+CTT!M17+ÚVT!M17+CJV!M17+CZS!M17+RMU!M17</f>
        <v>0</v>
      </c>
      <c r="N17" s="480">
        <f>CEITEC!N17+CŘS!N17+SKM!N17+SUKB!N17+UCT!N17+SPSSN!N17+CTT!N17+ÚVT!N17+CJV!N17+CZS!N17+RMU!N17</f>
        <v>0</v>
      </c>
      <c r="O17" s="482" t="e">
        <f>CEITEC!O17+CŘS!O17+SKM!O17+SUKB!O17+UCT!O17+SPSSN!O17+#REF!+CTT!O17+ÚVT!O17+CJV!O17+CZS!O17+RMU!O17</f>
        <v>#REF!</v>
      </c>
      <c r="P17" s="478" t="e">
        <f>CEITEC!P17+CŘS!P17+SKM!P17+SUKB!P17+UCT!P17+SPSSN!P17+#REF!+CTT!P17+ÚVT!P17+CJV!P17+CZS!P17+RMU!P17</f>
        <v>#REF!</v>
      </c>
      <c r="Q17" s="483" t="e">
        <f>CEITEC!Q17+CŘS!Q17+SKM!Q17+SUKB!Q17+UCT!Q17+SPSSN!Q17+#REF!+CTT!Q17+ÚVT!Q17+CJV!Q17+CZS!Q17+RMU!Q17</f>
        <v>#REF!</v>
      </c>
      <c r="R17" s="484" t="e">
        <f>CEITEC!R17+CŘS!R17+SKM!R17+SUKB!R17+UCT!R17+SPSSN!R17+#REF!+CTT!R17+ÚVT!R17+CJV!R17+CZS!R17+RMU!R17</f>
        <v>#REF!</v>
      </c>
      <c r="S17" s="163">
        <f>CEITEC!S17+CŘS!S17+SKM!S17+SUKB!S17+UCT!S17+SPSSN!S17+CTT!S17+ÚVT!S17+CJV!S17+CZS!S17+RMU!S17</f>
        <v>118750.7058</v>
      </c>
      <c r="T17" s="229"/>
      <c r="U17" s="941">
        <f>CEITEC!U17+CŘS!U17+SKM!U17+SUKB!U17+UCT!U17+SPSSN!U17+CTT!U17+ÚVT!U17+CJV!U17+CZS!U17+RMU!U17</f>
        <v>150265.07999999999</v>
      </c>
      <c r="V17" s="163">
        <f>CEITEC!V17+CŘS!V17+SKM!V17+SUKB!V17+UCT!V17+SPSSN!V17+CTT!V17+ÚVT!V17+CJV!V17+CZS!V17+RMU!V17</f>
        <v>140334.60318999999</v>
      </c>
      <c r="W17"/>
      <c r="X17"/>
      <c r="Y17"/>
    </row>
    <row r="18" spans="1:25" s="14" customFormat="1" x14ac:dyDescent="0.25">
      <c r="A18" s="438"/>
      <c r="B18" s="889" t="s">
        <v>28</v>
      </c>
      <c r="C18" s="889"/>
      <c r="D18" s="889"/>
      <c r="E18" s="890">
        <v>14</v>
      </c>
      <c r="F18" s="942">
        <f t="shared" si="2"/>
        <v>0</v>
      </c>
      <c r="G18" s="892">
        <f>CEITEC!G18+CŘS!G18+SKM!G18+SUKB!G18+UCT!G18+SPSSN!G18+CTT!G18+ÚVT!G18+CJV!G18+CZS!G18+RMU!G18</f>
        <v>0</v>
      </c>
      <c r="H18" s="46">
        <f>CEITEC!H18+CŘS!H18+SKM!H18+SUKB!H18+UCT!H18+SPSSN!H18+CTT!H18+ÚVT!H18+CJV!H18+CZS!H18+RMU!H18</f>
        <v>0</v>
      </c>
      <c r="I18" s="894">
        <f>CEITEC!I18+CŘS!I18+SKM!I18+SUKB!I18+UCT!I18+SPSSN!I18+CTT!I18+ÚVT!I18+CJV!I18+CZS!I18+RMU!I18</f>
        <v>0</v>
      </c>
      <c r="J18" s="894">
        <f>CEITEC!J18+CŘS!J18+SKM!J18+SUKB!J18+UCT!J18+SPSSN!J18+CTT!J18+ÚVT!J18+CJV!J18+CZS!J18+RMU!J18</f>
        <v>0</v>
      </c>
      <c r="K18" s="894">
        <f>CEITEC!K18+CŘS!K18+SKM!K18+SUKB!K18+UCT!K18+SPSSN!K18+CTT!K18+ÚVT!K18+CJV!K18+CZS!K18+RMU!K18</f>
        <v>0</v>
      </c>
      <c r="L18" s="894">
        <f>CEITEC!L18+CŘS!L18+SKM!L18+SUKB!L18+UCT!L18+SPSSN!L18+CTT!L18+ÚVT!L18+CJV!L18+CZS!L18+RMU!L18</f>
        <v>0</v>
      </c>
      <c r="M18" s="894">
        <f>CEITEC!M18+CŘS!M18+SKM!M18+SUKB!M18+UCT!M18+SPSSN!M18+CTT!M18+ÚVT!M18+CJV!M18+CZS!M18+RMU!M18</f>
        <v>0</v>
      </c>
      <c r="N18" s="943">
        <f>CEITEC!N18+CŘS!N18+SKM!N18+SUKB!N18+UCT!N18+SPSSN!N18+CTT!N18+ÚVT!N18+CJV!N18+CZS!N18+RMU!N18</f>
        <v>0</v>
      </c>
      <c r="O18" s="899" t="e">
        <f>CEITEC!O18+CŘS!O18+SKM!O18+SUKB!O18+UCT!O18+SPSSN!O18+#REF!+CTT!O18+ÚVT!O18+CJV!O18+CZS!O18+RMU!O18</f>
        <v>#REF!</v>
      </c>
      <c r="P18" s="891" t="e">
        <f>CEITEC!P18+CŘS!P18+SKM!P18+SUKB!P18+UCT!P18+SPSSN!P18+#REF!+CTT!P18+ÚVT!P18+CJV!P18+CZS!P18+RMU!P18</f>
        <v>#REF!</v>
      </c>
      <c r="Q18" s="893" t="e">
        <f>CEITEC!Q18+CŘS!Q18+SKM!Q18+SUKB!Q18+UCT!Q18+SPSSN!Q18+#REF!+CTT!Q18+ÚVT!Q18+CJV!Q18+CZS!Q18+RMU!Q18</f>
        <v>#REF!</v>
      </c>
      <c r="R18" s="895" t="e">
        <f>CEITEC!R18+CŘS!R18+SKM!R18+SUKB!R18+UCT!R18+SPSSN!R18+#REF!+CTT!R18+ÚVT!R18+CJV!R18+CZS!R18+RMU!R18</f>
        <v>#REF!</v>
      </c>
      <c r="S18" s="47">
        <f>CEITEC!S18+CŘS!S18+SKM!S18+SUKB!S18+UCT!S18+SPSSN!S18+CTT!S18+ÚVT!S18+CJV!S18+CZS!S18+RMU!S18</f>
        <v>0</v>
      </c>
      <c r="T18" s="139"/>
      <c r="U18" s="939">
        <f>CEITEC!U18+CŘS!U18+SKM!U18+SUKB!U18+UCT!U18+SPSSN!U18+CTT!U18+ÚVT!U18+CJV!U18+CZS!U18+RMU!U18</f>
        <v>0</v>
      </c>
      <c r="V18" s="47">
        <f>CEITEC!V18+CŘS!V18+SKM!V18+SUKB!V18+UCT!V18+SPSSN!V18+CTT!V18+ÚVT!V18+CJV!V18+CZS!V18+RMU!V18</f>
        <v>0</v>
      </c>
      <c r="W18"/>
      <c r="X18"/>
      <c r="Y18"/>
    </row>
    <row r="19" spans="1:25" s="14" customFormat="1" x14ac:dyDescent="0.25">
      <c r="A19" s="438"/>
      <c r="B19" s="442" t="s">
        <v>30</v>
      </c>
      <c r="C19" s="443"/>
      <c r="D19" s="443"/>
      <c r="E19" s="867">
        <v>15</v>
      </c>
      <c r="F19" s="47">
        <f t="shared" si="2"/>
        <v>300</v>
      </c>
      <c r="G19" s="912">
        <f>CEITEC!G19+CŘS!G19+SKM!G19+SUKB!G19+UCT!G19+SPSSN!G19+CTT!G19+ÚVT!G19+CJV!G19+CZS!G19+RMU!G19</f>
        <v>300</v>
      </c>
      <c r="H19" s="121">
        <f>CEITEC!H19+CŘS!H19+SKM!H19+SUKB!H19+UCT!H19+SPSSN!H19+CTT!H19+ÚVT!H19+CJV!H19+CZS!H19+RMU!H19</f>
        <v>0</v>
      </c>
      <c r="I19" s="60">
        <f>CEITEC!I19+CŘS!I19+SKM!I19+SUKB!I19+UCT!I19+SPSSN!I19+CTT!I19+ÚVT!I19+CJV!I19+CZS!I19+RMU!I19</f>
        <v>0</v>
      </c>
      <c r="J19" s="60">
        <f>CEITEC!J19+CŘS!J19+SKM!J19+SUKB!J19+UCT!J19+SPSSN!J19+CTT!J19+ÚVT!J19+CJV!J19+CZS!J19+RMU!J19</f>
        <v>0</v>
      </c>
      <c r="K19" s="60">
        <f>CEITEC!K19+CŘS!K19+SKM!K19+SUKB!K19+UCT!K19+SPSSN!K19+CTT!K19+ÚVT!K19+CJV!K19+CZS!K19+RMU!K19</f>
        <v>0</v>
      </c>
      <c r="L19" s="60">
        <f>CEITEC!L19+CŘS!L19+SKM!L19+SUKB!L19+UCT!L19+SPSSN!L19+CTT!L19+ÚVT!L19+CJV!L19+CZS!L19+RMU!L19</f>
        <v>0</v>
      </c>
      <c r="M19" s="60">
        <f>CEITEC!M19+CŘS!M19+SKM!M19+SUKB!M19+UCT!M19+SPSSN!M19+CTT!M19+ÚVT!M19+CJV!M19+CZS!M19+RMU!M19</f>
        <v>0</v>
      </c>
      <c r="N19" s="223">
        <f>CEITEC!N19+CŘS!N19+SKM!N19+SUKB!N19+UCT!N19+SPSSN!N19+CTT!N19+ÚVT!N19+CJV!N19+CZS!N19+RMU!N19</f>
        <v>0</v>
      </c>
      <c r="O19" s="944" t="e">
        <f>CEITEC!O19+CŘS!O19+SKM!O19+SUKB!O19+UCT!O19+SPSSN!O19+#REF!+CTT!O19+ÚVT!O19+CJV!O19+CZS!O19+RMU!O19</f>
        <v>#REF!</v>
      </c>
      <c r="P19" s="184" t="e">
        <f>CEITEC!P19+CŘS!P19+SKM!P19+SUKB!P19+UCT!P19+SPSSN!P19+#REF!+CTT!P19+ÚVT!P19+CJV!P19+CZS!P19+RMU!P19</f>
        <v>#REF!</v>
      </c>
      <c r="Q19" s="183" t="e">
        <f>CEITEC!Q19+CŘS!Q19+SKM!Q19+SUKB!Q19+UCT!Q19+SPSSN!Q19+#REF!+CTT!Q19+ÚVT!Q19+CJV!Q19+CZS!Q19+RMU!Q19</f>
        <v>#REF!</v>
      </c>
      <c r="R19" s="160" t="e">
        <f>CEITEC!R19+CŘS!R19+SKM!R19+SUKB!R19+UCT!R19+SPSSN!R19+#REF!+CTT!R19+ÚVT!R19+CJV!R19+CZS!R19+RMU!R19</f>
        <v>#REF!</v>
      </c>
      <c r="S19" s="47">
        <f>CEITEC!S19+CŘS!S19+SKM!S19+SUKB!S19+UCT!S19+SPSSN!S19+CTT!S19+ÚVT!S19+CJV!S19+CZS!S19+RMU!S19</f>
        <v>251</v>
      </c>
      <c r="T19" s="139"/>
      <c r="U19" s="939">
        <f>CEITEC!U19+CŘS!U19+SKM!U19+SUKB!U19+UCT!U19+SPSSN!U19+CTT!U19+ÚVT!U19+CJV!U19+CZS!U19+RMU!U19</f>
        <v>1300</v>
      </c>
      <c r="V19" s="47">
        <f>CEITEC!V19+CŘS!V19+SKM!V19+SUKB!V19+UCT!V19+SPSSN!V19+CTT!V19+ÚVT!V19+CJV!V19+CZS!V19+RMU!V19</f>
        <v>2101</v>
      </c>
      <c r="W19"/>
      <c r="X19"/>
      <c r="Y19"/>
    </row>
    <row r="20" spans="1:25" s="14" customFormat="1" x14ac:dyDescent="0.25">
      <c r="A20" s="438"/>
      <c r="B20" s="442" t="s">
        <v>186</v>
      </c>
      <c r="C20" s="443"/>
      <c r="D20" s="443"/>
      <c r="E20" s="867">
        <v>16</v>
      </c>
      <c r="F20" s="47">
        <f t="shared" si="2"/>
        <v>153678</v>
      </c>
      <c r="G20" s="912">
        <f>CEITEC!G20+CŘS!G20+SKM!G20+SUKB!G20+UCT!G20+SPSSN!G20+CTT!G20+ÚVT!G20+CJV!G20+CZS!G20+RMU!G20</f>
        <v>147470</v>
      </c>
      <c r="H20" s="121">
        <f>CEITEC!H20+CŘS!H20+SKM!H20+SUKB!H20+UCT!H20+SPSSN!H20+CTT!H20+ÚVT!H20+CJV!H20+CZS!H20+RMU!H20</f>
        <v>6208</v>
      </c>
      <c r="I20" s="60">
        <f>CEITEC!I20+CŘS!I20+SKM!I20+SUKB!I20+UCT!I20+SPSSN!I20+CTT!I20+ÚVT!I20+CJV!I20+CZS!I20+RMU!I20</f>
        <v>0</v>
      </c>
      <c r="J20" s="60">
        <f>CEITEC!J20+CŘS!J20+SKM!J20+SUKB!J20+UCT!J20+SPSSN!J20+CTT!J20+ÚVT!J20+CJV!J20+CZS!J20+RMU!J20</f>
        <v>0</v>
      </c>
      <c r="K20" s="60">
        <f>CEITEC!K20+CŘS!K20+SKM!K20+SUKB!K20+UCT!K20+SPSSN!K20+CTT!K20+ÚVT!K20+CJV!K20+CZS!K20+RMU!K20</f>
        <v>0</v>
      </c>
      <c r="L20" s="60">
        <f>CEITEC!L20+CŘS!L20+SKM!L20+SUKB!L20+UCT!L20+SPSSN!L20+CTT!L20+ÚVT!L20+CJV!L20+CZS!L20+RMU!L20</f>
        <v>0</v>
      </c>
      <c r="M20" s="60">
        <f>CEITEC!M20+CŘS!M20+SKM!M20+SUKB!M20+UCT!M20+SPSSN!M20+CTT!M20+ÚVT!M20+CJV!M20+CZS!M20+RMU!M20</f>
        <v>0</v>
      </c>
      <c r="N20" s="223">
        <f>CEITEC!N20+CŘS!N20+SKM!N20+SUKB!N20+UCT!N20+SPSSN!N20+CTT!N20+ÚVT!N20+CJV!N20+CZS!N20+RMU!N20</f>
        <v>0</v>
      </c>
      <c r="O20" s="944" t="e">
        <f>CEITEC!O20+CŘS!O20+SKM!O20+SUKB!O20+UCT!O20+SPSSN!O20+#REF!+CTT!O20+ÚVT!O20+CJV!O20+CZS!O20+RMU!O20</f>
        <v>#REF!</v>
      </c>
      <c r="P20" s="184" t="e">
        <f>CEITEC!P20+CŘS!P20+SKM!P20+SUKB!P20+UCT!P20+SPSSN!P20+#REF!+CTT!P20+ÚVT!P20+CJV!P20+CZS!P20+RMU!P20</f>
        <v>#REF!</v>
      </c>
      <c r="Q20" s="183" t="e">
        <f>CEITEC!Q20+CŘS!Q20+SKM!Q20+SUKB!Q20+UCT!Q20+SPSSN!Q20+#REF!+CTT!Q20+ÚVT!Q20+CJV!Q20+CZS!Q20+RMU!Q20</f>
        <v>#REF!</v>
      </c>
      <c r="R20" s="160" t="e">
        <f>CEITEC!R20+CŘS!R20+SKM!R20+SUKB!R20+UCT!R20+SPSSN!R20+#REF!+CTT!R20+ÚVT!R20+CJV!R20+CZS!R20+RMU!R20</f>
        <v>#REF!</v>
      </c>
      <c r="S20" s="47">
        <f>CEITEC!S20+CŘS!S20+SKM!S20+SUKB!S20+UCT!S20+SPSSN!S20+CTT!S20+ÚVT!S20+CJV!S20+CZS!S20+RMU!S20</f>
        <v>164978.71328999999</v>
      </c>
      <c r="T20" s="139"/>
      <c r="U20" s="939">
        <f>CEITEC!U20+CŘS!U20+SKM!U20+SUKB!U20+UCT!U20+SPSSN!U20+CTT!U20+ÚVT!U20+CJV!U20+CZS!U20+RMU!U20</f>
        <v>221375.64160680003</v>
      </c>
      <c r="V20" s="47">
        <f>CEITEC!V20+CŘS!V20+SKM!V20+SUKB!V20+UCT!V20+SPSSN!V20+CTT!V20+ÚVT!V20+CJV!V20+CZS!V20+RMU!V20</f>
        <v>145047.06634999998</v>
      </c>
      <c r="W20"/>
      <c r="X20"/>
      <c r="Y20"/>
    </row>
    <row r="21" spans="1:25" s="14" customFormat="1" x14ac:dyDescent="0.25">
      <c r="A21" s="438"/>
      <c r="B21" s="442" t="s">
        <v>36</v>
      </c>
      <c r="C21" s="442"/>
      <c r="D21" s="442"/>
      <c r="E21" s="867">
        <v>17</v>
      </c>
      <c r="F21" s="47">
        <f t="shared" si="2"/>
        <v>238</v>
      </c>
      <c r="G21" s="912">
        <f>CEITEC!G21+CŘS!G21+SKM!G21+SUKB!G21+UCT!G21+SPSSN!G21+CTT!G21+ÚVT!G21+CJV!G21+CZS!G21+RMU!G21</f>
        <v>238</v>
      </c>
      <c r="H21" s="121">
        <f>CEITEC!H21+CŘS!H21+SKM!H21+SUKB!H21+UCT!H21+SPSSN!H21+CTT!H21+ÚVT!H21+CJV!H21+CZS!H21+RMU!H21</f>
        <v>0</v>
      </c>
      <c r="I21" s="60">
        <f>CEITEC!I21+CŘS!I21+SKM!I21+SUKB!I21+UCT!I21+SPSSN!I21+CTT!I21+ÚVT!I21+CJV!I21+CZS!I21+RMU!I21</f>
        <v>0</v>
      </c>
      <c r="J21" s="60">
        <f>CEITEC!J21+CŘS!J21+SKM!J21+SUKB!J21+UCT!J21+SPSSN!J21+CTT!J21+ÚVT!J21+CJV!J21+CZS!J21+RMU!J21</f>
        <v>0</v>
      </c>
      <c r="K21" s="60">
        <f>CEITEC!K21+CŘS!K21+SKM!K21+SUKB!K21+UCT!K21+SPSSN!K21+CTT!K21+ÚVT!K21+CJV!K21+CZS!K21+RMU!K21</f>
        <v>0</v>
      </c>
      <c r="L21" s="60">
        <f>CEITEC!L21+CŘS!L21+SKM!L21+SUKB!L21+UCT!L21+SPSSN!L21+CTT!L21+ÚVT!L21+CJV!L21+CZS!L21+RMU!L21</f>
        <v>0</v>
      </c>
      <c r="M21" s="60">
        <f>CEITEC!M21+CŘS!M21+SKM!M21+SUKB!M21+UCT!M21+SPSSN!M21+CTT!M21+ÚVT!M21+CJV!M21+CZS!M21+RMU!M21</f>
        <v>0</v>
      </c>
      <c r="N21" s="223">
        <f>CEITEC!N21+CŘS!N21+SKM!N21+SUKB!N21+UCT!N21+SPSSN!N21+CTT!N21+ÚVT!N21+CJV!N21+CZS!N21+RMU!N21</f>
        <v>0</v>
      </c>
      <c r="O21" s="944" t="e">
        <f>CEITEC!O21+CŘS!O21+SKM!O21+SUKB!O21+UCT!O21+SPSSN!O21+#REF!+CTT!O21+ÚVT!O21+CJV!O21+CZS!O21+RMU!O21</f>
        <v>#REF!</v>
      </c>
      <c r="P21" s="184" t="e">
        <f>CEITEC!P21+CŘS!P21+SKM!P21+SUKB!P21+UCT!P21+SPSSN!P21+#REF!+CTT!P21+ÚVT!P21+CJV!P21+CZS!P21+RMU!P21</f>
        <v>#REF!</v>
      </c>
      <c r="Q21" s="183" t="e">
        <f>CEITEC!Q21+CŘS!Q21+SKM!Q21+SUKB!Q21+UCT!Q21+SPSSN!Q21+#REF!+CTT!Q21+ÚVT!Q21+CJV!Q21+CZS!Q21+RMU!Q21</f>
        <v>#REF!</v>
      </c>
      <c r="R21" s="160" t="e">
        <f>CEITEC!R21+CŘS!R21+SKM!R21+SUKB!R21+UCT!R21+SPSSN!R21+#REF!+CTT!R21+ÚVT!R21+CJV!R21+CZS!R21+RMU!R21</f>
        <v>#REF!</v>
      </c>
      <c r="S21" s="47">
        <f>CEITEC!S21+CŘS!S21+SKM!S21+SUKB!S21+UCT!S21+SPSSN!S21+CTT!S21+ÚVT!S21+CJV!S21+CZS!S21+RMU!S21</f>
        <v>495</v>
      </c>
      <c r="T21" s="139"/>
      <c r="U21" s="939">
        <f>CEITEC!U21+CŘS!U21+SKM!U21+SUKB!U21+UCT!U21+SPSSN!U21+CTT!U21+ÚVT!U21+CJV!U21+CZS!U21+RMU!U21</f>
        <v>186.99961249999998</v>
      </c>
      <c r="V21" s="47">
        <f>CEITEC!V21+CŘS!V21+SKM!V21+SUKB!V21+UCT!V21+SPSSN!V21+CTT!V21+ÚVT!V21+CJV!V21+CZS!V21+RMU!V21</f>
        <v>941.91210000000001</v>
      </c>
      <c r="W21"/>
      <c r="X21"/>
      <c r="Y21"/>
    </row>
    <row r="22" spans="1:25" s="239" customFormat="1" x14ac:dyDescent="0.25">
      <c r="A22" s="235"/>
      <c r="B22" s="236" t="s">
        <v>165</v>
      </c>
      <c r="C22" s="236"/>
      <c r="D22" s="236"/>
      <c r="E22" s="900">
        <v>18</v>
      </c>
      <c r="F22" s="521">
        <f t="shared" si="2"/>
        <v>6442.16</v>
      </c>
      <c r="G22" s="945">
        <f>CEITEC!G22+CŘS!G22+SKM!G22+SUKB!G22+UCT!G22+SPSSN!G22+CTT!G22+ÚVT!G22+CJV!G22+CZS!G22+RMU!G22</f>
        <v>6442.16</v>
      </c>
      <c r="H22" s="121">
        <f>CEITEC!H22+CŘS!H22+SKM!H22+SUKB!H22+UCT!H22+SPSSN!H22+CTT!H22+ÚVT!H22+CJV!H22+CZS!H22+RMU!H22</f>
        <v>0</v>
      </c>
      <c r="I22" s="241">
        <f>CEITEC!I22+CŘS!I22+SKM!I22+SUKB!I22+UCT!I22+SPSSN!I22+CTT!I22+ÚVT!I22+CJV!I22+CZS!I22+RMU!I22</f>
        <v>0</v>
      </c>
      <c r="J22" s="241">
        <f>CEITEC!J22+CŘS!J22+SKM!J22+SUKB!J22+UCT!J22+SPSSN!J22+CTT!J22+ÚVT!J22+CJV!J22+CZS!J22+RMU!J22</f>
        <v>0</v>
      </c>
      <c r="K22" s="241">
        <f>CEITEC!K22+CŘS!K22+SKM!K22+SUKB!K22+UCT!K22+SPSSN!K22+CTT!K22+ÚVT!K22+CJV!K22+CZS!K22+RMU!K22</f>
        <v>0</v>
      </c>
      <c r="L22" s="241">
        <f>CEITEC!L22+CŘS!L22+SKM!L22+SUKB!L22+UCT!L22+SPSSN!L22+CTT!L22+ÚVT!L22+CJV!L22+CZS!L22+RMU!L22</f>
        <v>0</v>
      </c>
      <c r="M22" s="241">
        <f>CEITEC!M22+CŘS!M22+SKM!M22+SUKB!M22+UCT!M22+SPSSN!M22+CTT!M22+ÚVT!M22+CJV!M22+CZS!M22+RMU!M22</f>
        <v>0</v>
      </c>
      <c r="N22" s="434">
        <f>CEITEC!N22+CŘS!N22+SKM!N22+SUKB!N22+UCT!N22+SPSSN!N22+CTT!N22+ÚVT!N22+CJV!N22+CZS!N22+RMU!N22</f>
        <v>0</v>
      </c>
      <c r="O22" s="71" t="e">
        <f>CEITEC!O22+CŘS!O22+SKM!O22+SUKB!O22+UCT!O22+SPSSN!O22+#REF!+CTT!O22+ÚVT!O22+CJV!O22+CZS!O22+RMU!O22</f>
        <v>#REF!</v>
      </c>
      <c r="P22" s="238" t="e">
        <f>CEITEC!P22+CŘS!P22+SKM!P22+SUKB!P22+UCT!P22+SPSSN!P22+#REF!+CTT!P22+ÚVT!P22+CJV!P22+CZS!P22+RMU!P22</f>
        <v>#REF!</v>
      </c>
      <c r="Q22" s="594" t="e">
        <f>CEITEC!Q22+CŘS!Q22+SKM!Q22+SUKB!Q22+UCT!Q22+SPSSN!Q22+#REF!+CTT!Q22+ÚVT!Q22+CJV!Q22+CZS!Q22+RMU!Q22</f>
        <v>#REF!</v>
      </c>
      <c r="R22" s="946" t="e">
        <f>CEITEC!R22+CŘS!R22+SKM!R22+SUKB!R22+UCT!R22+SPSSN!R22+#REF!+CTT!R22+ÚVT!R22+CJV!R22+CZS!R22+RMU!R22</f>
        <v>#REF!</v>
      </c>
      <c r="S22" s="238">
        <f>CEITEC!S22+CŘS!S22+SKM!S22+SUKB!S22+UCT!S22+SPSSN!S22+CTT!S22+ÚVT!S22+CJV!S22+CZS!S22+RMU!S22</f>
        <v>6032.4338100000004</v>
      </c>
      <c r="T22" s="139"/>
      <c r="U22" s="522">
        <f>CEITEC!U22+CŘS!U22+SKM!U22+SUKB!U22+UCT!U22+SPSSN!U22+CTT!U22+ÚVT!U22+CJV!U22+CZS!U22+RMU!U22</f>
        <v>2430</v>
      </c>
      <c r="V22" s="238">
        <f>CEITEC!V22+CŘS!V22+SKM!V22+SUKB!V22+UCT!V22+SPSSN!V22+CTT!V22+ÚVT!V22+CJV!V22+CZS!V22+RMU!V22</f>
        <v>12004.306050000001</v>
      </c>
      <c r="W22"/>
      <c r="X22"/>
      <c r="Y22"/>
    </row>
    <row r="23" spans="1:25" s="14" customFormat="1" x14ac:dyDescent="0.25">
      <c r="A23" s="438"/>
      <c r="B23" s="442" t="s">
        <v>40</v>
      </c>
      <c r="C23" s="442"/>
      <c r="D23" s="442"/>
      <c r="E23" s="867">
        <v>19</v>
      </c>
      <c r="F23" s="47">
        <f t="shared" si="2"/>
        <v>199424.68</v>
      </c>
      <c r="G23" s="912">
        <f>CEITEC!G23+CŘS!G23+SKM!G23+SUKB!G23+UCT!G23+SPSSN!G23+CTT!G23+ÚVT!G23+CJV!G23+CZS!G23+RMU!G23</f>
        <v>127704.68</v>
      </c>
      <c r="H23" s="121">
        <f>CEITEC!H23+CŘS!H23+SKM!H23+SUKB!H23+UCT!H23+SPSSN!H23+CTT!H23+ÚVT!H23+CJV!H23+CZS!H23+RMU!H23</f>
        <v>0</v>
      </c>
      <c r="I23" s="60">
        <f>CEITEC!I23+CŘS!I23+SKM!I23+SUKB!I23+UCT!I23+SPSSN!I23+CTT!I23+ÚVT!I23+CJV!I23+CZS!I23+RMU!I23</f>
        <v>71720</v>
      </c>
      <c r="J23" s="60">
        <f>CEITEC!J23+CŘS!J23+SKM!J23+SUKB!J23+UCT!J23+SPSSN!J23+CTT!J23+ÚVT!J23+CJV!J23+CZS!J23+RMU!J23</f>
        <v>0</v>
      </c>
      <c r="K23" s="60">
        <f>CEITEC!K23+CŘS!K23+SKM!K23+SUKB!K23+UCT!K23+SPSSN!K23+CTT!K23+ÚVT!K23+CJV!K23+CZS!K23+RMU!K23</f>
        <v>0</v>
      </c>
      <c r="L23" s="60">
        <f>CEITEC!L23+CŘS!L23+SKM!L23+SUKB!L23+UCT!L23+SPSSN!L23+CTT!L23+ÚVT!L23+CJV!L23+CZS!L23+RMU!L23</f>
        <v>0</v>
      </c>
      <c r="M23" s="60">
        <f>CEITEC!M23+CŘS!M23+SKM!M23+SUKB!M23+UCT!M23+SPSSN!M23+CTT!M23+ÚVT!M23+CJV!M23+CZS!M23+RMU!M23</f>
        <v>0</v>
      </c>
      <c r="N23" s="223">
        <f>CEITEC!N23+CŘS!N23+SKM!N23+SUKB!N23+UCT!N23+SPSSN!N23+CTT!N23+ÚVT!N23+CJV!N23+CZS!N23+RMU!N23</f>
        <v>0</v>
      </c>
      <c r="O23" s="944" t="e">
        <f>CEITEC!O23+CŘS!O23+SKM!O23+SUKB!O23+UCT!O23+SPSSN!O23+#REF!+CTT!O23+ÚVT!O23+CJV!O23+CZS!O23+RMU!O23</f>
        <v>#REF!</v>
      </c>
      <c r="P23" s="184" t="e">
        <f>CEITEC!P23+CŘS!P23+SKM!P23+SUKB!P23+UCT!P23+SPSSN!P23+#REF!+CTT!P23+ÚVT!P23+CJV!P23+CZS!P23+RMU!P23</f>
        <v>#REF!</v>
      </c>
      <c r="Q23" s="183" t="e">
        <f>CEITEC!Q23+CŘS!Q23+SKM!Q23+SUKB!Q23+UCT!Q23+SPSSN!Q23+#REF!+CTT!Q23+ÚVT!Q23+CJV!Q23+CZS!Q23+RMU!Q23</f>
        <v>#REF!</v>
      </c>
      <c r="R23" s="160" t="e">
        <f>CEITEC!R23+CŘS!R23+SKM!R23+SUKB!R23+UCT!R23+SPSSN!R23+#REF!+CTT!R23+ÚVT!R23+CJV!R23+CZS!R23+RMU!R23</f>
        <v>#REF!</v>
      </c>
      <c r="S23" s="47">
        <f>CEITEC!S23+CŘS!S23+SKM!S23+SUKB!S23+UCT!S23+SPSSN!S23+CTT!S23+ÚVT!S23+CJV!S23+CZS!S23+RMU!S23</f>
        <v>191509.39035</v>
      </c>
      <c r="T23" s="139"/>
      <c r="U23" s="939">
        <f>CEITEC!U23+CŘS!U23+SKM!U23+SUKB!U23+UCT!U23+SPSSN!U23+CTT!U23+ÚVT!U23+CJV!U23+CZS!U23+RMU!U23</f>
        <v>170901</v>
      </c>
      <c r="V23" s="47">
        <f>CEITEC!V23+CŘS!V23+SKM!V23+SUKB!V23+UCT!V23+SPSSN!V23+CTT!V23+ÚVT!V23+CJV!V23+CZS!V23+RMU!V23</f>
        <v>181404.55645999999</v>
      </c>
      <c r="W23"/>
      <c r="X23"/>
      <c r="Y23"/>
    </row>
    <row r="24" spans="1:25" s="14" customFormat="1" x14ac:dyDescent="0.25">
      <c r="A24" s="438"/>
      <c r="B24" s="442" t="s">
        <v>43</v>
      </c>
      <c r="C24" s="442"/>
      <c r="D24" s="442"/>
      <c r="E24" s="867">
        <v>20</v>
      </c>
      <c r="F24" s="47">
        <f t="shared" si="2"/>
        <v>392083.39602390799</v>
      </c>
      <c r="G24" s="912">
        <f>CEITEC!G24+CŘS!G24+SKM!G24+SUKB!G24+UCT!G24+SPSSN!G24+CTT!G24+ÚVT!G24+CJV!G24+CZS!G24+RMU!G24</f>
        <v>382886.39602390799</v>
      </c>
      <c r="H24" s="121">
        <f>CEITEC!H24+CŘS!H24+SKM!H24+SUKB!H24+UCT!H24+SPSSN!H24+CTT!H24+ÚVT!H24+CJV!H24+CZS!H24+RMU!H24</f>
        <v>0</v>
      </c>
      <c r="I24" s="60">
        <f>CEITEC!I24+CŘS!I24+SKM!I24+SUKB!I24+UCT!I24+SPSSN!I24+CTT!I24+ÚVT!I24+CJV!I24+CZS!I24+RMU!I24</f>
        <v>9197</v>
      </c>
      <c r="J24" s="60">
        <f>CEITEC!J24+CŘS!J24+SKM!J24+SUKB!J24+UCT!J24+SPSSN!J24+CTT!J24+ÚVT!J24+CJV!J24+CZS!J24+RMU!J24</f>
        <v>0</v>
      </c>
      <c r="K24" s="60">
        <f>CEITEC!K24+CŘS!K24+SKM!K24+SUKB!K24+UCT!K24+SPSSN!K24+CTT!K24+ÚVT!K24+CJV!K24+CZS!K24+RMU!K24</f>
        <v>0</v>
      </c>
      <c r="L24" s="60">
        <f>CEITEC!L24+CŘS!L24+SKM!L24+SUKB!L24+UCT!L24+SPSSN!L24+CTT!L24+ÚVT!L24+CJV!L24+CZS!L24+RMU!L24</f>
        <v>0</v>
      </c>
      <c r="M24" s="60">
        <f>CEITEC!M24+CŘS!M24+SKM!M24+SUKB!M24+UCT!M24+SPSSN!M24+CTT!M24+ÚVT!M24+CJV!M24+CZS!M24+RMU!M24</f>
        <v>0</v>
      </c>
      <c r="N24" s="223">
        <f>CEITEC!N24+CŘS!N24+SKM!N24+SUKB!N24+UCT!N24+SPSSN!N24+CTT!N24+ÚVT!N24+CJV!N24+CZS!N24+RMU!N24</f>
        <v>0</v>
      </c>
      <c r="O24" s="944" t="e">
        <f>CEITEC!O24+CŘS!O24+SKM!O24+SUKB!O24+UCT!O24+SPSSN!O24+#REF!+CTT!O24+ÚVT!O24+CJV!O24+CZS!O24+RMU!O24</f>
        <v>#REF!</v>
      </c>
      <c r="P24" s="184" t="e">
        <f>CEITEC!P24+CŘS!P24+SKM!P24+SUKB!P24+UCT!P24+SPSSN!P24+#REF!+CTT!P24+ÚVT!P24+CJV!P24+CZS!P24+RMU!P24</f>
        <v>#REF!</v>
      </c>
      <c r="Q24" s="183" t="e">
        <f>CEITEC!Q24+CŘS!Q24+SKM!Q24+SUKB!Q24+UCT!Q24+SPSSN!Q24+#REF!+CTT!Q24+ÚVT!Q24+CJV!Q24+CZS!Q24+RMU!Q24</f>
        <v>#REF!</v>
      </c>
      <c r="R24" s="160" t="e">
        <f>CEITEC!R24+CŘS!R24+SKM!R24+SUKB!R24+UCT!R24+SPSSN!R24+#REF!+CTT!R24+ÚVT!R24+CJV!R24+CZS!R24+RMU!R24</f>
        <v>#REF!</v>
      </c>
      <c r="S24" s="47">
        <f>CEITEC!S24+CŘS!S24+SKM!S24+SUKB!S24+UCT!S24+SPSSN!S24+CTT!S24+ÚVT!S24+CJV!S24+CZS!S24+RMU!S24</f>
        <v>399500.19031999994</v>
      </c>
      <c r="T24" s="139"/>
      <c r="U24" s="939">
        <f>CEITEC!U24+CŘS!U24+SKM!U24+SUKB!U24+UCT!U24+SPSSN!U24+CTT!U24+ÚVT!U24+CJV!U24+CZS!U24+RMU!U24</f>
        <v>378294.09677</v>
      </c>
      <c r="V24" s="47">
        <f>CEITEC!V24+CŘS!V24+SKM!V24+SUKB!V24+UCT!V24+SPSSN!V24+CTT!V24+ÚVT!V24+CJV!V24+CZS!V24+RMU!V24</f>
        <v>382597.15940999996</v>
      </c>
      <c r="W24"/>
      <c r="X24"/>
      <c r="Y24"/>
    </row>
    <row r="25" spans="1:25" s="14" customFormat="1" x14ac:dyDescent="0.25">
      <c r="A25" s="438"/>
      <c r="B25" s="236" t="s">
        <v>145</v>
      </c>
      <c r="C25" s="236"/>
      <c r="D25" s="236"/>
      <c r="E25" s="900">
        <v>21</v>
      </c>
      <c r="F25" s="521">
        <f t="shared" si="2"/>
        <v>177753.66</v>
      </c>
      <c r="G25" s="901">
        <f>CEITEC!G25+CŘS!G25+SKM!G25+SUKB!G25+UCT!G25+SPSSN!G25+CTT!G25+ÚVT!G25+CJV!G25+CZS!G25+RMU!G25</f>
        <v>177753.66</v>
      </c>
      <c r="H25" s="121">
        <f>CEITEC!H25+CŘS!H25+SKM!H25+SUKB!H25+UCT!H25+SPSSN!H25+CTT!H25+ÚVT!H25+CJV!H25+CZS!H25+RMU!H25</f>
        <v>0</v>
      </c>
      <c r="I25" s="241">
        <f>CEITEC!I25+CŘS!I25+SKM!I25+SUKB!I25+UCT!I25+SPSSN!I25+CTT!I25+ÚVT!I25+CJV!I25+CZS!I25+RMU!I25</f>
        <v>0</v>
      </c>
      <c r="J25" s="241">
        <f>CEITEC!J25+CŘS!J25+SKM!J25+SUKB!J25+UCT!J25+SPSSN!J25+CTT!J25+ÚVT!J25+CJV!J25+CZS!J25+RMU!J25</f>
        <v>0</v>
      </c>
      <c r="K25" s="241">
        <f>CEITEC!K25+CŘS!K25+SKM!K25+SUKB!K25+UCT!K25+SPSSN!K25+CTT!K25+ÚVT!K25+CJV!K25+CZS!K25+RMU!K25</f>
        <v>0</v>
      </c>
      <c r="L25" s="241">
        <f>CEITEC!L25+CŘS!L25+SKM!L25+SUKB!L25+UCT!L25+SPSSN!L25+CTT!L25+ÚVT!L25+CJV!L25+CZS!L25+RMU!L25</f>
        <v>0</v>
      </c>
      <c r="M25" s="241">
        <f>CEITEC!M25+CŘS!M25+SKM!M25+SUKB!M25+UCT!M25+SPSSN!M25+CTT!M25+ÚVT!M25+CJV!M25+CZS!M25+RMU!M25</f>
        <v>0</v>
      </c>
      <c r="N25" s="434">
        <f>CEITEC!N25+CŘS!N25+SKM!N25+SUKB!N25+UCT!N25+SPSSN!N25+CTT!N25+ÚVT!N25+CJV!N25+CZS!N25+RMU!N25</f>
        <v>0</v>
      </c>
      <c r="O25" s="71" t="e">
        <f>CEITEC!O25+CŘS!O25+SKM!O25+SUKB!O25+UCT!O25+SPSSN!O25+#REF!+CTT!O25+ÚVT!O25+CJV!O25+CZS!O25+RMU!O25</f>
        <v>#REF!</v>
      </c>
      <c r="P25" s="238" t="e">
        <f>CEITEC!P25+CŘS!P25+SKM!P25+SUKB!P25+UCT!P25+SPSSN!P25+#REF!+CTT!P25+ÚVT!P25+CJV!P25+CZS!P25+RMU!P25</f>
        <v>#REF!</v>
      </c>
      <c r="Q25" s="594" t="e">
        <f>CEITEC!Q25+CŘS!Q25+SKM!Q25+SUKB!Q25+UCT!Q25+SPSSN!Q25+#REF!+CTT!Q25+ÚVT!Q25+CJV!Q25+CZS!Q25+RMU!Q25</f>
        <v>#REF!</v>
      </c>
      <c r="R25" s="946" t="e">
        <f>CEITEC!R25+CŘS!R25+SKM!R25+SUKB!R25+UCT!R25+SPSSN!R25+#REF!+CTT!R25+ÚVT!R25+CJV!R25+CZS!R25+RMU!R25</f>
        <v>#REF!</v>
      </c>
      <c r="S25" s="238">
        <f>CEITEC!S25+CŘS!S25+SKM!S25+SUKB!S25+UCT!S25+SPSSN!S25+CTT!S25+ÚVT!S25+CJV!S25+CZS!S25+RMU!S25</f>
        <v>169398.77351</v>
      </c>
      <c r="T25" s="139"/>
      <c r="U25" s="522">
        <f>CEITEC!U25+CŘS!U25+SKM!U25+SUKB!U25+UCT!U25+SPSSN!U25+CTT!U25+ÚVT!U25+CJV!U25+CZS!U25+RMU!U25</f>
        <v>130213.78878</v>
      </c>
      <c r="V25" s="238">
        <f>CEITEC!V25+CŘS!V25+SKM!V25+SUKB!V25+UCT!V25+SPSSN!V25+CTT!V25+ÚVT!V25+CJV!V25+CZS!V25+RMU!V25</f>
        <v>298960.65743000002</v>
      </c>
      <c r="W25"/>
      <c r="X25"/>
      <c r="Y25"/>
    </row>
    <row r="26" spans="1:25" s="14" customFormat="1" x14ac:dyDescent="0.25">
      <c r="A26" s="438"/>
      <c r="B26" s="442" t="s">
        <v>44</v>
      </c>
      <c r="C26" s="442"/>
      <c r="D26" s="442"/>
      <c r="E26" s="867">
        <v>22</v>
      </c>
      <c r="F26" s="47">
        <f t="shared" si="2"/>
        <v>45876</v>
      </c>
      <c r="G26" s="912">
        <f>CEITEC!G26+CŘS!G26+SKM!G26+SUKB!G26+UCT!G26+SPSSN!G26+CTT!G26+ÚVT!G26+CJV!G26+CZS!G26+RMU!G26</f>
        <v>45876</v>
      </c>
      <c r="H26" s="121">
        <f>CEITEC!H26+CŘS!H26+SKM!H26+SUKB!H26+UCT!H26+SPSSN!H26+CTT!H26+ÚVT!H26+CJV!H26+CZS!H26+RMU!H26</f>
        <v>0</v>
      </c>
      <c r="I26" s="60">
        <f>CEITEC!I26+CŘS!I26+SKM!I26+SUKB!I26+UCT!I26+SPSSN!I26+CTT!I26+ÚVT!I26+CJV!I26+CZS!I26+RMU!I26</f>
        <v>0</v>
      </c>
      <c r="J26" s="60">
        <f>CEITEC!J26+CŘS!J26+SKM!J26+SUKB!J26+UCT!J26+SPSSN!J26+CTT!J26+ÚVT!J26+CJV!J26+CZS!J26+RMU!J26</f>
        <v>0</v>
      </c>
      <c r="K26" s="60">
        <f>CEITEC!K26+CŘS!K26+SKM!K26+SUKB!K26+UCT!K26+SPSSN!K26+CTT!K26+ÚVT!K26+CJV!K26+CZS!K26+RMU!K26</f>
        <v>0</v>
      </c>
      <c r="L26" s="60">
        <f>CEITEC!L26+CŘS!L26+SKM!L26+SUKB!L26+UCT!L26+SPSSN!L26+CTT!L26+ÚVT!L26+CJV!L26+CZS!L26+RMU!L26</f>
        <v>0</v>
      </c>
      <c r="M26" s="60">
        <f>CEITEC!M26+CŘS!M26+SKM!M26+SUKB!M26+UCT!M26+SPSSN!M26+CTT!M26+ÚVT!M26+CJV!M26+CZS!M26+RMU!M26</f>
        <v>0</v>
      </c>
      <c r="N26" s="223">
        <f>CEITEC!N26+CŘS!N26+SKM!N26+SUKB!N26+UCT!N26+SPSSN!N26+CTT!N26+ÚVT!N26+CJV!N26+CZS!N26+RMU!N26</f>
        <v>0</v>
      </c>
      <c r="O26" s="944" t="e">
        <f>CEITEC!O26+CŘS!O26+SKM!O26+SUKB!O26+UCT!O26+SPSSN!O26+#REF!+CTT!O26+ÚVT!O26+CJV!O26+CZS!O26+RMU!O26</f>
        <v>#REF!</v>
      </c>
      <c r="P26" s="184" t="e">
        <f>CEITEC!P26+CŘS!P26+SKM!P26+SUKB!P26+UCT!P26+SPSSN!P26+#REF!+CTT!P26+ÚVT!P26+CJV!P26+CZS!P26+RMU!P26</f>
        <v>#REF!</v>
      </c>
      <c r="Q26" s="183" t="e">
        <f>CEITEC!Q26+CŘS!Q26+SKM!Q26+SUKB!Q26+UCT!Q26+SPSSN!Q26+#REF!+CTT!Q26+ÚVT!Q26+CJV!Q26+CZS!Q26+RMU!Q26</f>
        <v>#REF!</v>
      </c>
      <c r="R26" s="160" t="e">
        <f>CEITEC!R26+CŘS!R26+SKM!R26+SUKB!R26+UCT!R26+SPSSN!R26+#REF!+CTT!R26+ÚVT!R26+CJV!R26+CZS!R26+RMU!R26</f>
        <v>#REF!</v>
      </c>
      <c r="S26" s="47">
        <f>CEITEC!S26+CŘS!S26+SKM!S26+SUKB!S26+UCT!S26+SPSSN!S26+CTT!S26+ÚVT!S26+CJV!S26+CZS!S26+RMU!S26</f>
        <v>12949.839169999999</v>
      </c>
      <c r="T26" s="139"/>
      <c r="U26" s="939">
        <f>CEITEC!U26+CŘS!U26+SKM!U26+SUKB!U26+UCT!U26+SPSSN!U26+CTT!U26+ÚVT!U26+CJV!U26+CZS!U26+RMU!U26</f>
        <v>7495.4850000000006</v>
      </c>
      <c r="V26" s="47">
        <f>CEITEC!V26+CŘS!V26+SKM!V26+SUKB!V26+UCT!V26+SPSSN!V26+CTT!V26+ÚVT!V26+CJV!V26+CZS!V26+RMU!V26</f>
        <v>9410.0556400000005</v>
      </c>
      <c r="W26"/>
      <c r="X26"/>
      <c r="Y26"/>
    </row>
    <row r="27" spans="1:25" s="14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477">
        <f t="shared" si="2"/>
        <v>93619</v>
      </c>
      <c r="G27" s="947">
        <f>CEITEC!G27+CŘS!G27+SKM!G27+SUKB!G27+UCT!G27+SPSSN!G27+CTT!G27+ÚVT!G27+CJV!G27+CZS!G27+RMU!G27</f>
        <v>93619</v>
      </c>
      <c r="H27" s="480">
        <f>CEITEC!H27+CŘS!H27+SKM!H27+SUKB!H27+UCT!H27+SPSSN!H27+CTT!H27+ÚVT!H27+CJV!H27+CZS!H27+RMU!H27</f>
        <v>0</v>
      </c>
      <c r="I27" s="948">
        <f>CEITEC!I27+CŘS!I27+SKM!I27+SUKB!I27+UCT!I27+SPSSN!I27+CTT!I27+ÚVT!I27+CJV!I27+CZS!I27+RMU!I27</f>
        <v>0</v>
      </c>
      <c r="J27" s="948">
        <f>CEITEC!J27+CŘS!J27+SKM!J27+SUKB!J27+UCT!J27+SPSSN!J27+CTT!J27+ÚVT!J27+CJV!J27+CZS!J27+RMU!J27</f>
        <v>0</v>
      </c>
      <c r="K27" s="948">
        <f>CEITEC!K27+CŘS!K27+SKM!K27+SUKB!K27+UCT!K27+SPSSN!K27+CTT!K27+ÚVT!K27+CJV!K27+CZS!K27+RMU!K27</f>
        <v>0</v>
      </c>
      <c r="L27" s="948">
        <f>CEITEC!L27+CŘS!L27+SKM!L27+SUKB!L27+UCT!L27+SPSSN!L27+CTT!L27+ÚVT!L27+CJV!L27+CZS!L27+RMU!L27</f>
        <v>0</v>
      </c>
      <c r="M27" s="948">
        <f>CEITEC!M27+CŘS!M27+SKM!M27+SUKB!M27+UCT!M27+SPSSN!M27+CTT!M27+ÚVT!M27+CJV!M27+CZS!M27+RMU!M27</f>
        <v>0</v>
      </c>
      <c r="N27" s="949">
        <f>CEITEC!N27+CŘS!N27+SKM!N27+SUKB!N27+UCT!N27+SPSSN!N27+CTT!N27+ÚVT!N27+CJV!N27+CZS!N27+RMU!N27</f>
        <v>0</v>
      </c>
      <c r="O27" s="944" t="e">
        <f>CEITEC!O27+CŘS!O27+SKM!O27+SUKB!O27+UCT!O27+SPSSN!O27+#REF!+CTT!O27+ÚVT!O27+CJV!O27+CZS!O27+RMU!O27</f>
        <v>#REF!</v>
      </c>
      <c r="P27" s="184" t="e">
        <f>CEITEC!P27+CŘS!P27+SKM!P27+SUKB!P27+UCT!P27+SPSSN!P27+#REF!+CTT!P27+ÚVT!P27+CJV!P27+CZS!P27+RMU!P27</f>
        <v>#REF!</v>
      </c>
      <c r="Q27" s="183" t="e">
        <f>CEITEC!Q27+CŘS!Q27+SKM!Q27+SUKB!Q27+UCT!Q27+SPSSN!Q27+#REF!+CTT!Q27+ÚVT!Q27+CJV!Q27+CZS!Q27+RMU!Q27</f>
        <v>#REF!</v>
      </c>
      <c r="R27" s="160" t="e">
        <f>CEITEC!R27+CŘS!R27+SKM!R27+SUKB!R27+UCT!R27+SPSSN!R27+#REF!+CTT!R27+ÚVT!R27+CJV!R27+CZS!R27+RMU!R27</f>
        <v>#REF!</v>
      </c>
      <c r="S27" s="477">
        <f>CEITEC!S27+CŘS!S27+SKM!S27+SUKB!S27+UCT!S27+SPSSN!S27+CTT!S27+ÚVT!S27+CJV!S27+CZS!S27+RMU!S27</f>
        <v>77903.696159999992</v>
      </c>
      <c r="T27" s="139"/>
      <c r="U27" s="950">
        <f>CEITEC!U27+CŘS!U27+SKM!U27+SUKB!U27+UCT!U27+SPSSN!U27+CTT!U27+ÚVT!U27+CJV!U27+CZS!U27+RMU!U27</f>
        <v>72083.861999999994</v>
      </c>
      <c r="V27" s="477">
        <f>CEITEC!V27+CŘS!V27+SKM!V27+SUKB!V27+UCT!V27+SPSSN!V27+CTT!V27+ÚVT!V27+CJV!V27+CZS!V27+RMU!V27</f>
        <v>72487.21398</v>
      </c>
      <c r="W27"/>
      <c r="X27"/>
      <c r="Y27"/>
    </row>
    <row r="28" spans="1:25" ht="13.8" thickBot="1" x14ac:dyDescent="0.3">
      <c r="A28" s="787" t="s">
        <v>167</v>
      </c>
      <c r="B28" s="931"/>
      <c r="C28" s="931"/>
      <c r="D28" s="931"/>
      <c r="E28" s="858">
        <v>24</v>
      </c>
      <c r="F28" s="859">
        <f t="shared" ref="F28:S28" si="3">SUM(F29:F43)</f>
        <v>2742265.8764289441</v>
      </c>
      <c r="G28" s="860">
        <f t="shared" si="3"/>
        <v>2519415.8764289441</v>
      </c>
      <c r="H28" s="861">
        <f t="shared" si="3"/>
        <v>112732</v>
      </c>
      <c r="I28" s="861">
        <f t="shared" si="3"/>
        <v>103006</v>
      </c>
      <c r="J28" s="861">
        <f t="shared" si="3"/>
        <v>0</v>
      </c>
      <c r="K28" s="861">
        <f t="shared" si="3"/>
        <v>0</v>
      </c>
      <c r="L28" s="861">
        <f t="shared" si="3"/>
        <v>5612</v>
      </c>
      <c r="M28" s="861">
        <f t="shared" si="3"/>
        <v>1500</v>
      </c>
      <c r="N28" s="862">
        <f>SUM(N29:N43)</f>
        <v>0</v>
      </c>
      <c r="O28" s="863" t="e">
        <f t="shared" si="3"/>
        <v>#REF!</v>
      </c>
      <c r="P28" s="934" t="e">
        <f t="shared" si="3"/>
        <v>#REF!</v>
      </c>
      <c r="Q28" s="864" t="e">
        <f t="shared" si="3"/>
        <v>#REF!</v>
      </c>
      <c r="R28" s="934" t="e">
        <f t="shared" si="3"/>
        <v>#REF!</v>
      </c>
      <c r="S28" s="859">
        <f t="shared" si="3"/>
        <v>2641031.5669999998</v>
      </c>
      <c r="T28" s="911"/>
      <c r="U28" s="859">
        <f>SUM(U29:U43)</f>
        <v>2641632.9256768003</v>
      </c>
      <c r="V28" s="859">
        <f>SUM(V29:V43)</f>
        <v>2696926.9045500001</v>
      </c>
    </row>
    <row r="29" spans="1:25" s="14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47">
        <f t="shared" si="2"/>
        <v>486664</v>
      </c>
      <c r="G29" s="868">
        <f>CEITEC!G29+CŘS!G29+SKM!G29+SUKB!G29+UCT!G29+SPSSN!G29+CTT!G29+ÚVT!G29+CJV!G29+CZS!G29+RMU!G29</f>
        <v>486664</v>
      </c>
      <c r="H29" s="321">
        <f>CEITEC!H29+CŘS!H29+SKM!H29+SUKB!H29+UCT!H29+SPSSN!H29+CTT!H29+ÚVT!H29+CJV!H29+CZS!H29+RMU!H29</f>
        <v>0</v>
      </c>
      <c r="I29" s="323">
        <f>CEITEC!I29+CŘS!I29+SKM!I29+SUKB!I29+UCT!I29+SPSSN!I29+CTT!I29+ÚVT!I29+CJV!I29+CZS!I29+RMU!I29</f>
        <v>0</v>
      </c>
      <c r="J29" s="323">
        <f>CEITEC!J29+CŘS!J29+SKM!J29+SUKB!J29+UCT!J29+SPSSN!J29+CTT!J29+ÚVT!J29+CJV!J29+CZS!J29+RMU!J29</f>
        <v>0</v>
      </c>
      <c r="K29" s="323">
        <f>CEITEC!K29+CŘS!K29+SKM!K29+SUKB!K29+UCT!K29+SPSSN!K29+CTT!K29+ÚVT!K29+CJV!K29+CZS!K29+RMU!K29</f>
        <v>0</v>
      </c>
      <c r="L29" s="323">
        <f>CEITEC!L29+CŘS!L29+SKM!L29+SUKB!L29+UCT!L29+SPSSN!L29+CTT!L29+ÚVT!L29+CJV!L29+CZS!L29+RMU!L29</f>
        <v>0</v>
      </c>
      <c r="M29" s="323">
        <f>CEITEC!M29+CŘS!M29+SKM!M29+SUKB!M29+UCT!M29+SPSSN!M29+CTT!M29+ÚVT!M29+CJV!M29+CZS!M29+RMU!M29</f>
        <v>0</v>
      </c>
      <c r="N29" s="321">
        <f>CEITEC!N29+CŘS!N29+SKM!N29+SUKB!N29+UCT!N29+SPSSN!N29+CTT!N29+ÚVT!N29+CJV!N29+CZS!N29+RMU!N29</f>
        <v>0</v>
      </c>
      <c r="O29" s="944" t="e">
        <f>CEITEC!O29+CŘS!O29+SKM!O29+SUKB!O29+UCT!O29+SPSSN!O29+#REF!+CTT!O29+ÚVT!O29+CJV!O29+CZS!O29+RMU!O29</f>
        <v>#REF!</v>
      </c>
      <c r="P29" s="184" t="e">
        <f>CEITEC!P29+CŘS!P29+SKM!P29+SUKB!P29+UCT!P29+SPSSN!P29+#REF!+CTT!P29+ÚVT!P29+CJV!P29+CZS!P29+RMU!P29</f>
        <v>#REF!</v>
      </c>
      <c r="Q29" s="183" t="e">
        <f>CEITEC!Q29+CŘS!Q29+SKM!Q29+SUKB!Q29+UCT!Q29+SPSSN!Q29+#REF!+CTT!Q29+ÚVT!Q29+CJV!Q29+CZS!Q29+RMU!Q29</f>
        <v>#REF!</v>
      </c>
      <c r="R29" s="160" t="e">
        <f>CEITEC!R29+CŘS!R29+SKM!R29+SUKB!R29+UCT!R29+SPSSN!R29+#REF!+CTT!R29+ÚVT!R29+CJV!R29+CZS!R29+RMU!R29</f>
        <v>#REF!</v>
      </c>
      <c r="S29" s="951">
        <f>CEITEC!S29+CŘS!S29+SKM!S29+SUKB!S29+UCT!S29+SPSSN!S29+CTT!S29+ÚVT!S29+CJV!S29+CZS!S29+RMU!S29</f>
        <v>625549.68700000003</v>
      </c>
      <c r="T29" s="139"/>
      <c r="U29" s="939">
        <f>CEITEC!U29+CŘS!U29+SKM!U29+SUKB!U29+UCT!U29+SPSSN!U29+CTT!U29+ÚVT!U29+CJV!U29+CZS!U29+RMU!U29</f>
        <v>475850.78399999999</v>
      </c>
      <c r="V29" s="47">
        <f>CEITEC!V29+CŘS!V29+SKM!V29+SUKB!V29+UCT!V29+SPSSN!V29+CTT!V29+ÚVT!V29+CJV!V29+CZS!V29+RMU!V29</f>
        <v>586930.85679999995</v>
      </c>
      <c r="W29"/>
      <c r="X29"/>
      <c r="Y29"/>
    </row>
    <row r="30" spans="1:25" s="14" customFormat="1" x14ac:dyDescent="0.25">
      <c r="A30" s="438"/>
      <c r="B30" s="442" t="s">
        <v>28</v>
      </c>
      <c r="C30" s="442"/>
      <c r="D30" s="442"/>
      <c r="E30" s="867">
        <v>26</v>
      </c>
      <c r="F30" s="47">
        <f t="shared" si="2"/>
        <v>0</v>
      </c>
      <c r="G30" s="912">
        <f>CEITEC!G30+CŘS!G30+SKM!G30+SUKB!G30+UCT!G30+SPSSN!G30+CTT!G30+ÚVT!G30+CJV!G30+CZS!G30+RMU!G30</f>
        <v>0</v>
      </c>
      <c r="H30" s="223">
        <f>CEITEC!H30+CŘS!H30+SKM!H30+SUKB!H30+UCT!H30+SPSSN!H30+CTT!H30+ÚVT!H30+CJV!H30+CZS!H30+RMU!H30</f>
        <v>0</v>
      </c>
      <c r="I30" s="60">
        <f>CEITEC!I30+CŘS!I30+SKM!I30+SUKB!I30+UCT!I30+SPSSN!I30+CTT!I30+ÚVT!I30+CJV!I30+CZS!I30+RMU!I30</f>
        <v>0</v>
      </c>
      <c r="J30" s="60">
        <f>CEITEC!J30+CŘS!J30+SKM!J30+SUKB!J30+UCT!J30+SPSSN!J30+CTT!J30+ÚVT!J30+CJV!J30+CZS!J30+RMU!J30</f>
        <v>0</v>
      </c>
      <c r="K30" s="60">
        <f>CEITEC!K30+CŘS!K30+SKM!K30+SUKB!K30+UCT!K30+SPSSN!K30+CTT!K30+ÚVT!K30+CJV!K30+CZS!K30+RMU!K30</f>
        <v>0</v>
      </c>
      <c r="L30" s="60">
        <f>CEITEC!L30+CŘS!L30+SKM!L30+SUKB!L30+UCT!L30+SPSSN!L30+CTT!L30+ÚVT!L30+CJV!L30+CZS!L30+RMU!L30</f>
        <v>0</v>
      </c>
      <c r="M30" s="60">
        <f>CEITEC!M30+CŘS!M30+SKM!M30+SUKB!M30+UCT!M30+SPSSN!M30+CTT!M30+ÚVT!M30+CJV!M30+CZS!M30+RMU!M30</f>
        <v>0</v>
      </c>
      <c r="N30" s="223">
        <f>CEITEC!N30+CŘS!N30+SKM!N30+SUKB!N30+UCT!N30+SPSSN!N30+CTT!N30+ÚVT!N30+CJV!N30+CZS!N30+RMU!N30</f>
        <v>0</v>
      </c>
      <c r="O30" s="944" t="e">
        <f>CEITEC!O30+CŘS!O30+SKM!O30+SUKB!O30+UCT!O30+SPSSN!O30+#REF!+CTT!O30+ÚVT!O30+CJV!O30+CZS!O30+RMU!O30</f>
        <v>#REF!</v>
      </c>
      <c r="P30" s="184" t="e">
        <f>CEITEC!P30+CŘS!P30+SKM!P30+SUKB!P30+UCT!P30+SPSSN!P30+#REF!+CTT!P30+ÚVT!P30+CJV!P30+CZS!P30+RMU!P30</f>
        <v>#REF!</v>
      </c>
      <c r="Q30" s="183" t="e">
        <f>CEITEC!Q30+CŘS!Q30+SKM!Q30+SUKB!Q30+UCT!Q30+SPSSN!Q30+#REF!+CTT!Q30+ÚVT!Q30+CJV!Q30+CZS!Q30+RMU!Q30</f>
        <v>#REF!</v>
      </c>
      <c r="R30" s="160" t="e">
        <f>CEITEC!R30+CŘS!R30+SKM!R30+SUKB!R30+UCT!R30+SPSSN!R30+#REF!+CTT!R30+ÚVT!R30+CJV!R30+CZS!R30+RMU!R30</f>
        <v>#REF!</v>
      </c>
      <c r="S30" s="951">
        <f>CEITEC!S30+CŘS!S30+SKM!S30+SUKB!S30+UCT!S30+SPSSN!S30+CTT!S30+ÚVT!S30+CJV!S30+CZS!S30+RMU!S30</f>
        <v>0</v>
      </c>
      <c r="T30" s="139"/>
      <c r="U30" s="939">
        <f>CEITEC!U30+CŘS!U30+SKM!U30+SUKB!U30+UCT!U30+SPSSN!U30+CTT!U30+ÚVT!U30+CJV!U30+CZS!U30+RMU!U30</f>
        <v>0</v>
      </c>
      <c r="V30" s="47">
        <f>CEITEC!V30+CŘS!V30+SKM!V30+SUKB!V30+UCT!V30+SPSSN!V30+CTT!V30+ÚVT!V30+CJV!V30+CZS!V30+RMU!V30</f>
        <v>0</v>
      </c>
      <c r="W30"/>
      <c r="X30"/>
      <c r="Y30"/>
    </row>
    <row r="31" spans="1:25" s="14" customFormat="1" x14ac:dyDescent="0.25">
      <c r="A31" s="438"/>
      <c r="B31" s="442" t="s">
        <v>30</v>
      </c>
      <c r="C31" s="442"/>
      <c r="D31" s="442"/>
      <c r="E31" s="867">
        <v>27</v>
      </c>
      <c r="F31" s="47">
        <f t="shared" si="2"/>
        <v>300</v>
      </c>
      <c r="G31" s="912">
        <f>CEITEC!G31+CŘS!G31+SKM!G31+SUKB!G31+UCT!G31+SPSSN!G31+CTT!G31+ÚVT!G31+CJV!G31+CZS!G31+RMU!G31</f>
        <v>300</v>
      </c>
      <c r="H31" s="223">
        <f>CEITEC!H31+CŘS!H31+SKM!H31+SUKB!H31+UCT!H31+SPSSN!H31+CTT!H31+ÚVT!H31+CJV!H31+CZS!H31+RMU!H31</f>
        <v>0</v>
      </c>
      <c r="I31" s="60">
        <f>CEITEC!I31+CŘS!I31+SKM!I31+SUKB!I31+UCT!I31+SPSSN!I31+CTT!I31+ÚVT!I31+CJV!I31+CZS!I31+RMU!I31</f>
        <v>0</v>
      </c>
      <c r="J31" s="60">
        <f>CEITEC!J31+CŘS!J31+SKM!J31+SUKB!J31+UCT!J31+SPSSN!J31+CTT!J31+ÚVT!J31+CJV!J31+CZS!J31+RMU!J31</f>
        <v>0</v>
      </c>
      <c r="K31" s="60">
        <f>CEITEC!K31+CŘS!K31+SKM!K31+SUKB!K31+UCT!K31+SPSSN!K31+CTT!K31+ÚVT!K31+CJV!K31+CZS!K31+RMU!K31</f>
        <v>0</v>
      </c>
      <c r="L31" s="60">
        <f>CEITEC!L31+CŘS!L31+SKM!L31+SUKB!L31+UCT!L31+SPSSN!L31+CTT!L31+ÚVT!L31+CJV!L31+CZS!L31+RMU!L31</f>
        <v>0</v>
      </c>
      <c r="M31" s="60">
        <f>CEITEC!M31+CŘS!M31+SKM!M31+SUKB!M31+UCT!M31+SPSSN!M31+CTT!M31+ÚVT!M31+CJV!M31+CZS!M31+RMU!M31</f>
        <v>0</v>
      </c>
      <c r="N31" s="223">
        <f>CEITEC!N31+CŘS!N31+SKM!N31+SUKB!N31+UCT!N31+SPSSN!N31+CTT!N31+ÚVT!N31+CJV!N31+CZS!N31+RMU!N31</f>
        <v>0</v>
      </c>
      <c r="O31" s="944" t="e">
        <f>CEITEC!O31+CŘS!O31+SKM!O31+SUKB!O31+UCT!O31+SPSSN!O31+#REF!+CTT!O31+ÚVT!O31+CJV!O31+CZS!O31+RMU!O31</f>
        <v>#REF!</v>
      </c>
      <c r="P31" s="184" t="e">
        <f>CEITEC!P31+CŘS!P31+SKM!P31+SUKB!P31+UCT!P31+SPSSN!P31+#REF!+CTT!P31+ÚVT!P31+CJV!P31+CZS!P31+RMU!P31</f>
        <v>#REF!</v>
      </c>
      <c r="Q31" s="183" t="e">
        <f>CEITEC!Q31+CŘS!Q31+SKM!Q31+SUKB!Q31+UCT!Q31+SPSSN!Q31+#REF!+CTT!Q31+ÚVT!Q31+CJV!Q31+CZS!Q31+RMU!Q31</f>
        <v>#REF!</v>
      </c>
      <c r="R31" s="160" t="e">
        <f>CEITEC!R31+CŘS!R31+SKM!R31+SUKB!R31+UCT!R31+SPSSN!R31+#REF!+CTT!R31+ÚVT!R31+CJV!R31+CZS!R31+RMU!R31</f>
        <v>#REF!</v>
      </c>
      <c r="S31" s="951">
        <f>CEITEC!S31+CŘS!S31+SKM!S31+SUKB!S31+UCT!S31+SPSSN!S31+CTT!S31+ÚVT!S31+CJV!S31+CZS!S31+RMU!S31</f>
        <v>251</v>
      </c>
      <c r="T31" s="139"/>
      <c r="U31" s="939">
        <f>CEITEC!U31+CŘS!U31+SKM!U31+SUKB!U31+UCT!U31+SPSSN!U31+CTT!U31+ÚVT!U31+CJV!U31+CZS!U31+RMU!U31</f>
        <v>1300</v>
      </c>
      <c r="V31" s="47">
        <f>CEITEC!V31+CŘS!V31+SKM!V31+SUKB!V31+UCT!V31+SPSSN!V31+CTT!V31+ÚVT!V31+CJV!V31+CZS!V31+RMU!V31</f>
        <v>2101</v>
      </c>
      <c r="W31"/>
      <c r="X31"/>
      <c r="Y31"/>
    </row>
    <row r="32" spans="1:25" s="14" customFormat="1" x14ac:dyDescent="0.25">
      <c r="A32" s="438"/>
      <c r="B32" s="442" t="s">
        <v>186</v>
      </c>
      <c r="C32" s="443"/>
      <c r="D32" s="443"/>
      <c r="E32" s="867">
        <v>28</v>
      </c>
      <c r="F32" s="47">
        <f t="shared" si="2"/>
        <v>153678</v>
      </c>
      <c r="G32" s="912">
        <f>CEITEC!G32+CŘS!G32+SKM!G32+SUKB!G32+UCT!G32+SPSSN!G32+CTT!G32+ÚVT!G32+CJV!G32+CZS!G32+RMU!G32</f>
        <v>147470</v>
      </c>
      <c r="H32" s="223">
        <f>CEITEC!H32+CŘS!H32+SKM!H32+SUKB!H32+UCT!H32+SPSSN!H32+CTT!H32+ÚVT!H32+CJV!H32+CZS!H32+RMU!H32</f>
        <v>6208</v>
      </c>
      <c r="I32" s="60">
        <f>CEITEC!I32+CŘS!I32+SKM!I32+SUKB!I32+UCT!I32+SPSSN!I32+CTT!I32+ÚVT!I32+CJV!I32+CZS!I32+RMU!I32</f>
        <v>0</v>
      </c>
      <c r="J32" s="60">
        <f>CEITEC!J32+CŘS!J32+SKM!J32+SUKB!J32+UCT!J32+SPSSN!J32+CTT!J32+ÚVT!J32+CJV!J32+CZS!J32+RMU!J32</f>
        <v>0</v>
      </c>
      <c r="K32" s="60">
        <f>CEITEC!K32+CŘS!K32+SKM!K32+SUKB!K32+UCT!K32+SPSSN!K32+CTT!K32+ÚVT!K32+CJV!K32+CZS!K32+RMU!K32</f>
        <v>0</v>
      </c>
      <c r="L32" s="60">
        <f>CEITEC!L32+CŘS!L32+SKM!L32+SUKB!L32+UCT!L32+SPSSN!L32+CTT!L32+ÚVT!L32+CJV!L32+CZS!L32+RMU!L32</f>
        <v>0</v>
      </c>
      <c r="M32" s="60">
        <f>CEITEC!M32+CŘS!M32+SKM!M32+SUKB!M32+UCT!M32+SPSSN!M32+CTT!M32+ÚVT!M32+CJV!M32+CZS!M32+RMU!M32</f>
        <v>0</v>
      </c>
      <c r="N32" s="223">
        <f>CEITEC!N32+CŘS!N32+SKM!N32+SUKB!N32+UCT!N32+SPSSN!N32+CTT!N32+ÚVT!N32+CJV!N32+CZS!N32+RMU!N32</f>
        <v>0</v>
      </c>
      <c r="O32" s="944" t="e">
        <f>CEITEC!O32+CŘS!O32+SKM!O32+SUKB!O32+UCT!O32+SPSSN!O32+#REF!+CTT!O32+ÚVT!O32+CJV!O32+CZS!O32+RMU!O32</f>
        <v>#REF!</v>
      </c>
      <c r="P32" s="184" t="e">
        <f>CEITEC!P32+CŘS!P32+SKM!P32+SUKB!P32+UCT!P32+SPSSN!P32+#REF!+CTT!P32+ÚVT!P32+CJV!P32+CZS!P32+RMU!P32</f>
        <v>#REF!</v>
      </c>
      <c r="Q32" s="183" t="e">
        <f>CEITEC!Q32+CŘS!Q32+SKM!Q32+SUKB!Q32+UCT!Q32+SPSSN!Q32+#REF!+CTT!Q32+ÚVT!Q32+CJV!Q32+CZS!Q32+RMU!Q32</f>
        <v>#REF!</v>
      </c>
      <c r="R32" s="160" t="e">
        <f>CEITEC!R32+CŘS!R32+SKM!R32+SUKB!R32+UCT!R32+SPSSN!R32+#REF!+CTT!R32+ÚVT!R32+CJV!R32+CZS!R32+RMU!R32</f>
        <v>#REF!</v>
      </c>
      <c r="S32" s="951">
        <f>CEITEC!S32+CŘS!S32+SKM!S32+SUKB!S32+UCT!S32+SPSSN!S32+CTT!S32+ÚVT!S32+CJV!S32+CZS!S32+RMU!S32</f>
        <v>164978.71328999999</v>
      </c>
      <c r="T32" s="139"/>
      <c r="U32" s="939">
        <f>CEITEC!U32+CŘS!U32+SKM!U32+SUKB!U32+UCT!U32+SPSSN!U32+CTT!U32+ÚVT!U32+CJV!U32+CZS!U32+RMU!U32</f>
        <v>221375.64160680003</v>
      </c>
      <c r="V32" s="47">
        <f>CEITEC!V32+CŘS!V32+SKM!V32+SUKB!V32+UCT!V32+SPSSN!V32+CTT!V32+ÚVT!V32+CJV!V32+CZS!V32+RMU!V32</f>
        <v>145047.06634999998</v>
      </c>
      <c r="W32"/>
      <c r="X32"/>
      <c r="Y32"/>
    </row>
    <row r="33" spans="1:25" s="14" customFormat="1" ht="11.4" x14ac:dyDescent="0.2">
      <c r="A33" s="438"/>
      <c r="B33" s="442" t="s">
        <v>51</v>
      </c>
      <c r="C33" s="442"/>
      <c r="D33" s="442"/>
      <c r="E33" s="867">
        <v>29</v>
      </c>
      <c r="F33" s="47">
        <f t="shared" si="2"/>
        <v>107772</v>
      </c>
      <c r="G33" s="912">
        <f>CEITEC!G33+CŘS!G33+SKM!G33+SUKB!G33+UCT!G33+SPSSN!G33+CTT!G33+ÚVT!G33+CJV!G33+CZS!G33+RMU!G33</f>
        <v>107772</v>
      </c>
      <c r="H33" s="223">
        <f>CEITEC!H33+CŘS!H33+SKM!H33+SUKB!H33+UCT!H33+SPSSN!H33+CTT!H33+ÚVT!H33+CJV!H33+CZS!H33+RMU!H33</f>
        <v>0</v>
      </c>
      <c r="I33" s="60">
        <f>CEITEC!I33+CŘS!I33+SKM!I33+SUKB!I33+UCT!I33+SPSSN!I33+CTT!I33+ÚVT!I33+CJV!I33+CZS!I33+RMU!I33</f>
        <v>0</v>
      </c>
      <c r="J33" s="60">
        <f>CEITEC!J33+CŘS!J33+SKM!J33+SUKB!J33+UCT!J33+SPSSN!J33+CTT!J33+ÚVT!J33+CJV!J33+CZS!J33+RMU!J33</f>
        <v>0</v>
      </c>
      <c r="K33" s="60">
        <f>CEITEC!K33+CŘS!K33+SKM!K33+SUKB!K33+UCT!K33+SPSSN!K33+CTT!K33+ÚVT!K33+CJV!K33+CZS!K33+RMU!K33</f>
        <v>0</v>
      </c>
      <c r="L33" s="60">
        <f>CEITEC!L33+CŘS!L33+SKM!L33+SUKB!L33+UCT!L33+SPSSN!L33+CTT!L33+ÚVT!L33+CJV!L33+CZS!L33+RMU!L33</f>
        <v>0</v>
      </c>
      <c r="M33" s="60">
        <f>CEITEC!M33+CŘS!M33+SKM!M33+SUKB!M33+UCT!M33+SPSSN!M33+CTT!M33+ÚVT!M33+CJV!M33+CZS!M33+RMU!M33</f>
        <v>0</v>
      </c>
      <c r="N33" s="223">
        <f>CEITEC!N33+CŘS!N33+SKM!N33+SUKB!N33+UCT!N33+SPSSN!N33+CTT!N33+ÚVT!N33+CJV!N33+CZS!N33+RMU!N33</f>
        <v>0</v>
      </c>
      <c r="O33" s="944" t="e">
        <f>CEITEC!O33+CŘS!O33+SKM!O33+SUKB!O33+UCT!O33+SPSSN!O33+#REF!+CTT!O33+ÚVT!O33+CJV!O33+CZS!O33+RMU!O33</f>
        <v>#REF!</v>
      </c>
      <c r="P33" s="184" t="e">
        <f>CEITEC!P33+CŘS!P33+SKM!P33+SUKB!P33+UCT!P33+SPSSN!P33+#REF!+CTT!P33+ÚVT!P33+CJV!P33+CZS!P33+RMU!P33</f>
        <v>#REF!</v>
      </c>
      <c r="Q33" s="183" t="e">
        <f>CEITEC!Q33+CŘS!Q33+SKM!Q33+SUKB!Q33+UCT!Q33+SPSSN!Q33+#REF!+CTT!Q33+ÚVT!Q33+CJV!Q33+CZS!Q33+RMU!Q33</f>
        <v>#REF!</v>
      </c>
      <c r="R33" s="160" t="e">
        <f>CEITEC!R33+CŘS!R33+SKM!R33+SUKB!R33+UCT!R33+SPSSN!R33+#REF!+CTT!R33+ÚVT!R33+CJV!R33+CZS!R33+RMU!R33</f>
        <v>#REF!</v>
      </c>
      <c r="S33" s="951">
        <f>CEITEC!S33+CŘS!S33+SKM!S33+SUKB!S33+UCT!S33+SPSSN!S33+CTT!S33+ÚVT!S33+CJV!S33+CZS!S33+RMU!S33</f>
        <v>108000.893</v>
      </c>
      <c r="T33" s="139"/>
      <c r="U33" s="939">
        <f>CEITEC!U33+CŘS!U33+SKM!U33+SUKB!U33+UCT!U33+SPSSN!U33+CTT!U33+ÚVT!U33+CJV!U33+CZS!U33+RMU!U33</f>
        <v>108167</v>
      </c>
      <c r="V33" s="47">
        <f>CEITEC!V33+CŘS!V33+SKM!V33+SUKB!V33+UCT!V33+SPSSN!V33+CTT!V33+ÚVT!V33+CJV!V33+CZS!V33+RMU!V33</f>
        <v>108849.00182999999</v>
      </c>
    </row>
    <row r="34" spans="1:25" s="14" customFormat="1" ht="11.4" x14ac:dyDescent="0.2">
      <c r="A34" s="438"/>
      <c r="B34" s="442" t="s">
        <v>36</v>
      </c>
      <c r="C34" s="442"/>
      <c r="D34" s="442"/>
      <c r="E34" s="867">
        <v>30</v>
      </c>
      <c r="F34" s="47">
        <f t="shared" si="2"/>
        <v>238</v>
      </c>
      <c r="G34" s="912">
        <f>CEITEC!G34+CŘS!G34+SKM!G34+SUKB!G34+UCT!G34+SPSSN!G34+CTT!G34+ÚVT!G34+CJV!G34+CZS!G34+RMU!G34</f>
        <v>238</v>
      </c>
      <c r="H34" s="223">
        <f>CEITEC!H34+CŘS!H34+SKM!H34+SUKB!H34+UCT!H34+SPSSN!H34+CTT!H34+ÚVT!H34+CJV!H34+CZS!H34+RMU!H34</f>
        <v>0</v>
      </c>
      <c r="I34" s="60">
        <f>CEITEC!I34+CŘS!I34+SKM!I34+SUKB!I34+UCT!I34+SPSSN!I34+CTT!I34+ÚVT!I34+CJV!I34+CZS!I34+RMU!I34</f>
        <v>0</v>
      </c>
      <c r="J34" s="60">
        <f>CEITEC!J34+CŘS!J34+SKM!J34+SUKB!J34+UCT!J34+SPSSN!J34+CTT!J34+ÚVT!J34+CJV!J34+CZS!J34+RMU!J34</f>
        <v>0</v>
      </c>
      <c r="K34" s="60">
        <f>CEITEC!K34+CŘS!K34+SKM!K34+SUKB!K34+UCT!K34+SPSSN!K34+CTT!K34+ÚVT!K34+CJV!K34+CZS!K34+RMU!K34</f>
        <v>0</v>
      </c>
      <c r="L34" s="60">
        <f>CEITEC!L34+CŘS!L34+SKM!L34+SUKB!L34+UCT!L34+SPSSN!L34+CTT!L34+ÚVT!L34+CJV!L34+CZS!L34+RMU!L34</f>
        <v>0</v>
      </c>
      <c r="M34" s="60">
        <f>CEITEC!M34+CŘS!M34+SKM!M34+SUKB!M34+UCT!M34+SPSSN!M34+CTT!M34+ÚVT!M34+CJV!M34+CZS!M34+RMU!M34</f>
        <v>0</v>
      </c>
      <c r="N34" s="223">
        <f>CEITEC!N34+CŘS!N34+SKM!N34+SUKB!N34+UCT!N34+SPSSN!N34+CTT!N34+ÚVT!N34+CJV!N34+CZS!N34+RMU!N34</f>
        <v>0</v>
      </c>
      <c r="O34" s="944" t="e">
        <f>CEITEC!O34+CŘS!O34+SKM!O34+SUKB!O34+UCT!O34+SPSSN!O34+#REF!+CTT!O34+ÚVT!O34+CJV!O34+CZS!O34+RMU!O34</f>
        <v>#REF!</v>
      </c>
      <c r="P34" s="184" t="e">
        <f>CEITEC!P34+CŘS!P34+SKM!P34+SUKB!P34+UCT!P34+SPSSN!P34+#REF!+CTT!P34+ÚVT!P34+CJV!P34+CZS!P34+RMU!P34</f>
        <v>#REF!</v>
      </c>
      <c r="Q34" s="183" t="e">
        <f>CEITEC!Q34+CŘS!Q34+SKM!Q34+SUKB!Q34+UCT!Q34+SPSSN!Q34+#REF!+CTT!Q34+ÚVT!Q34+CJV!Q34+CZS!Q34+RMU!Q34</f>
        <v>#REF!</v>
      </c>
      <c r="R34" s="160" t="e">
        <f>CEITEC!R34+CŘS!R34+SKM!R34+SUKB!R34+UCT!R34+SPSSN!R34+#REF!+CTT!R34+ÚVT!R34+CJV!R34+CZS!R34+RMU!R34</f>
        <v>#REF!</v>
      </c>
      <c r="S34" s="951">
        <f>CEITEC!S34+CŘS!S34+SKM!S34+SUKB!S34+UCT!S34+SPSSN!S34+CTT!S34+ÚVT!S34+CJV!S34+CZS!S34+RMU!S34</f>
        <v>495</v>
      </c>
      <c r="T34" s="139"/>
      <c r="U34" s="939">
        <f>CEITEC!U34+CŘS!U34+SKM!U34+SUKB!U34+UCT!U34+SPSSN!U34+CTT!U34+ÚVT!U34+CJV!U34+CZS!U34+RMU!U34</f>
        <v>187</v>
      </c>
      <c r="V34" s="47">
        <f>CEITEC!V34+CŘS!V34+SKM!V34+SUKB!V34+UCT!V34+SPSSN!V34+CTT!V34+ÚVT!V34+CJV!V34+CZS!V34+RMU!V34</f>
        <v>941.91210000000001</v>
      </c>
    </row>
    <row r="35" spans="1:25" s="239" customFormat="1" ht="11.4" x14ac:dyDescent="0.2">
      <c r="A35" s="235"/>
      <c r="B35" s="236" t="s">
        <v>165</v>
      </c>
      <c r="C35" s="236"/>
      <c r="D35" s="236"/>
      <c r="E35" s="900">
        <v>31</v>
      </c>
      <c r="F35" s="521">
        <f t="shared" si="2"/>
        <v>6442.16</v>
      </c>
      <c r="G35" s="242">
        <f>CEITEC!G35+CŘS!G35+SKM!G35+SUKB!G35+UCT!G35+SPSSN!G35+CTT!G35+ÚVT!G35+CJV!G35+CZS!G35+RMU!G35</f>
        <v>6442.16</v>
      </c>
      <c r="H35" s="523">
        <f>CEITEC!H35+CŘS!H35+SKM!H35+SUKB!H35+UCT!H35+SPSSN!H35+CTT!H35+ÚVT!H35+CJV!H35+CZS!H35+RMU!H35</f>
        <v>0</v>
      </c>
      <c r="I35" s="241">
        <f>CEITEC!I35+CŘS!I35+SKM!I35+SUKB!I35+UCT!I35+SPSSN!I35+CTT!I35+ÚVT!I35+CJV!I35+CZS!I35+RMU!I35</f>
        <v>0</v>
      </c>
      <c r="J35" s="241">
        <f>CEITEC!J35+CŘS!J35+SKM!J35+SUKB!J35+UCT!J35+SPSSN!J35+CTT!J35+ÚVT!J35+CJV!J35+CZS!J35+RMU!J35</f>
        <v>0</v>
      </c>
      <c r="K35" s="241">
        <f>CEITEC!K35+CŘS!K35+SKM!K35+SUKB!K35+UCT!K35+SPSSN!K35+CTT!K35+ÚVT!K35+CJV!K35+CZS!K35+RMU!K35</f>
        <v>0</v>
      </c>
      <c r="L35" s="241">
        <f>CEITEC!L35+CŘS!L35+SKM!L35+SUKB!L35+UCT!L35+SPSSN!L35+CTT!L35+ÚVT!L35+CJV!L35+CZS!L35+RMU!L35</f>
        <v>0</v>
      </c>
      <c r="M35" s="241">
        <f>CEITEC!M35+CŘS!M35+SKM!M35+SUKB!M35+UCT!M35+SPSSN!M35+CTT!M35+ÚVT!M35+CJV!M35+CZS!M35+RMU!M35</f>
        <v>0</v>
      </c>
      <c r="N35" s="434">
        <f>CEITEC!N35+CŘS!N35+SKM!N35+SUKB!N35+UCT!N35+SPSSN!N35+CTT!N35+ÚVT!N35+CJV!N35+CZS!N35+RMU!N35</f>
        <v>0</v>
      </c>
      <c r="O35" s="71" t="e">
        <f>CEITEC!O35+CŘS!O35+SKM!O35+SUKB!O35+UCT!O35+SPSSN!O35+#REF!+CTT!O35+ÚVT!O35+CJV!O35+CZS!O35+RMU!O35</f>
        <v>#REF!</v>
      </c>
      <c r="P35" s="238" t="e">
        <f>CEITEC!P35+CŘS!P35+SKM!P35+SUKB!P35+UCT!P35+SPSSN!P35+#REF!+CTT!P35+ÚVT!P35+CJV!P35+CZS!P35+RMU!P35</f>
        <v>#REF!</v>
      </c>
      <c r="Q35" s="594" t="e">
        <f>CEITEC!Q35+CŘS!Q35+SKM!Q35+SUKB!Q35+UCT!Q35+SPSSN!Q35+#REF!+CTT!Q35+ÚVT!Q35+CJV!Q35+CZS!Q35+RMU!Q35</f>
        <v>#REF!</v>
      </c>
      <c r="R35" s="946" t="e">
        <f>CEITEC!R35+CŘS!R35+SKM!R35+SUKB!R35+UCT!R35+SPSSN!R35+#REF!+CTT!R35+ÚVT!R35+CJV!R35+CZS!R35+RMU!R35</f>
        <v>#REF!</v>
      </c>
      <c r="S35" s="238">
        <f>CEITEC!S35+CŘS!S35+SKM!S35+SUKB!S35+UCT!S35+SPSSN!S35+CTT!S35+ÚVT!S35+CJV!S35+CZS!S35+RMU!S35</f>
        <v>6032.4300500000008</v>
      </c>
      <c r="T35" s="139"/>
      <c r="U35" s="522">
        <f>CEITEC!U35+CŘS!U35+SKM!U35+SUKB!U35+UCT!U35+SPSSN!U35+CTT!U35+ÚVT!U35+CJV!U35+CZS!U35+RMU!U35</f>
        <v>2430</v>
      </c>
      <c r="V35" s="238">
        <f>CEITEC!V35+CŘS!V35+SKM!V35+SUKB!V35+UCT!V35+SPSSN!V35+CTT!V35+ÚVT!V35+CJV!V35+CZS!V35+RMU!V35</f>
        <v>12004.306050000001</v>
      </c>
    </row>
    <row r="36" spans="1:25" s="14" customFormat="1" ht="11.4" x14ac:dyDescent="0.2">
      <c r="A36" s="438"/>
      <c r="B36" s="442" t="s">
        <v>53</v>
      </c>
      <c r="C36" s="442"/>
      <c r="D36" s="442"/>
      <c r="E36" s="867">
        <v>32</v>
      </c>
      <c r="F36" s="47">
        <f t="shared" si="2"/>
        <v>199424.68</v>
      </c>
      <c r="G36" s="912">
        <f>CEITEC!G36+CŘS!G36+SKM!G36+SUKB!G36+UCT!G36+SPSSN!G36+CTT!G36+ÚVT!G36+CJV!G36+CZS!G36+RMU!G36</f>
        <v>127704.68</v>
      </c>
      <c r="H36" s="223">
        <f>CEITEC!H36+CŘS!H36+SKM!H36+SUKB!H36+UCT!H36+SPSSN!H36+CTT!H36+ÚVT!H36+CJV!H36+CZS!H36+RMU!H36</f>
        <v>0</v>
      </c>
      <c r="I36" s="60">
        <f>CEITEC!I36+CŘS!I36+SKM!I36+SUKB!I36+UCT!I36+SPSSN!I36+CTT!I36+ÚVT!I36+CJV!I36+CZS!I36+RMU!I36</f>
        <v>71720</v>
      </c>
      <c r="J36" s="60">
        <f>CEITEC!J36+CŘS!J36+SKM!J36+SUKB!J36+UCT!J36+SPSSN!J36+CTT!J36+ÚVT!J36+CJV!J36+CZS!J36+RMU!J36</f>
        <v>0</v>
      </c>
      <c r="K36" s="60">
        <f>CEITEC!K36+CŘS!K36+SKM!K36+SUKB!K36+UCT!K36+SPSSN!K36+CTT!K36+ÚVT!K36+CJV!K36+CZS!K36+RMU!K36</f>
        <v>0</v>
      </c>
      <c r="L36" s="60">
        <f>CEITEC!L36+CŘS!L36+SKM!L36+SUKB!L36+UCT!L36+SPSSN!L36+CTT!L36+ÚVT!L36+CJV!L36+CZS!L36+RMU!L36</f>
        <v>0</v>
      </c>
      <c r="M36" s="60">
        <f>CEITEC!M36+CŘS!M36+SKM!M36+SUKB!M36+UCT!M36+SPSSN!M36+CTT!M36+ÚVT!M36+CJV!M36+CZS!M36+RMU!M36</f>
        <v>0</v>
      </c>
      <c r="N36" s="223">
        <f>CEITEC!N36+CŘS!N36+SKM!N36+SUKB!N36+UCT!N36+SPSSN!N36+CTT!N36+ÚVT!N36+CJV!N36+CZS!N36+RMU!N36</f>
        <v>0</v>
      </c>
      <c r="O36" s="944" t="e">
        <f>CEITEC!O36+CŘS!O36+SKM!O36+SUKB!O36+UCT!O36+SPSSN!O36+#REF!+CTT!O36+ÚVT!O36+CJV!O36+CZS!O36+RMU!O36</f>
        <v>#REF!</v>
      </c>
      <c r="P36" s="184" t="e">
        <f>CEITEC!P36+CŘS!P36+SKM!P36+SUKB!P36+UCT!P36+SPSSN!P36+#REF!+CTT!P36+ÚVT!P36+CJV!P36+CZS!P36+RMU!P36</f>
        <v>#REF!</v>
      </c>
      <c r="Q36" s="183" t="e">
        <f>CEITEC!Q36+CŘS!Q36+SKM!Q36+SUKB!Q36+UCT!Q36+SPSSN!Q36+#REF!+CTT!Q36+ÚVT!Q36+CJV!Q36+CZS!Q36+RMU!Q36</f>
        <v>#REF!</v>
      </c>
      <c r="R36" s="160" t="e">
        <f>CEITEC!R36+CŘS!R36+SKM!R36+SUKB!R36+UCT!R36+SPSSN!R36+#REF!+CTT!R36+ÚVT!R36+CJV!R36+CZS!R36+RMU!R36</f>
        <v>#REF!</v>
      </c>
      <c r="S36" s="951">
        <f>CEITEC!S36+CŘS!S36+SKM!S36+SUKB!S36+UCT!S36+SPSSN!S36+CTT!S36+ÚVT!S36+CJV!S36+CZS!S36+RMU!S36</f>
        <v>191509.51814</v>
      </c>
      <c r="T36" s="139"/>
      <c r="U36" s="939">
        <f>CEITEC!U36+CŘS!U36+SKM!U36+SUKB!U36+UCT!U36+SPSSN!U36+CTT!U36+ÚVT!U36+CJV!U36+CZS!U36+RMU!U36</f>
        <v>170901</v>
      </c>
      <c r="V36" s="47">
        <f>CEITEC!V36+CŘS!V36+SKM!V36+SUKB!V36+UCT!V36+SPSSN!V36+CTT!V36+ÚVT!V36+CJV!V36+CZS!V36+RMU!V36</f>
        <v>181442.48146000001</v>
      </c>
    </row>
    <row r="37" spans="1:25" s="14" customFormat="1" ht="11.4" x14ac:dyDescent="0.2">
      <c r="A37" s="438"/>
      <c r="B37" s="442" t="s">
        <v>163</v>
      </c>
      <c r="C37" s="442"/>
      <c r="D37" s="442"/>
      <c r="E37" s="867">
        <v>33</v>
      </c>
      <c r="F37" s="47">
        <f t="shared" si="2"/>
        <v>272667.376428944</v>
      </c>
      <c r="G37" s="912">
        <f>CEITEC!G37+CŘS!G37+SKM!G37+SUKB!G37+UCT!G37+SPSSN!G37+CTT!G37+ÚVT!G37+CJV!G37+CZS!G37+RMU!G37</f>
        <v>250578.376428944</v>
      </c>
      <c r="H37" s="223">
        <f>CEITEC!H37+CŘS!H37+SKM!H37+SUKB!H37+UCT!H37+SPSSN!H37+CTT!H37+ÚVT!H37+CJV!H37+CZS!H37+RMU!H37</f>
        <v>0</v>
      </c>
      <c r="I37" s="60">
        <f>CEITEC!I37+CŘS!I37+SKM!I37+SUKB!I37+UCT!I37+SPSSN!I37+CTT!I37+ÚVT!I37+CJV!I37+CZS!I37+RMU!I37</f>
        <v>22089</v>
      </c>
      <c r="J37" s="60">
        <f>CEITEC!J37+CŘS!J37+SKM!J37+SUKB!J37+UCT!J37+SPSSN!J37+CTT!J37+ÚVT!J37+CJV!J37+CZS!J37+RMU!J37</f>
        <v>0</v>
      </c>
      <c r="K37" s="60">
        <f>CEITEC!K37+CŘS!K37+SKM!K37+SUKB!K37+UCT!K37+SPSSN!K37+CTT!K37+ÚVT!K37+CJV!K37+CZS!K37+RMU!K37</f>
        <v>0</v>
      </c>
      <c r="L37" s="60">
        <f>CEITEC!L37+CŘS!L37+SKM!L37+SUKB!L37+UCT!L37+SPSSN!L37+CTT!L37+ÚVT!L37+CJV!L37+CZS!L37+RMU!L37</f>
        <v>0</v>
      </c>
      <c r="M37" s="60">
        <f>CEITEC!M37+CŘS!M37+SKM!M37+SUKB!M37+UCT!M37+SPSSN!M37+CTT!M37+ÚVT!M37+CJV!M37+CZS!M37+RMU!M37</f>
        <v>0</v>
      </c>
      <c r="N37" s="223">
        <f>CEITEC!N37+CŘS!N37+SKM!N37+SUKB!N37+UCT!N37+SPSSN!N37+CTT!N37+ÚVT!N37+CJV!N37+CZS!N37+RMU!N37</f>
        <v>0</v>
      </c>
      <c r="O37" s="944" t="e">
        <f>CEITEC!O37+CŘS!O37+SKM!O37+SUKB!O37+UCT!O37+SPSSN!O37+#REF!+CTT!O37+ÚVT!O37+CJV!O37+CZS!O37+RMU!O37</f>
        <v>#REF!</v>
      </c>
      <c r="P37" s="184" t="e">
        <f>CEITEC!P37+CŘS!P37+SKM!P37+SUKB!P37+UCT!P37+SPSSN!P37+#REF!+CTT!P37+ÚVT!P37+CJV!P37+CZS!P37+RMU!P37</f>
        <v>#REF!</v>
      </c>
      <c r="Q37" s="183" t="e">
        <f>CEITEC!Q37+CŘS!Q37+SKM!Q37+SUKB!Q37+UCT!Q37+SPSSN!Q37+#REF!+CTT!Q37+ÚVT!Q37+CJV!Q37+CZS!Q37+RMU!Q37</f>
        <v>#REF!</v>
      </c>
      <c r="R37" s="160" t="e">
        <f>CEITEC!R37+CŘS!R37+SKM!R37+SUKB!R37+UCT!R37+SPSSN!R37+#REF!+CTT!R37+ÚVT!R37+CJV!R37+CZS!R37+RMU!R37</f>
        <v>#REF!</v>
      </c>
      <c r="S37" s="951">
        <f>CEITEC!S37+CŘS!S37+SKM!S37+SUKB!S37+UCT!S37+SPSSN!S37+CTT!S37+ÚVT!S37+CJV!S37+CZS!S37+RMU!S37</f>
        <v>184093.23616999999</v>
      </c>
      <c r="T37" s="139"/>
      <c r="U37" s="939">
        <f>CEITEC!U37+CŘS!U37+SKM!U37+SUKB!U37+UCT!U37+SPSSN!U37+CTT!U37+ÚVT!U37+CJV!U37+CZS!U37+RMU!U37</f>
        <v>247133.56300000002</v>
      </c>
      <c r="V37" s="47">
        <f>CEITEC!V37+CŘS!V37+SKM!V37+SUKB!V37+UCT!V37+SPSSN!V37+CTT!V37+ÚVT!V37+CJV!V37+CZS!V37+RMU!V37</f>
        <v>190747.69679000002</v>
      </c>
    </row>
    <row r="38" spans="1:25" s="14" customFormat="1" ht="11.4" x14ac:dyDescent="0.2">
      <c r="A38" s="438"/>
      <c r="B38" s="442" t="s">
        <v>55</v>
      </c>
      <c r="C38" s="442"/>
      <c r="D38" s="442"/>
      <c r="E38" s="867">
        <v>34</v>
      </c>
      <c r="F38" s="47">
        <f t="shared" si="2"/>
        <v>392083</v>
      </c>
      <c r="G38" s="912">
        <f>CEITEC!G38+CŘS!G38+SKM!G38+SUKB!G38+UCT!G38+SPSSN!G38+CTT!G38+ÚVT!G38+CJV!G38+CZS!G38+RMU!G38</f>
        <v>382886</v>
      </c>
      <c r="H38" s="60">
        <f>CEITEC!H38+CŘS!H38+SKM!H38+SUKB!H38+UCT!H38+SPSSN!H38+CTT!H38+ÚVT!H38+CJV!H38+CZS!H38+RMU!H38</f>
        <v>0</v>
      </c>
      <c r="I38" s="60">
        <f>CEITEC!I38+CŘS!I38+SKM!I38+SUKB!I38+UCT!I38+SPSSN!I38+CTT!I38+ÚVT!I38+CJV!I38+CZS!I38+RMU!I38</f>
        <v>9197</v>
      </c>
      <c r="J38" s="60">
        <f>CEITEC!J38+CŘS!J38+SKM!J38+SUKB!J38+UCT!J38+SPSSN!J38+CTT!J38+ÚVT!J38+CJV!J38+CZS!J38+RMU!J38</f>
        <v>0</v>
      </c>
      <c r="K38" s="60">
        <f>CEITEC!K38+CŘS!K38+SKM!K38+SUKB!K38+UCT!K38+SPSSN!K38+CTT!K38+ÚVT!K38+CJV!K38+CZS!K38+RMU!K38</f>
        <v>0</v>
      </c>
      <c r="L38" s="60">
        <f>CEITEC!L38+CŘS!L38+SKM!L38+SUKB!L38+UCT!L38+SPSSN!L38+CTT!L38+ÚVT!L38+CJV!L38+CZS!L38+RMU!L38</f>
        <v>0</v>
      </c>
      <c r="M38" s="60">
        <f>CEITEC!M38+CŘS!M38+SKM!M38+SUKB!M38+UCT!M38+SPSSN!M38+CTT!M38+ÚVT!M38+CJV!M38+CZS!M38+RMU!M38</f>
        <v>0</v>
      </c>
      <c r="N38" s="223">
        <f>CEITEC!N38+CŘS!N38+SKM!N38+SUKB!N38+UCT!N38+SPSSN!N38+CTT!N38+ÚVT!N38+CJV!N38+CZS!N38+RMU!N38</f>
        <v>0</v>
      </c>
      <c r="O38" s="944" t="e">
        <f>CEITEC!O38+CŘS!O38+SKM!O38+SUKB!O38+UCT!O38+SPSSN!O38+#REF!+CTT!O38+ÚVT!O38+CJV!O38+CZS!O38+RMU!O38</f>
        <v>#REF!</v>
      </c>
      <c r="P38" s="184" t="e">
        <f>CEITEC!P38+CŘS!P38+SKM!P38+SUKB!P38+UCT!P38+SPSSN!P38+#REF!+CTT!P38+ÚVT!P38+CJV!P38+CZS!P38+RMU!P38</f>
        <v>#REF!</v>
      </c>
      <c r="Q38" s="183" t="e">
        <f>CEITEC!Q38+CŘS!Q38+SKM!Q38+SUKB!Q38+UCT!Q38+SPSSN!Q38+#REF!+CTT!Q38+ÚVT!Q38+CJV!Q38+CZS!Q38+RMU!Q38</f>
        <v>#REF!</v>
      </c>
      <c r="R38" s="160" t="e">
        <f>CEITEC!R38+CŘS!R38+SKM!R38+SUKB!R38+UCT!R38+SPSSN!R38+#REF!+CTT!R38+ÚVT!R38+CJV!R38+CZS!R38+RMU!R38</f>
        <v>#REF!</v>
      </c>
      <c r="S38" s="951">
        <f>CEITEC!S38+CŘS!S38+SKM!S38+SUKB!S38+UCT!S38+SPSSN!S38+CTT!S38+ÚVT!S38+CJV!S38+CZS!S38+RMU!S38</f>
        <v>399499.90031999996</v>
      </c>
      <c r="T38" s="139"/>
      <c r="U38" s="939">
        <f>CEITEC!U38+CŘS!U38+SKM!U38+SUKB!U38+UCT!U38+SPSSN!U38+CTT!U38+ÚVT!U38+CJV!U38+CZS!U38+RMU!U38</f>
        <v>378294.09729000001</v>
      </c>
      <c r="V38" s="47">
        <f>CEITEC!V38+CŘS!V38+SKM!V38+SUKB!V38+UCT!V38+SPSSN!V38+CTT!V38+ÚVT!V38+CJV!V38+CZS!V38+RMU!V38</f>
        <v>382597.15940999996</v>
      </c>
    </row>
    <row r="39" spans="1:25" s="14" customFormat="1" ht="11.4" x14ac:dyDescent="0.2">
      <c r="A39" s="438"/>
      <c r="B39" s="236" t="s">
        <v>145</v>
      </c>
      <c r="C39" s="236"/>
      <c r="D39" s="236"/>
      <c r="E39" s="900">
        <v>35</v>
      </c>
      <c r="F39" s="521">
        <f t="shared" si="2"/>
        <v>177753.66</v>
      </c>
      <c r="G39" s="242">
        <f>CEITEC!G39+CŘS!G39+SKM!G39+SUKB!G39+UCT!G39+SPSSN!G39+CTT!G39+ÚVT!G39+CJV!G39+CZS!G39+RMU!G39</f>
        <v>177753.66</v>
      </c>
      <c r="H39" s="523">
        <f>CEITEC!H39+CŘS!H39+SKM!H39+SUKB!H39+UCT!H39+SPSSN!H39+CTT!H39+ÚVT!H39+CJV!H39+CZS!H39+RMU!H39</f>
        <v>0</v>
      </c>
      <c r="I39" s="241">
        <f>CEITEC!I39+CŘS!I39+SKM!I39+SUKB!I39+UCT!I39+SPSSN!I39+CTT!I39+ÚVT!I39+CJV!I39+CZS!I39+RMU!I39</f>
        <v>0</v>
      </c>
      <c r="J39" s="241">
        <f>CEITEC!J39+CŘS!J39+SKM!J39+SUKB!J39+UCT!J39+SPSSN!J39+CTT!J39+ÚVT!J39+CJV!J39+CZS!J39+RMU!J39</f>
        <v>0</v>
      </c>
      <c r="K39" s="241">
        <f>CEITEC!K39+CŘS!K39+SKM!K39+SUKB!K39+UCT!K39+SPSSN!K39+CTT!K39+ÚVT!K39+CJV!K39+CZS!K39+RMU!K39</f>
        <v>0</v>
      </c>
      <c r="L39" s="241">
        <f>CEITEC!L39+CŘS!L39+SKM!L39+SUKB!L39+UCT!L39+SPSSN!L39+CTT!L39+ÚVT!L39+CJV!L39+CZS!L39+RMU!L39</f>
        <v>0</v>
      </c>
      <c r="M39" s="241">
        <f>CEITEC!M39+CŘS!M39+SKM!M39+SUKB!M39+UCT!M39+SPSSN!M39+CTT!M39+ÚVT!M39+CJV!M39+CZS!M39+RMU!M39</f>
        <v>0</v>
      </c>
      <c r="N39" s="434">
        <f>CEITEC!N39+CŘS!N39+SKM!N39+SUKB!N39+UCT!N39+SPSSN!N39+CTT!N39+ÚVT!N39+CJV!N39+CZS!N39+RMU!N39</f>
        <v>0</v>
      </c>
      <c r="O39" s="71" t="e">
        <f>CEITEC!O39+CŘS!O39+SKM!O39+SUKB!O39+UCT!O39+SPSSN!O39+#REF!+CTT!O39+ÚVT!O39+CJV!O39+CZS!O39+RMU!O39</f>
        <v>#REF!</v>
      </c>
      <c r="P39" s="238" t="e">
        <f>CEITEC!P39+CŘS!P39+SKM!P39+SUKB!P39+UCT!P39+SPSSN!P39+#REF!+CTT!P39+ÚVT!P39+CJV!P39+CZS!P39+RMU!P39</f>
        <v>#REF!</v>
      </c>
      <c r="Q39" s="594" t="e">
        <f>CEITEC!Q39+CŘS!Q39+SKM!Q39+SUKB!Q39+UCT!Q39+SPSSN!Q39+#REF!+CTT!Q39+ÚVT!Q39+CJV!Q39+CZS!Q39+RMU!Q39</f>
        <v>#REF!</v>
      </c>
      <c r="R39" s="946" t="e">
        <f>CEITEC!R39+CŘS!R39+SKM!R39+SUKB!R39+UCT!R39+SPSSN!R39+#REF!+CTT!R39+ÚVT!R39+CJV!R39+CZS!R39+RMU!R39</f>
        <v>#REF!</v>
      </c>
      <c r="S39" s="238">
        <f>CEITEC!S39+CŘS!S39+SKM!S39+SUKB!S39+UCT!S39+SPSSN!S39+CTT!S39+ÚVT!S39+CJV!S39+CZS!S39+RMU!S39</f>
        <v>169398.77351</v>
      </c>
      <c r="T39" s="139"/>
      <c r="U39" s="522">
        <f>CEITEC!U39+CŘS!U39+SKM!U39+SUKB!U39+UCT!U39+SPSSN!U39+CTT!U39+ÚVT!U39+CJV!U39+CZS!U39+RMU!U39</f>
        <v>130213.78878</v>
      </c>
      <c r="V39" s="238">
        <f>CEITEC!V39+CŘS!V39+SKM!V39+SUKB!V39+UCT!V39+SPSSN!V39+CTT!V39+ÚVT!V39+CJV!V39+CZS!V39+RMU!V39</f>
        <v>298960.65743000002</v>
      </c>
    </row>
    <row r="40" spans="1:25" s="14" customFormat="1" ht="11.4" x14ac:dyDescent="0.2">
      <c r="A40" s="438"/>
      <c r="B40" s="442" t="s">
        <v>56</v>
      </c>
      <c r="C40" s="442"/>
      <c r="D40" s="442"/>
      <c r="E40" s="867">
        <v>36</v>
      </c>
      <c r="F40" s="47">
        <f t="shared" si="2"/>
        <v>45876</v>
      </c>
      <c r="G40" s="912">
        <f>CEITEC!G40+CŘS!G40+SKM!G40+SUKB!G40+UCT!G40+SPSSN!G40+CTT!G40+ÚVT!G40+CJV!G40+CZS!G40+RMU!G40</f>
        <v>45876</v>
      </c>
      <c r="H40" s="60">
        <f>CEITEC!H40+CŘS!H40+SKM!H40+SUKB!H40+UCT!H40+SPSSN!H40+CTT!H40+ÚVT!H40+CJV!H40+CZS!H40+RMU!H40</f>
        <v>0</v>
      </c>
      <c r="I40" s="60">
        <f>CEITEC!I40+CŘS!I40+SKM!I40+SUKB!I40+UCT!I40+SPSSN!I40+CTT!I40+ÚVT!I40+CJV!I40+CZS!I40+RMU!I40</f>
        <v>0</v>
      </c>
      <c r="J40" s="60">
        <f>CEITEC!J40+CŘS!J40+SKM!J40+SUKB!J40+UCT!J40+SPSSN!J40+CTT!J40+ÚVT!J40+CJV!J40+CZS!J40+RMU!J40</f>
        <v>0</v>
      </c>
      <c r="K40" s="60">
        <f>CEITEC!K40+CŘS!K40+SKM!K40+SUKB!K40+UCT!K40+SPSSN!K40+CTT!K40+ÚVT!K40+CJV!K40+CZS!K40+RMU!K40</f>
        <v>0</v>
      </c>
      <c r="L40" s="60">
        <f>CEITEC!L40+CŘS!L40+SKM!L40+SUKB!L40+UCT!L40+SPSSN!L40+CTT!L40+ÚVT!L40+CJV!L40+CZS!L40+RMU!L40</f>
        <v>0</v>
      </c>
      <c r="M40" s="60">
        <f>CEITEC!M40+CŘS!M40+SKM!M40+SUKB!M40+UCT!M40+SPSSN!M40+CTT!M40+ÚVT!M40+CJV!M40+CZS!M40+RMU!M40</f>
        <v>0</v>
      </c>
      <c r="N40" s="223">
        <f>CEITEC!N40+CŘS!N40+SKM!N40+SUKB!N40+UCT!N40+SPSSN!N40+CTT!N40+ÚVT!N40+CJV!N40+CZS!N40+RMU!N40</f>
        <v>0</v>
      </c>
      <c r="O40" s="944" t="e">
        <f>CEITEC!O40+CŘS!O40+SKM!O40+SUKB!O40+UCT!O40+SPSSN!O40+#REF!+CTT!O40+ÚVT!O40+CJV!O40+CZS!O40+RMU!O40</f>
        <v>#REF!</v>
      </c>
      <c r="P40" s="184" t="e">
        <f>CEITEC!P40+CŘS!P40+SKM!P40+SUKB!P40+UCT!P40+SPSSN!P40+#REF!+CTT!P40+ÚVT!P40+CJV!P40+CZS!P40+RMU!P40</f>
        <v>#REF!</v>
      </c>
      <c r="Q40" s="183" t="e">
        <f>CEITEC!Q40+CŘS!Q40+SKM!Q40+SUKB!Q40+UCT!Q40+SPSSN!Q40+#REF!+CTT!Q40+ÚVT!Q40+CJV!Q40+CZS!Q40+RMU!Q40</f>
        <v>#REF!</v>
      </c>
      <c r="R40" s="160" t="e">
        <f>CEITEC!R40+CŘS!R40+SKM!R40+SUKB!R40+UCT!R40+SPSSN!R40+#REF!+CTT!R40+ÚVT!R40+CJV!R40+CZS!R40+RMU!R40</f>
        <v>#REF!</v>
      </c>
      <c r="S40" s="951">
        <f>CEITEC!S40+CŘS!S40+SKM!S40+SUKB!S40+UCT!S40+SPSSN!S40+CTT!S40+ÚVT!S40+CJV!S40+CZS!S40+RMU!S40</f>
        <v>12949.839169999999</v>
      </c>
      <c r="T40" s="139"/>
      <c r="U40" s="939">
        <f>CEITEC!U40+CŘS!U40+SKM!U40+SUKB!U40+UCT!U40+SPSSN!U40+CTT!U40+ÚVT!U40+CJV!U40+CZS!U40+RMU!U40</f>
        <v>7495.4850000000006</v>
      </c>
      <c r="V40" s="47">
        <f>CEITEC!V40+CŘS!V40+SKM!V40+SUKB!V40+UCT!V40+SPSSN!V40+CTT!V40+ÚVT!V40+CJV!V40+CZS!V40+RMU!V40</f>
        <v>9410.0556400000005</v>
      </c>
    </row>
    <row r="41" spans="1:25" s="14" customFormat="1" ht="11.4" x14ac:dyDescent="0.2">
      <c r="A41" s="438"/>
      <c r="B41" s="442" t="s">
        <v>57</v>
      </c>
      <c r="C41" s="442"/>
      <c r="D41" s="442"/>
      <c r="E41" s="867">
        <v>37</v>
      </c>
      <c r="F41" s="47">
        <f t="shared" si="2"/>
        <v>665393</v>
      </c>
      <c r="G41" s="912">
        <f>CEITEC!G41+CŘS!G41+SKM!G41+SUKB!G41+UCT!G41+SPSSN!G41+CTT!G41+ÚVT!G41+CJV!G41+CZS!G41+RMU!G41</f>
        <v>665393</v>
      </c>
      <c r="H41" s="60">
        <f>CEITEC!H41+CŘS!H41+SKM!H41+SUKB!H41+UCT!H41+SPSSN!H41+CTT!H41+ÚVT!H41+CJV!H41+CZS!H41+RMU!H41</f>
        <v>0</v>
      </c>
      <c r="I41" s="60">
        <f>CEITEC!I41+CŘS!I41+SKM!I41+SUKB!I41+UCT!I41+SPSSN!I41+CTT!I41+ÚVT!I41+CJV!I41+CZS!I41+RMU!I41</f>
        <v>0</v>
      </c>
      <c r="J41" s="60">
        <f>CEITEC!J41+CŘS!J41+SKM!J41+SUKB!J41+UCT!J41+SPSSN!J41+CTT!J41+ÚVT!J41+CJV!J41+CZS!J41+RMU!J41</f>
        <v>0</v>
      </c>
      <c r="K41" s="60">
        <f>CEITEC!K41+CŘS!K41+SKM!K41+SUKB!K41+UCT!K41+SPSSN!K41+CTT!K41+ÚVT!K41+CJV!K41+CZS!K41+RMU!K41</f>
        <v>0</v>
      </c>
      <c r="L41" s="60">
        <f>CEITEC!L41+CŘS!L41+SKM!L41+SUKB!L41+UCT!L41+SPSSN!L41+CTT!L41+ÚVT!L41+CJV!L41+CZS!L41+RMU!L41</f>
        <v>0</v>
      </c>
      <c r="M41" s="60">
        <f>CEITEC!M41+CŘS!M41+SKM!M41+SUKB!M41+UCT!M41+SPSSN!M41+CTT!M41+ÚVT!M41+CJV!M41+CZS!M41+RMU!M41</f>
        <v>0</v>
      </c>
      <c r="N41" s="223">
        <f>CEITEC!N41+CŘS!N41+SKM!N41+SUKB!N41+UCT!N41+SPSSN!N41+CTT!N41+ÚVT!N41+CJV!N41+CZS!N41+RMU!N41</f>
        <v>0</v>
      </c>
      <c r="O41" s="944" t="e">
        <f>CEITEC!O41+CŘS!O41+SKM!O41+SUKB!O41+UCT!O41+SPSSN!O41+#REF!+CTT!O41+ÚVT!O41+CJV!O41+CZS!O41+RMU!O41</f>
        <v>#REF!</v>
      </c>
      <c r="P41" s="184" t="e">
        <f>CEITEC!P41+CŘS!P41+SKM!P41+SUKB!P41+UCT!P41+SPSSN!P41+#REF!+CTT!P41+ÚVT!P41+CJV!P41+CZS!P41+RMU!P41</f>
        <v>#REF!</v>
      </c>
      <c r="Q41" s="183" t="e">
        <f>CEITEC!Q41+CŘS!Q41+SKM!Q41+SUKB!Q41+UCT!Q41+SPSSN!Q41+#REF!+CTT!Q41+ÚVT!Q41+CJV!Q41+CZS!Q41+RMU!Q41</f>
        <v>#REF!</v>
      </c>
      <c r="R41" s="160" t="e">
        <f>CEITEC!R41+CŘS!R41+SKM!R41+SUKB!R41+UCT!R41+SPSSN!R41+#REF!+CTT!R41+ÚVT!R41+CJV!R41+CZS!R41+RMU!R41</f>
        <v>#REF!</v>
      </c>
      <c r="S41" s="951">
        <f>CEITEC!S41+CŘS!S41+SKM!S41+SUKB!S41+UCT!S41+SPSSN!S41+CTT!S41+ÚVT!S41+CJV!S41+CZS!S41+RMU!S41</f>
        <v>607645.13451999996</v>
      </c>
      <c r="T41" s="139"/>
      <c r="U41" s="939">
        <f>CEITEC!U41+CŘS!U41+SKM!U41+SUKB!U41+UCT!U41+SPSSN!U41+CTT!U41+ÚVT!U41+CJV!U41+CZS!U41+RMU!U41</f>
        <v>613437.56599999999</v>
      </c>
      <c r="V41" s="47">
        <f>CEITEC!V41+CŘS!V41+SKM!V41+SUKB!V41+UCT!V41+SPSSN!V41+CTT!V41+ÚVT!V41+CJV!V41+CZS!V41+RMU!V41</f>
        <v>593472.25704000005</v>
      </c>
    </row>
    <row r="42" spans="1:25" s="14" customFormat="1" ht="11.4" x14ac:dyDescent="0.2">
      <c r="A42" s="438"/>
      <c r="B42" s="442" t="s">
        <v>58</v>
      </c>
      <c r="C42" s="442"/>
      <c r="D42" s="442"/>
      <c r="E42" s="867">
        <v>38</v>
      </c>
      <c r="F42" s="47">
        <f t="shared" si="2"/>
        <v>113636</v>
      </c>
      <c r="G42" s="912">
        <f>CEITEC!G42+CŘS!G42+SKM!G42+SUKB!G42+UCT!G42+SPSSN!G42+CTT!G42+ÚVT!G42+CJV!G42+CZS!G42+RMU!G42</f>
        <v>0</v>
      </c>
      <c r="H42" s="60">
        <f>CEITEC!H42+CŘS!H42+SKM!H42+SUKB!H42+UCT!H42+SPSSN!H42+CTT!H42+ÚVT!H42+CJV!H42+CZS!H42+RMU!H42</f>
        <v>106524</v>
      </c>
      <c r="I42" s="60">
        <f>CEITEC!I42+CŘS!I42+SKM!I42+SUKB!I42+UCT!I42+SPSSN!I42+CTT!I42+ÚVT!I42+CJV!I42+CZS!I42+RMU!I42</f>
        <v>0</v>
      </c>
      <c r="J42" s="60">
        <f>CEITEC!J42+CŘS!J42+SKM!J42+SUKB!J42+UCT!J42+SPSSN!J42+CTT!J42+ÚVT!J42+CJV!J42+CZS!J42+RMU!J42</f>
        <v>0</v>
      </c>
      <c r="K42" s="60">
        <f>CEITEC!K42+CŘS!K42+SKM!K42+SUKB!K42+UCT!K42+SPSSN!K42+CTT!K42+ÚVT!K42+CJV!K42+CZS!K42+RMU!K42</f>
        <v>0</v>
      </c>
      <c r="L42" s="60">
        <f>CEITEC!L42+CŘS!L42+SKM!L42+SUKB!L42+UCT!L42+SPSSN!L42+CTT!L42+ÚVT!L42+CJV!L42+CZS!L42+RMU!L42</f>
        <v>5612</v>
      </c>
      <c r="M42" s="60">
        <f>CEITEC!M42+CŘS!M42+SKM!M42+SUKB!M42+UCT!M42+SPSSN!M42+CTT!M42+ÚVT!M42+CJV!M42+CZS!M42+RMU!M42</f>
        <v>1500</v>
      </c>
      <c r="N42" s="223">
        <f>CEITEC!N42+CŘS!N42+SKM!N42+SUKB!N42+UCT!N42+SPSSN!N42+CTT!N42+ÚVT!N42+CJV!N42+CZS!N42+RMU!N42</f>
        <v>0</v>
      </c>
      <c r="O42" s="944" t="e">
        <f>CEITEC!O42+CŘS!O42+SKM!O42+SUKB!O42+UCT!O42+SPSSN!O42+#REF!+CTT!O42+ÚVT!O42+CJV!O42+CZS!O42+RMU!O42</f>
        <v>#REF!</v>
      </c>
      <c r="P42" s="184" t="e">
        <f>CEITEC!P42+CŘS!P42+SKM!P42+SUKB!P42+UCT!P42+SPSSN!P42+#REF!+CTT!P42+ÚVT!P42+CJV!P42+CZS!P42+RMU!P42</f>
        <v>#REF!</v>
      </c>
      <c r="Q42" s="183" t="e">
        <f>CEITEC!Q42+CŘS!Q42+SKM!Q42+SUKB!Q42+UCT!Q42+SPSSN!Q42+#REF!+CTT!Q42+ÚVT!Q42+CJV!Q42+CZS!Q42+RMU!Q42</f>
        <v>#REF!</v>
      </c>
      <c r="R42" s="160" t="e">
        <f>CEITEC!R42+CŘS!R42+SKM!R42+SUKB!R42+UCT!R42+SPSSN!R42+#REF!+CTT!R42+ÚVT!R42+CJV!R42+CZS!R42+RMU!R42</f>
        <v>#REF!</v>
      </c>
      <c r="S42" s="951">
        <f>CEITEC!S42+CŘS!S42+SKM!S42+SUKB!S42+UCT!S42+SPSSN!S42+CTT!S42+ÚVT!S42+CJV!S42+CZS!S42+RMU!S42</f>
        <v>67009.187700000009</v>
      </c>
      <c r="T42" s="139"/>
      <c r="U42" s="939">
        <f>CEITEC!U42+CŘS!U42+SKM!U42+SUKB!U42+UCT!U42+SPSSN!U42+CTT!U42+ÚVT!U42+CJV!U42+CZS!U42+RMU!U42</f>
        <v>190372</v>
      </c>
      <c r="V42" s="47">
        <f>CEITEC!V42+CŘS!V42+SKM!V42+SUKB!V42+UCT!V42+SPSSN!V42+CTT!V42+ÚVT!V42+CJV!V42+CZS!V42+RMU!V42</f>
        <v>74541.921960000007</v>
      </c>
    </row>
    <row r="43" spans="1:25" s="14" customFormat="1" ht="11.4" x14ac:dyDescent="0.2">
      <c r="A43" s="445"/>
      <c r="B43" s="446" t="s">
        <v>46</v>
      </c>
      <c r="C43" s="446"/>
      <c r="D43" s="446"/>
      <c r="E43" s="915">
        <v>39</v>
      </c>
      <c r="F43" s="47">
        <f t="shared" si="2"/>
        <v>120338</v>
      </c>
      <c r="G43" s="947">
        <f>CEITEC!G43+CŘS!G43+SKM!G43+SUKB!G43+UCT!G43+SPSSN!G43+CTT!G43+ÚVT!G43+CJV!G43+CZS!G43+RMU!G43</f>
        <v>120338</v>
      </c>
      <c r="H43" s="949">
        <f>CEITEC!H43+CŘS!H43+SKM!H43+SUKB!H43+UCT!H43+SPSSN!H43+CTT!H43+ÚVT!H43+CJV!H43+CZS!H43+RMU!H43</f>
        <v>0</v>
      </c>
      <c r="I43" s="948">
        <f>CEITEC!I43+CŘS!I43+SKM!I43+SUKB!I43+UCT!I43+SPSSN!I43+CTT!I43+ÚVT!I43+CJV!I43+CZS!I43+RMU!I43</f>
        <v>0</v>
      </c>
      <c r="J43" s="948">
        <f>CEITEC!J43+CŘS!J43+SKM!J43+SUKB!J43+UCT!J43+SPSSN!J43+CTT!J43+ÚVT!J43+CJV!J43+CZS!J43+RMU!J43</f>
        <v>0</v>
      </c>
      <c r="K43" s="948">
        <f>CEITEC!K43+CŘS!K43+SKM!K43+SUKB!K43+UCT!K43+SPSSN!K43+CTT!K43+ÚVT!K43+CJV!K43+CZS!K43+RMU!K43</f>
        <v>0</v>
      </c>
      <c r="L43" s="948">
        <f>CEITEC!L43+CŘS!L43+SKM!L43+SUKB!L43+UCT!L43+SPSSN!L43+CTT!L43+ÚVT!L43+CJV!L43+CZS!L43+RMU!L43</f>
        <v>0</v>
      </c>
      <c r="M43" s="948">
        <f>CEITEC!M43+CŘS!M43+SKM!M43+SUKB!M43+UCT!M43+SPSSN!M43+CTT!M43+ÚVT!M43+CJV!M43+CZS!M43+RMU!M43</f>
        <v>0</v>
      </c>
      <c r="N43" s="949">
        <f>CEITEC!N43+CŘS!N43+SKM!N43+SUKB!N43+UCT!N43+SPSSN!N43+CTT!N43+ÚVT!N43+CJV!N43+CZS!N43+RMU!N43</f>
        <v>0</v>
      </c>
      <c r="O43" s="917" t="e">
        <f>CEITEC!O43+CŘS!O43+SKM!O43+SUKB!O43+UCT!O43+SPSSN!O43+#REF!+CTT!O43+ÚVT!O43+CJV!O43+CZS!O43+RMU!O43</f>
        <v>#REF!</v>
      </c>
      <c r="P43" s="514" t="e">
        <f>CEITEC!P43+CŘS!P43+SKM!P43+SUKB!P43+UCT!P43+SPSSN!P43+#REF!+CTT!P43+ÚVT!P43+CJV!P43+CZS!P43+RMU!P43</f>
        <v>#REF!</v>
      </c>
      <c r="Q43" s="952" t="e">
        <f>CEITEC!Q43+CŘS!Q43+SKM!Q43+SUKB!Q43+UCT!Q43+SPSSN!Q43+#REF!+CTT!Q43+ÚVT!Q43+CJV!Q43+CZS!Q43+RMU!Q43</f>
        <v>#REF!</v>
      </c>
      <c r="R43" s="953" t="e">
        <f>CEITEC!R43+CŘS!R43+SKM!R43+SUKB!R43+UCT!R43+SPSSN!R43+#REF!+CTT!R43+ÚVT!R43+CJV!R43+CZS!R43+RMU!R43</f>
        <v>#REF!</v>
      </c>
      <c r="S43" s="882">
        <f>CEITEC!S43+CŘS!S43+SKM!S43+SUKB!S43+UCT!S43+SPSSN!S43+CTT!S43+ÚVT!S43+CJV!S43+CZS!S43+RMU!S43</f>
        <v>103618.25413</v>
      </c>
      <c r="T43" s="229"/>
      <c r="U43" s="941">
        <f>CEITEC!U43+CŘS!U43+SKM!U43+SUKB!U43+UCT!U43+SPSSN!U43+CTT!U43+ÚVT!U43+CJV!U43+CZS!U43+RMU!U43</f>
        <v>94475</v>
      </c>
      <c r="V43" s="163">
        <f>CEITEC!V43+CŘS!V43+SKM!V43+SUKB!V43+UCT!V43+SPSSN!V43+CTT!V43+ÚVT!V43+CJV!V43+CZS!V43+RMU!V43</f>
        <v>109880.53169</v>
      </c>
    </row>
    <row r="44" spans="1:25" s="14" customFormat="1" ht="12" thickBot="1" x14ac:dyDescent="0.25">
      <c r="A44" s="438" t="s">
        <v>169</v>
      </c>
      <c r="B44" s="441"/>
      <c r="C44" s="441"/>
      <c r="D44" s="441"/>
      <c r="E44" s="903">
        <v>40</v>
      </c>
      <c r="F44" s="918">
        <f>F29+F33+F37+F41+F42+F43-F6-F27</f>
        <v>50460.799428944243</v>
      </c>
      <c r="G44" s="919">
        <f>G29+G33+G37+G41+G42+G43-G6-G27</f>
        <v>50460.799428944243</v>
      </c>
      <c r="H44" s="920">
        <f>CEITEC!H44+CŘS!H44+SKM!H44+SUKB!H44+UCT!H44+SPSSN!H44+CTT!H44+ÚVT!H44+CJV!H44+CZS!H44+RMU!H44</f>
        <v>0</v>
      </c>
      <c r="I44" s="921">
        <f>CEITEC!I44+CŘS!I44+SKM!I44+SUKB!I44+UCT!I44+SPSSN!I44+CTT!I44+ÚVT!I44+CJV!I44+CZS!I44+RMU!I44</f>
        <v>0</v>
      </c>
      <c r="J44" s="921">
        <f>CEITEC!J44+CŘS!J44+SKM!J44+SUKB!J44+UCT!J44+SPSSN!J44+CTT!J44+ÚVT!J44+CJV!J44+CZS!J44+RMU!J44</f>
        <v>0</v>
      </c>
      <c r="K44" s="954">
        <f>CEITEC!K44+CŘS!K44+SKM!K44+SUKB!K44+UCT!K44+SPSSN!K44+CTT!K44+ÚVT!K44+CJV!K44+CZS!K44+RMU!K44</f>
        <v>0</v>
      </c>
      <c r="L44" s="921">
        <f>CEITEC!L44+CŘS!L44+SKM!L44+SUKB!L44+UCT!L44+SPSSN!L44+CTT!L44+ÚVT!L44+CJV!L44+CZS!L44+RMU!L44</f>
        <v>0</v>
      </c>
      <c r="M44" s="921">
        <f>CEITEC!M44+CŘS!M44+SKM!M44+SUKB!M44+UCT!M44+SPSSN!M44+CTT!M44+ÚVT!M44+CJV!M44+CZS!M44+RMU!M44</f>
        <v>0</v>
      </c>
      <c r="N44" s="920">
        <f>CEITEC!N44+CŘS!N44+SKM!N44+SUKB!N44+UCT!N44+SPSSN!N44+CTT!N44+ÚVT!N44+CJV!N44+CZS!N44+RMU!N44</f>
        <v>0</v>
      </c>
      <c r="O44" s="516" t="e">
        <f>SKM!O44+SUKB!O44+UCT!O44+SPSSN!O44+#REF!+ÚVT!O44+CJV!O44+CZS!O44+RMU!O44</f>
        <v>#REF!</v>
      </c>
      <c r="P44" s="515" t="e">
        <f>SKM!P44+SUKB!P44+UCT!P44+SPSSN!P44+#REF!+ÚVT!P44+CJV!P44+CZS!P44+RMU!P44</f>
        <v>#REF!</v>
      </c>
      <c r="Q44" s="955"/>
      <c r="R44" s="516" t="e">
        <f>R29+R33+R37+R41+R42+R43-R6-R27</f>
        <v>#REF!</v>
      </c>
      <c r="S44" s="951">
        <f>CEITEC!S44+CŘS!S44+SKM!S44+SUKB!S44+UCT!S44+SPSSN!S44+CTT!S44+ÚVT!S44+CJV!S44+CZS!S44+RMU!S44</f>
        <v>43110.780169999984</v>
      </c>
      <c r="T44" s="139"/>
      <c r="U44" s="950">
        <f>CEITEC!U44+CŘS!U44+SKM!U44+SUKB!U44+UCT!U44+SPSSN!U44+CTT!U44+ÚVT!U44+CJV!U44+CZS!U44+RMU!U44</f>
        <v>29033.226187099965</v>
      </c>
      <c r="V44" s="477">
        <f>CEITEC!V44+CŘS!V44+SKM!V44+SUKB!V44+UCT!V44+SPSSN!V44+CTT!V44+ÚVT!V44+CJV!V44+CZS!V44+RMU!V44</f>
        <v>42084.942210000103</v>
      </c>
    </row>
    <row r="45" spans="1:25" ht="13.8" thickBot="1" x14ac:dyDescent="0.3">
      <c r="A45" s="787" t="s">
        <v>168</v>
      </c>
      <c r="B45" s="931"/>
      <c r="C45" s="931"/>
      <c r="D45" s="931"/>
      <c r="E45" s="858">
        <v>41</v>
      </c>
      <c r="F45" s="859">
        <f t="shared" ref="F45:P45" si="4">F28-F5</f>
        <v>50460.403405036312</v>
      </c>
      <c r="G45" s="860">
        <f t="shared" si="4"/>
        <v>50460.403405036312</v>
      </c>
      <c r="H45" s="861">
        <f t="shared" si="4"/>
        <v>0</v>
      </c>
      <c r="I45" s="861">
        <f t="shared" si="4"/>
        <v>0</v>
      </c>
      <c r="J45" s="861">
        <f t="shared" si="4"/>
        <v>0</v>
      </c>
      <c r="K45" s="861">
        <f t="shared" si="4"/>
        <v>0</v>
      </c>
      <c r="L45" s="861">
        <f t="shared" si="4"/>
        <v>0</v>
      </c>
      <c r="M45" s="861">
        <f t="shared" si="4"/>
        <v>0</v>
      </c>
      <c r="N45" s="862">
        <f>N28-N5</f>
        <v>0</v>
      </c>
      <c r="O45" s="863" t="e">
        <f t="shared" si="4"/>
        <v>#REF!</v>
      </c>
      <c r="P45" s="934" t="e">
        <f t="shared" si="4"/>
        <v>#REF!</v>
      </c>
      <c r="Q45" s="864"/>
      <c r="R45" s="934" t="e">
        <f>R28-R5</f>
        <v>#REF!</v>
      </c>
      <c r="S45" s="935">
        <f>S28-S5</f>
        <v>43110.614200000186</v>
      </c>
      <c r="T45" s="911"/>
      <c r="U45" s="859">
        <f>U28-U5</f>
        <v>29033.227094599977</v>
      </c>
      <c r="V45" s="859">
        <f>V28-V5</f>
        <v>43446.557840000372</v>
      </c>
      <c r="W45" s="14"/>
      <c r="X45" s="14"/>
      <c r="Y45" s="14"/>
    </row>
    <row r="46" spans="1:25" x14ac:dyDescent="0.25">
      <c r="A46" s="24"/>
      <c r="C46" s="24"/>
      <c r="D46" s="24"/>
      <c r="E46" s="472" t="s">
        <v>162</v>
      </c>
      <c r="F46" s="473"/>
      <c r="G46" s="473"/>
      <c r="H46" s="468"/>
      <c r="I46" s="468"/>
      <c r="J46" s="468"/>
      <c r="K46" s="468"/>
      <c r="L46" s="468"/>
      <c r="M46" s="468"/>
      <c r="N46" s="517"/>
      <c r="O46" s="517"/>
      <c r="P46" s="517"/>
      <c r="Q46" s="517"/>
      <c r="R46" s="517"/>
      <c r="S46" s="517"/>
      <c r="T46" s="517"/>
      <c r="U46" s="517"/>
      <c r="V46" s="517"/>
      <c r="W46" s="14"/>
      <c r="X46" s="14"/>
      <c r="Y46" s="14"/>
    </row>
    <row r="47" spans="1:25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f>CEITEC!F47+SKM!F47+SUKB!F47+UCT!F47+SPSSN!F47+CTT!F47+ÚVT!F47+CJV!F47+CZS!F47+RMU!F47</f>
        <v>887</v>
      </c>
      <c r="G47" s="25"/>
      <c r="S47" s="501"/>
      <c r="T47" s="501"/>
      <c r="U47" s="501"/>
      <c r="V47" s="501"/>
    </row>
    <row r="48" spans="1:25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f>CEITEC!F48+SKM!F48+SUKB!F48+UCT!F48+SPSSN!F48+CTT!F48+ÚVT!F48+CJV!F48+CZS!F48+RMU!F48</f>
        <v>7700</v>
      </c>
      <c r="G48" s="25"/>
      <c r="S48" s="501"/>
      <c r="T48" s="501"/>
      <c r="U48" s="501"/>
      <c r="V48" s="501"/>
    </row>
    <row r="49" spans="2:22" s="29" customFormat="1" ht="11.25" hidden="1" customHeight="1" x14ac:dyDescent="0.2">
      <c r="B49" s="293" t="s">
        <v>135</v>
      </c>
      <c r="C49" s="294"/>
      <c r="D49" s="294"/>
      <c r="E49" s="295"/>
      <c r="F49" s="296"/>
      <c r="G49" s="297"/>
      <c r="H49" s="297"/>
      <c r="I49" s="294"/>
      <c r="J49" s="294"/>
      <c r="K49" s="294"/>
      <c r="L49" s="294"/>
      <c r="M49" s="294"/>
      <c r="N49" s="294"/>
      <c r="O49" s="294"/>
      <c r="P49" s="309" t="e">
        <f>SKM!#REF!+SUKB!P57+UCT!P49+SPSSN!P58+#REF!+ÚVT!#REF!+CJV!P55+CZS!P58+RMU!#REF!</f>
        <v>#REF!</v>
      </c>
      <c r="Q49" s="298"/>
      <c r="R49" s="309" t="e">
        <f>SKM!#REF!+SUKB!R57+UCT!R49+SPSSN!R58+#REF!+ÚVT!#REF!+CJV!R55+CZS!R58+RMU!#REF!</f>
        <v>#REF!</v>
      </c>
      <c r="S49" s="24"/>
      <c r="T49" s="141"/>
      <c r="U49" s="296"/>
      <c r="V49" s="24"/>
    </row>
    <row r="50" spans="2:22" s="29" customFormat="1" ht="11.25" hidden="1" customHeight="1" x14ac:dyDescent="0.2">
      <c r="B50" s="304" t="s">
        <v>136</v>
      </c>
      <c r="C50" s="305"/>
      <c r="D50" s="305"/>
      <c r="E50" s="306"/>
      <c r="F50" s="307"/>
      <c r="G50" s="51"/>
      <c r="H50" s="51"/>
      <c r="I50" s="305"/>
      <c r="J50" s="305"/>
      <c r="K50" s="305"/>
      <c r="L50" s="305"/>
      <c r="M50" s="305"/>
      <c r="N50" s="305"/>
      <c r="O50" s="305"/>
      <c r="P50" s="310" t="e">
        <f>SKM!#REF!+SUKB!P58+UCT!P52+SPSSN!P59+#REF!+ÚVT!#REF!+CJV!P56+CZS!P59+RMU!#REF!</f>
        <v>#REF!</v>
      </c>
      <c r="Q50" s="308"/>
      <c r="R50" s="310" t="e">
        <f>SKM!#REF!+SUKB!R58+UCT!R52+SPSSN!R59+#REF!+ÚVT!#REF!+CJV!R56+CZS!R59+RMU!#REF!</f>
        <v>#REF!</v>
      </c>
      <c r="S50" s="24"/>
      <c r="T50" s="141"/>
      <c r="U50" s="307"/>
      <c r="V50" s="24"/>
    </row>
    <row r="51" spans="2:22" s="29" customFormat="1" ht="11.25" hidden="1" customHeight="1" x14ac:dyDescent="0.2">
      <c r="B51" s="304" t="s">
        <v>137</v>
      </c>
      <c r="C51" s="305"/>
      <c r="D51" s="305"/>
      <c r="E51" s="306"/>
      <c r="F51" s="307"/>
      <c r="G51" s="51"/>
      <c r="H51" s="51"/>
      <c r="I51" s="305"/>
      <c r="J51" s="305"/>
      <c r="K51" s="305"/>
      <c r="L51" s="305"/>
      <c r="M51" s="305"/>
      <c r="N51" s="305"/>
      <c r="O51" s="305"/>
      <c r="P51" s="310" t="e">
        <f>SKM!#REF!+SUKB!P59+UCT!P53+SPSSN!P60+#REF!+ÚVT!#REF!+CJV!P57+CZS!P60+RMU!#REF!</f>
        <v>#REF!</v>
      </c>
      <c r="Q51" s="308"/>
      <c r="R51" s="310" t="e">
        <f>SKM!#REF!+SUKB!R59+UCT!R53+SPSSN!R60+#REF!+ÚVT!#REF!+CJV!R57+CZS!R60+RMU!#REF!</f>
        <v>#REF!</v>
      </c>
      <c r="S51" s="24"/>
      <c r="T51" s="141"/>
      <c r="U51" s="307"/>
      <c r="V51" s="24"/>
    </row>
    <row r="52" spans="2:22" s="29" customFormat="1" ht="10.199999999999999" hidden="1" x14ac:dyDescent="0.2">
      <c r="B52" s="304" t="s">
        <v>138</v>
      </c>
      <c r="C52" s="305"/>
      <c r="D52" s="305"/>
      <c r="E52" s="306"/>
      <c r="F52" s="307"/>
      <c r="G52" s="51"/>
      <c r="H52" s="305"/>
      <c r="I52" s="305"/>
      <c r="J52" s="305"/>
      <c r="K52" s="305"/>
      <c r="L52" s="305"/>
      <c r="M52" s="305"/>
      <c r="N52" s="305"/>
      <c r="O52" s="305"/>
      <c r="P52" s="310" t="e">
        <f>SKM!#REF!+SUKB!P60+UCT!P54+SPSSN!P61+#REF!+ÚVT!#REF!+CJV!P58+CZS!P61+RMU!#REF!</f>
        <v>#REF!</v>
      </c>
      <c r="Q52" s="308"/>
      <c r="R52" s="310" t="e">
        <f>SKM!#REF!+SUKB!R60+UCT!R54+SPSSN!R61+#REF!+ÚVT!#REF!+CJV!R58+CZS!R61+RMU!#REF!</f>
        <v>#REF!</v>
      </c>
      <c r="S52" s="24"/>
      <c r="T52" s="141"/>
      <c r="U52" s="307"/>
      <c r="V52" s="24"/>
    </row>
    <row r="53" spans="2:22" s="29" customFormat="1" ht="10.199999999999999" hidden="1" x14ac:dyDescent="0.2">
      <c r="B53" s="299" t="s">
        <v>139</v>
      </c>
      <c r="C53" s="300"/>
      <c r="D53" s="300"/>
      <c r="E53" s="301"/>
      <c r="F53" s="302"/>
      <c r="G53" s="300"/>
      <c r="H53" s="300"/>
      <c r="I53" s="300"/>
      <c r="J53" s="300"/>
      <c r="K53" s="300"/>
      <c r="L53" s="300"/>
      <c r="M53" s="300"/>
      <c r="N53" s="300"/>
      <c r="O53" s="300"/>
      <c r="P53" s="311" t="e">
        <f>SKM!#REF!+SUKB!P61+UCT!P55+SPSSN!P62+#REF!+ÚVT!#REF!+CJV!P59+CZS!P62+RMU!#REF!</f>
        <v>#REF!</v>
      </c>
      <c r="Q53" s="303"/>
      <c r="R53" s="311" t="e">
        <f>SKM!#REF!+SUKB!R61+UCT!R55+SPSSN!R62+#REF!+ÚVT!#REF!+CJV!R59+CZS!R62+RMU!#REF!</f>
        <v>#REF!</v>
      </c>
      <c r="S53" s="24"/>
      <c r="T53" s="141"/>
      <c r="U53" s="302"/>
      <c r="V53" s="24"/>
    </row>
    <row r="54" spans="2:22" hidden="1" x14ac:dyDescent="0.25"/>
  </sheetData>
  <mergeCells count="6">
    <mergeCell ref="A47:D47"/>
    <mergeCell ref="A48:E48"/>
    <mergeCell ref="A3:D3"/>
    <mergeCell ref="C4:D4"/>
    <mergeCell ref="T3:T4"/>
    <mergeCell ref="H3:N3"/>
  </mergeCells>
  <phoneticPr fontId="0" type="noConversion"/>
  <pageMargins left="0.47244094488188981" right="0.39370078740157483" top="0.35433070866141736" bottom="0.35433070866141736" header="0.23622047244094491" footer="0.19685039370078741"/>
  <pageSetup paperSize="9" scale="85" orientation="landscape" r:id="rId1"/>
  <headerFooter alignWithMargins="0"/>
  <ignoredErrors>
    <ignoredError sqref="F28" 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R57"/>
  <sheetViews>
    <sheetView showGridLines="0" zoomScaleNormal="100" workbookViewId="0">
      <selection sqref="A1:D1"/>
    </sheetView>
  </sheetViews>
  <sheetFormatPr defaultColWidth="8.5546875" defaultRowHeight="13.2" x14ac:dyDescent="0.25"/>
  <cols>
    <col min="1" max="1" width="8.44140625" style="714" customWidth="1"/>
    <col min="2" max="2" width="5.5546875" style="714" customWidth="1"/>
    <col min="3" max="3" width="6.44140625" style="714" customWidth="1"/>
    <col min="4" max="4" width="6.88671875" style="714" customWidth="1"/>
    <col min="5" max="5" width="23.44140625" style="714" customWidth="1"/>
    <col min="6" max="6" width="3.5546875" style="823" bestFit="1" customWidth="1"/>
    <col min="7" max="7" width="63.6640625" style="816" customWidth="1"/>
    <col min="8" max="8" width="10" style="714" customWidth="1"/>
    <col min="9" max="9" width="7.5546875" style="741" customWidth="1"/>
    <col min="10" max="13" width="8" style="741" customWidth="1"/>
    <col min="14" max="14" width="8.109375" style="741" customWidth="1"/>
    <col min="15" max="15" width="10.109375" style="814" customWidth="1"/>
    <col min="16" max="16" width="3.88671875" style="714" customWidth="1"/>
    <col min="17" max="16384" width="8.5546875" style="714"/>
  </cols>
  <sheetData>
    <row r="1" spans="1:18" ht="15.75" customHeight="1" x14ac:dyDescent="0.3">
      <c r="A1" s="1067" t="s">
        <v>209</v>
      </c>
      <c r="B1" s="1068"/>
      <c r="C1" s="1068"/>
      <c r="D1" s="1069"/>
      <c r="E1" s="708"/>
      <c r="F1" s="709"/>
      <c r="G1" s="710"/>
      <c r="H1" s="711" t="s">
        <v>0</v>
      </c>
      <c r="I1" s="712" t="s">
        <v>2</v>
      </c>
      <c r="J1" s="1070" t="s">
        <v>3</v>
      </c>
      <c r="K1" s="1071"/>
      <c r="L1" s="1071"/>
      <c r="M1" s="1071"/>
      <c r="N1" s="1072"/>
      <c r="O1" s="713" t="s">
        <v>4</v>
      </c>
    </row>
    <row r="2" spans="1:18" ht="14.4" thickBot="1" x14ac:dyDescent="0.35">
      <c r="A2" s="715" t="s">
        <v>171</v>
      </c>
      <c r="B2" s="716"/>
      <c r="C2" s="716"/>
      <c r="D2" s="1073" t="s">
        <v>172</v>
      </c>
      <c r="E2" s="1074"/>
      <c r="F2" s="717" t="s">
        <v>5</v>
      </c>
      <c r="G2" s="718" t="s">
        <v>6</v>
      </c>
      <c r="H2" s="719">
        <v>2024</v>
      </c>
      <c r="I2" s="720" t="s">
        <v>8</v>
      </c>
      <c r="J2" s="721" t="s">
        <v>9</v>
      </c>
      <c r="K2" s="722" t="s">
        <v>10</v>
      </c>
      <c r="L2" s="722" t="s">
        <v>11</v>
      </c>
      <c r="M2" s="723" t="s">
        <v>107</v>
      </c>
      <c r="N2" s="720" t="s">
        <v>12</v>
      </c>
      <c r="O2" s="724">
        <v>2023</v>
      </c>
    </row>
    <row r="3" spans="1:18" ht="13.8" thickBot="1" x14ac:dyDescent="0.3">
      <c r="A3" s="725" t="s">
        <v>173</v>
      </c>
      <c r="B3" s="726"/>
      <c r="C3" s="726"/>
      <c r="D3" s="726"/>
      <c r="E3" s="726"/>
      <c r="F3" s="727">
        <v>1</v>
      </c>
      <c r="G3" s="728"/>
      <c r="H3" s="729">
        <f t="shared" ref="H3:O3" si="0">H4+SUM(H18:H27)</f>
        <v>0</v>
      </c>
      <c r="I3" s="730">
        <f t="shared" si="0"/>
        <v>0</v>
      </c>
      <c r="J3" s="731">
        <f t="shared" si="0"/>
        <v>0</v>
      </c>
      <c r="K3" s="731">
        <f t="shared" si="0"/>
        <v>0</v>
      </c>
      <c r="L3" s="731">
        <f t="shared" si="0"/>
        <v>0</v>
      </c>
      <c r="M3" s="731">
        <f t="shared" si="0"/>
        <v>0</v>
      </c>
      <c r="N3" s="730">
        <f t="shared" si="0"/>
        <v>0</v>
      </c>
      <c r="O3" s="732">
        <f t="shared" si="0"/>
        <v>0</v>
      </c>
    </row>
    <row r="4" spans="1:18" s="741" customFormat="1" ht="25.5" customHeight="1" x14ac:dyDescent="0.2">
      <c r="A4" s="733" t="s">
        <v>14</v>
      </c>
      <c r="B4" s="734" t="s">
        <v>15</v>
      </c>
      <c r="C4" s="734"/>
      <c r="D4" s="734"/>
      <c r="E4" s="734"/>
      <c r="F4" s="735">
        <f>F3+1</f>
        <v>2</v>
      </c>
      <c r="G4" s="736" t="s">
        <v>193</v>
      </c>
      <c r="H4" s="737">
        <f>SUM(H5:H15)</f>
        <v>0</v>
      </c>
      <c r="I4" s="738">
        <f t="shared" ref="I4:O4" si="1">SUM(I5:I15)</f>
        <v>0</v>
      </c>
      <c r="J4" s="739">
        <f t="shared" si="1"/>
        <v>0</v>
      </c>
      <c r="K4" s="739">
        <f t="shared" si="1"/>
        <v>0</v>
      </c>
      <c r="L4" s="739">
        <f t="shared" si="1"/>
        <v>0</v>
      </c>
      <c r="M4" s="739">
        <f t="shared" si="1"/>
        <v>0</v>
      </c>
      <c r="N4" s="738">
        <f t="shared" si="1"/>
        <v>0</v>
      </c>
      <c r="O4" s="740">
        <f t="shared" si="1"/>
        <v>0</v>
      </c>
    </row>
    <row r="5" spans="1:18" s="743" customFormat="1" x14ac:dyDescent="0.25">
      <c r="A5" s="742"/>
      <c r="C5" s="743" t="s">
        <v>16</v>
      </c>
      <c r="D5" s="744" t="s">
        <v>17</v>
      </c>
      <c r="E5" s="744"/>
      <c r="F5" s="745">
        <f t="shared" ref="F5:F26" si="2">F4+1</f>
        <v>3</v>
      </c>
      <c r="G5" s="746"/>
      <c r="H5" s="747"/>
      <c r="I5" s="748"/>
      <c r="J5" s="748"/>
      <c r="K5" s="749"/>
      <c r="L5" s="749"/>
      <c r="M5" s="749"/>
      <c r="N5" s="750"/>
      <c r="O5" s="751"/>
    </row>
    <row r="6" spans="1:18" s="743" customFormat="1" x14ac:dyDescent="0.25">
      <c r="A6" s="742"/>
      <c r="D6" s="744" t="s">
        <v>18</v>
      </c>
      <c r="E6" s="744"/>
      <c r="F6" s="745">
        <f t="shared" si="2"/>
        <v>4</v>
      </c>
      <c r="G6" s="746"/>
      <c r="H6" s="747"/>
      <c r="I6" s="748"/>
      <c r="J6" s="748"/>
      <c r="K6" s="749"/>
      <c r="L6" s="749"/>
      <c r="M6" s="749"/>
      <c r="N6" s="750"/>
      <c r="O6" s="751"/>
    </row>
    <row r="7" spans="1:18" s="743" customFormat="1" x14ac:dyDescent="0.25">
      <c r="A7" s="742"/>
      <c r="D7" s="744" t="s">
        <v>19</v>
      </c>
      <c r="E7" s="744"/>
      <c r="F7" s="745">
        <f t="shared" si="2"/>
        <v>5</v>
      </c>
      <c r="G7" s="746"/>
      <c r="H7" s="747"/>
      <c r="I7" s="748"/>
      <c r="J7" s="748"/>
      <c r="K7" s="749"/>
      <c r="L7" s="749"/>
      <c r="M7" s="749"/>
      <c r="N7" s="750"/>
      <c r="O7" s="751"/>
    </row>
    <row r="8" spans="1:18" s="743" customFormat="1" x14ac:dyDescent="0.25">
      <c r="A8" s="742"/>
      <c r="D8" s="744" t="s">
        <v>20</v>
      </c>
      <c r="E8" s="744"/>
      <c r="F8" s="745">
        <f t="shared" si="2"/>
        <v>6</v>
      </c>
      <c r="G8" s="746"/>
      <c r="H8" s="747"/>
      <c r="I8" s="748"/>
      <c r="J8" s="748"/>
      <c r="K8" s="749"/>
      <c r="L8" s="749"/>
      <c r="M8" s="749"/>
      <c r="N8" s="750"/>
      <c r="O8" s="751"/>
    </row>
    <row r="9" spans="1:18" s="743" customFormat="1" x14ac:dyDescent="0.25">
      <c r="A9" s="742"/>
      <c r="D9" s="744" t="s">
        <v>21</v>
      </c>
      <c r="E9" s="744"/>
      <c r="F9" s="745">
        <f t="shared" si="2"/>
        <v>7</v>
      </c>
      <c r="G9" s="746"/>
      <c r="H9" s="747"/>
      <c r="I9" s="748"/>
      <c r="J9" s="748"/>
      <c r="K9" s="749"/>
      <c r="L9" s="749"/>
      <c r="M9" s="749"/>
      <c r="N9" s="750"/>
      <c r="O9" s="751"/>
    </row>
    <row r="10" spans="1:18" s="743" customFormat="1" x14ac:dyDescent="0.25">
      <c r="A10" s="742"/>
      <c r="D10" s="744" t="s">
        <v>22</v>
      </c>
      <c r="E10" s="744"/>
      <c r="F10" s="745">
        <f t="shared" si="2"/>
        <v>8</v>
      </c>
      <c r="G10" s="746"/>
      <c r="H10" s="747"/>
      <c r="I10" s="748"/>
      <c r="J10" s="748"/>
      <c r="K10" s="749"/>
      <c r="L10" s="749"/>
      <c r="M10" s="749"/>
      <c r="N10" s="750"/>
      <c r="O10" s="751"/>
      <c r="Q10" s="752"/>
      <c r="R10" s="752"/>
    </row>
    <row r="11" spans="1:18" s="743" customFormat="1" x14ac:dyDescent="0.25">
      <c r="A11" s="742"/>
      <c r="D11" s="744" t="s">
        <v>23</v>
      </c>
      <c r="E11" s="744"/>
      <c r="F11" s="745">
        <f t="shared" si="2"/>
        <v>9</v>
      </c>
      <c r="G11" s="746"/>
      <c r="H11" s="747"/>
      <c r="I11" s="748"/>
      <c r="J11" s="748"/>
      <c r="K11" s="749"/>
      <c r="L11" s="749"/>
      <c r="M11" s="749"/>
      <c r="N11" s="750"/>
      <c r="O11" s="751"/>
      <c r="Q11" s="752"/>
      <c r="R11" s="752"/>
    </row>
    <row r="12" spans="1:18" s="743" customFormat="1" x14ac:dyDescent="0.25">
      <c r="A12" s="742"/>
      <c r="D12" s="744" t="s">
        <v>24</v>
      </c>
      <c r="E12" s="744"/>
      <c r="F12" s="745">
        <f t="shared" si="2"/>
        <v>10</v>
      </c>
      <c r="G12" s="746"/>
      <c r="H12" s="747"/>
      <c r="I12" s="748"/>
      <c r="J12" s="748"/>
      <c r="K12" s="749"/>
      <c r="L12" s="749"/>
      <c r="M12" s="749"/>
      <c r="N12" s="750"/>
      <c r="O12" s="751"/>
    </row>
    <row r="13" spans="1:18" s="743" customFormat="1" x14ac:dyDescent="0.25">
      <c r="A13" s="742"/>
      <c r="D13" s="744" t="s">
        <v>25</v>
      </c>
      <c r="E13" s="744"/>
      <c r="F13" s="745">
        <f t="shared" si="2"/>
        <v>11</v>
      </c>
      <c r="G13" s="746"/>
      <c r="H13" s="747"/>
      <c r="I13" s="748"/>
      <c r="J13" s="748"/>
      <c r="K13" s="749"/>
      <c r="L13" s="749"/>
      <c r="M13" s="749"/>
      <c r="N13" s="750"/>
      <c r="O13" s="751"/>
    </row>
    <row r="14" spans="1:18" s="743" customFormat="1" x14ac:dyDescent="0.25">
      <c r="A14" s="742"/>
      <c r="D14" s="744" t="s">
        <v>26</v>
      </c>
      <c r="E14" s="744"/>
      <c r="F14" s="745">
        <f>F13+1</f>
        <v>12</v>
      </c>
      <c r="G14" s="746"/>
      <c r="H14" s="747"/>
      <c r="I14" s="748"/>
      <c r="J14" s="748"/>
      <c r="K14" s="749"/>
      <c r="L14" s="749"/>
      <c r="M14" s="749"/>
      <c r="N14" s="750"/>
      <c r="O14" s="751"/>
    </row>
    <row r="15" spans="1:18" s="743" customFormat="1" x14ac:dyDescent="0.25">
      <c r="A15" s="742"/>
      <c r="C15" s="744"/>
      <c r="D15" s="744" t="s">
        <v>27</v>
      </c>
      <c r="E15" s="744"/>
      <c r="F15" s="745">
        <f t="shared" si="2"/>
        <v>13</v>
      </c>
      <c r="G15" s="746"/>
      <c r="H15" s="747"/>
      <c r="I15" s="748"/>
      <c r="J15" s="748"/>
      <c r="K15" s="749"/>
      <c r="L15" s="749"/>
      <c r="M15" s="749"/>
      <c r="N15" s="750"/>
      <c r="O15" s="751"/>
    </row>
    <row r="16" spans="1:18" s="754" customFormat="1" ht="11.4" hidden="1" x14ac:dyDescent="0.2">
      <c r="A16" s="753"/>
      <c r="C16" s="755"/>
      <c r="D16" s="755"/>
      <c r="E16" s="755" t="s">
        <v>127</v>
      </c>
      <c r="F16" s="745" t="s">
        <v>128</v>
      </c>
      <c r="G16" s="756"/>
      <c r="H16" s="757"/>
      <c r="I16" s="758"/>
      <c r="J16" s="758"/>
      <c r="K16" s="759"/>
      <c r="L16" s="759"/>
      <c r="M16" s="759"/>
      <c r="N16" s="760"/>
      <c r="O16" s="751"/>
    </row>
    <row r="17" spans="1:15" s="754" customFormat="1" ht="11.4" hidden="1" x14ac:dyDescent="0.2">
      <c r="A17" s="753"/>
      <c r="C17" s="761"/>
      <c r="D17" s="761"/>
      <c r="E17" s="761" t="s">
        <v>129</v>
      </c>
      <c r="F17" s="762" t="s">
        <v>130</v>
      </c>
      <c r="G17" s="763"/>
      <c r="H17" s="764"/>
      <c r="I17" s="765"/>
      <c r="J17" s="765"/>
      <c r="K17" s="766"/>
      <c r="L17" s="766"/>
      <c r="M17" s="766"/>
      <c r="N17" s="767"/>
      <c r="O17" s="768"/>
    </row>
    <row r="18" spans="1:15" s="741" customFormat="1" x14ac:dyDescent="0.25">
      <c r="A18" s="769"/>
      <c r="B18" s="770" t="s">
        <v>28</v>
      </c>
      <c r="C18" s="770"/>
      <c r="D18" s="770"/>
      <c r="E18" s="770"/>
      <c r="F18" s="771">
        <f>F15+1</f>
        <v>14</v>
      </c>
      <c r="G18" s="772" t="s">
        <v>29</v>
      </c>
      <c r="H18" s="773"/>
      <c r="I18" s="774"/>
      <c r="J18" s="774"/>
      <c r="K18" s="775"/>
      <c r="L18" s="775"/>
      <c r="M18" s="775"/>
      <c r="N18" s="776"/>
      <c r="O18" s="777"/>
    </row>
    <row r="19" spans="1:15" s="741" customFormat="1" x14ac:dyDescent="0.25">
      <c r="A19" s="769"/>
      <c r="B19" s="778" t="s">
        <v>30</v>
      </c>
      <c r="C19" s="779"/>
      <c r="D19" s="779"/>
      <c r="E19" s="779"/>
      <c r="F19" s="745">
        <f t="shared" si="2"/>
        <v>15</v>
      </c>
      <c r="G19" s="780" t="s">
        <v>31</v>
      </c>
      <c r="H19" s="781"/>
      <c r="I19" s="782"/>
      <c r="J19" s="782"/>
      <c r="K19" s="783"/>
      <c r="L19" s="783"/>
      <c r="M19" s="783"/>
      <c r="N19" s="784"/>
      <c r="O19" s="785"/>
    </row>
    <row r="20" spans="1:15" s="741" customFormat="1" x14ac:dyDescent="0.25">
      <c r="A20" s="769"/>
      <c r="B20" s="778" t="s">
        <v>186</v>
      </c>
      <c r="C20" s="779"/>
      <c r="D20" s="779"/>
      <c r="E20" s="779"/>
      <c r="F20" s="745">
        <f t="shared" si="2"/>
        <v>16</v>
      </c>
      <c r="G20" s="780" t="s">
        <v>194</v>
      </c>
      <c r="H20" s="781"/>
      <c r="I20" s="782"/>
      <c r="J20" s="782"/>
      <c r="K20" s="783"/>
      <c r="L20" s="783"/>
      <c r="M20" s="783"/>
      <c r="N20" s="784"/>
      <c r="O20" s="785"/>
    </row>
    <row r="21" spans="1:15" s="741" customFormat="1" x14ac:dyDescent="0.25">
      <c r="A21" s="769"/>
      <c r="B21" s="778" t="s">
        <v>36</v>
      </c>
      <c r="C21" s="778"/>
      <c r="D21" s="778"/>
      <c r="E21" s="779"/>
      <c r="F21" s="745">
        <f t="shared" si="2"/>
        <v>17</v>
      </c>
      <c r="G21" s="786" t="s">
        <v>195</v>
      </c>
      <c r="H21" s="781"/>
      <c r="I21" s="782"/>
      <c r="J21" s="782"/>
      <c r="K21" s="783"/>
      <c r="L21" s="783"/>
      <c r="M21" s="783"/>
      <c r="N21" s="784"/>
      <c r="O21" s="785"/>
    </row>
    <row r="22" spans="1:15" s="741" customFormat="1" x14ac:dyDescent="0.25">
      <c r="A22" s="769"/>
      <c r="B22" s="778" t="s">
        <v>165</v>
      </c>
      <c r="C22" s="778"/>
      <c r="D22" s="778"/>
      <c r="E22" s="779"/>
      <c r="F22" s="745">
        <f t="shared" si="2"/>
        <v>18</v>
      </c>
      <c r="G22" s="786" t="s">
        <v>196</v>
      </c>
      <c r="H22" s="781"/>
      <c r="I22" s="782"/>
      <c r="J22" s="782"/>
      <c r="K22" s="783"/>
      <c r="L22" s="783"/>
      <c r="M22" s="783"/>
      <c r="N22" s="784"/>
      <c r="O22" s="785"/>
    </row>
    <row r="23" spans="1:15" s="741" customFormat="1" x14ac:dyDescent="0.25">
      <c r="A23" s="769"/>
      <c r="B23" s="778" t="s">
        <v>40</v>
      </c>
      <c r="C23" s="778"/>
      <c r="D23" s="778"/>
      <c r="E23" s="779"/>
      <c r="F23" s="745">
        <f>F22+1</f>
        <v>19</v>
      </c>
      <c r="G23" s="786" t="s">
        <v>41</v>
      </c>
      <c r="H23" s="781"/>
      <c r="I23" s="784"/>
      <c r="J23" s="783"/>
      <c r="K23" s="783"/>
      <c r="L23" s="783"/>
      <c r="M23" s="783"/>
      <c r="N23" s="784"/>
      <c r="O23" s="785"/>
    </row>
    <row r="24" spans="1:15" s="741" customFormat="1" x14ac:dyDescent="0.25">
      <c r="A24" s="769"/>
      <c r="B24" s="778" t="s">
        <v>43</v>
      </c>
      <c r="C24" s="778"/>
      <c r="D24" s="778"/>
      <c r="E24" s="779"/>
      <c r="F24" s="745">
        <f t="shared" si="2"/>
        <v>20</v>
      </c>
      <c r="G24" s="786" t="s">
        <v>197</v>
      </c>
      <c r="H24" s="781"/>
      <c r="I24" s="784"/>
      <c r="J24" s="783"/>
      <c r="K24" s="783"/>
      <c r="L24" s="783"/>
      <c r="M24" s="783"/>
      <c r="N24" s="784"/>
      <c r="O24" s="785"/>
    </row>
    <row r="25" spans="1:15" s="741" customFormat="1" x14ac:dyDescent="0.25">
      <c r="A25" s="769"/>
      <c r="B25" s="778" t="s">
        <v>145</v>
      </c>
      <c r="C25" s="778"/>
      <c r="D25" s="778"/>
      <c r="E25" s="779"/>
      <c r="F25" s="745">
        <f t="shared" si="2"/>
        <v>21</v>
      </c>
      <c r="G25" s="786" t="s">
        <v>208</v>
      </c>
      <c r="H25" s="781"/>
      <c r="I25" s="784"/>
      <c r="J25" s="783"/>
      <c r="K25" s="783"/>
      <c r="L25" s="783"/>
      <c r="M25" s="783"/>
      <c r="N25" s="784"/>
      <c r="O25" s="785"/>
    </row>
    <row r="26" spans="1:15" s="741" customFormat="1" x14ac:dyDescent="0.25">
      <c r="A26" s="769"/>
      <c r="B26" s="778" t="s">
        <v>44</v>
      </c>
      <c r="C26" s="778"/>
      <c r="D26" s="778"/>
      <c r="E26" s="779"/>
      <c r="F26" s="745">
        <f t="shared" si="2"/>
        <v>22</v>
      </c>
      <c r="G26" s="786" t="s">
        <v>45</v>
      </c>
      <c r="H26" s="781"/>
      <c r="I26" s="784"/>
      <c r="J26" s="783"/>
      <c r="K26" s="783"/>
      <c r="L26" s="783"/>
      <c r="M26" s="783"/>
      <c r="N26" s="784"/>
      <c r="O26" s="785"/>
    </row>
    <row r="27" spans="1:15" s="741" customFormat="1" ht="13.8" thickBot="1" x14ac:dyDescent="0.3">
      <c r="A27" s="769"/>
      <c r="B27" s="778" t="s">
        <v>46</v>
      </c>
      <c r="C27" s="778"/>
      <c r="D27" s="778"/>
      <c r="E27" s="779"/>
      <c r="F27" s="745">
        <f>F26+1</f>
        <v>23</v>
      </c>
      <c r="G27" s="786" t="s">
        <v>47</v>
      </c>
      <c r="H27" s="781"/>
      <c r="I27" s="784"/>
      <c r="J27" s="783"/>
      <c r="K27" s="783"/>
      <c r="L27" s="783"/>
      <c r="M27" s="783"/>
      <c r="N27" s="784"/>
      <c r="O27" s="785"/>
    </row>
    <row r="28" spans="1:15" ht="13.8" thickBot="1" x14ac:dyDescent="0.3">
      <c r="A28" s="787" t="s">
        <v>174</v>
      </c>
      <c r="B28" s="788"/>
      <c r="C28" s="788"/>
      <c r="D28" s="788"/>
      <c r="E28" s="788"/>
      <c r="F28" s="727">
        <f>F27+1</f>
        <v>24</v>
      </c>
      <c r="G28" s="789"/>
      <c r="H28" s="729">
        <f t="shared" ref="H28:O28" si="3">SUM(H29:H43)</f>
        <v>0</v>
      </c>
      <c r="I28" s="730">
        <f t="shared" si="3"/>
        <v>0</v>
      </c>
      <c r="J28" s="731">
        <f t="shared" si="3"/>
        <v>0</v>
      </c>
      <c r="K28" s="731">
        <f t="shared" si="3"/>
        <v>0</v>
      </c>
      <c r="L28" s="731">
        <f t="shared" si="3"/>
        <v>0</v>
      </c>
      <c r="M28" s="731">
        <f t="shared" si="3"/>
        <v>0</v>
      </c>
      <c r="N28" s="730">
        <f t="shared" si="3"/>
        <v>0</v>
      </c>
      <c r="O28" s="732">
        <f t="shared" si="3"/>
        <v>0</v>
      </c>
    </row>
    <row r="29" spans="1:15" s="741" customFormat="1" x14ac:dyDescent="0.25">
      <c r="A29" s="769" t="s">
        <v>14</v>
      </c>
      <c r="B29" s="779" t="s">
        <v>49</v>
      </c>
      <c r="C29" s="779"/>
      <c r="D29" s="779"/>
      <c r="E29" s="779"/>
      <c r="F29" s="790">
        <f>F28+1</f>
        <v>25</v>
      </c>
      <c r="G29" s="780" t="s">
        <v>198</v>
      </c>
      <c r="H29" s="791"/>
      <c r="I29" s="792"/>
      <c r="J29" s="793"/>
      <c r="K29" s="793"/>
      <c r="L29" s="793"/>
      <c r="M29" s="793"/>
      <c r="N29" s="792"/>
      <c r="O29" s="794"/>
    </row>
    <row r="30" spans="1:15" s="741" customFormat="1" x14ac:dyDescent="0.25">
      <c r="A30" s="769"/>
      <c r="B30" s="778" t="s">
        <v>28</v>
      </c>
      <c r="C30" s="778"/>
      <c r="D30" s="778"/>
      <c r="E30" s="779"/>
      <c r="F30" s="790">
        <f>F29+1</f>
        <v>26</v>
      </c>
      <c r="G30" s="786" t="s">
        <v>29</v>
      </c>
      <c r="H30" s="781"/>
      <c r="I30" s="795"/>
      <c r="J30" s="796"/>
      <c r="K30" s="796"/>
      <c r="L30" s="796"/>
      <c r="M30" s="796"/>
      <c r="N30" s="795"/>
      <c r="O30" s="797"/>
    </row>
    <row r="31" spans="1:15" s="741" customFormat="1" x14ac:dyDescent="0.25">
      <c r="A31" s="769"/>
      <c r="B31" s="778" t="s">
        <v>30</v>
      </c>
      <c r="C31" s="778"/>
      <c r="D31" s="778"/>
      <c r="E31" s="779"/>
      <c r="F31" s="790">
        <f t="shared" ref="F31:F42" si="4">F30+1</f>
        <v>27</v>
      </c>
      <c r="G31" s="786" t="s">
        <v>31</v>
      </c>
      <c r="H31" s="781"/>
      <c r="I31" s="795"/>
      <c r="J31" s="796"/>
      <c r="K31" s="796"/>
      <c r="L31" s="796"/>
      <c r="M31" s="796"/>
      <c r="N31" s="795"/>
      <c r="O31" s="797"/>
    </row>
    <row r="32" spans="1:15" s="741" customFormat="1" x14ac:dyDescent="0.25">
      <c r="A32" s="769"/>
      <c r="B32" s="778" t="s">
        <v>186</v>
      </c>
      <c r="C32" s="779"/>
      <c r="D32" s="779"/>
      <c r="E32" s="779"/>
      <c r="F32" s="790">
        <f t="shared" si="4"/>
        <v>28</v>
      </c>
      <c r="G32" s="780" t="s">
        <v>194</v>
      </c>
      <c r="H32" s="781"/>
      <c r="I32" s="795"/>
      <c r="J32" s="796"/>
      <c r="K32" s="796"/>
      <c r="L32" s="796"/>
      <c r="M32" s="796"/>
      <c r="N32" s="795"/>
      <c r="O32" s="797"/>
    </row>
    <row r="33" spans="1:15" s="741" customFormat="1" x14ac:dyDescent="0.25">
      <c r="A33" s="769"/>
      <c r="B33" s="778" t="s">
        <v>51</v>
      </c>
      <c r="C33" s="778"/>
      <c r="D33" s="778"/>
      <c r="E33" s="779"/>
      <c r="F33" s="790">
        <f t="shared" si="4"/>
        <v>29</v>
      </c>
      <c r="G33" s="786" t="s">
        <v>175</v>
      </c>
      <c r="H33" s="781"/>
      <c r="I33" s="795"/>
      <c r="J33" s="796"/>
      <c r="K33" s="796"/>
      <c r="L33" s="796"/>
      <c r="M33" s="796"/>
      <c r="N33" s="795"/>
      <c r="O33" s="797"/>
    </row>
    <row r="34" spans="1:15" s="741" customFormat="1" x14ac:dyDescent="0.25">
      <c r="A34" s="769"/>
      <c r="B34" s="778" t="s">
        <v>36</v>
      </c>
      <c r="C34" s="778"/>
      <c r="D34" s="778"/>
      <c r="E34" s="779"/>
      <c r="F34" s="790">
        <f t="shared" si="4"/>
        <v>30</v>
      </c>
      <c r="G34" s="786" t="s">
        <v>195</v>
      </c>
      <c r="H34" s="781"/>
      <c r="I34" s="795"/>
      <c r="J34" s="796"/>
      <c r="K34" s="796"/>
      <c r="L34" s="796"/>
      <c r="M34" s="796"/>
      <c r="N34" s="795"/>
      <c r="O34" s="797"/>
    </row>
    <row r="35" spans="1:15" s="741" customFormat="1" x14ac:dyDescent="0.25">
      <c r="A35" s="769"/>
      <c r="B35" s="778" t="s">
        <v>165</v>
      </c>
      <c r="C35" s="778"/>
      <c r="D35" s="778"/>
      <c r="E35" s="779"/>
      <c r="F35" s="790">
        <f t="shared" si="4"/>
        <v>31</v>
      </c>
      <c r="G35" s="786" t="s">
        <v>196</v>
      </c>
      <c r="H35" s="781"/>
      <c r="I35" s="795"/>
      <c r="J35" s="796"/>
      <c r="K35" s="796"/>
      <c r="L35" s="796"/>
      <c r="M35" s="796"/>
      <c r="N35" s="795"/>
      <c r="O35" s="797"/>
    </row>
    <row r="36" spans="1:15" s="741" customFormat="1" x14ac:dyDescent="0.25">
      <c r="A36" s="769"/>
      <c r="B36" s="778" t="s">
        <v>53</v>
      </c>
      <c r="C36" s="778"/>
      <c r="D36" s="778"/>
      <c r="E36" s="779"/>
      <c r="F36" s="790">
        <f t="shared" si="4"/>
        <v>32</v>
      </c>
      <c r="G36" s="786" t="s">
        <v>41</v>
      </c>
      <c r="H36" s="781"/>
      <c r="I36" s="795"/>
      <c r="J36" s="796"/>
      <c r="K36" s="796"/>
      <c r="L36" s="796"/>
      <c r="M36" s="796"/>
      <c r="N36" s="795"/>
      <c r="O36" s="797"/>
    </row>
    <row r="37" spans="1:15" s="741" customFormat="1" x14ac:dyDescent="0.25">
      <c r="A37" s="769"/>
      <c r="B37" s="778" t="s">
        <v>199</v>
      </c>
      <c r="C37" s="778"/>
      <c r="D37" s="778"/>
      <c r="E37" s="779"/>
      <c r="F37" s="790">
        <f t="shared" si="4"/>
        <v>33</v>
      </c>
      <c r="G37" s="786">
        <v>2112</v>
      </c>
      <c r="H37" s="781"/>
      <c r="I37" s="795"/>
      <c r="J37" s="796"/>
      <c r="K37" s="796"/>
      <c r="L37" s="796"/>
      <c r="M37" s="796"/>
      <c r="N37" s="795"/>
      <c r="O37" s="797"/>
    </row>
    <row r="38" spans="1:15" s="741" customFormat="1" x14ac:dyDescent="0.25">
      <c r="A38" s="769"/>
      <c r="B38" s="778" t="s">
        <v>55</v>
      </c>
      <c r="C38" s="778"/>
      <c r="D38" s="778"/>
      <c r="E38" s="779"/>
      <c r="F38" s="790">
        <f t="shared" si="4"/>
        <v>34</v>
      </c>
      <c r="G38" s="786" t="s">
        <v>197</v>
      </c>
      <c r="H38" s="781"/>
      <c r="I38" s="795"/>
      <c r="J38" s="796"/>
      <c r="K38" s="796"/>
      <c r="L38" s="796"/>
      <c r="M38" s="796"/>
      <c r="N38" s="795"/>
      <c r="O38" s="797"/>
    </row>
    <row r="39" spans="1:15" s="741" customFormat="1" x14ac:dyDescent="0.25">
      <c r="A39" s="769"/>
      <c r="B39" s="778" t="s">
        <v>145</v>
      </c>
      <c r="C39" s="778"/>
      <c r="D39" s="778"/>
      <c r="E39" s="779"/>
      <c r="F39" s="790">
        <f t="shared" si="4"/>
        <v>35</v>
      </c>
      <c r="G39" s="786" t="s">
        <v>208</v>
      </c>
      <c r="H39" s="781"/>
      <c r="I39" s="795"/>
      <c r="J39" s="796"/>
      <c r="K39" s="796"/>
      <c r="L39" s="796"/>
      <c r="M39" s="796"/>
      <c r="N39" s="795"/>
      <c r="O39" s="797"/>
    </row>
    <row r="40" spans="1:15" s="741" customFormat="1" x14ac:dyDescent="0.25">
      <c r="A40" s="769"/>
      <c r="B40" s="778" t="s">
        <v>56</v>
      </c>
      <c r="C40" s="778"/>
      <c r="D40" s="778"/>
      <c r="E40" s="779"/>
      <c r="F40" s="790">
        <f t="shared" si="4"/>
        <v>36</v>
      </c>
      <c r="G40" s="786" t="s">
        <v>45</v>
      </c>
      <c r="H40" s="781"/>
      <c r="I40" s="795"/>
      <c r="J40" s="796"/>
      <c r="K40" s="796"/>
      <c r="L40" s="796"/>
      <c r="M40" s="796"/>
      <c r="N40" s="795"/>
      <c r="O40" s="797"/>
    </row>
    <row r="41" spans="1:15" s="741" customFormat="1" x14ac:dyDescent="0.25">
      <c r="A41" s="769"/>
      <c r="B41" s="778" t="s">
        <v>57</v>
      </c>
      <c r="C41" s="778"/>
      <c r="D41" s="778"/>
      <c r="E41" s="779"/>
      <c r="F41" s="790">
        <f>F40+1</f>
        <v>37</v>
      </c>
      <c r="G41" s="786" t="s">
        <v>147</v>
      </c>
      <c r="H41" s="781"/>
      <c r="I41" s="795"/>
      <c r="J41" s="796"/>
      <c r="K41" s="796"/>
      <c r="L41" s="796"/>
      <c r="M41" s="796"/>
      <c r="N41" s="795"/>
      <c r="O41" s="797"/>
    </row>
    <row r="42" spans="1:15" s="741" customFormat="1" x14ac:dyDescent="0.25">
      <c r="A42" s="769"/>
      <c r="B42" s="778" t="s">
        <v>58</v>
      </c>
      <c r="C42" s="778"/>
      <c r="D42" s="778"/>
      <c r="E42" s="779"/>
      <c r="F42" s="790">
        <f t="shared" si="4"/>
        <v>38</v>
      </c>
      <c r="G42" s="786" t="s">
        <v>133</v>
      </c>
      <c r="H42" s="781"/>
      <c r="I42" s="795"/>
      <c r="J42" s="796"/>
      <c r="K42" s="796"/>
      <c r="L42" s="796"/>
      <c r="M42" s="796"/>
      <c r="N42" s="795"/>
      <c r="O42" s="797"/>
    </row>
    <row r="43" spans="1:15" s="741" customFormat="1" x14ac:dyDescent="0.25">
      <c r="A43" s="798"/>
      <c r="B43" s="799" t="s">
        <v>46</v>
      </c>
      <c r="C43" s="799"/>
      <c r="D43" s="799"/>
      <c r="E43" s="799"/>
      <c r="F43" s="800">
        <f>F42+1</f>
        <v>39</v>
      </c>
      <c r="G43" s="801" t="s">
        <v>47</v>
      </c>
      <c r="H43" s="802"/>
      <c r="I43" s="803"/>
      <c r="J43" s="804"/>
      <c r="K43" s="804"/>
      <c r="L43" s="804"/>
      <c r="M43" s="804"/>
      <c r="N43" s="803"/>
      <c r="O43" s="805"/>
    </row>
    <row r="44" spans="1:15" s="741" customFormat="1" ht="13.8" thickBot="1" x14ac:dyDescent="0.3">
      <c r="A44" s="806" t="s">
        <v>169</v>
      </c>
      <c r="B44" s="807"/>
      <c r="C44" s="807"/>
      <c r="D44" s="807"/>
      <c r="F44" s="790">
        <f>F43+1</f>
        <v>40</v>
      </c>
      <c r="G44" s="808"/>
      <c r="H44" s="809">
        <f>H29+H33+H37+H41+H42+H43-H4-H27</f>
        <v>0</v>
      </c>
      <c r="I44" s="810"/>
      <c r="J44" s="811"/>
      <c r="K44" s="811"/>
      <c r="L44" s="811"/>
      <c r="M44" s="811"/>
      <c r="N44" s="810"/>
      <c r="O44" s="812">
        <f>O29+O33+O37+O41+O42+O43-O4-O27</f>
        <v>0</v>
      </c>
    </row>
    <row r="45" spans="1:15" ht="13.8" thickBot="1" x14ac:dyDescent="0.3">
      <c r="A45" s="787" t="s">
        <v>176</v>
      </c>
      <c r="B45" s="788"/>
      <c r="C45" s="788"/>
      <c r="D45" s="788"/>
      <c r="E45" s="788"/>
      <c r="F45" s="813">
        <f>F44+1</f>
        <v>41</v>
      </c>
      <c r="G45" s="789"/>
      <c r="H45" s="729">
        <f t="shared" ref="H45:O45" si="5">H28-H3</f>
        <v>0</v>
      </c>
      <c r="I45" s="730">
        <f t="shared" si="5"/>
        <v>0</v>
      </c>
      <c r="J45" s="731">
        <f t="shared" si="5"/>
        <v>0</v>
      </c>
      <c r="K45" s="731">
        <f t="shared" si="5"/>
        <v>0</v>
      </c>
      <c r="L45" s="731">
        <f t="shared" si="5"/>
        <v>0</v>
      </c>
      <c r="M45" s="731">
        <f t="shared" si="5"/>
        <v>0</v>
      </c>
      <c r="N45" s="730">
        <f t="shared" si="5"/>
        <v>0</v>
      </c>
      <c r="O45" s="732">
        <f t="shared" si="5"/>
        <v>0</v>
      </c>
    </row>
    <row r="46" spans="1:15" x14ac:dyDescent="0.25">
      <c r="A46" s="814" t="s">
        <v>61</v>
      </c>
      <c r="B46" s="814"/>
      <c r="C46" s="814"/>
      <c r="D46" s="814"/>
      <c r="E46" s="814"/>
      <c r="F46" s="815"/>
      <c r="G46" s="816" t="s">
        <v>62</v>
      </c>
    </row>
    <row r="47" spans="1:15" s="814" customFormat="1" x14ac:dyDescent="0.25">
      <c r="F47" s="815"/>
      <c r="G47" s="816"/>
      <c r="H47" s="714"/>
      <c r="I47" s="741"/>
      <c r="J47" s="741"/>
      <c r="K47" s="741"/>
      <c r="L47" s="741"/>
      <c r="M47" s="741"/>
      <c r="N47" s="741"/>
    </row>
    <row r="48" spans="1:15" s="814" customFormat="1" x14ac:dyDescent="0.25">
      <c r="A48" s="817" t="s">
        <v>63</v>
      </c>
      <c r="F48" s="815"/>
      <c r="G48" s="816"/>
      <c r="H48" s="714"/>
      <c r="I48" s="741"/>
      <c r="J48" s="741"/>
      <c r="K48" s="741"/>
      <c r="L48" s="741"/>
      <c r="M48" s="741"/>
      <c r="N48" s="741"/>
    </row>
    <row r="49" spans="1:14" s="814" customFormat="1" x14ac:dyDescent="0.25">
      <c r="A49" s="817" t="s">
        <v>142</v>
      </c>
      <c r="F49" s="815"/>
      <c r="G49" s="816"/>
      <c r="H49" s="714"/>
      <c r="I49" s="741"/>
      <c r="J49" s="741"/>
      <c r="K49" s="741"/>
      <c r="L49" s="741"/>
      <c r="M49" s="741"/>
      <c r="N49" s="741"/>
    </row>
    <row r="50" spans="1:14" s="814" customFormat="1" x14ac:dyDescent="0.25">
      <c r="A50" s="817" t="s">
        <v>200</v>
      </c>
      <c r="F50" s="815"/>
      <c r="G50" s="816"/>
      <c r="H50" s="818"/>
      <c r="I50" s="741"/>
      <c r="J50" s="741"/>
      <c r="K50" s="741"/>
      <c r="L50" s="741"/>
      <c r="M50" s="741"/>
      <c r="N50" s="741"/>
    </row>
    <row r="51" spans="1:14" s="817" customFormat="1" x14ac:dyDescent="0.25">
      <c r="A51" s="817" t="s">
        <v>177</v>
      </c>
      <c r="F51" s="819"/>
      <c r="G51" s="820"/>
      <c r="H51" s="821"/>
      <c r="I51" s="822"/>
      <c r="J51" s="822"/>
      <c r="K51" s="822"/>
      <c r="L51" s="822"/>
      <c r="M51" s="822"/>
      <c r="N51" s="822"/>
    </row>
    <row r="52" spans="1:14" s="817" customFormat="1" x14ac:dyDescent="0.25">
      <c r="A52" s="817" t="s">
        <v>178</v>
      </c>
      <c r="F52" s="819"/>
      <c r="G52" s="820"/>
      <c r="H52" s="821"/>
      <c r="I52" s="822"/>
      <c r="J52" s="822"/>
      <c r="K52" s="822"/>
      <c r="L52" s="822"/>
      <c r="M52" s="822"/>
      <c r="N52" s="822"/>
    </row>
    <row r="53" spans="1:14" s="817" customFormat="1" x14ac:dyDescent="0.25">
      <c r="F53" s="819"/>
      <c r="G53" s="820"/>
      <c r="H53" s="821"/>
      <c r="I53" s="822"/>
      <c r="J53" s="822"/>
      <c r="K53" s="822"/>
      <c r="L53" s="822"/>
      <c r="M53" s="822"/>
      <c r="N53" s="822"/>
    </row>
    <row r="54" spans="1:14" s="814" customFormat="1" x14ac:dyDescent="0.25">
      <c r="A54" s="817"/>
      <c r="B54" s="817"/>
      <c r="C54" s="817"/>
      <c r="D54" s="817"/>
      <c r="E54" s="817"/>
      <c r="F54" s="815"/>
      <c r="G54" s="816"/>
      <c r="H54" s="714"/>
      <c r="I54" s="741"/>
      <c r="J54" s="741"/>
      <c r="K54" s="741"/>
      <c r="L54" s="741"/>
      <c r="M54" s="741"/>
      <c r="N54" s="741"/>
    </row>
    <row r="55" spans="1:14" s="814" customFormat="1" x14ac:dyDescent="0.25">
      <c r="A55" s="817"/>
      <c r="B55" s="817"/>
      <c r="C55" s="817"/>
      <c r="D55" s="817"/>
      <c r="E55" s="817"/>
      <c r="F55" s="815"/>
      <c r="G55" s="816"/>
      <c r="H55" s="714"/>
      <c r="I55" s="741"/>
      <c r="J55" s="741"/>
      <c r="K55" s="741"/>
      <c r="L55" s="741"/>
      <c r="M55" s="741"/>
      <c r="N55" s="741"/>
    </row>
    <row r="56" spans="1:14" s="814" customFormat="1" x14ac:dyDescent="0.25">
      <c r="A56" s="817"/>
      <c r="B56" s="817"/>
      <c r="C56" s="817"/>
      <c r="D56" s="817"/>
      <c r="E56" s="817"/>
      <c r="F56" s="815"/>
      <c r="G56" s="816"/>
      <c r="H56" s="714"/>
      <c r="I56" s="741"/>
      <c r="J56" s="741"/>
      <c r="K56" s="741"/>
      <c r="L56" s="741"/>
      <c r="M56" s="741"/>
      <c r="N56" s="741"/>
    </row>
    <row r="57" spans="1:14" s="814" customFormat="1" x14ac:dyDescent="0.25">
      <c r="A57" s="817"/>
      <c r="B57" s="817"/>
      <c r="C57" s="817"/>
      <c r="D57" s="817"/>
      <c r="E57" s="817"/>
      <c r="F57" s="815"/>
      <c r="G57" s="816"/>
      <c r="H57" s="714"/>
      <c r="I57" s="741"/>
      <c r="J57" s="741"/>
      <c r="K57" s="741"/>
      <c r="L57" s="741"/>
      <c r="M57" s="741"/>
      <c r="N57" s="741"/>
    </row>
  </sheetData>
  <mergeCells count="3">
    <mergeCell ref="A1:D1"/>
    <mergeCell ref="J1:N1"/>
    <mergeCell ref="D2:E2"/>
  </mergeCells>
  <pageMargins left="0.51181102362204722" right="0.31496062992125984" top="0.27559055118110237" bottom="0.27559055118110237" header="0.15748031496062992" footer="0.19685039370078741"/>
  <pageSetup paperSize="9" scale="65" orientation="landscape" r:id="rId1"/>
  <headerFooter alignWithMargins="0">
    <oddFooter>&amp;C&amp;9 13&amp;R&amp;8Příloha 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indexed="35"/>
    <pageSetUpPr fitToPage="1"/>
  </sheetPr>
  <dimension ref="A1:Q50"/>
  <sheetViews>
    <sheetView workbookViewId="0">
      <selection activeCell="L15" sqref="L15"/>
    </sheetView>
  </sheetViews>
  <sheetFormatPr defaultColWidth="8.5546875" defaultRowHeight="13.2" x14ac:dyDescent="0.25"/>
  <cols>
    <col min="1" max="1" width="8.44140625" customWidth="1"/>
    <col min="2" max="2" width="5.5546875" customWidth="1"/>
    <col min="3" max="3" width="6.44140625" customWidth="1"/>
    <col min="4" max="4" width="28.5546875" customWidth="1"/>
    <col min="5" max="5" width="3.5546875" style="30" bestFit="1" customWidth="1"/>
    <col min="6" max="6" width="11.44140625" style="14" customWidth="1"/>
    <col min="7" max="7" width="11.109375" style="14" customWidth="1"/>
    <col min="8" max="8" width="11.5546875" style="129" customWidth="1"/>
    <col min="9" max="9" width="5.109375" hidden="1" customWidth="1"/>
    <col min="10" max="11" width="10.5546875" style="29" customWidth="1"/>
    <col min="12" max="12" width="10" style="174" customWidth="1"/>
    <col min="13" max="13" width="8" style="141" customWidth="1"/>
  </cols>
  <sheetData>
    <row r="1" spans="1:13" ht="15.75" customHeight="1" x14ac:dyDescent="0.3">
      <c r="A1" s="1075" t="s">
        <v>143</v>
      </c>
      <c r="B1" s="1046"/>
      <c r="C1" s="1046"/>
      <c r="D1" s="1058"/>
      <c r="E1" s="104"/>
      <c r="F1" s="112"/>
      <c r="G1" s="107"/>
      <c r="H1" s="122" t="s">
        <v>117</v>
      </c>
      <c r="I1" s="2" t="s">
        <v>1</v>
      </c>
      <c r="J1" s="35" t="s">
        <v>7</v>
      </c>
      <c r="K1" s="35" t="s">
        <v>114</v>
      </c>
      <c r="L1" s="35" t="s">
        <v>112</v>
      </c>
      <c r="M1" s="1076"/>
    </row>
    <row r="2" spans="1:13" s="7" customFormat="1" ht="13.8" thickBot="1" x14ac:dyDescent="0.3">
      <c r="A2" s="3" t="s">
        <v>108</v>
      </c>
      <c r="B2" s="4"/>
      <c r="C2" s="1059" t="s">
        <v>116</v>
      </c>
      <c r="D2" s="1060"/>
      <c r="E2" s="105" t="s">
        <v>5</v>
      </c>
      <c r="F2" s="118" t="s">
        <v>105</v>
      </c>
      <c r="G2" s="119" t="s">
        <v>27</v>
      </c>
      <c r="H2" s="123">
        <v>2011</v>
      </c>
      <c r="I2" s="6" t="s">
        <v>7</v>
      </c>
      <c r="J2" s="39">
        <v>2011</v>
      </c>
      <c r="K2" s="39">
        <v>2010</v>
      </c>
      <c r="L2" s="39">
        <v>2009</v>
      </c>
      <c r="M2" s="1076"/>
    </row>
    <row r="3" spans="1:13" ht="13.8" thickBot="1" x14ac:dyDescent="0.3">
      <c r="A3" s="8" t="s">
        <v>13</v>
      </c>
      <c r="B3" s="9"/>
      <c r="C3" s="9"/>
      <c r="D3" s="9"/>
      <c r="E3" s="77">
        <v>1</v>
      </c>
      <c r="F3" s="113" t="e">
        <f t="shared" ref="F3:L3" si="0">SUM(F5:F27)</f>
        <v>#REF!</v>
      </c>
      <c r="G3" s="108" t="e">
        <f t="shared" si="0"/>
        <v>#REF!</v>
      </c>
      <c r="H3" s="78" t="e">
        <f>SUM(H5:H27)</f>
        <v>#REF!</v>
      </c>
      <c r="I3" s="41">
        <f t="shared" si="0"/>
        <v>0</v>
      </c>
      <c r="J3" s="42" t="e">
        <f t="shared" si="0"/>
        <v>#REF!</v>
      </c>
      <c r="K3" s="42" t="e">
        <f>SUM(K5:K27)</f>
        <v>#REF!</v>
      </c>
      <c r="L3" s="42" t="e">
        <f t="shared" si="0"/>
        <v>#REF!</v>
      </c>
    </row>
    <row r="4" spans="1:13" s="14" customFormat="1" ht="12" x14ac:dyDescent="0.25">
      <c r="A4" s="11" t="s">
        <v>14</v>
      </c>
      <c r="B4" s="12" t="s">
        <v>15</v>
      </c>
      <c r="C4" s="12"/>
      <c r="D4" s="12"/>
      <c r="E4" s="106">
        <v>2</v>
      </c>
      <c r="F4" s="114">
        <f>SUM(F5:F15)</f>
        <v>0</v>
      </c>
      <c r="G4" s="43" t="e">
        <f>SUM(G5:G15)</f>
        <v>#REF!</v>
      </c>
      <c r="H4" s="124" t="e">
        <f>SUM(F4:G4)</f>
        <v>#REF!</v>
      </c>
      <c r="I4" s="43">
        <f>SUM(I5:I15)</f>
        <v>0</v>
      </c>
      <c r="J4" s="44">
        <f>'fak-skut.'!Q5+ostatni_skut!R5</f>
        <v>2541343.6012488403</v>
      </c>
      <c r="K4" s="44">
        <f>'fak-skut.'!R5+ostatni_skut!S5</f>
        <v>525438.66329343</v>
      </c>
      <c r="L4" s="44" t="e">
        <f>'fak-skut.'!S5+ostatni_skut!T5</f>
        <v>#REF!</v>
      </c>
      <c r="M4" s="141"/>
    </row>
    <row r="5" spans="1:13" s="14" customFormat="1" ht="12" x14ac:dyDescent="0.25">
      <c r="A5" s="11"/>
      <c r="C5" s="14" t="s">
        <v>16</v>
      </c>
      <c r="D5" s="15" t="s">
        <v>17</v>
      </c>
      <c r="E5" s="75">
        <v>3</v>
      </c>
      <c r="F5" s="115">
        <f>'fak-skut.'!O5</f>
        <v>0</v>
      </c>
      <c r="G5" s="109" t="e">
        <f>ostatni_skut!P5</f>
        <v>#REF!</v>
      </c>
      <c r="H5" s="312" t="e">
        <f t="shared" ref="H5:H27" si="1">SUM(F5:G5)</f>
        <v>#REF!</v>
      </c>
      <c r="I5" s="45"/>
      <c r="J5" s="71">
        <f>Celkem!H7</f>
        <v>2541343.6012488403</v>
      </c>
      <c r="K5" s="71">
        <f>'fak-skut.'!R5+ostatni_skut!S5</f>
        <v>525438.66329343</v>
      </c>
      <c r="L5" s="71" t="e">
        <f>'fak-skut.'!S5+ostatni_skut!T5</f>
        <v>#REF!</v>
      </c>
      <c r="M5" s="141"/>
    </row>
    <row r="6" spans="1:13" s="14" customFormat="1" ht="12" x14ac:dyDescent="0.25">
      <c r="A6" s="11"/>
      <c r="D6" s="15" t="s">
        <v>18</v>
      </c>
      <c r="E6" s="75">
        <v>4</v>
      </c>
      <c r="F6" s="116">
        <f>'fak-skut.'!O6</f>
        <v>0</v>
      </c>
      <c r="G6" s="110" t="e">
        <f>ostatni_skut!P6</f>
        <v>#REF!</v>
      </c>
      <c r="H6" s="312" t="e">
        <f t="shared" si="1"/>
        <v>#REF!</v>
      </c>
      <c r="I6" s="45"/>
      <c r="J6" s="71">
        <f>Celkem!H8</f>
        <v>118043.23699999999</v>
      </c>
      <c r="K6" s="71">
        <f>'fak-skut.'!R6+ostatni_skut!S6</f>
        <v>22674.753526879998</v>
      </c>
      <c r="L6" s="71" t="e">
        <f>'fak-skut.'!S6+ostatni_skut!T6</f>
        <v>#REF!</v>
      </c>
      <c r="M6" s="141"/>
    </row>
    <row r="7" spans="1:13" s="14" customFormat="1" ht="12" x14ac:dyDescent="0.25">
      <c r="A7" s="11"/>
      <c r="D7" s="15" t="s">
        <v>19</v>
      </c>
      <c r="E7" s="75">
        <v>5</v>
      </c>
      <c r="F7" s="116">
        <f>'fak-skut.'!O7</f>
        <v>0</v>
      </c>
      <c r="G7" s="110" t="e">
        <f>ostatni_skut!P7</f>
        <v>#REF!</v>
      </c>
      <c r="H7" s="312" t="e">
        <f t="shared" si="1"/>
        <v>#REF!</v>
      </c>
      <c r="I7" s="45"/>
      <c r="J7" s="71">
        <f>Celkem!H9</f>
        <v>895930.70095715986</v>
      </c>
      <c r="K7" s="71">
        <f>'fak-skut.'!R7+ostatni_skut!S7</f>
        <v>185625.78196208001</v>
      </c>
      <c r="L7" s="71" t="e">
        <f>'fak-skut.'!S7+ostatni_skut!T7</f>
        <v>#REF!</v>
      </c>
      <c r="M7" s="141"/>
    </row>
    <row r="8" spans="1:13" s="14" customFormat="1" ht="12" x14ac:dyDescent="0.25">
      <c r="A8" s="11"/>
      <c r="D8" s="15" t="s">
        <v>20</v>
      </c>
      <c r="E8" s="75">
        <v>6</v>
      </c>
      <c r="F8" s="116">
        <f>'fak-skut.'!O8</f>
        <v>0</v>
      </c>
      <c r="G8" s="110" t="e">
        <f>ostatni_skut!P8</f>
        <v>#REF!</v>
      </c>
      <c r="H8" s="312" t="e">
        <f t="shared" si="1"/>
        <v>#REF!</v>
      </c>
      <c r="I8" s="45"/>
      <c r="J8" s="71">
        <f>Celkem!H10</f>
        <v>309577</v>
      </c>
      <c r="K8" s="71">
        <f>'fak-skut.'!R8+ostatni_skut!S8</f>
        <v>93820.089253920014</v>
      </c>
      <c r="L8" s="71" t="e">
        <f>'fak-skut.'!S8+ostatni_skut!T8</f>
        <v>#REF!</v>
      </c>
      <c r="M8" s="141"/>
    </row>
    <row r="9" spans="1:13" s="14" customFormat="1" ht="12" x14ac:dyDescent="0.25">
      <c r="A9" s="11"/>
      <c r="D9" s="15" t="s">
        <v>21</v>
      </c>
      <c r="E9" s="75">
        <v>7</v>
      </c>
      <c r="F9" s="116">
        <f>'fak-skut.'!O9</f>
        <v>0</v>
      </c>
      <c r="G9" s="110" t="e">
        <f>ostatni_skut!P9</f>
        <v>#REF!</v>
      </c>
      <c r="H9" s="312" t="e">
        <f t="shared" si="1"/>
        <v>#REF!</v>
      </c>
      <c r="I9" s="45"/>
      <c r="J9" s="71">
        <f>Celkem!H11</f>
        <v>93077.450247000001</v>
      </c>
      <c r="K9" s="71">
        <f>'fak-skut.'!R9+ostatni_skut!S9</f>
        <v>29564.735272100002</v>
      </c>
      <c r="L9" s="71" t="e">
        <f>'fak-skut.'!S9+ostatni_skut!T9</f>
        <v>#REF!</v>
      </c>
      <c r="M9" s="141"/>
    </row>
    <row r="10" spans="1:13" s="14" customFormat="1" ht="12" x14ac:dyDescent="0.25">
      <c r="A10" s="11"/>
      <c r="D10" s="15" t="s">
        <v>22</v>
      </c>
      <c r="E10" s="75">
        <v>8</v>
      </c>
      <c r="F10" s="116">
        <f>'fak-skut.'!O10</f>
        <v>0</v>
      </c>
      <c r="G10" s="110" t="e">
        <f>ostatni_skut!P10</f>
        <v>#REF!</v>
      </c>
      <c r="H10" s="312" t="e">
        <f t="shared" si="1"/>
        <v>#REF!</v>
      </c>
      <c r="I10" s="45"/>
      <c r="J10" s="71">
        <f>Celkem!H12</f>
        <v>172752.05046299999</v>
      </c>
      <c r="K10" s="71">
        <f>'fak-skut.'!R10+ostatni_skut!S10</f>
        <v>57245.854929109999</v>
      </c>
      <c r="L10" s="71" t="e">
        <f>'fak-skut.'!S10+ostatni_skut!T10</f>
        <v>#REF!</v>
      </c>
      <c r="M10" s="141"/>
    </row>
    <row r="11" spans="1:13" s="14" customFormat="1" ht="12" x14ac:dyDescent="0.25">
      <c r="A11" s="11"/>
      <c r="D11" s="15" t="s">
        <v>23</v>
      </c>
      <c r="E11" s="75">
        <v>9</v>
      </c>
      <c r="F11" s="116">
        <f>'fak-skut.'!O11</f>
        <v>0</v>
      </c>
      <c r="G11" s="110" t="e">
        <f>ostatni_skut!P11</f>
        <v>#REF!</v>
      </c>
      <c r="H11" s="312" t="e">
        <f t="shared" si="1"/>
        <v>#REF!</v>
      </c>
      <c r="I11" s="45"/>
      <c r="J11" s="71">
        <f>Celkem!H13</f>
        <v>357299.63656200003</v>
      </c>
      <c r="K11" s="71">
        <f>'fak-skut.'!R11+ostatni_skut!S11</f>
        <v>107982.26185184998</v>
      </c>
      <c r="L11" s="71" t="e">
        <f>'fak-skut.'!S11+ostatni_skut!T11</f>
        <v>#REF!</v>
      </c>
      <c r="M11" s="141"/>
    </row>
    <row r="12" spans="1:13" s="14" customFormat="1" ht="12" x14ac:dyDescent="0.25">
      <c r="A12" s="11"/>
      <c r="D12" s="15" t="s">
        <v>24</v>
      </c>
      <c r="E12" s="75">
        <v>10</v>
      </c>
      <c r="F12" s="116">
        <f>'fak-skut.'!O12</f>
        <v>0</v>
      </c>
      <c r="G12" s="110" t="e">
        <f>ostatni_skut!P12</f>
        <v>#REF!</v>
      </c>
      <c r="H12" s="312" t="e">
        <f t="shared" si="1"/>
        <v>#REF!</v>
      </c>
      <c r="I12" s="45"/>
      <c r="J12" s="71">
        <f>Celkem!H14</f>
        <v>36842.358746999998</v>
      </c>
      <c r="K12" s="71">
        <f>'fak-skut.'!R12+ostatni_skut!S12</f>
        <v>6258.1353578000007</v>
      </c>
      <c r="L12" s="71" t="e">
        <f>'fak-skut.'!S12+ostatni_skut!T12</f>
        <v>#REF!</v>
      </c>
      <c r="M12" s="141"/>
    </row>
    <row r="13" spans="1:13" s="14" customFormat="1" ht="12" x14ac:dyDescent="0.25">
      <c r="A13" s="11"/>
      <c r="D13" s="15" t="s">
        <v>25</v>
      </c>
      <c r="E13" s="75">
        <v>11</v>
      </c>
      <c r="F13" s="116">
        <f>'fak-skut.'!O13</f>
        <v>0</v>
      </c>
      <c r="G13" s="110" t="e">
        <f>ostatni_skut!P13</f>
        <v>#REF!</v>
      </c>
      <c r="H13" s="312" t="e">
        <f t="shared" si="1"/>
        <v>#REF!</v>
      </c>
      <c r="I13" s="45"/>
      <c r="J13" s="71">
        <f>Celkem!H15</f>
        <v>623532.02049699996</v>
      </c>
      <c r="K13" s="71">
        <f>'fak-skut.'!R13+ostatni_skut!S13</f>
        <v>316720.11164030002</v>
      </c>
      <c r="L13" s="71" t="e">
        <f>'fak-skut.'!S13+ostatni_skut!T13</f>
        <v>#REF!</v>
      </c>
      <c r="M13" s="141"/>
    </row>
    <row r="14" spans="1:13" s="14" customFormat="1" ht="12" x14ac:dyDescent="0.25">
      <c r="A14" s="11"/>
      <c r="D14" s="15" t="s">
        <v>26</v>
      </c>
      <c r="E14" s="75">
        <v>12</v>
      </c>
      <c r="F14" s="116">
        <f>'fak-skut.'!O14</f>
        <v>0</v>
      </c>
      <c r="G14" s="110" t="e">
        <f>ostatni_skut!P14</f>
        <v>#REF!</v>
      </c>
      <c r="H14" s="312" t="e">
        <f t="shared" si="1"/>
        <v>#REF!</v>
      </c>
      <c r="I14" s="45"/>
      <c r="J14" s="71">
        <f>Celkem!H16</f>
        <v>236239.3009090909</v>
      </c>
      <c r="K14" s="71">
        <f>'fak-skut.'!R14+ostatni_skut!S14</f>
        <v>114447.9506163</v>
      </c>
      <c r="L14" s="71" t="e">
        <f>'fak-skut.'!S14+ostatni_skut!T14</f>
        <v>#REF!</v>
      </c>
      <c r="M14" s="141"/>
    </row>
    <row r="15" spans="1:13" s="14" customFormat="1" ht="12" x14ac:dyDescent="0.25">
      <c r="A15" s="11"/>
      <c r="C15" s="15"/>
      <c r="D15" s="15" t="s">
        <v>27</v>
      </c>
      <c r="E15" s="75">
        <v>13</v>
      </c>
      <c r="F15" s="116">
        <f>'fak-skut.'!O15</f>
        <v>0</v>
      </c>
      <c r="G15" s="110" t="e">
        <f>ostatni_skut!P15</f>
        <v>#REF!</v>
      </c>
      <c r="H15" s="312" t="e">
        <f t="shared" si="1"/>
        <v>#REF!</v>
      </c>
      <c r="I15" s="45"/>
      <c r="J15" s="71">
        <f>Celkem!H17</f>
        <v>297208.77835500002</v>
      </c>
      <c r="K15" s="71">
        <f>'fak-skut.'!R15+ostatni_skut!S15</f>
        <v>118932.10202851999</v>
      </c>
      <c r="L15" s="71" t="e">
        <f>'fak-skut.'!S15+ostatni_skut!T15</f>
        <v>#REF!</v>
      </c>
      <c r="M15" s="141"/>
    </row>
    <row r="16" spans="1:13" s="14" customFormat="1" ht="12" x14ac:dyDescent="0.25">
      <c r="A16" s="11"/>
      <c r="B16" s="17" t="s">
        <v>28</v>
      </c>
      <c r="C16" s="15"/>
      <c r="D16" s="15"/>
      <c r="E16" s="75">
        <v>14</v>
      </c>
      <c r="F16" s="211">
        <f>'fak-skut.'!O16</f>
        <v>0</v>
      </c>
      <c r="G16" s="66" t="e">
        <f>ostatni_skut!P16</f>
        <v>#REF!</v>
      </c>
      <c r="H16" s="312" t="e">
        <f t="shared" si="1"/>
        <v>#REF!</v>
      </c>
      <c r="I16" s="66"/>
      <c r="J16" s="52">
        <f>Celkem!H18</f>
        <v>241419</v>
      </c>
      <c r="K16" s="52">
        <f>'fak-skut.'!R16+ostatni_skut!S16</f>
        <v>205.06524999999999</v>
      </c>
      <c r="L16" s="52" t="e">
        <f>'fak-skut.'!S16+ostatni_skut!T16</f>
        <v>#REF!</v>
      </c>
      <c r="M16" s="141"/>
    </row>
    <row r="17" spans="1:13" s="14" customFormat="1" ht="12" x14ac:dyDescent="0.25">
      <c r="A17" s="11"/>
      <c r="B17" s="17" t="s">
        <v>30</v>
      </c>
      <c r="C17" s="15"/>
      <c r="D17" s="15"/>
      <c r="E17" s="75">
        <v>15</v>
      </c>
      <c r="F17" s="211">
        <f>'fak-skut.'!O17</f>
        <v>0</v>
      </c>
      <c r="G17" s="66" t="e">
        <f>ostatni_skut!P17</f>
        <v>#REF!</v>
      </c>
      <c r="H17" s="312" t="e">
        <f t="shared" si="1"/>
        <v>#REF!</v>
      </c>
      <c r="I17" s="66"/>
      <c r="J17" s="52">
        <f>Celkem!H19</f>
        <v>12279</v>
      </c>
      <c r="K17" s="52">
        <f>'fak-skut.'!R17+ostatni_skut!S17</f>
        <v>262.76948820000001</v>
      </c>
      <c r="L17" s="52" t="e">
        <f>'fak-skut.'!S17+ostatni_skut!T17</f>
        <v>#REF!</v>
      </c>
      <c r="M17" s="141"/>
    </row>
    <row r="18" spans="1:13" s="14" customFormat="1" ht="12" x14ac:dyDescent="0.25">
      <c r="A18" s="11"/>
      <c r="B18" s="17" t="s">
        <v>32</v>
      </c>
      <c r="C18" s="15"/>
      <c r="D18" s="15"/>
      <c r="E18" s="75">
        <v>16</v>
      </c>
      <c r="F18" s="211">
        <f>'fak-skut.'!O18</f>
        <v>0</v>
      </c>
      <c r="G18" s="66" t="e">
        <f>ostatni_skut!P18</f>
        <v>#REF!</v>
      </c>
      <c r="H18" s="312" t="e">
        <f t="shared" si="1"/>
        <v>#REF!</v>
      </c>
      <c r="I18" s="66"/>
      <c r="J18" s="52">
        <f>Celkem!H20</f>
        <v>443287.39405</v>
      </c>
      <c r="K18" s="52">
        <f>'fak-skut.'!R18+ostatni_skut!S18</f>
        <v>165299.41653707999</v>
      </c>
      <c r="L18" s="52" t="e">
        <f>'fak-skut.'!S18+ostatni_skut!T18</f>
        <v>#REF!</v>
      </c>
      <c r="M18" s="141"/>
    </row>
    <row r="19" spans="1:13" s="14" customFormat="1" ht="12" x14ac:dyDescent="0.25">
      <c r="A19" s="11"/>
      <c r="B19" s="17" t="s">
        <v>34</v>
      </c>
      <c r="C19" s="15"/>
      <c r="D19" s="15"/>
      <c r="E19" s="75">
        <v>17</v>
      </c>
      <c r="F19" s="211" t="e">
        <f>'fak-skut.'!O19</f>
        <v>#REF!</v>
      </c>
      <c r="G19" s="66" t="e">
        <f>ostatni_skut!P19</f>
        <v>#REF!</v>
      </c>
      <c r="H19" s="312" t="e">
        <f t="shared" si="1"/>
        <v>#REF!</v>
      </c>
      <c r="I19" s="66"/>
      <c r="J19" s="52" t="e">
        <f>Celkem!#REF!</f>
        <v>#REF!</v>
      </c>
      <c r="K19" s="52" t="e">
        <f>'fak-skut.'!R19+ostatni_skut!S19</f>
        <v>#REF!</v>
      </c>
      <c r="L19" s="52" t="e">
        <f>'fak-skut.'!S19+ostatni_skut!T19</f>
        <v>#REF!</v>
      </c>
      <c r="M19" s="141"/>
    </row>
    <row r="20" spans="1:13" s="14" customFormat="1" ht="12" x14ac:dyDescent="0.25">
      <c r="A20" s="11"/>
      <c r="B20" s="17" t="s">
        <v>36</v>
      </c>
      <c r="C20" s="17"/>
      <c r="D20" s="17"/>
      <c r="E20" s="75">
        <v>18</v>
      </c>
      <c r="F20" s="211">
        <f>'fak-skut.'!O20</f>
        <v>0</v>
      </c>
      <c r="G20" s="66" t="e">
        <f>ostatni_skut!P20</f>
        <v>#REF!</v>
      </c>
      <c r="H20" s="312" t="e">
        <f t="shared" si="1"/>
        <v>#REF!</v>
      </c>
      <c r="I20" s="66"/>
      <c r="J20" s="52">
        <f>Celkem!H21</f>
        <v>20505</v>
      </c>
      <c r="K20" s="52">
        <f>'fak-skut.'!R20+ostatni_skut!S20</f>
        <v>516.54929143000004</v>
      </c>
      <c r="L20" s="52" t="e">
        <f>'fak-skut.'!S20+ostatni_skut!T20</f>
        <v>#REF!</v>
      </c>
      <c r="M20" s="141"/>
    </row>
    <row r="21" spans="1:13" s="14" customFormat="1" ht="12" x14ac:dyDescent="0.25">
      <c r="A21" s="11"/>
      <c r="B21" s="17" t="s">
        <v>38</v>
      </c>
      <c r="C21" s="17"/>
      <c r="D21" s="17"/>
      <c r="E21" s="75">
        <v>19</v>
      </c>
      <c r="F21" s="211">
        <f>'fak-skut.'!O21</f>
        <v>0</v>
      </c>
      <c r="G21" s="66" t="e">
        <f>ostatni_skut!P21</f>
        <v>#REF!</v>
      </c>
      <c r="H21" s="312" t="e">
        <f t="shared" si="1"/>
        <v>#REF!</v>
      </c>
      <c r="I21" s="66"/>
      <c r="J21" s="52">
        <f>Celkem!H22</f>
        <v>69341.748999999996</v>
      </c>
      <c r="K21" s="52">
        <f>'fak-skut.'!R21+ostatni_skut!S21</f>
        <v>6054.4056640000008</v>
      </c>
      <c r="L21" s="52" t="e">
        <f>'fak-skut.'!S21+ostatni_skut!T21</f>
        <v>#REF!</v>
      </c>
      <c r="M21" s="141"/>
    </row>
    <row r="22" spans="1:13" s="14" customFormat="1" ht="12" x14ac:dyDescent="0.25">
      <c r="A22" s="11"/>
      <c r="B22" s="17" t="s">
        <v>40</v>
      </c>
      <c r="C22" s="17"/>
      <c r="D22" s="17"/>
      <c r="E22" s="75">
        <v>20</v>
      </c>
      <c r="F22" s="211">
        <f>'fak-skut.'!O22</f>
        <v>0</v>
      </c>
      <c r="G22" s="66" t="e">
        <f>ostatni_skut!P22</f>
        <v>#REF!</v>
      </c>
      <c r="H22" s="312" t="e">
        <f t="shared" si="1"/>
        <v>#REF!</v>
      </c>
      <c r="I22" s="66"/>
      <c r="J22" s="52">
        <f>Celkem!H23</f>
        <v>226609.04641000001</v>
      </c>
      <c r="K22" s="52" t="e">
        <f>'fak-skut.'!R22+ostatni_skut!S22</f>
        <v>#REF!</v>
      </c>
      <c r="L22" s="52" t="e">
        <f>'fak-skut.'!S22+ostatni_skut!T22</f>
        <v>#REF!</v>
      </c>
      <c r="M22" s="141"/>
    </row>
    <row r="23" spans="1:13" s="14" customFormat="1" ht="12" x14ac:dyDescent="0.25">
      <c r="A23" s="11"/>
      <c r="B23" s="17" t="s">
        <v>42</v>
      </c>
      <c r="C23" s="17"/>
      <c r="D23" s="17"/>
      <c r="E23" s="75">
        <v>21</v>
      </c>
      <c r="F23" s="211">
        <f>'fak-skut.'!O23</f>
        <v>0</v>
      </c>
      <c r="G23" s="66" t="e">
        <f>ostatni_skut!P23</f>
        <v>#REF!</v>
      </c>
      <c r="H23" s="312" t="e">
        <f t="shared" si="1"/>
        <v>#REF!</v>
      </c>
      <c r="I23" s="66"/>
      <c r="J23" s="52" t="e">
        <f>Celkem!#REF!</f>
        <v>#REF!</v>
      </c>
      <c r="K23" s="52" t="e">
        <f>'fak-skut.'!R23+ostatni_skut!S23</f>
        <v>#REF!</v>
      </c>
      <c r="L23" s="52" t="e">
        <f>'fak-skut.'!S23+ostatni_skut!T23</f>
        <v>#REF!</v>
      </c>
      <c r="M23" s="141"/>
    </row>
    <row r="24" spans="1:13" s="14" customFormat="1" ht="12" x14ac:dyDescent="0.25">
      <c r="A24" s="11"/>
      <c r="B24" s="17" t="s">
        <v>43</v>
      </c>
      <c r="C24" s="17"/>
      <c r="D24" s="17"/>
      <c r="E24" s="75">
        <v>22</v>
      </c>
      <c r="F24" s="211">
        <f>'fak-skut.'!O24</f>
        <v>0</v>
      </c>
      <c r="G24" s="66" t="e">
        <f>ostatni_skut!P24</f>
        <v>#REF!</v>
      </c>
      <c r="H24" s="312" t="e">
        <f t="shared" si="1"/>
        <v>#REF!</v>
      </c>
      <c r="I24" s="66"/>
      <c r="J24" s="52">
        <f>Celkem!H24</f>
        <v>1522289.190333908</v>
      </c>
      <c r="K24" s="52">
        <f>'fak-skut.'!R24+ostatni_skut!S24</f>
        <v>192588.56823500001</v>
      </c>
      <c r="L24" s="52" t="e">
        <f>'fak-skut.'!S24+ostatni_skut!T24</f>
        <v>#REF!</v>
      </c>
      <c r="M24" s="141"/>
    </row>
    <row r="25" spans="1:13" s="14" customFormat="1" ht="12" x14ac:dyDescent="0.25">
      <c r="A25" s="11"/>
      <c r="B25" s="17" t="s">
        <v>134</v>
      </c>
      <c r="C25" s="17"/>
      <c r="D25" s="17"/>
      <c r="E25" s="75">
        <v>23</v>
      </c>
      <c r="F25" s="211" t="e">
        <f>'fak-skut.'!O25</f>
        <v>#REF!</v>
      </c>
      <c r="G25" s="66" t="e">
        <f>ostatni_skut!P25</f>
        <v>#REF!</v>
      </c>
      <c r="H25" s="312" t="e">
        <f t="shared" si="1"/>
        <v>#REF!</v>
      </c>
      <c r="I25" s="66"/>
      <c r="J25" s="52">
        <f>Celkem!H25</f>
        <v>563828.32026000007</v>
      </c>
      <c r="K25" s="52" t="e">
        <f>'fak-skut.'!R25+ostatni_skut!S25</f>
        <v>#REF!</v>
      </c>
      <c r="L25" s="52" t="e">
        <f>'fak-skut.'!S25+ostatni_skut!T25</f>
        <v>#REF!</v>
      </c>
      <c r="M25" s="141"/>
    </row>
    <row r="26" spans="1:13" s="14" customFormat="1" ht="12" x14ac:dyDescent="0.25">
      <c r="A26" s="11"/>
      <c r="B26" s="17" t="s">
        <v>44</v>
      </c>
      <c r="C26" s="17"/>
      <c r="D26" s="17"/>
      <c r="E26" s="75">
        <v>24</v>
      </c>
      <c r="F26" s="211">
        <f>'fak-skut.'!O26</f>
        <v>0</v>
      </c>
      <c r="G26" s="66" t="e">
        <f>ostatni_skut!P26</f>
        <v>#REF!</v>
      </c>
      <c r="H26" s="312" t="e">
        <f t="shared" si="1"/>
        <v>#REF!</v>
      </c>
      <c r="I26" s="66"/>
      <c r="J26" s="52">
        <f>Celkem!H26</f>
        <v>47172.948340000003</v>
      </c>
      <c r="K26" s="52">
        <f>'fak-skut.'!R26+ostatni_skut!S26</f>
        <v>169405.7610424</v>
      </c>
      <c r="L26" s="52" t="e">
        <f>'fak-skut.'!S26+ostatni_skut!T26</f>
        <v>#REF!</v>
      </c>
      <c r="M26" s="141"/>
    </row>
    <row r="27" spans="1:13" s="14" customFormat="1" ht="12.6" thickBot="1" x14ac:dyDescent="0.3">
      <c r="A27" s="11"/>
      <c r="B27" s="17" t="s">
        <v>46</v>
      </c>
      <c r="C27" s="17"/>
      <c r="D27" s="17"/>
      <c r="E27" s="75">
        <v>25</v>
      </c>
      <c r="F27" s="211">
        <f>'fak-skut.'!O27</f>
        <v>0</v>
      </c>
      <c r="G27" s="66" t="e">
        <f>ostatni_skut!P27</f>
        <v>#REF!</v>
      </c>
      <c r="H27" s="313" t="e">
        <f t="shared" si="1"/>
        <v>#REF!</v>
      </c>
      <c r="I27" s="66"/>
      <c r="J27" s="52">
        <f>Celkem!H27</f>
        <v>198006.6400133</v>
      </c>
      <c r="K27" s="52">
        <f>'fak-skut.'!R27+ostatni_skut!S27</f>
        <v>13052.39609998</v>
      </c>
      <c r="L27" s="52" t="e">
        <f>'fak-skut.'!S27+ostatni_skut!T27</f>
        <v>#REF!</v>
      </c>
      <c r="M27" s="141"/>
    </row>
    <row r="28" spans="1:13" ht="13.8" thickBot="1" x14ac:dyDescent="0.3">
      <c r="A28" s="18" t="s">
        <v>48</v>
      </c>
      <c r="B28" s="19"/>
      <c r="C28" s="19"/>
      <c r="D28" s="19"/>
      <c r="E28" s="77">
        <v>26</v>
      </c>
      <c r="F28" s="83" t="e">
        <f t="shared" ref="F28:L28" si="2">SUM(F29:F45)</f>
        <v>#REF!</v>
      </c>
      <c r="G28" s="78" t="e">
        <f t="shared" si="2"/>
        <v>#REF!</v>
      </c>
      <c r="H28" s="153" t="e">
        <f t="shared" si="2"/>
        <v>#REF!</v>
      </c>
      <c r="I28" s="78">
        <f t="shared" si="2"/>
        <v>0</v>
      </c>
      <c r="J28" s="42" t="e">
        <f t="shared" si="2"/>
        <v>#REF!</v>
      </c>
      <c r="K28" s="42" t="e">
        <f t="shared" si="2"/>
        <v>#REF!</v>
      </c>
      <c r="L28" s="42" t="e">
        <f t="shared" si="2"/>
        <v>#REF!</v>
      </c>
    </row>
    <row r="29" spans="1:13" s="14" customFormat="1" ht="12" x14ac:dyDescent="0.25">
      <c r="A29" s="11" t="s">
        <v>14</v>
      </c>
      <c r="B29" s="15" t="s">
        <v>49</v>
      </c>
      <c r="C29" s="15"/>
      <c r="D29" s="15"/>
      <c r="E29" s="75">
        <v>27</v>
      </c>
      <c r="F29" s="211">
        <f>'fak-skut.'!O29</f>
        <v>0</v>
      </c>
      <c r="G29" s="66" t="e">
        <f>ostatni_skut!P29</f>
        <v>#REF!</v>
      </c>
      <c r="H29" s="212" t="e">
        <f>SUM(F29:G29)</f>
        <v>#REF!</v>
      </c>
      <c r="I29" s="154"/>
      <c r="J29" s="52">
        <f>Celkem!H29</f>
        <v>2557169</v>
      </c>
      <c r="K29" s="52">
        <f>'fak-skut.'!R29+ostatni_skut!S29</f>
        <v>627444.89922100003</v>
      </c>
      <c r="L29" s="52" t="e">
        <f>'fak-skut.'!S29+ostatni_skut!T29</f>
        <v>#REF!</v>
      </c>
      <c r="M29" s="141"/>
    </row>
    <row r="30" spans="1:13" s="14" customFormat="1" ht="12" x14ac:dyDescent="0.25">
      <c r="A30" s="11"/>
      <c r="B30" s="17" t="s">
        <v>28</v>
      </c>
      <c r="C30" s="17"/>
      <c r="D30" s="17"/>
      <c r="E30" s="75">
        <v>28</v>
      </c>
      <c r="F30" s="211">
        <f>'fak-skut.'!O30</f>
        <v>0</v>
      </c>
      <c r="G30" s="66" t="e">
        <f>ostatni_skut!P30</f>
        <v>#REF!</v>
      </c>
      <c r="H30" s="212" t="e">
        <f t="shared" ref="H30:H45" si="3">SUM(F30:G30)</f>
        <v>#REF!</v>
      </c>
      <c r="I30" s="155"/>
      <c r="J30" s="52">
        <f>Celkem!H30</f>
        <v>241419</v>
      </c>
      <c r="K30" s="52">
        <f>'fak-skut.'!R30+ostatni_skut!S30</f>
        <v>205.06524999999999</v>
      </c>
      <c r="L30" s="52" t="e">
        <f>'fak-skut.'!S30+ostatni_skut!T30</f>
        <v>#REF!</v>
      </c>
      <c r="M30" s="141"/>
    </row>
    <row r="31" spans="1:13" s="14" customFormat="1" ht="12" x14ac:dyDescent="0.25">
      <c r="A31" s="11"/>
      <c r="B31" s="17" t="s">
        <v>30</v>
      </c>
      <c r="C31" s="17"/>
      <c r="D31" s="17"/>
      <c r="E31" s="75">
        <v>29</v>
      </c>
      <c r="F31" s="211">
        <f>'fak-skut.'!O31</f>
        <v>0</v>
      </c>
      <c r="G31" s="66" t="e">
        <f>ostatni_skut!P31</f>
        <v>#REF!</v>
      </c>
      <c r="H31" s="212" t="e">
        <f t="shared" si="3"/>
        <v>#REF!</v>
      </c>
      <c r="I31" s="155"/>
      <c r="J31" s="52">
        <f>Celkem!H31</f>
        <v>12279</v>
      </c>
      <c r="K31" s="52">
        <f>'fak-skut.'!R31+ostatni_skut!S31</f>
        <v>262.76948820000001</v>
      </c>
      <c r="L31" s="52" t="e">
        <f>'fak-skut.'!S31+ostatni_skut!T31</f>
        <v>#REF!</v>
      </c>
      <c r="M31" s="141"/>
    </row>
    <row r="32" spans="1:13" s="14" customFormat="1" ht="12" x14ac:dyDescent="0.25">
      <c r="A32" s="11"/>
      <c r="B32" s="17" t="s">
        <v>32</v>
      </c>
      <c r="C32" s="15"/>
      <c r="D32" s="15"/>
      <c r="E32" s="75">
        <v>30</v>
      </c>
      <c r="F32" s="211">
        <f>'fak-skut.'!O32</f>
        <v>0</v>
      </c>
      <c r="G32" s="66" t="e">
        <f>ostatni_skut!P32</f>
        <v>#REF!</v>
      </c>
      <c r="H32" s="212" t="e">
        <f t="shared" si="3"/>
        <v>#REF!</v>
      </c>
      <c r="I32" s="155"/>
      <c r="J32" s="52">
        <f>Celkem!H32</f>
        <v>443287.39405</v>
      </c>
      <c r="K32" s="52">
        <f>'fak-skut.'!R32+ostatni_skut!S32</f>
        <v>165299.41653707999</v>
      </c>
      <c r="L32" s="52" t="e">
        <f>'fak-skut.'!S32+ostatni_skut!T32</f>
        <v>#REF!</v>
      </c>
      <c r="M32" s="141"/>
    </row>
    <row r="33" spans="1:13" s="14" customFormat="1" ht="12" x14ac:dyDescent="0.25">
      <c r="A33" s="11"/>
      <c r="B33" s="17" t="s">
        <v>34</v>
      </c>
      <c r="C33" s="17"/>
      <c r="D33" s="17"/>
      <c r="E33" s="75">
        <v>31</v>
      </c>
      <c r="F33" s="211" t="e">
        <f>'fak-skut.'!O33</f>
        <v>#REF!</v>
      </c>
      <c r="G33" s="66" t="e">
        <f>ostatni_skut!P33</f>
        <v>#REF!</v>
      </c>
      <c r="H33" s="212" t="e">
        <f t="shared" si="3"/>
        <v>#REF!</v>
      </c>
      <c r="I33" s="155"/>
      <c r="J33" s="52" t="e">
        <f>Celkem!#REF!</f>
        <v>#REF!</v>
      </c>
      <c r="K33" s="52" t="e">
        <f>'fak-skut.'!R33+ostatni_skut!S33</f>
        <v>#REF!</v>
      </c>
      <c r="L33" s="52" t="e">
        <f>'fak-skut.'!S33+ostatni_skut!T33</f>
        <v>#REF!</v>
      </c>
      <c r="M33" s="141"/>
    </row>
    <row r="34" spans="1:13" s="14" customFormat="1" ht="12" x14ac:dyDescent="0.25">
      <c r="A34" s="11"/>
      <c r="B34" s="17" t="s">
        <v>51</v>
      </c>
      <c r="C34" s="17"/>
      <c r="D34" s="17"/>
      <c r="E34" s="75">
        <v>32</v>
      </c>
      <c r="F34" s="211">
        <f>'fak-skut.'!O34</f>
        <v>0</v>
      </c>
      <c r="G34" s="66" t="e">
        <f>ostatni_skut!P34</f>
        <v>#REF!</v>
      </c>
      <c r="H34" s="212" t="e">
        <f t="shared" si="3"/>
        <v>#REF!</v>
      </c>
      <c r="I34" s="155"/>
      <c r="J34" s="52">
        <f>Celkem!H33</f>
        <v>107772</v>
      </c>
      <c r="K34" s="52">
        <f>'fak-skut.'!R34+ostatni_skut!S34</f>
        <v>108000.893</v>
      </c>
      <c r="L34" s="52" t="e">
        <f>'fak-skut.'!S34+ostatni_skut!T34</f>
        <v>#REF!</v>
      </c>
      <c r="M34" s="141"/>
    </row>
    <row r="35" spans="1:13" s="14" customFormat="1" ht="12" x14ac:dyDescent="0.25">
      <c r="A35" s="11"/>
      <c r="B35" s="17" t="s">
        <v>36</v>
      </c>
      <c r="C35" s="17"/>
      <c r="D35" s="17"/>
      <c r="E35" s="75">
        <v>33</v>
      </c>
      <c r="F35" s="211">
        <f>'fak-skut.'!O35</f>
        <v>0</v>
      </c>
      <c r="G35" s="66" t="e">
        <f>ostatni_skut!P35</f>
        <v>#REF!</v>
      </c>
      <c r="H35" s="212" t="e">
        <f t="shared" si="3"/>
        <v>#REF!</v>
      </c>
      <c r="I35" s="155"/>
      <c r="J35" s="52">
        <f>Celkem!H34</f>
        <v>20505</v>
      </c>
      <c r="K35" s="52">
        <f>'fak-skut.'!R35+ostatni_skut!S35</f>
        <v>516.54929143000004</v>
      </c>
      <c r="L35" s="52" t="e">
        <f>'fak-skut.'!S35+ostatni_skut!T35</f>
        <v>#REF!</v>
      </c>
      <c r="M35" s="141"/>
    </row>
    <row r="36" spans="1:13" s="14" customFormat="1" ht="12" x14ac:dyDescent="0.25">
      <c r="A36" s="11"/>
      <c r="B36" s="17" t="s">
        <v>38</v>
      </c>
      <c r="C36" s="17"/>
      <c r="D36" s="17"/>
      <c r="E36" s="75">
        <v>34</v>
      </c>
      <c r="F36" s="211">
        <f>'fak-skut.'!O36</f>
        <v>0</v>
      </c>
      <c r="G36" s="66" t="e">
        <f>ostatni_skut!P36</f>
        <v>#REF!</v>
      </c>
      <c r="H36" s="212" t="e">
        <f t="shared" si="3"/>
        <v>#REF!</v>
      </c>
      <c r="I36" s="155"/>
      <c r="J36" s="52">
        <f>Celkem!H35</f>
        <v>69341.748999999996</v>
      </c>
      <c r="K36" s="52">
        <f>'fak-skut.'!R36+ostatni_skut!S36</f>
        <v>6054.4019040000012</v>
      </c>
      <c r="L36" s="52" t="e">
        <f>'fak-skut.'!S36+ostatni_skut!T36</f>
        <v>#REF!</v>
      </c>
      <c r="M36" s="141"/>
    </row>
    <row r="37" spans="1:13" s="14" customFormat="1" ht="12" x14ac:dyDescent="0.25">
      <c r="A37" s="11"/>
      <c r="B37" s="17" t="s">
        <v>53</v>
      </c>
      <c r="C37" s="17"/>
      <c r="D37" s="17"/>
      <c r="E37" s="75">
        <v>35</v>
      </c>
      <c r="F37" s="211">
        <f>'fak-skut.'!O37</f>
        <v>0</v>
      </c>
      <c r="G37" s="66" t="e">
        <f>ostatni_skut!P37</f>
        <v>#REF!</v>
      </c>
      <c r="H37" s="212" t="e">
        <f t="shared" si="3"/>
        <v>#REF!</v>
      </c>
      <c r="I37" s="155"/>
      <c r="J37" s="52">
        <f>Celkem!H36</f>
        <v>226609.04641000001</v>
      </c>
      <c r="K37" s="52">
        <f>'fak-skut.'!R37+ostatni_skut!S37</f>
        <v>191559.09889471999</v>
      </c>
      <c r="L37" s="52" t="e">
        <f>'fak-skut.'!S37+ostatni_skut!T37</f>
        <v>#REF!</v>
      </c>
      <c r="M37" s="141"/>
    </row>
    <row r="38" spans="1:13" s="14" customFormat="1" ht="12" x14ac:dyDescent="0.25">
      <c r="A38" s="11"/>
      <c r="B38" s="17" t="s">
        <v>126</v>
      </c>
      <c r="C38" s="17"/>
      <c r="D38" s="17"/>
      <c r="E38" s="75">
        <v>36</v>
      </c>
      <c r="F38" s="211">
        <f>'fak-skut.'!O38</f>
        <v>0</v>
      </c>
      <c r="G38" s="66" t="e">
        <f>ostatni_skut!P38</f>
        <v>#REF!</v>
      </c>
      <c r="H38" s="212" t="e">
        <f t="shared" si="3"/>
        <v>#REF!</v>
      </c>
      <c r="I38" s="155"/>
      <c r="J38" s="52">
        <f>Celkem!H37</f>
        <v>1113096.191555371</v>
      </c>
      <c r="K38" s="52">
        <f>'fak-skut.'!R38+ostatni_skut!S38</f>
        <v>184902.48262006999</v>
      </c>
      <c r="L38" s="52" t="e">
        <f>'fak-skut.'!S38+ostatni_skut!T38</f>
        <v>#REF!</v>
      </c>
      <c r="M38" s="141"/>
    </row>
    <row r="39" spans="1:13" s="14" customFormat="1" ht="12" x14ac:dyDescent="0.25">
      <c r="A39" s="11"/>
      <c r="B39" s="17" t="s">
        <v>54</v>
      </c>
      <c r="C39" s="17"/>
      <c r="D39" s="17"/>
      <c r="E39" s="75">
        <v>37</v>
      </c>
      <c r="F39" s="211">
        <f>'fak-skut.'!O39</f>
        <v>0</v>
      </c>
      <c r="G39" s="66" t="e">
        <f>ostatni_skut!P39</f>
        <v>#REF!</v>
      </c>
      <c r="H39" s="212" t="e">
        <f t="shared" si="3"/>
        <v>#REF!</v>
      </c>
      <c r="I39" s="155"/>
      <c r="J39" s="52" t="e">
        <f>Celkem!#REF!</f>
        <v>#REF!</v>
      </c>
      <c r="K39" s="52" t="e">
        <f>'fak-skut.'!R39+ostatni_skut!S39</f>
        <v>#REF!</v>
      </c>
      <c r="L39" s="52" t="e">
        <f>'fak-skut.'!S39+ostatni_skut!T39</f>
        <v>#REF!</v>
      </c>
      <c r="M39" s="141"/>
    </row>
    <row r="40" spans="1:13" s="14" customFormat="1" ht="12" x14ac:dyDescent="0.25">
      <c r="A40" s="11"/>
      <c r="B40" s="17" t="s">
        <v>55</v>
      </c>
      <c r="C40" s="17"/>
      <c r="D40" s="17"/>
      <c r="E40" s="75">
        <v>38</v>
      </c>
      <c r="F40" s="211">
        <f>'fak-skut.'!O40</f>
        <v>0</v>
      </c>
      <c r="G40" s="66" t="e">
        <f>ostatni_skut!P40</f>
        <v>#REF!</v>
      </c>
      <c r="H40" s="212" t="e">
        <f t="shared" si="3"/>
        <v>#REF!</v>
      </c>
      <c r="I40" s="155"/>
      <c r="J40" s="52">
        <f>Celkem!H38</f>
        <v>1522288.79431</v>
      </c>
      <c r="K40" s="52">
        <f>'fak-skut.'!R40+ostatni_skut!S40</f>
        <v>400579.07820499997</v>
      </c>
      <c r="L40" s="52" t="e">
        <f>'fak-skut.'!S40+ostatni_skut!T40</f>
        <v>#REF!</v>
      </c>
      <c r="M40" s="141"/>
    </row>
    <row r="41" spans="1:13" s="14" customFormat="1" ht="12" x14ac:dyDescent="0.25">
      <c r="A41" s="11"/>
      <c r="B41" s="17" t="s">
        <v>134</v>
      </c>
      <c r="C41" s="17"/>
      <c r="D41" s="17"/>
      <c r="E41" s="75">
        <v>39</v>
      </c>
      <c r="F41" s="211" t="e">
        <f>'fak-skut.'!O41</f>
        <v>#REF!</v>
      </c>
      <c r="G41" s="66" t="e">
        <f>ostatni_skut!P41</f>
        <v>#REF!</v>
      </c>
      <c r="H41" s="212" t="e">
        <f t="shared" si="3"/>
        <v>#REF!</v>
      </c>
      <c r="I41" s="155"/>
      <c r="J41" s="52">
        <f>Celkem!H39</f>
        <v>563828.32026000007</v>
      </c>
      <c r="K41" s="52" t="e">
        <f>'fak-skut.'!R41+ostatni_skut!S41</f>
        <v>#REF!</v>
      </c>
      <c r="L41" s="52" t="e">
        <f>'fak-skut.'!S41+ostatni_skut!T41</f>
        <v>#REF!</v>
      </c>
      <c r="M41" s="141"/>
    </row>
    <row r="42" spans="1:13" s="14" customFormat="1" ht="12" x14ac:dyDescent="0.25">
      <c r="A42" s="11"/>
      <c r="B42" s="17" t="s">
        <v>56</v>
      </c>
      <c r="C42" s="17"/>
      <c r="D42" s="17"/>
      <c r="E42" s="75">
        <v>40</v>
      </c>
      <c r="F42" s="211">
        <f>'fak-skut.'!O42</f>
        <v>0</v>
      </c>
      <c r="G42" s="66" t="e">
        <f>ostatni_skut!P42</f>
        <v>#REF!</v>
      </c>
      <c r="H42" s="212" t="e">
        <f t="shared" si="3"/>
        <v>#REF!</v>
      </c>
      <c r="I42" s="155"/>
      <c r="J42" s="52">
        <f>Celkem!H40</f>
        <v>47172.948340000003</v>
      </c>
      <c r="K42" s="52">
        <f>'fak-skut.'!R42+ostatni_skut!S42</f>
        <v>12956.8267024</v>
      </c>
      <c r="L42" s="52" t="e">
        <f>'fak-skut.'!S42+ostatni_skut!T42</f>
        <v>#REF!</v>
      </c>
      <c r="M42" s="141"/>
    </row>
    <row r="43" spans="1:13" s="14" customFormat="1" ht="12" x14ac:dyDescent="0.25">
      <c r="A43" s="11"/>
      <c r="B43" s="17" t="s">
        <v>57</v>
      </c>
      <c r="C43" s="17"/>
      <c r="D43" s="17"/>
      <c r="E43" s="75">
        <v>41</v>
      </c>
      <c r="F43" s="211">
        <f>'fak-skut.'!O43</f>
        <v>0</v>
      </c>
      <c r="G43" s="66" t="e">
        <f>ostatni_skut!P43</f>
        <v>#REF!</v>
      </c>
      <c r="H43" s="212" t="e">
        <f t="shared" si="3"/>
        <v>#REF!</v>
      </c>
      <c r="I43" s="155"/>
      <c r="J43" s="52">
        <f>Celkem!H41</f>
        <v>1505421.7545611002</v>
      </c>
      <c r="K43" s="52">
        <f>'fak-skut.'!R43+ostatni_skut!S43</f>
        <v>608507.34051850997</v>
      </c>
      <c r="L43" s="52" t="e">
        <f>'fak-skut.'!S43+ostatni_skut!T43</f>
        <v>#REF!</v>
      </c>
      <c r="M43" s="141"/>
    </row>
    <row r="44" spans="1:13" s="14" customFormat="1" ht="12" x14ac:dyDescent="0.25">
      <c r="A44" s="11"/>
      <c r="B44" s="17" t="s">
        <v>58</v>
      </c>
      <c r="C44" s="17"/>
      <c r="D44" s="17"/>
      <c r="E44" s="75">
        <v>42</v>
      </c>
      <c r="F44" s="211">
        <f>'fak-skut.'!O44</f>
        <v>0</v>
      </c>
      <c r="G44" s="66" t="e">
        <f>ostatni_skut!P44</f>
        <v>#REF!</v>
      </c>
      <c r="H44" s="212" t="e">
        <f t="shared" si="3"/>
        <v>#REF!</v>
      </c>
      <c r="I44" s="155"/>
      <c r="J44" s="52">
        <f>Celkem!H42</f>
        <v>438823.57424666418</v>
      </c>
      <c r="K44" s="52">
        <f>'fak-skut.'!R44+ostatni_skut!S44</f>
        <v>67272.036661820006</v>
      </c>
      <c r="L44" s="52" t="e">
        <f>'fak-skut.'!S44+ostatni_skut!T44</f>
        <v>#REF!</v>
      </c>
      <c r="M44" s="141"/>
    </row>
    <row r="45" spans="1:13" s="14" customFormat="1" ht="12" x14ac:dyDescent="0.25">
      <c r="A45" s="20"/>
      <c r="B45" s="21" t="s">
        <v>46</v>
      </c>
      <c r="C45" s="21"/>
      <c r="D45" s="21"/>
      <c r="E45" s="76">
        <v>43</v>
      </c>
      <c r="F45" s="213">
        <f>'fak-skut.'!O45</f>
        <v>0</v>
      </c>
      <c r="G45" s="214" t="e">
        <f>ostatni_skut!P45</f>
        <v>#REF!</v>
      </c>
      <c r="H45" s="314" t="e">
        <f t="shared" si="3"/>
        <v>#REF!</v>
      </c>
      <c r="I45" s="156"/>
      <c r="J45" s="54">
        <f>Celkem!H43</f>
        <v>244001.05406520001</v>
      </c>
      <c r="K45" s="54">
        <f>'fak-skut.'!R45+ostatni_skut!S45</f>
        <v>103740.43382483</v>
      </c>
      <c r="L45" s="54" t="e">
        <f>'fak-skut.'!S45+ostatni_skut!T45</f>
        <v>#REF!</v>
      </c>
      <c r="M45" s="141"/>
    </row>
    <row r="46" spans="1:13" s="14" customFormat="1" ht="12.6" thickBot="1" x14ac:dyDescent="0.3">
      <c r="A46" s="22" t="s">
        <v>59</v>
      </c>
      <c r="B46" s="23"/>
      <c r="C46" s="23"/>
      <c r="D46" s="23"/>
      <c r="E46" s="75">
        <v>44</v>
      </c>
      <c r="F46" s="120">
        <f>F29+F34+F38+F43+F44+F45-F4-F27</f>
        <v>0</v>
      </c>
      <c r="G46" s="55" t="e">
        <f>G29+G34+G38+G43+G44+G45-G4-G27</f>
        <v>#REF!</v>
      </c>
      <c r="H46" s="315" t="e">
        <f>H29+H34+H38+H43+H44+H45-H4-H27</f>
        <v>#REF!</v>
      </c>
      <c r="I46" s="128">
        <f>I29+I34+I38+I43+I44+I45-I4-I27</f>
        <v>0</v>
      </c>
      <c r="J46" s="57">
        <f>J29+J34+J38+J43+J44+J45-J4-J27</f>
        <v>3226933.3331661955</v>
      </c>
      <c r="K46" s="164">
        <f>'fak-skut.'!R46+ostatni_skut!S46</f>
        <v>43151.39302396022</v>
      </c>
      <c r="L46" s="164" t="e">
        <f>'fak-skut.'!S46+ostatni_skut!T46</f>
        <v>#REF!</v>
      </c>
      <c r="M46" s="141"/>
    </row>
    <row r="47" spans="1:13" ht="13.8" thickBot="1" x14ac:dyDescent="0.3">
      <c r="A47" s="18" t="s">
        <v>60</v>
      </c>
      <c r="B47" s="19"/>
      <c r="C47" s="19"/>
      <c r="D47" s="19"/>
      <c r="E47" s="77">
        <v>45</v>
      </c>
      <c r="F47" s="113" t="e">
        <f t="shared" ref="F47:L47" si="4">F28-F3</f>
        <v>#REF!</v>
      </c>
      <c r="G47" s="108" t="e">
        <f t="shared" si="4"/>
        <v>#REF!</v>
      </c>
      <c r="H47" s="78" t="e">
        <f t="shared" si="4"/>
        <v>#REF!</v>
      </c>
      <c r="I47" s="41">
        <f t="shared" si="4"/>
        <v>0</v>
      </c>
      <c r="J47" s="42" t="e">
        <f t="shared" si="4"/>
        <v>#REF!</v>
      </c>
      <c r="K47" s="42" t="e">
        <f t="shared" si="4"/>
        <v>#REF!</v>
      </c>
      <c r="L47" s="42" t="e">
        <f t="shared" si="4"/>
        <v>#REF!</v>
      </c>
    </row>
    <row r="48" spans="1:13" s="24" customFormat="1" ht="9" customHeight="1" x14ac:dyDescent="0.25">
      <c r="E48" s="25"/>
      <c r="F48" s="14"/>
      <c r="G48" s="14"/>
      <c r="H48" s="129"/>
      <c r="J48" s="29"/>
      <c r="K48" s="29"/>
      <c r="L48" s="174"/>
      <c r="M48" s="141"/>
    </row>
    <row r="49" spans="1:17" s="24" customFormat="1" ht="12" x14ac:dyDescent="0.25">
      <c r="D49" s="24" t="s">
        <v>125</v>
      </c>
      <c r="E49" s="25"/>
      <c r="F49" s="221" t="e">
        <f>'fak-skut.'!O49</f>
        <v>#REF!</v>
      </c>
      <c r="G49" s="221" t="e">
        <f>ostatni_skut!P49</f>
        <v>#REF!</v>
      </c>
      <c r="H49" s="222" t="e">
        <f>SUM(F49:G49)</f>
        <v>#REF!</v>
      </c>
      <c r="J49" s="29"/>
      <c r="K49" s="64" t="e">
        <f>'fak-skut.'!R49+ostatni_skut!S49</f>
        <v>#REF!</v>
      </c>
      <c r="L49" s="174"/>
      <c r="M49" s="141"/>
    </row>
    <row r="50" spans="1:17" s="24" customFormat="1" ht="10.199999999999999" x14ac:dyDescent="0.2">
      <c r="A50" s="26" t="s">
        <v>124</v>
      </c>
      <c r="E50" s="25"/>
      <c r="F50" s="29"/>
      <c r="G50" s="29"/>
      <c r="H50" s="68" t="e">
        <f>'fak-skut.'!O51+ostatni_skut!P51</f>
        <v>#REF!</v>
      </c>
      <c r="I50" s="29"/>
      <c r="J50" s="29"/>
      <c r="K50" s="29"/>
      <c r="L50" s="174"/>
      <c r="M50" s="141"/>
      <c r="O50" s="29"/>
      <c r="Q50" s="29"/>
    </row>
  </sheetData>
  <mergeCells count="3">
    <mergeCell ref="A1:D1"/>
    <mergeCell ref="C2:D2"/>
    <mergeCell ref="M1:M2"/>
  </mergeCells>
  <phoneticPr fontId="0" type="noConversion"/>
  <printOptions horizontalCentered="1" verticalCentered="1"/>
  <pageMargins left="0.6692913385826772" right="0.47244094488188981" top="0.68" bottom="0.35433070866141736" header="0.19685039370078741" footer="0.27559055118110237"/>
  <pageSetup paperSize="9" scale="8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2:AA48"/>
  <sheetViews>
    <sheetView showGridLines="0" zoomScaleNormal="100" workbookViewId="0">
      <pane ySplit="5" topLeftCell="A6" activePane="bottomLeft" state="frozen"/>
      <selection activeCell="D12" sqref="D12"/>
      <selection pane="bottomLeft"/>
    </sheetView>
  </sheetViews>
  <sheetFormatPr defaultColWidth="8.5546875" defaultRowHeight="13.2" x14ac:dyDescent="0.25"/>
  <cols>
    <col min="1" max="1" width="8.44140625" customWidth="1"/>
    <col min="2" max="2" width="5.5546875" customWidth="1"/>
    <col min="3" max="3" width="6.44140625" customWidth="1"/>
    <col min="4" max="4" width="28.5546875" customWidth="1"/>
    <col min="5" max="5" width="3.5546875" style="30" bestFit="1" customWidth="1"/>
    <col min="6" max="6" width="7.88671875" style="29" bestFit="1" customWidth="1"/>
    <col min="7" max="9" width="7.44140625" style="29" customWidth="1"/>
    <col min="10" max="10" width="9" style="29" customWidth="1"/>
    <col min="11" max="14" width="7.44140625" style="29" customWidth="1"/>
    <col min="15" max="15" width="8.88671875" style="29" customWidth="1"/>
    <col min="16" max="16" width="8.109375" style="29" customWidth="1"/>
    <col min="17" max="17" width="8.44140625" style="29" customWidth="1"/>
    <col min="18" max="23" width="6.5546875" style="29" customWidth="1"/>
    <col min="24" max="24" width="9.109375" style="40" customWidth="1"/>
    <col min="25" max="25" width="8.6640625" bestFit="1" customWidth="1"/>
    <col min="26" max="26" width="9.109375" bestFit="1" customWidth="1"/>
  </cols>
  <sheetData>
    <row r="2" spans="1:26" ht="13.8" thickBot="1" x14ac:dyDescent="0.3"/>
    <row r="3" spans="1:26" ht="15.75" customHeight="1" x14ac:dyDescent="0.3">
      <c r="A3" s="1045" t="s">
        <v>207</v>
      </c>
      <c r="B3" s="1046"/>
      <c r="C3" s="1046"/>
      <c r="D3" s="1046"/>
      <c r="E3" s="835"/>
      <c r="F3" s="956" t="s">
        <v>86</v>
      </c>
      <c r="G3" s="289" t="s">
        <v>183</v>
      </c>
      <c r="H3" s="957" t="s">
        <v>98</v>
      </c>
      <c r="I3" s="957" t="s">
        <v>99</v>
      </c>
      <c r="J3" s="957" t="s">
        <v>100</v>
      </c>
      <c r="K3" s="957" t="s">
        <v>87</v>
      </c>
      <c r="L3" s="957" t="s">
        <v>101</v>
      </c>
      <c r="M3" s="957" t="s">
        <v>102</v>
      </c>
      <c r="N3" s="957" t="s">
        <v>103</v>
      </c>
      <c r="O3" s="289" t="s">
        <v>104</v>
      </c>
      <c r="P3" s="958" t="s">
        <v>7</v>
      </c>
      <c r="Q3" s="837" t="s">
        <v>2</v>
      </c>
      <c r="R3" s="1052" t="s">
        <v>3</v>
      </c>
      <c r="S3" s="1053"/>
      <c r="T3" s="1053"/>
      <c r="U3" s="1053"/>
      <c r="V3" s="1053"/>
      <c r="W3" s="1053"/>
      <c r="X3" s="1054"/>
      <c r="Y3" s="959" t="s">
        <v>4</v>
      </c>
    </row>
    <row r="4" spans="1:26" s="7" customFormat="1" ht="13.8" thickBot="1" x14ac:dyDescent="0.3">
      <c r="A4" s="960" t="s">
        <v>108</v>
      </c>
      <c r="B4" s="690"/>
      <c r="C4" s="1047" t="s">
        <v>201</v>
      </c>
      <c r="D4" s="1048"/>
      <c r="E4" s="843" t="s">
        <v>5</v>
      </c>
      <c r="F4" s="845">
        <v>11</v>
      </c>
      <c r="G4" s="25">
        <v>16</v>
      </c>
      <c r="H4" s="698">
        <v>21</v>
      </c>
      <c r="I4" s="698">
        <v>22</v>
      </c>
      <c r="J4" s="698">
        <v>23</v>
      </c>
      <c r="K4" s="698">
        <v>31</v>
      </c>
      <c r="L4" s="698">
        <v>33</v>
      </c>
      <c r="M4" s="698">
        <v>41</v>
      </c>
      <c r="N4" s="698">
        <v>51</v>
      </c>
      <c r="O4" s="25">
        <v>56</v>
      </c>
      <c r="P4" s="961" t="s">
        <v>97</v>
      </c>
      <c r="Q4" s="962" t="s">
        <v>8</v>
      </c>
      <c r="R4" s="963" t="s">
        <v>9</v>
      </c>
      <c r="S4" s="693" t="s">
        <v>10</v>
      </c>
      <c r="T4" s="693" t="s">
        <v>11</v>
      </c>
      <c r="U4" s="693" t="s">
        <v>160</v>
      </c>
      <c r="V4" s="693" t="s">
        <v>107</v>
      </c>
      <c r="W4" s="693" t="s">
        <v>12</v>
      </c>
      <c r="X4" s="964" t="s">
        <v>170</v>
      </c>
      <c r="Y4" s="965">
        <v>2023</v>
      </c>
    </row>
    <row r="5" spans="1:26" ht="13.8" thickBot="1" x14ac:dyDescent="0.3">
      <c r="A5" s="787" t="s">
        <v>166</v>
      </c>
      <c r="B5" s="931"/>
      <c r="C5" s="931"/>
      <c r="D5" s="931"/>
      <c r="E5" s="966">
        <v>1</v>
      </c>
      <c r="F5" s="827">
        <f>SUM(F7:F27)</f>
        <v>1497473.0531893908</v>
      </c>
      <c r="G5" s="861">
        <f>SUM(G7:G27)</f>
        <v>153208</v>
      </c>
      <c r="H5" s="861">
        <f t="shared" ref="H5:Y5" si="0">SUM(H7:H27)</f>
        <v>867942</v>
      </c>
      <c r="I5" s="861">
        <f t="shared" si="0"/>
        <v>290381</v>
      </c>
      <c r="J5" s="861">
        <f t="shared" si="0"/>
        <v>406246.37778999994</v>
      </c>
      <c r="K5" s="861">
        <f>SUM(K7:K27)</f>
        <v>1774340.5193899998</v>
      </c>
      <c r="L5" s="861">
        <f t="shared" si="0"/>
        <v>432903</v>
      </c>
      <c r="M5" s="861">
        <f t="shared" si="0"/>
        <v>444442</v>
      </c>
      <c r="N5" s="861">
        <f t="shared" si="0"/>
        <v>188573</v>
      </c>
      <c r="O5" s="967">
        <f t="shared" si="0"/>
        <v>279270</v>
      </c>
      <c r="P5" s="859">
        <f t="shared" si="0"/>
        <v>6334778.9503693907</v>
      </c>
      <c r="Q5" s="828">
        <f>SUM(Q7:Q27)</f>
        <v>5779485.084212726</v>
      </c>
      <c r="R5" s="827">
        <f t="shared" si="0"/>
        <v>251349.64618666415</v>
      </c>
      <c r="S5" s="861">
        <f t="shared" si="0"/>
        <v>220302.21996999998</v>
      </c>
      <c r="T5" s="861">
        <f t="shared" si="0"/>
        <v>6244</v>
      </c>
      <c r="U5" s="861">
        <f t="shared" si="0"/>
        <v>0</v>
      </c>
      <c r="V5" s="861">
        <f t="shared" si="0"/>
        <v>6000</v>
      </c>
      <c r="W5" s="861">
        <f t="shared" si="0"/>
        <v>25130</v>
      </c>
      <c r="X5" s="862">
        <f>SUM(X7:X27)</f>
        <v>44647</v>
      </c>
      <c r="Y5" s="935">
        <f t="shared" si="0"/>
        <v>6265463.4357599998</v>
      </c>
      <c r="Z5" s="64"/>
    </row>
    <row r="6" spans="1:26" s="14" customFormat="1" ht="11.4" x14ac:dyDescent="0.2">
      <c r="A6" s="438" t="s">
        <v>14</v>
      </c>
      <c r="B6" s="443" t="s">
        <v>15</v>
      </c>
      <c r="C6" s="443"/>
      <c r="D6" s="443"/>
      <c r="E6" s="867">
        <v>2</v>
      </c>
      <c r="F6" s="529">
        <f>SUM(F7:F17)</f>
        <v>887022.39487609093</v>
      </c>
      <c r="G6" s="532">
        <f>SUM(G7:G17)</f>
        <v>120944</v>
      </c>
      <c r="H6" s="686">
        <f t="shared" ref="H6:Y6" si="1">SUM(H7:H17)</f>
        <v>567467</v>
      </c>
      <c r="I6" s="686">
        <f t="shared" si="1"/>
        <v>218130</v>
      </c>
      <c r="J6" s="686">
        <f t="shared" si="1"/>
        <v>284184</v>
      </c>
      <c r="K6" s="686">
        <f t="shared" si="1"/>
        <v>956970.16310999996</v>
      </c>
      <c r="L6" s="686">
        <f t="shared" si="1"/>
        <v>299662</v>
      </c>
      <c r="M6" s="686">
        <f t="shared" si="1"/>
        <v>367887</v>
      </c>
      <c r="N6" s="686">
        <f t="shared" si="1"/>
        <v>146602</v>
      </c>
      <c r="O6" s="532">
        <f t="shared" si="1"/>
        <v>210587</v>
      </c>
      <c r="P6" s="968">
        <f t="shared" si="1"/>
        <v>4059455.5579860909</v>
      </c>
      <c r="Q6" s="969">
        <f t="shared" si="1"/>
        <v>3720167.1816494265</v>
      </c>
      <c r="R6" s="970">
        <f t="shared" si="1"/>
        <v>243166.57424666415</v>
      </c>
      <c r="S6" s="531">
        <f t="shared" si="1"/>
        <v>14100.802089999999</v>
      </c>
      <c r="T6" s="531">
        <f t="shared" si="1"/>
        <v>6244</v>
      </c>
      <c r="U6" s="531">
        <f>SUM(U7:U17)</f>
        <v>0</v>
      </c>
      <c r="V6" s="531">
        <f>SUM(V7:V17)</f>
        <v>6000</v>
      </c>
      <c r="W6" s="531">
        <f t="shared" si="1"/>
        <v>25130</v>
      </c>
      <c r="X6" s="969">
        <f>SUM(X7:X17)</f>
        <v>44647</v>
      </c>
      <c r="Y6" s="561">
        <f t="shared" si="1"/>
        <v>3928305.5422899998</v>
      </c>
    </row>
    <row r="7" spans="1:26" s="32" customFormat="1" ht="11.4" x14ac:dyDescent="0.2">
      <c r="A7" s="31"/>
      <c r="B7" s="441"/>
      <c r="C7" s="441" t="s">
        <v>16</v>
      </c>
      <c r="D7" s="443" t="s">
        <v>17</v>
      </c>
      <c r="E7" s="867">
        <v>3</v>
      </c>
      <c r="F7" s="971">
        <f>LF!F7</f>
        <v>420922.84660200001</v>
      </c>
      <c r="G7" s="536">
        <f>FaF!F7</f>
        <v>47919</v>
      </c>
      <c r="H7" s="550">
        <f>FF!F7</f>
        <v>303500</v>
      </c>
      <c r="I7" s="550">
        <f>PrF!F7</f>
        <v>120000</v>
      </c>
      <c r="J7" s="550">
        <f>FSS!F7</f>
        <v>166500</v>
      </c>
      <c r="K7" s="550">
        <f>PřF!F7</f>
        <v>426500</v>
      </c>
      <c r="L7" s="550">
        <f>FI!F7</f>
        <v>168311</v>
      </c>
      <c r="M7" s="550">
        <f>PdF!F7</f>
        <v>196887</v>
      </c>
      <c r="N7" s="550">
        <f>FSpS!F7</f>
        <v>66930</v>
      </c>
      <c r="O7" s="536">
        <f>ESF!F7</f>
        <v>101696</v>
      </c>
      <c r="P7" s="972">
        <f t="shared" ref="P7:P27" si="2">SUM(F7:O7)</f>
        <v>2019165.8466020001</v>
      </c>
      <c r="Q7" s="973">
        <f>LF!G7+FaF!G7+FF!G7+PrF!G7+FSS!G7+PřF!G7+FI!G7+PdF!G7+FSpS!G7+ESF!G7</f>
        <v>1888115.1093853535</v>
      </c>
      <c r="R7" s="974">
        <f>LF!H7+FaF!H7+FF!H7+PrF!H7+FSS!H7+PřF!H7+FI!H7+PdF!H7+FSpS!H7+ESF!H7</f>
        <v>123394.09823664652</v>
      </c>
      <c r="S7" s="535">
        <f>LF!I7+FaF!I7+FF!I7+PrF!I7+FSS!I7+PřF!I7+FI!I7+PdF!I7+FSpS!I7+ESF!I7</f>
        <v>3425.6389799999997</v>
      </c>
      <c r="T7" s="535">
        <f>LF!J7+FaF!J7+FF!J7+PrF!J7+FSS!J7+PřF!J7+FI!J7+PdF!J7+FSpS!J7+ESF!J7</f>
        <v>4231</v>
      </c>
      <c r="U7" s="535">
        <f>LF!K7+FaF!K7+FF!K7+PrF!K7+FSS!K7+PřF!K7+FI!K7+PdF!K7+FSpS!K7+ESF!K7</f>
        <v>0</v>
      </c>
      <c r="V7" s="535">
        <f>LF!L7+FaF!L7+FF!L7+PrF!L7+FSS!L7+PřF!L7+FI!L7+PdF!L7+FSpS!L7+ESF!L7</f>
        <v>0</v>
      </c>
      <c r="W7" s="535">
        <f>LF!M7+FaF!M7+FF!M7+PrF!M7+FSS!M7+PřF!M7+FI!M7+PdF!M7+FSpS!M7+ESF!M7</f>
        <v>0</v>
      </c>
      <c r="X7" s="973">
        <f>LF!N7+FaF!N7+FF!N7+PrF!N7+FSS!N7+PřF!N7+FI!N7+PdF!N7+FSpS!N7+ESF!N7</f>
        <v>0</v>
      </c>
      <c r="Y7" s="975">
        <f>fak!S7</f>
        <v>1958566.2234300002</v>
      </c>
    </row>
    <row r="8" spans="1:26" s="32" customFormat="1" ht="11.4" x14ac:dyDescent="0.2">
      <c r="A8" s="31"/>
      <c r="B8" s="441"/>
      <c r="C8" s="441"/>
      <c r="D8" s="443" t="s">
        <v>18</v>
      </c>
      <c r="E8" s="867">
        <v>4</v>
      </c>
      <c r="F8" s="971">
        <f>LF!F8</f>
        <v>28342.237000000001</v>
      </c>
      <c r="G8" s="536">
        <f>FaF!F8</f>
        <v>895</v>
      </c>
      <c r="H8" s="550">
        <f>FF!F8</f>
        <v>11908</v>
      </c>
      <c r="I8" s="550">
        <f>PrF!F8</f>
        <v>2500</v>
      </c>
      <c r="J8" s="550">
        <f>FSS!F8</f>
        <v>3600</v>
      </c>
      <c r="K8" s="550">
        <f>PřF!F8</f>
        <v>10000</v>
      </c>
      <c r="L8" s="550">
        <f>FI!F8</f>
        <v>11637</v>
      </c>
      <c r="M8" s="550">
        <f>PdF!F8</f>
        <v>6000</v>
      </c>
      <c r="N8" s="550">
        <f>FSpS!F8</f>
        <v>4400</v>
      </c>
      <c r="O8" s="536">
        <f>ESF!F8</f>
        <v>20000</v>
      </c>
      <c r="P8" s="972">
        <f t="shared" si="2"/>
        <v>99282.236999999994</v>
      </c>
      <c r="Q8" s="973">
        <f>LF!G8+FaF!G8+FF!G8+PrF!G8+FSS!G8+PřF!G8+FI!G8+PdF!G8+FSpS!G8+ESF!G8</f>
        <v>94638.827176335355</v>
      </c>
      <c r="R8" s="974">
        <f>LF!H8+FaF!H8+FF!H8+PrF!H8+FSS!H8+PřF!H8+FI!H8+PdF!H8+FSpS!H8+ESF!H8</f>
        <v>4643.4098236646514</v>
      </c>
      <c r="S8" s="535">
        <f>LF!I8+FaF!I8+FF!I8+PrF!I8+FSS!I8+PřF!I8+FI!I8+PdF!I8+FSpS!I8+ESF!I8</f>
        <v>0</v>
      </c>
      <c r="T8" s="535">
        <f>LF!J8+FaF!J8+FF!J8+PrF!J8+FSS!J8+PřF!J8+FI!J8+PdF!J8+FSpS!J8+ESF!J8</f>
        <v>0</v>
      </c>
      <c r="U8" s="535">
        <f>LF!K8+FaF!K8+FF!K8+PrF!K8+FSS!K8+PřF!K8+FI!K8+PdF!K8+FSpS!K8+ESF!K8</f>
        <v>0</v>
      </c>
      <c r="V8" s="535">
        <f>LF!L8+FaF!L8+FF!L8+PrF!L8+FSS!L8+PřF!L8+FI!L8+PdF!L8+FSpS!L8+ESF!L8</f>
        <v>0</v>
      </c>
      <c r="W8" s="535">
        <f>LF!M8+FaF!M8+FF!M8+PrF!M8+FSS!M8+PřF!M8+FI!M8+PdF!M8+FSpS!M8+ESF!M8</f>
        <v>0</v>
      </c>
      <c r="X8" s="973">
        <f>LF!N8+FaF!N8+FF!N8+PrF!N8+FSS!N8+PřF!N8+FI!N8+PdF!N8+FSpS!N8+ESF!N8</f>
        <v>0</v>
      </c>
      <c r="Y8" s="975">
        <f>fak!S8</f>
        <v>90931.836880000003</v>
      </c>
    </row>
    <row r="9" spans="1:26" s="32" customFormat="1" ht="11.4" x14ac:dyDescent="0.2">
      <c r="A9" s="31"/>
      <c r="B9" s="441"/>
      <c r="C9" s="441"/>
      <c r="D9" s="443" t="s">
        <v>19</v>
      </c>
      <c r="E9" s="867">
        <v>5</v>
      </c>
      <c r="F9" s="971">
        <f>LF!F9</f>
        <v>147564.95560399999</v>
      </c>
      <c r="G9" s="536">
        <f>FaF!F9</f>
        <v>16676</v>
      </c>
      <c r="H9" s="550">
        <f>FF!F9</f>
        <v>105878</v>
      </c>
      <c r="I9" s="550">
        <f>PrF!F9</f>
        <v>41955</v>
      </c>
      <c r="J9" s="550">
        <f>FSS!F9</f>
        <v>58707</v>
      </c>
      <c r="K9" s="550">
        <f>PřF!F9</f>
        <v>149275</v>
      </c>
      <c r="L9" s="550">
        <f>FI!F9</f>
        <v>55360</v>
      </c>
      <c r="M9" s="550">
        <f>PdF!F9</f>
        <v>68906</v>
      </c>
      <c r="N9" s="550">
        <f>FSpS!F9</f>
        <v>24300</v>
      </c>
      <c r="O9" s="536">
        <f>ESF!F9</f>
        <v>38148</v>
      </c>
      <c r="P9" s="972">
        <f t="shared" si="2"/>
        <v>706769.95560400002</v>
      </c>
      <c r="Q9" s="973">
        <f>LF!G9+FaF!G9+FF!G9+PrF!G9+FSS!G9+PřF!G9+FI!G9+PdF!G9+FSpS!G9+ESF!G9</f>
        <v>660447.88941764703</v>
      </c>
      <c r="R9" s="974">
        <f>LF!H9+FaF!H9+FF!H9+PrF!H9+FSS!H9+PřF!H9+FI!H9+PdF!H9+FSpS!H9+ESF!H9</f>
        <v>43331.066186352989</v>
      </c>
      <c r="S9" s="535">
        <f>LF!I9+FaF!I9+FF!I9+PrF!I9+FSS!I9+PřF!I9+FI!I9+PdF!I9+FSpS!I9+ESF!I9</f>
        <v>1131</v>
      </c>
      <c r="T9" s="535">
        <f>LF!J9+FaF!J9+FF!J9+PrF!J9+FSS!J9+PřF!J9+FI!J9+PdF!J9+FSpS!J9+ESF!J9</f>
        <v>1860</v>
      </c>
      <c r="U9" s="535">
        <f>LF!K9+FaF!K9+FF!K9+PrF!K9+FSS!K9+PřF!K9+FI!K9+PdF!K9+FSpS!K9+ESF!K9</f>
        <v>0</v>
      </c>
      <c r="V9" s="535">
        <f>LF!L9+FaF!L9+FF!L9+PrF!L9+FSS!L9+PřF!L9+FI!L9+PdF!L9+FSpS!L9+ESF!L9</f>
        <v>0</v>
      </c>
      <c r="W9" s="535">
        <f>LF!M9+FaF!M9+FF!M9+PrF!M9+FSS!M9+PřF!M9+FI!M9+PdF!M9+FSpS!M9+ESF!M9</f>
        <v>0</v>
      </c>
      <c r="X9" s="973">
        <f>LF!N9+FaF!N9+FF!N9+PrF!N9+FSS!N9+PřF!N9+FI!N9+PdF!N9+FSpS!N9+ESF!N9</f>
        <v>0</v>
      </c>
      <c r="Y9" s="975">
        <f>fak!S9</f>
        <v>681150.27208000002</v>
      </c>
    </row>
    <row r="10" spans="1:26" s="32" customFormat="1" ht="11.4" x14ac:dyDescent="0.2">
      <c r="A10" s="31"/>
      <c r="B10" s="441"/>
      <c r="C10" s="441"/>
      <c r="D10" s="443" t="s">
        <v>20</v>
      </c>
      <c r="E10" s="867">
        <v>6</v>
      </c>
      <c r="F10" s="971">
        <f>LF!F10</f>
        <v>50575</v>
      </c>
      <c r="G10" s="536">
        <f>FaF!F10</f>
        <v>7600</v>
      </c>
      <c r="H10" s="550">
        <f>FF!F10</f>
        <v>15930</v>
      </c>
      <c r="I10" s="550">
        <f>PrF!F10</f>
        <v>6500</v>
      </c>
      <c r="J10" s="550">
        <f>FSS!F10</f>
        <v>5200</v>
      </c>
      <c r="K10" s="550">
        <f>PřF!F10</f>
        <v>74000</v>
      </c>
      <c r="L10" s="550">
        <f>FI!F10</f>
        <v>14250</v>
      </c>
      <c r="M10" s="550">
        <f>PdF!F10</f>
        <v>11507</v>
      </c>
      <c r="N10" s="550">
        <f>FSpS!F10</f>
        <v>9430</v>
      </c>
      <c r="O10" s="536">
        <f>ESF!F10</f>
        <v>4500</v>
      </c>
      <c r="P10" s="972">
        <f t="shared" si="2"/>
        <v>199492</v>
      </c>
      <c r="Q10" s="973">
        <f>LF!G10+FaF!G10+FF!G10+PrF!G10+FSS!G10+PřF!G10+FI!G10+PdF!G10+FSpS!G10+ESF!G10</f>
        <v>197296</v>
      </c>
      <c r="R10" s="974">
        <f>LF!H10+FaF!H10+FF!H10+PrF!H10+FSS!H10+PřF!H10+FI!H10+PdF!H10+FSpS!H10+ESF!H10</f>
        <v>2196</v>
      </c>
      <c r="S10" s="535">
        <f>LF!I10+FaF!I10+FF!I10+PrF!I10+FSS!I10+PřF!I10+FI!I10+PdF!I10+FSpS!I10+ESF!I10</f>
        <v>0</v>
      </c>
      <c r="T10" s="535">
        <f>LF!J10+FaF!J10+FF!J10+PrF!J10+FSS!J10+PřF!J10+FI!J10+PdF!J10+FSpS!J10+ESF!J10</f>
        <v>0</v>
      </c>
      <c r="U10" s="535">
        <f>LF!K10+FaF!K10+FF!K10+PrF!K10+FSS!K10+PřF!K10+FI!K10+PdF!K10+FSpS!K10+ESF!K10</f>
        <v>0</v>
      </c>
      <c r="V10" s="535">
        <f>LF!L10+FaF!L10+FF!L10+PrF!L10+FSS!L10+PřF!L10+FI!L10+PdF!L10+FSpS!L10+ESF!L10</f>
        <v>0</v>
      </c>
      <c r="W10" s="535">
        <f>LF!M10+FaF!M10+FF!M10+PrF!M10+FSS!M10+PřF!M10+FI!M10+PdF!M10+FSpS!M10+ESF!M10</f>
        <v>0</v>
      </c>
      <c r="X10" s="973">
        <f>LF!N10+FaF!N10+FF!N10+PrF!N10+FSS!N10+PřF!N10+FI!N10+PdF!N10+FSpS!N10+ESF!N10</f>
        <v>0</v>
      </c>
      <c r="Y10" s="975">
        <f>fak!S10</f>
        <v>173377.61392</v>
      </c>
    </row>
    <row r="11" spans="1:26" s="32" customFormat="1" ht="11.4" x14ac:dyDescent="0.2">
      <c r="A11" s="31"/>
      <c r="B11" s="441"/>
      <c r="C11" s="441"/>
      <c r="D11" s="443" t="s">
        <v>21</v>
      </c>
      <c r="E11" s="867">
        <v>7</v>
      </c>
      <c r="F11" s="971">
        <f>LF!F11</f>
        <v>16582.450247000001</v>
      </c>
      <c r="G11" s="536">
        <f>FaF!F11</f>
        <v>800</v>
      </c>
      <c r="H11" s="550">
        <f>FF!F11</f>
        <v>3712</v>
      </c>
      <c r="I11" s="550">
        <f>PrF!F11</f>
        <v>2000</v>
      </c>
      <c r="J11" s="550">
        <f>FSS!F11</f>
        <v>2260</v>
      </c>
      <c r="K11" s="550">
        <f>PřF!F11</f>
        <v>17000</v>
      </c>
      <c r="L11" s="550">
        <f>FI!F11</f>
        <v>2500</v>
      </c>
      <c r="M11" s="550">
        <f>PdF!F11</f>
        <v>2950</v>
      </c>
      <c r="N11" s="550">
        <f>FSpS!F11</f>
        <v>2840</v>
      </c>
      <c r="O11" s="536">
        <f>ESF!F11</f>
        <v>4000</v>
      </c>
      <c r="P11" s="972">
        <f t="shared" si="2"/>
        <v>54644.450247000001</v>
      </c>
      <c r="Q11" s="973">
        <f>LF!G11+FaF!G11+FF!G11+PrF!G11+FSS!G11+PřF!G11+FI!G11+PdF!G11+FSpS!G11+ESF!G11</f>
        <v>51050.450247000001</v>
      </c>
      <c r="R11" s="974">
        <f>LF!H11+FaF!H11+FF!H11+PrF!H11+FSS!H11+PřF!H11+FI!H11+PdF!H11+FSpS!H11+ESF!H11</f>
        <v>3594</v>
      </c>
      <c r="S11" s="535">
        <f>LF!I11+FaF!I11+FF!I11+PrF!I11+FSS!I11+PřF!I11+FI!I11+PdF!I11+FSpS!I11+ESF!I11</f>
        <v>0</v>
      </c>
      <c r="T11" s="535">
        <f>LF!J11+FaF!J11+FF!J11+PrF!J11+FSS!J11+PřF!J11+FI!J11+PdF!J11+FSpS!J11+ESF!J11</f>
        <v>0</v>
      </c>
      <c r="U11" s="535">
        <f>LF!K11+FaF!K11+FF!K11+PrF!K11+FSS!K11+PřF!K11+FI!K11+PdF!K11+FSpS!K11+ESF!K11</f>
        <v>0</v>
      </c>
      <c r="V11" s="535">
        <f>LF!L11+FaF!L11+FF!L11+PrF!L11+FSS!L11+PřF!L11+FI!L11+PdF!L11+FSpS!L11+ESF!L11</f>
        <v>0</v>
      </c>
      <c r="W11" s="535">
        <f>LF!M11+FaF!M11+FF!M11+PrF!M11+FSS!M11+PřF!M11+FI!M11+PdF!M11+FSpS!M11+ESF!M11</f>
        <v>0</v>
      </c>
      <c r="X11" s="973">
        <f>LF!N11+FaF!N11+FF!N11+PrF!N11+FSS!N11+PřF!N11+FI!N11+PdF!N11+FSpS!N11+ESF!N11</f>
        <v>0</v>
      </c>
      <c r="Y11" s="975">
        <f>fak!S11</f>
        <v>47264.552100000001</v>
      </c>
    </row>
    <row r="12" spans="1:26" s="32" customFormat="1" ht="11.4" x14ac:dyDescent="0.2">
      <c r="A12" s="31"/>
      <c r="B12" s="441"/>
      <c r="C12" s="441"/>
      <c r="D12" s="443" t="s">
        <v>22</v>
      </c>
      <c r="E12" s="867">
        <v>8</v>
      </c>
      <c r="F12" s="971">
        <f>LF!F12</f>
        <v>41255.050463</v>
      </c>
      <c r="G12" s="536">
        <f>FaF!F12</f>
        <v>3000</v>
      </c>
      <c r="H12" s="550">
        <f>FF!F12</f>
        <v>12324</v>
      </c>
      <c r="I12" s="550">
        <f>PrF!F12</f>
        <v>3500</v>
      </c>
      <c r="J12" s="550">
        <f>FSS!F12</f>
        <v>3400</v>
      </c>
      <c r="K12" s="550">
        <f>PřF!F12</f>
        <v>35000</v>
      </c>
      <c r="L12" s="550">
        <f>FI!F12</f>
        <v>5305</v>
      </c>
      <c r="M12" s="550">
        <f>PdF!F12</f>
        <v>4130</v>
      </c>
      <c r="N12" s="550">
        <f>FSpS!F12</f>
        <v>5920</v>
      </c>
      <c r="O12" s="536">
        <f>ESF!F12</f>
        <v>5750</v>
      </c>
      <c r="P12" s="972">
        <f t="shared" si="2"/>
        <v>119584.05046299999</v>
      </c>
      <c r="Q12" s="973">
        <f>LF!G12+FaF!G12+FF!G12+PrF!G12+FSS!G12+PřF!G12+FI!G12+PdF!G12+FSpS!G12+ESF!G12</f>
        <v>114757.05046299999</v>
      </c>
      <c r="R12" s="974">
        <f>LF!H12+FaF!H12+FF!H12+PrF!H12+FSS!H12+PřF!H12+FI!H12+PdF!H12+FSpS!H12+ESF!H12</f>
        <v>4207</v>
      </c>
      <c r="S12" s="535">
        <f>LF!I12+FaF!I12+FF!I12+PrF!I12+FSS!I12+PřF!I12+FI!I12+PdF!I12+FSpS!I12+ESF!I12</f>
        <v>620</v>
      </c>
      <c r="T12" s="535">
        <f>LF!J12+FaF!J12+FF!J12+PrF!J12+FSS!J12+PřF!J12+FI!J12+PdF!J12+FSpS!J12+ESF!J12</f>
        <v>0</v>
      </c>
      <c r="U12" s="535">
        <f>LF!K12+FaF!K12+FF!K12+PrF!K12+FSS!K12+PřF!K12+FI!K12+PdF!K12+FSpS!K12+ESF!K12</f>
        <v>0</v>
      </c>
      <c r="V12" s="535">
        <f>LF!L12+FaF!L12+FF!L12+PrF!L12+FSS!L12+PřF!L12+FI!L12+PdF!L12+FSpS!L12+ESF!L12</f>
        <v>0</v>
      </c>
      <c r="W12" s="535">
        <f>LF!M12+FaF!M12+FF!M12+PrF!M12+FSS!M12+PřF!M12+FI!M12+PdF!M12+FSpS!M12+ESF!M12</f>
        <v>0</v>
      </c>
      <c r="X12" s="973">
        <f>LF!N12+FaF!N12+FF!N12+PrF!N12+FSS!N12+PřF!N12+FI!N12+PdF!N12+FSpS!N12+ESF!N12</f>
        <v>0</v>
      </c>
      <c r="Y12" s="975">
        <f>fak!S12</f>
        <v>115751.64911</v>
      </c>
    </row>
    <row r="13" spans="1:26" s="32" customFormat="1" ht="11.4" x14ac:dyDescent="0.2">
      <c r="A13" s="31"/>
      <c r="B13" s="441"/>
      <c r="C13" s="441"/>
      <c r="D13" s="443" t="s">
        <v>23</v>
      </c>
      <c r="E13" s="867">
        <v>9</v>
      </c>
      <c r="F13" s="971">
        <f>LF!F13</f>
        <v>53347.636562</v>
      </c>
      <c r="G13" s="536">
        <f>FaF!F13</f>
        <v>34408</v>
      </c>
      <c r="H13" s="550">
        <f>FF!F13</f>
        <v>44925</v>
      </c>
      <c r="I13" s="550">
        <f>PrF!F13</f>
        <v>9500</v>
      </c>
      <c r="J13" s="550">
        <f>FSS!F13</f>
        <v>10580</v>
      </c>
      <c r="K13" s="550">
        <f>PřF!F13</f>
        <v>42000</v>
      </c>
      <c r="L13" s="550">
        <f>FI!F13</f>
        <v>8115</v>
      </c>
      <c r="M13" s="550">
        <f>PdF!F13</f>
        <v>10255</v>
      </c>
      <c r="N13" s="550">
        <f>FSpS!F13</f>
        <v>8750</v>
      </c>
      <c r="O13" s="536">
        <f>ESF!F13</f>
        <v>10000</v>
      </c>
      <c r="P13" s="972">
        <f t="shared" si="2"/>
        <v>231880.636562</v>
      </c>
      <c r="Q13" s="973">
        <f>LF!G13+FaF!G13+FF!G13+PrF!G13+FSS!G13+PřF!G13+FI!G13+PdF!G13+FSpS!G13+ESF!G13</f>
        <v>219067.636562</v>
      </c>
      <c r="R13" s="974">
        <f>LF!H13+FaF!H13+FF!H13+PrF!H13+FSS!H13+PřF!H13+FI!H13+PdF!H13+FSpS!H13+ESF!H13</f>
        <v>11423</v>
      </c>
      <c r="S13" s="535">
        <f>LF!I13+FaF!I13+FF!I13+PrF!I13+FSS!I13+PřF!I13+FI!I13+PdF!I13+FSpS!I13+ESF!I13</f>
        <v>1390</v>
      </c>
      <c r="T13" s="535">
        <f>LF!J13+FaF!J13+FF!J13+PrF!J13+FSS!J13+PřF!J13+FI!J13+PdF!J13+FSpS!J13+ESF!J13</f>
        <v>0</v>
      </c>
      <c r="U13" s="535">
        <f>LF!K13+FaF!K13+FF!K13+PrF!K13+FSS!K13+PřF!K13+FI!K13+PdF!K13+FSpS!K13+ESF!K13</f>
        <v>0</v>
      </c>
      <c r="V13" s="535">
        <f>LF!L13+FaF!L13+FF!L13+PrF!L13+FSS!L13+PřF!L13+FI!L13+PdF!L13+FSpS!L13+ESF!L13</f>
        <v>0</v>
      </c>
      <c r="W13" s="535">
        <f>LF!M13+FaF!M13+FF!M13+PrF!M13+FSS!M13+PřF!M13+FI!M13+PdF!M13+FSpS!M13+ESF!M13</f>
        <v>0</v>
      </c>
      <c r="X13" s="973">
        <f>LF!N13+FaF!N13+FF!N13+PrF!N13+FSS!N13+PřF!N13+FI!N13+PdF!N13+FSpS!N13+ESF!N13</f>
        <v>0</v>
      </c>
      <c r="Y13" s="975">
        <f>fak!S13</f>
        <v>221355.20184999998</v>
      </c>
    </row>
    <row r="14" spans="1:26" s="32" customFormat="1" ht="11.4" x14ac:dyDescent="0.2">
      <c r="A14" s="31"/>
      <c r="B14" s="441"/>
      <c r="C14" s="441"/>
      <c r="D14" s="443" t="s">
        <v>24</v>
      </c>
      <c r="E14" s="867">
        <v>10</v>
      </c>
      <c r="F14" s="971">
        <f>LF!F14</f>
        <v>4539.3587470000002</v>
      </c>
      <c r="G14" s="536">
        <f>FaF!F14</f>
        <v>500</v>
      </c>
      <c r="H14" s="550">
        <f>FF!F14</f>
        <v>3077</v>
      </c>
      <c r="I14" s="550">
        <f>PrF!F14</f>
        <v>1500</v>
      </c>
      <c r="J14" s="550">
        <f>FSS!F14</f>
        <v>1900</v>
      </c>
      <c r="K14" s="550">
        <f>PřF!F14</f>
        <v>9500</v>
      </c>
      <c r="L14" s="550">
        <f>FI!F14</f>
        <v>2804</v>
      </c>
      <c r="M14" s="550">
        <f>PdF!F14</f>
        <v>1600</v>
      </c>
      <c r="N14" s="550">
        <f>FSpS!F14</f>
        <v>780</v>
      </c>
      <c r="O14" s="536">
        <f>ESF!F14</f>
        <v>2100</v>
      </c>
      <c r="P14" s="972">
        <f t="shared" si="2"/>
        <v>28300.358746999998</v>
      </c>
      <c r="Q14" s="973">
        <f>LF!G14+FaF!G14+FF!G14+PrF!G14+FSS!G14+PřF!G14+FI!G14+PdF!G14+FSpS!G14+ESF!G14</f>
        <v>27078.358746999998</v>
      </c>
      <c r="R14" s="974">
        <f>LF!H14+FaF!H14+FF!H14+PrF!H14+FSS!H14+PřF!H14+FI!H14+PdF!H14+FSpS!H14+ESF!H14</f>
        <v>767</v>
      </c>
      <c r="S14" s="535">
        <f>LF!I14+FaF!I14+FF!I14+PrF!I14+FSS!I14+PřF!I14+FI!I14+PdF!I14+FSpS!I14+ESF!I14</f>
        <v>455</v>
      </c>
      <c r="T14" s="535">
        <f>LF!J14+FaF!J14+FF!J14+PrF!J14+FSS!J14+PřF!J14+FI!J14+PdF!J14+FSpS!J14+ESF!J14</f>
        <v>0</v>
      </c>
      <c r="U14" s="535">
        <f>LF!K14+FaF!K14+FF!K14+PrF!K14+FSS!K14+PřF!K14+FI!K14+PdF!K14+FSpS!K14+ESF!K14</f>
        <v>0</v>
      </c>
      <c r="V14" s="535">
        <f>LF!L14+FaF!L14+FF!L14+PrF!L14+FSS!L14+PřF!L14+FI!L14+PdF!L14+FSpS!L14+ESF!L14</f>
        <v>0</v>
      </c>
      <c r="W14" s="535">
        <f>LF!M14+FaF!M14+FF!M14+PrF!M14+FSS!M14+PřF!M14+FI!M14+PdF!M14+FSpS!M14+ESF!M14</f>
        <v>0</v>
      </c>
      <c r="X14" s="973">
        <f>LF!N14+FaF!N14+FF!N14+PrF!N14+FSS!N14+PřF!N14+FI!N14+PdF!N14+FSpS!N14+ESF!N14</f>
        <v>0</v>
      </c>
      <c r="Y14" s="975">
        <f>fak!S14</f>
        <v>27749.377799999998</v>
      </c>
    </row>
    <row r="15" spans="1:26" s="32" customFormat="1" ht="11.4" x14ac:dyDescent="0.2">
      <c r="A15" s="31"/>
      <c r="B15" s="441"/>
      <c r="C15" s="441"/>
      <c r="D15" s="443" t="s">
        <v>25</v>
      </c>
      <c r="E15" s="867">
        <v>11</v>
      </c>
      <c r="F15" s="971">
        <f>LF!F15</f>
        <v>88688.393496999997</v>
      </c>
      <c r="G15" s="536">
        <f>FaF!F15</f>
        <v>5396</v>
      </c>
      <c r="H15" s="550">
        <f>FF!F15</f>
        <v>35456</v>
      </c>
      <c r="I15" s="550">
        <f>PrF!F15</f>
        <v>9000</v>
      </c>
      <c r="J15" s="550">
        <f>FSS!F15</f>
        <v>10007</v>
      </c>
      <c r="K15" s="550">
        <f>PřF!F15</f>
        <v>130000</v>
      </c>
      <c r="L15" s="550">
        <f>FI!F15</f>
        <v>15940</v>
      </c>
      <c r="M15" s="550">
        <f>PdF!F15</f>
        <v>10500</v>
      </c>
      <c r="N15" s="550">
        <f>FSpS!F15</f>
        <v>4300</v>
      </c>
      <c r="O15" s="536">
        <f>ESF!F15</f>
        <v>7545</v>
      </c>
      <c r="P15" s="972">
        <f t="shared" si="2"/>
        <v>316832.39349699998</v>
      </c>
      <c r="Q15" s="973">
        <f>LF!G15+FaF!G15+FF!G15+PrF!G15+FSS!G15+PřF!G15+FI!G15+PdF!G15+FSpS!G15+ESF!G15</f>
        <v>316832.39349699998</v>
      </c>
      <c r="R15" s="974">
        <f>LF!H15+FaF!H15+FF!H15+PrF!H15+FSS!H15+PřF!H15+FI!H15+PdF!H15+FSpS!H15+ESF!H15</f>
        <v>0</v>
      </c>
      <c r="S15" s="535">
        <f>LF!I15+FaF!I15+FF!I15+PrF!I15+FSS!I15+PřF!I15+FI!I15+PdF!I15+FSpS!I15+ESF!I15</f>
        <v>0</v>
      </c>
      <c r="T15" s="535">
        <f>LF!J15+FaF!J15+FF!J15+PrF!J15+FSS!J15+PřF!J15+FI!J15+PdF!J15+FSpS!J15+ESF!J15</f>
        <v>0</v>
      </c>
      <c r="U15" s="535">
        <f>LF!K15+FaF!K15+FF!K15+PrF!K15+FSS!K15+PřF!K15+FI!K15+PdF!K15+FSpS!K15+ESF!K15</f>
        <v>0</v>
      </c>
      <c r="V15" s="535">
        <f>LF!L15+FaF!L15+FF!L15+PrF!L15+FSS!L15+PřF!L15+FI!L15+PdF!L15+FSpS!L15+ESF!L15</f>
        <v>0</v>
      </c>
      <c r="W15" s="535">
        <f>LF!M15+FaF!M15+FF!M15+PrF!M15+FSS!M15+PřF!M15+FI!M15+PdF!M15+FSpS!M15+ESF!M15</f>
        <v>0</v>
      </c>
      <c r="X15" s="973">
        <f>LF!N15+FaF!N15+FF!N15+PrF!N15+FSS!N15+PřF!N15+FI!N15+PdF!N15+FSpS!N15+ESF!N15</f>
        <v>0</v>
      </c>
      <c r="Y15" s="975">
        <f>fak!S15</f>
        <v>307153.97030000004</v>
      </c>
    </row>
    <row r="16" spans="1:26" s="32" customFormat="1" ht="11.4" x14ac:dyDescent="0.2">
      <c r="A16" s="31"/>
      <c r="B16" s="441"/>
      <c r="C16" s="441"/>
      <c r="D16" s="443" t="s">
        <v>26</v>
      </c>
      <c r="E16" s="867">
        <v>12</v>
      </c>
      <c r="F16" s="971">
        <f>LF!F16</f>
        <v>13664.850909090906</v>
      </c>
      <c r="G16" s="536">
        <f>FaF!F16</f>
        <v>500</v>
      </c>
      <c r="H16" s="550">
        <f>FF!F16</f>
        <v>15457</v>
      </c>
      <c r="I16" s="550">
        <f>PrF!F16</f>
        <v>12250</v>
      </c>
      <c r="J16" s="550">
        <f>FSS!F16</f>
        <v>9720</v>
      </c>
      <c r="K16" s="550">
        <f>PřF!F16</f>
        <v>27500</v>
      </c>
      <c r="L16" s="550">
        <f>FI!F16</f>
        <v>22542</v>
      </c>
      <c r="M16" s="550">
        <f>PdF!F16</f>
        <v>9000</v>
      </c>
      <c r="N16" s="550">
        <f>FSpS!F16</f>
        <v>1700</v>
      </c>
      <c r="O16" s="536">
        <f>ESF!F16</f>
        <v>7000</v>
      </c>
      <c r="P16" s="972">
        <f t="shared" si="2"/>
        <v>119333.85090909091</v>
      </c>
      <c r="Q16" s="973">
        <f>LF!G16+FaF!G16+FF!G16+PrF!G16+FSS!G16+PřF!G16+FI!G16+PdF!G16+FSpS!G16+ESF!G16</f>
        <v>56333.850909090906</v>
      </c>
      <c r="R16" s="974">
        <f>LF!H16+FaF!H16+FF!H16+PrF!H16+FSS!H16+PřF!H16+FI!H16+PdF!H16+FSpS!H16+ESF!H16</f>
        <v>15553</v>
      </c>
      <c r="S16" s="535">
        <f>LF!I16+FaF!I16+FF!I16+PrF!I16+FSS!I16+PřF!I16+FI!I16+PdF!I16+FSpS!I16+ESF!I16</f>
        <v>0</v>
      </c>
      <c r="T16" s="535">
        <f>LF!J16+FaF!J16+FF!J16+PrF!J16+FSS!J16+PřF!J16+FI!J16+PdF!J16+FSpS!J16+ESF!J16</f>
        <v>0</v>
      </c>
      <c r="U16" s="535">
        <f>LF!K16+FaF!K16+FF!K16+PrF!K16+FSS!K16+PřF!K16+FI!K16+PdF!K16+FSpS!K16+ESF!K16</f>
        <v>0</v>
      </c>
      <c r="V16" s="535">
        <f>LF!L16+FaF!L16+FF!L16+PrF!L16+FSS!L16+PřF!L16+FI!L16+PdF!L16+FSpS!L16+ESF!L16</f>
        <v>0</v>
      </c>
      <c r="W16" s="535">
        <f>LF!M16+FaF!M16+FF!M16+PrF!M16+FSS!M16+PřF!M16+FI!M16+PdF!M16+FSpS!M16+ESF!M16</f>
        <v>2800</v>
      </c>
      <c r="X16" s="973">
        <f>LF!N16+FaF!N16+FF!N16+PrF!N16+FSS!N16+PřF!N16+FI!N16+PdF!N16+FSpS!N16+ESF!N16</f>
        <v>44647</v>
      </c>
      <c r="Y16" s="975">
        <f>fak!S16</f>
        <v>119865.61629999999</v>
      </c>
    </row>
    <row r="17" spans="1:27" s="32" customFormat="1" ht="11.4" x14ac:dyDescent="0.2">
      <c r="A17" s="31"/>
      <c r="B17" s="441"/>
      <c r="C17" s="441"/>
      <c r="D17" s="441" t="s">
        <v>27</v>
      </c>
      <c r="E17" s="903">
        <v>13</v>
      </c>
      <c r="F17" s="976">
        <f>LF!F17</f>
        <v>21539.615245000001</v>
      </c>
      <c r="G17" s="551">
        <f>FaF!F17</f>
        <v>3250</v>
      </c>
      <c r="H17" s="552">
        <f>FF!F17</f>
        <v>15300</v>
      </c>
      <c r="I17" s="552">
        <f>PrF!F17</f>
        <v>9425</v>
      </c>
      <c r="J17" s="552">
        <f>FSS!F17</f>
        <v>12310</v>
      </c>
      <c r="K17" s="552">
        <f>PřF!F17</f>
        <v>36195.163110000001</v>
      </c>
      <c r="L17" s="552">
        <f>FI!F17</f>
        <v>-7102</v>
      </c>
      <c r="M17" s="552">
        <f>PdF!F17</f>
        <v>46152</v>
      </c>
      <c r="N17" s="552">
        <f>FSpS!F17</f>
        <v>17252</v>
      </c>
      <c r="O17" s="551">
        <f>ESF!F17</f>
        <v>9848</v>
      </c>
      <c r="P17" s="977">
        <f t="shared" si="2"/>
        <v>164169.77835500002</v>
      </c>
      <c r="Q17" s="978">
        <f>LF!G17+FaF!G17+FF!G17+PrF!G17+FSS!G17+PřF!G17+FI!G17+PdF!G17+FSpS!G17+ESF!G17</f>
        <v>94549.615244999994</v>
      </c>
      <c r="R17" s="979">
        <f>LF!H17+FaF!H17+FF!H17+PrF!H17+FSS!H17+PřF!H17+FI!H17+PdF!H17+FSpS!H17+ESF!H17</f>
        <v>34058</v>
      </c>
      <c r="S17" s="553">
        <f>LF!I17+FaF!I17+FF!I17+PrF!I17+FSS!I17+PřF!I17+FI!I17+PdF!I17+FSpS!I17+ESF!I17</f>
        <v>7079.1631099999995</v>
      </c>
      <c r="T17" s="553">
        <f>LF!J17+FaF!J17+FF!J17+PrF!J17+FSS!J17+PřF!J17+FI!J17+PdF!J17+FSpS!J17+ESF!J17</f>
        <v>153</v>
      </c>
      <c r="U17" s="553">
        <f>LF!K17+FaF!K17+FF!K17+PrF!K17+FSS!K17+PřF!K17+FI!K17+PdF!K17+FSpS!K17+ESF!K17</f>
        <v>0</v>
      </c>
      <c r="V17" s="553">
        <f>LF!L17+FaF!L17+FF!L17+PrF!L17+FSS!L17+PřF!L17+FI!L17+PdF!L17+FSpS!L17+ESF!L17</f>
        <v>6000</v>
      </c>
      <c r="W17" s="553">
        <f>LF!M17+FaF!M17+FF!M17+PrF!M17+FSS!M17+PřF!M17+FI!M17+PdF!M17+FSpS!M17+ESF!M17</f>
        <v>22330</v>
      </c>
      <c r="X17" s="978">
        <f>LF!N17+FaF!N17+FF!N17+PrF!N17+FSS!N17+PřF!N17+FI!N17+PdF!N17+FSpS!N17+ESF!N17</f>
        <v>0</v>
      </c>
      <c r="Y17" s="980">
        <f>fak!S17</f>
        <v>185139.22851999998</v>
      </c>
    </row>
    <row r="18" spans="1:27" s="14" customFormat="1" ht="11.4" x14ac:dyDescent="0.2">
      <c r="A18" s="438"/>
      <c r="B18" s="889" t="s">
        <v>28</v>
      </c>
      <c r="C18" s="889"/>
      <c r="D18" s="889"/>
      <c r="E18" s="890">
        <v>14</v>
      </c>
      <c r="F18" s="981">
        <f>LF!F18</f>
        <v>37900</v>
      </c>
      <c r="G18" s="685">
        <f>FaF!F18</f>
        <v>5304</v>
      </c>
      <c r="H18" s="982">
        <f>FF!F18</f>
        <v>53400</v>
      </c>
      <c r="I18" s="982">
        <f>PrF!F18</f>
        <v>15000</v>
      </c>
      <c r="J18" s="982">
        <f>FSS!F18</f>
        <v>18800</v>
      </c>
      <c r="K18" s="982">
        <f>PřF!F18</f>
        <v>78400</v>
      </c>
      <c r="L18" s="982">
        <f>FI!F18</f>
        <v>9400</v>
      </c>
      <c r="M18" s="982">
        <f>PdF!F18</f>
        <v>11100</v>
      </c>
      <c r="N18" s="982">
        <f>FSpS!F18</f>
        <v>5915</v>
      </c>
      <c r="O18" s="685">
        <f>ESF!F18</f>
        <v>6200</v>
      </c>
      <c r="P18" s="983">
        <f t="shared" si="2"/>
        <v>241419</v>
      </c>
      <c r="Q18" s="984">
        <f>LF!G18+FaF!G18+FF!G18+PrF!G18+FSS!G18+PřF!G18+FI!G18+PdF!G18+FSpS!G18+ESF!G18</f>
        <v>241419</v>
      </c>
      <c r="R18" s="985">
        <f>LF!H18+FF!H18+PrF!H18+FSS!H18+PřF!H18+FI!H18+PdF!H18+FSpS!H18+ESF!H18</f>
        <v>0</v>
      </c>
      <c r="S18" s="986">
        <f>LF!I18+FF!I18+PrF!I18+FSS!I18+PřF!I18+FI!I18+PdF!I18+FSpS!I18+ESF!I18</f>
        <v>0</v>
      </c>
      <c r="T18" s="986">
        <f>LF!J18+FF!J18+PrF!J18+FSS!J18+PřF!J18+FI!J18+PdF!J18+FSpS!J18+ESF!J18</f>
        <v>0</v>
      </c>
      <c r="U18" s="986">
        <f>LF!K18+FF!K18+PrF!K18+FSS!K18+PřF!K18+FI!K18+PdF!K18+FSpS!K18+ESF!K18</f>
        <v>0</v>
      </c>
      <c r="V18" s="986">
        <f>LF!L18+FF!L18+PrF!L18+FSS!L18+PřF!L18+FI!L18+PdF!L18+FSpS!L18+ESF!L18</f>
        <v>0</v>
      </c>
      <c r="W18" s="986">
        <f>LF!M18+FF!M18+PrF!M18+FSS!M18+PřF!M18+FI!M18+PdF!M18+FSpS!M18+ESF!M18</f>
        <v>0</v>
      </c>
      <c r="X18" s="984">
        <f>LF!N18+FF!N18+PrF!N18+FSS!N18+PřF!N18+FI!N18+PdF!N18+FSpS!N18+ESF!N18</f>
        <v>0</v>
      </c>
      <c r="Y18" s="987">
        <f>fak!S18</f>
        <v>208710.25</v>
      </c>
    </row>
    <row r="19" spans="1:27" s="14" customFormat="1" ht="11.4" x14ac:dyDescent="0.2">
      <c r="A19" s="438"/>
      <c r="B19" s="442" t="s">
        <v>30</v>
      </c>
      <c r="C19" s="443"/>
      <c r="D19" s="443"/>
      <c r="E19" s="867">
        <v>15</v>
      </c>
      <c r="F19" s="988">
        <f>LF!F19</f>
        <v>1727</v>
      </c>
      <c r="G19" s="526">
        <f>FaF!F19</f>
        <v>0</v>
      </c>
      <c r="H19" s="454">
        <f>FF!F19</f>
        <v>5822</v>
      </c>
      <c r="I19" s="454">
        <f>PrF!F19</f>
        <v>0</v>
      </c>
      <c r="J19" s="454">
        <f>FSS!F19</f>
        <v>200</v>
      </c>
      <c r="K19" s="454">
        <f>PřF!F19</f>
        <v>2000</v>
      </c>
      <c r="L19" s="454">
        <f>FI!F19</f>
        <v>1400</v>
      </c>
      <c r="M19" s="454">
        <f>PdF!F19</f>
        <v>0</v>
      </c>
      <c r="N19" s="454">
        <f>FSpS!F19</f>
        <v>0</v>
      </c>
      <c r="O19" s="526">
        <f>ESF!F19</f>
        <v>830</v>
      </c>
      <c r="P19" s="989">
        <f t="shared" si="2"/>
        <v>11979</v>
      </c>
      <c r="Q19" s="990">
        <f>LF!G19+FaF!G19+FF!G19+PrF!G19+FSS!G19+PřF!G19+FI!G19+PdF!G19+FSpS!G19+ESF!G19</f>
        <v>11979</v>
      </c>
      <c r="R19" s="991">
        <f>LF!H19+FF!H19+PrF!H19+FSS!H19+PřF!H19+FI!H19+PdF!H19+FSpS!H19+ESF!H19</f>
        <v>0</v>
      </c>
      <c r="S19" s="528">
        <f>LF!I19+FF!I19+PrF!I19+FSS!I19+PřF!I19+FI!I19+PdF!I19+FSpS!I19+ESF!I19</f>
        <v>0</v>
      </c>
      <c r="T19" s="528">
        <f>LF!J19+FF!J19+PrF!J19+FSS!J19+PřF!J19+FI!J19+PdF!J19+FSpS!J19+ESF!J19</f>
        <v>0</v>
      </c>
      <c r="U19" s="528">
        <f>LF!K19+FF!K19+PrF!K19+FSS!K19+PřF!K19+FI!K19+PdF!K19+FSpS!K19+ESF!K19</f>
        <v>0</v>
      </c>
      <c r="V19" s="528">
        <f>LF!L19+FF!L19+PrF!L19+FSS!L19+PřF!L19+FI!L19+PdF!L19+FSpS!L19+ESF!L19</f>
        <v>0</v>
      </c>
      <c r="W19" s="528">
        <f>LF!M19+FF!M19+PrF!M19+FSS!M19+PřF!M19+FI!M19+PdF!M19+FSpS!M19+ESF!M19</f>
        <v>0</v>
      </c>
      <c r="X19" s="990">
        <f>LF!N19+FF!N19+PrF!N19+FSS!N19+PřF!N19+FI!N19+PdF!N19+FSpS!N19+ESF!N19</f>
        <v>0</v>
      </c>
      <c r="Y19" s="992">
        <f>fak!S19</f>
        <v>12132.4882</v>
      </c>
    </row>
    <row r="20" spans="1:27" s="14" customFormat="1" ht="11.4" x14ac:dyDescent="0.2">
      <c r="A20" s="438"/>
      <c r="B20" s="442" t="s">
        <v>186</v>
      </c>
      <c r="C20" s="443"/>
      <c r="D20" s="443"/>
      <c r="E20" s="867">
        <v>16</v>
      </c>
      <c r="F20" s="988">
        <f>LF!F20</f>
        <v>129135.51204999999</v>
      </c>
      <c r="G20" s="526">
        <f>FaF!F20</f>
        <v>10746</v>
      </c>
      <c r="H20" s="454">
        <f>FF!F20</f>
        <v>28349</v>
      </c>
      <c r="I20" s="454">
        <f>PrF!F20</f>
        <v>4142</v>
      </c>
      <c r="J20" s="454">
        <f>FSS!F20</f>
        <v>4285.8819999999996</v>
      </c>
      <c r="K20" s="454">
        <f>PřF!F20</f>
        <v>48000</v>
      </c>
      <c r="L20" s="454">
        <f>FI!F20</f>
        <v>17759</v>
      </c>
      <c r="M20" s="454">
        <f>PdF!F20</f>
        <v>32386</v>
      </c>
      <c r="N20" s="454">
        <f>FSpS!F20</f>
        <v>3868</v>
      </c>
      <c r="O20" s="526">
        <f>ESF!F20</f>
        <v>10938</v>
      </c>
      <c r="P20" s="989">
        <f t="shared" si="2"/>
        <v>289609.39405</v>
      </c>
      <c r="Q20" s="990">
        <f>LF!G20+FaF!G20+FF!G20+PrF!G20+FSS!G20+PřF!G20+FI!G20+PdF!G20+FSpS!G20+ESF!G20</f>
        <v>279805.32211000001</v>
      </c>
      <c r="R20" s="991">
        <f>LF!H20+FF!H20+PrF!H20+FSS!H20+PřF!H20+FI!H20+PdF!H20+FSpS!H20+ESF!H20</f>
        <v>8183.0719399999998</v>
      </c>
      <c r="S20" s="528">
        <f>LF!I20+FF!I20+PrF!I20+FSS!I20+PřF!I20+FI!I20+PdF!I20+FSpS!I20+ESF!I20</f>
        <v>0</v>
      </c>
      <c r="T20" s="528">
        <f>LF!J20+FF!J20+PrF!J20+FSS!J20+PřF!J20+FI!J20+PdF!J20+FSpS!J20+ESF!J20</f>
        <v>0</v>
      </c>
      <c r="U20" s="528">
        <f>LF!K20+FF!K20+PrF!K20+FSS!K20+PřF!K20+FI!K20+PdF!K20+FSpS!K20+ESF!K20</f>
        <v>0</v>
      </c>
      <c r="V20" s="528">
        <f>LF!L20+FF!L20+PrF!L20+FSS!L20+PřF!L20+FI!L20+PdF!L20+FSpS!L20+ESF!L20</f>
        <v>0</v>
      </c>
      <c r="W20" s="528">
        <f>LF!M20+FF!M20+PrF!M20+FSS!M20+PřF!M20+FI!M20+PdF!M20+FSpS!M20+ESF!M20</f>
        <v>0</v>
      </c>
      <c r="X20" s="990">
        <f>LF!N20+FF!N20+PrF!N20+FSS!N20+PřF!N20+FI!N20+PdF!N20+FSpS!N20+ESF!N20</f>
        <v>0</v>
      </c>
      <c r="Y20" s="992">
        <f>fak!S20</f>
        <v>331785.24707999994</v>
      </c>
    </row>
    <row r="21" spans="1:27" s="14" customFormat="1" ht="11.4" x14ac:dyDescent="0.2">
      <c r="A21" s="438"/>
      <c r="B21" s="442" t="s">
        <v>36</v>
      </c>
      <c r="C21" s="442"/>
      <c r="D21" s="442"/>
      <c r="E21" s="867">
        <v>17</v>
      </c>
      <c r="F21" s="988">
        <f>LF!F21</f>
        <v>12940</v>
      </c>
      <c r="G21" s="526">
        <f>FaF!F21</f>
        <v>50</v>
      </c>
      <c r="H21" s="454">
        <f>FF!F21</f>
        <v>531</v>
      </c>
      <c r="I21" s="454">
        <f>PrF!F21</f>
        <v>0</v>
      </c>
      <c r="J21" s="454">
        <f>FSS!F21</f>
        <v>0</v>
      </c>
      <c r="K21" s="454">
        <f>PřF!F21</f>
        <v>2500</v>
      </c>
      <c r="L21" s="454">
        <f>FI!F21</f>
        <v>300</v>
      </c>
      <c r="M21" s="454">
        <f>PdF!F21</f>
        <v>1920</v>
      </c>
      <c r="N21" s="454">
        <f>FSpS!F21</f>
        <v>1340</v>
      </c>
      <c r="O21" s="526">
        <f>ESF!F21</f>
        <v>686</v>
      </c>
      <c r="P21" s="989">
        <f t="shared" si="2"/>
        <v>20267</v>
      </c>
      <c r="Q21" s="990">
        <f>LF!G21+FaF!G21+FF!G21+PrF!G21+FSS!G21+PřF!G21+FI!G21+PdF!G21+FSpS!G21+ESF!G21</f>
        <v>20267</v>
      </c>
      <c r="R21" s="991">
        <f>LF!H21+FaF!H21+FF!H21+PrF!H21+FSS!H21+PřF!H21+FI!H21+PdF!H21+FSpS!H21+ESF!H21</f>
        <v>0</v>
      </c>
      <c r="S21" s="528">
        <f>LF!I21+FaF!I21+FF!I21+PrF!I21+FSS!I21+PřF!I21+FI!I21+PdF!I21+FSpS!I21+ESF!I21</f>
        <v>0</v>
      </c>
      <c r="T21" s="528">
        <f>LF!J21+FaF!J21+FF!J21+PrF!J21+FSS!J21+PřF!J21+FI!J21+PdF!J21+FSpS!J21+ESF!J21</f>
        <v>0</v>
      </c>
      <c r="U21" s="528">
        <f>LF!K21+FaF!K21+FF!K21+PrF!K21+FSS!K21+PřF!K21+FI!K21+PdF!K21+FSpS!K21+ESF!K21</f>
        <v>0</v>
      </c>
      <c r="V21" s="528">
        <f>LF!L21+FaF!L21+FF!L21+PrF!L21+FSS!L21+PřF!L21+FI!L21+PdF!L21+FSpS!L21+ESF!L21</f>
        <v>0</v>
      </c>
      <c r="W21" s="528">
        <f>LF!M21+FaF!M21+FF!M21+PrF!M21+FSS!M21+PřF!M21+FI!M21+PdF!M21+FSpS!M21+ESF!M21</f>
        <v>0</v>
      </c>
      <c r="X21" s="990">
        <f>LF!N21+FaF!N21+FF!N21+PrF!N21+FSS!N21+PřF!N21+FI!N21+PdF!N21+FSpS!N21+ESF!N21</f>
        <v>0</v>
      </c>
      <c r="Y21" s="992">
        <f>fak!S21</f>
        <v>21549.291429999997</v>
      </c>
    </row>
    <row r="22" spans="1:27" s="14" customFormat="1" ht="11.4" x14ac:dyDescent="0.2">
      <c r="A22" s="438"/>
      <c r="B22" s="236" t="s">
        <v>165</v>
      </c>
      <c r="C22" s="236"/>
      <c r="D22" s="236"/>
      <c r="E22" s="993">
        <v>18</v>
      </c>
      <c r="F22" s="994">
        <f>LF!F22</f>
        <v>844.58900000000006</v>
      </c>
      <c r="G22" s="453">
        <f>FaF!F22</f>
        <v>425</v>
      </c>
      <c r="H22" s="453">
        <f>FF!F22</f>
        <v>7672</v>
      </c>
      <c r="I22" s="453">
        <f>PrF!F22</f>
        <v>18601</v>
      </c>
      <c r="J22" s="453">
        <f>FSS!F22</f>
        <v>3560</v>
      </c>
      <c r="K22" s="453">
        <f>PřF!F22</f>
        <v>3200</v>
      </c>
      <c r="L22" s="453">
        <f>FI!F22</f>
        <v>2630</v>
      </c>
      <c r="M22" s="453">
        <f>PdF!F22</f>
        <v>7280</v>
      </c>
      <c r="N22" s="453">
        <f>FSpS!F22</f>
        <v>5080</v>
      </c>
      <c r="O22" s="697">
        <f>ESF!F22</f>
        <v>13607</v>
      </c>
      <c r="P22" s="995">
        <f t="shared" si="2"/>
        <v>62899.589</v>
      </c>
      <c r="Q22" s="996">
        <f>LF!G22+FaF!G22+FF!G22+PrF!G22+FSS!G22+PřF!G22+FI!G22+PdF!G22+FSpS!G22+ESF!G22</f>
        <v>62507.589</v>
      </c>
      <c r="R22" s="997">
        <f>LF!H22+FaF!H22+FF!H22+PrF!H22+FSS!H22+PřF!H22+FI!H22+PdF!H22+FSpS!H22+ESF!H22</f>
        <v>0</v>
      </c>
      <c r="S22" s="610">
        <f>LF!I22+FaF!I22+FF!I22+PrF!I22+FSS!I22+PřF!I22+FI!I22+PdF!I22+FSpS!I22+ESF!I22</f>
        <v>392</v>
      </c>
      <c r="T22" s="610">
        <f>LF!J22+FaF!J22+FF!J22+PrF!J22+FSS!J22+PřF!J22+FI!J22+PdF!J22+FSpS!J22+ESF!J22</f>
        <v>0</v>
      </c>
      <c r="U22" s="610">
        <f>LF!K22+FaF!K22+FF!K22+PrF!K22+FSS!K22+PřF!K22+FI!K22+PdF!K22+FSpS!K22+ESF!K22</f>
        <v>0</v>
      </c>
      <c r="V22" s="610">
        <f>LF!L22+FaF!L22+FF!L22+PrF!L22+FSS!L22+PřF!L22+FI!L22+PdF!L22+FSpS!L22+ESF!L22</f>
        <v>0</v>
      </c>
      <c r="W22" s="610">
        <f>LF!M22+FaF!M22+FF!M22+PrF!M22+FSS!M22+PřF!M22+FI!M22+PdF!M22+FSpS!M22+ESF!M22</f>
        <v>0</v>
      </c>
      <c r="X22" s="996">
        <f>LF!N22+FaF!N22+FF!N22+PrF!N22+FSS!N22+PřF!N22+FI!N22+PdF!N22+FSpS!N22+ESF!N22</f>
        <v>0</v>
      </c>
      <c r="Y22" s="998">
        <f>fak!S22</f>
        <v>22284.854000000003</v>
      </c>
    </row>
    <row r="23" spans="1:27" s="14" customFormat="1" ht="11.4" x14ac:dyDescent="0.2">
      <c r="A23" s="438"/>
      <c r="B23" s="442" t="s">
        <v>40</v>
      </c>
      <c r="C23" s="442"/>
      <c r="D23" s="442"/>
      <c r="E23" s="867">
        <v>19</v>
      </c>
      <c r="F23" s="988">
        <f>LF!F23</f>
        <v>5054</v>
      </c>
      <c r="G23" s="526">
        <f>FaF!F23</f>
        <v>0</v>
      </c>
      <c r="H23" s="454">
        <f>FF!F23</f>
        <v>5715</v>
      </c>
      <c r="I23" s="454">
        <f>PrF!F23</f>
        <v>0</v>
      </c>
      <c r="J23" s="454">
        <f>FSS!F23</f>
        <v>70</v>
      </c>
      <c r="K23" s="454">
        <f>PřF!F23</f>
        <v>6000.3664100000005</v>
      </c>
      <c r="L23" s="454">
        <f>FI!F23</f>
        <v>446</v>
      </c>
      <c r="M23" s="454">
        <f>PdF!F23</f>
        <v>3966</v>
      </c>
      <c r="N23" s="454">
        <f>FSpS!F23</f>
        <v>5767</v>
      </c>
      <c r="O23" s="526">
        <f>ESF!F23</f>
        <v>166</v>
      </c>
      <c r="P23" s="989">
        <f t="shared" si="2"/>
        <v>27184.366410000002</v>
      </c>
      <c r="Q23" s="990">
        <f>LF!G23+FaF!G23+FF!G23+PrF!G23+FSS!G23+PřF!G23+FI!G23+PdF!G23+FSpS!G23+ESF!G23</f>
        <v>24134</v>
      </c>
      <c r="R23" s="991">
        <f>LF!H23+FaF!H23+FF!H23+PrF!H23+FSS!H23+PřF!H23+FI!H23+PdF!H23+FSpS!H23+ESF!H23</f>
        <v>0</v>
      </c>
      <c r="S23" s="528">
        <f>LF!I23+FaF!I23+FF!I23+PrF!I23+FSS!I23+PřF!I23+FI!I23+PdF!I23+FSpS!I23+ESF!I23</f>
        <v>3050.3664100000001</v>
      </c>
      <c r="T23" s="528">
        <f>LF!J23+FaF!J23+FF!J23+PrF!J23+FSS!J23+PřF!J23+FI!J23+PdF!J23+FSpS!J23+ESF!J23</f>
        <v>0</v>
      </c>
      <c r="U23" s="528">
        <f>LF!K23+FaF!K23+FF!K23+PrF!K23+FSS!K23+PřF!K23+FI!K23+PdF!K23+FSpS!K23+ESF!K23</f>
        <v>0</v>
      </c>
      <c r="V23" s="528">
        <f>LF!L23+FaF!L23+FF!L23+PrF!L23+FSS!L23+PřF!L23+FI!L23+PdF!L23+FSpS!L23+ESF!L23</f>
        <v>0</v>
      </c>
      <c r="W23" s="528">
        <f>LF!M23+FaF!M23+FF!M23+PrF!M23+FSS!M23+PřF!M23+FI!M23+PdF!M23+FSpS!M23+ESF!M23</f>
        <v>0</v>
      </c>
      <c r="X23" s="990">
        <f>LF!N23+FaF!N23+FF!N23+PrF!N23+FSS!N23+PřF!N23+FI!N23+PdF!N23+FSpS!N23+ESF!N23</f>
        <v>0</v>
      </c>
      <c r="Y23" s="992">
        <f>fak!S23</f>
        <v>49527.696450000003</v>
      </c>
    </row>
    <row r="24" spans="1:27" s="14" customFormat="1" ht="11.4" x14ac:dyDescent="0.2">
      <c r="A24" s="438"/>
      <c r="B24" s="442" t="s">
        <v>43</v>
      </c>
      <c r="C24" s="442"/>
      <c r="D24" s="442"/>
      <c r="E24" s="867">
        <v>20</v>
      </c>
      <c r="F24" s="988">
        <f>LF!F24</f>
        <v>357302.72425000003</v>
      </c>
      <c r="G24" s="526">
        <f>FaF!F24</f>
        <v>12742</v>
      </c>
      <c r="H24" s="454">
        <f>FF!F24</f>
        <v>105500</v>
      </c>
      <c r="I24" s="454">
        <f>PrF!F24</f>
        <v>19094</v>
      </c>
      <c r="J24" s="454">
        <f>FSS!F24</f>
        <v>71638.575789999988</v>
      </c>
      <c r="K24" s="454">
        <f>PřF!F24</f>
        <v>445000.49427000002</v>
      </c>
      <c r="L24" s="454">
        <f>FI!F24</f>
        <v>61784</v>
      </c>
      <c r="M24" s="454">
        <f>PdF!F24</f>
        <v>19553</v>
      </c>
      <c r="N24" s="454">
        <f>FSpS!F24</f>
        <v>15364</v>
      </c>
      <c r="O24" s="526">
        <f>ESF!F24</f>
        <v>22227</v>
      </c>
      <c r="P24" s="989">
        <f t="shared" si="2"/>
        <v>1130205.79431</v>
      </c>
      <c r="Q24" s="990">
        <f>LF!G24+FaF!G24+FF!G24+PrF!G24+FSS!G24+PřF!G24+FI!G24+PdF!G24+FSpS!G24+ESF!G24</f>
        <v>1104891.23844</v>
      </c>
      <c r="R24" s="991">
        <f>LF!H24+FaF!H24+FF!H24+PrF!H24+FSS!H24+PřF!H24+FI!H24+PdF!H24+FSpS!H24+ESF!H24</f>
        <v>0</v>
      </c>
      <c r="S24" s="528">
        <f>LF!I24+FaF!I24+FF!I24+PrF!I24+FSS!I24+PřF!I24+FI!I24+PdF!I24+FSpS!I24+ESF!I24</f>
        <v>25314.55587</v>
      </c>
      <c r="T24" s="528">
        <f>LF!J24+FaF!J24+FF!J24+PrF!J24+FSS!J24+PřF!J24+FI!J24+PdF!J24+FSpS!J24+ESF!J24</f>
        <v>0</v>
      </c>
      <c r="U24" s="528">
        <f>LF!K24+FaF!K24+FF!K24+PrF!K24+FSS!K24+PřF!K24+FI!K24+PdF!K24+FSpS!K24+ESF!K24</f>
        <v>0</v>
      </c>
      <c r="V24" s="528">
        <f>LF!L24+FaF!L24+FF!L24+PrF!L24+FSS!L24+PřF!L24+FI!L24+PdF!L24+FSpS!L24+ESF!L24</f>
        <v>0</v>
      </c>
      <c r="W24" s="528">
        <f>LF!M24+FaF!M24+FF!M24+PrF!M24+FSS!M24+PřF!M24+FI!M24+PdF!M24+FSpS!M24+ESF!M24</f>
        <v>0</v>
      </c>
      <c r="X24" s="990">
        <f>LF!N24+FaF!N24+FF!N24+PrF!N24+FSS!N24+PřF!N24+FI!N24+PdF!N24+FSpS!N24+ESF!N24</f>
        <v>0</v>
      </c>
      <c r="Y24" s="992">
        <f>fak!S24</f>
        <v>1089757.885</v>
      </c>
    </row>
    <row r="25" spans="1:27" s="14" customFormat="1" ht="11.4" x14ac:dyDescent="0.2">
      <c r="A25" s="438"/>
      <c r="B25" s="999" t="s">
        <v>145</v>
      </c>
      <c r="C25" s="999"/>
      <c r="D25" s="999"/>
      <c r="E25" s="1000">
        <v>21</v>
      </c>
      <c r="F25" s="1001">
        <f>LF!F25</f>
        <v>51837.192999999999</v>
      </c>
      <c r="G25" s="612">
        <f>FaF!F25</f>
        <v>0</v>
      </c>
      <c r="H25" s="613">
        <f>FF!F25</f>
        <v>77786</v>
      </c>
      <c r="I25" s="613">
        <f>PrF!F25</f>
        <v>13514</v>
      </c>
      <c r="J25" s="613">
        <f>FSS!F25</f>
        <v>21380.92</v>
      </c>
      <c r="K25" s="613">
        <f>PřF!F25</f>
        <v>189999.54725999999</v>
      </c>
      <c r="L25" s="613">
        <f>FI!F25</f>
        <v>19903</v>
      </c>
      <c r="M25" s="613">
        <f>PdF!F25</f>
        <v>0</v>
      </c>
      <c r="N25" s="613">
        <f>FSpS!F25</f>
        <v>0</v>
      </c>
      <c r="O25" s="612">
        <f>ESF!F25</f>
        <v>11654</v>
      </c>
      <c r="P25" s="1002">
        <f t="shared" si="2"/>
        <v>386074.66026000003</v>
      </c>
      <c r="Q25" s="1003">
        <f>LF!G25+FaF!G25+FF!G25+PrF!G25+FSS!G25+PřF!G25+FI!G25+PdF!G25+FSpS!G25+ESF!G25</f>
        <v>209927.11300000001</v>
      </c>
      <c r="R25" s="1004">
        <f>LF!H25+FaF!H25+FF!H25+PrF!H25+FSS!H25+PřF!H25+FI!H25+PdF!H25+FSpS!H25+ESF!H25</f>
        <v>0</v>
      </c>
      <c r="S25" s="611">
        <f>LF!I25+FaF!I25+FF!I25+PrF!I25+FSS!I25+PřF!I25+FI!I25+PdF!I25+FSpS!I25+ESF!I25</f>
        <v>176147.54725999999</v>
      </c>
      <c r="T25" s="611">
        <f>LF!J25+FaF!J25+FF!J25+PrF!J25+FSS!J25+PřF!J25+FI!J25+PdF!J25+FSpS!J25+ESF!J25</f>
        <v>0</v>
      </c>
      <c r="U25" s="611">
        <f>LF!K25+FaF!K25+FF!K25+PrF!K25+FSS!K25+PřF!K25+FI!K25+PdF!K25+FSpS!K25+ESF!K25</f>
        <v>0</v>
      </c>
      <c r="V25" s="611">
        <f>LF!L25+FaF!L25+FF!L25+PrF!L25+FSS!L25+PřF!L25+FI!L25+PdF!L25+FSpS!L25+ESF!L25</f>
        <v>0</v>
      </c>
      <c r="W25" s="611">
        <f>LF!M25+FaF!M25+FF!M25+PrF!M25+FSS!M25+PřF!M25+FI!M25+PdF!M25+FSpS!M25+ESF!M25</f>
        <v>0</v>
      </c>
      <c r="X25" s="1003">
        <f>LF!N25+FaF!N25+FF!N25+PrF!N25+FSS!N25+PřF!N25+FI!N25+PdF!N25+FSpS!N25+ESF!N25</f>
        <v>0</v>
      </c>
      <c r="Y25" s="992">
        <f>fak!S25</f>
        <v>490097.71893000003</v>
      </c>
    </row>
    <row r="26" spans="1:27" s="14" customFormat="1" ht="11.4" x14ac:dyDescent="0.2">
      <c r="A26" s="438"/>
      <c r="B26" s="442" t="s">
        <v>44</v>
      </c>
      <c r="C26" s="442"/>
      <c r="D26" s="442"/>
      <c r="E26" s="867">
        <v>22</v>
      </c>
      <c r="F26" s="988">
        <f>LF!F26</f>
        <v>0</v>
      </c>
      <c r="G26" s="526">
        <f>FaF!F26</f>
        <v>0</v>
      </c>
      <c r="H26" s="454">
        <f>FF!F26</f>
        <v>0</v>
      </c>
      <c r="I26" s="454">
        <f>PrF!F26</f>
        <v>0</v>
      </c>
      <c r="J26" s="454">
        <f>FSS!F26</f>
        <v>1027</v>
      </c>
      <c r="K26" s="454">
        <f>PřF!F26</f>
        <v>269.94833999999997</v>
      </c>
      <c r="L26" s="454">
        <f>FI!F26</f>
        <v>0</v>
      </c>
      <c r="M26" s="454">
        <f>PdF!F26</f>
        <v>0</v>
      </c>
      <c r="N26" s="454">
        <f>FSpS!F26</f>
        <v>0</v>
      </c>
      <c r="O26" s="526">
        <f>ESF!F26</f>
        <v>0</v>
      </c>
      <c r="P26" s="989">
        <f t="shared" si="2"/>
        <v>1296.9483399999999</v>
      </c>
      <c r="Q26" s="990">
        <f>LF!G26+FaF!G26+FF!G26+PrF!G26+FSS!G26+PřF!G26+FI!G26+PdF!G26+FSpS!G26+ESF!G26</f>
        <v>0</v>
      </c>
      <c r="R26" s="991">
        <f>LF!H26+FaF!H26+FF!H26+PrF!H26+FSS!H26+PřF!H26+FI!H26+PdF!H26+FSpS!H26+ESF!H26</f>
        <v>0</v>
      </c>
      <c r="S26" s="528">
        <f>LF!I26+FaF!I26+FF!I26+PrF!I26+FSS!I26+PřF!I26+FI!I26+PdF!I26+FSpS!I26+ESF!I26</f>
        <v>1296.9483399999999</v>
      </c>
      <c r="T26" s="528">
        <f>LF!J26+FaF!J26+FF!J26+PrF!J26+FSS!J26+PřF!J26+FI!J26+PdF!J26+FSpS!J26+ESF!J26</f>
        <v>0</v>
      </c>
      <c r="U26" s="528">
        <f>LF!K26+FaF!K26+FF!K26+PrF!K26+FSS!K26+PřF!K26+FI!K26+PdF!K26+FSpS!K26+ESF!K26</f>
        <v>0</v>
      </c>
      <c r="V26" s="528">
        <f>LF!L26+FaF!L26+FF!L26+PrF!L26+FSS!L26+PřF!L26+FI!L26+PdF!L26+FSpS!L26+ESF!L26</f>
        <v>0</v>
      </c>
      <c r="W26" s="528">
        <f>LF!M26+FaF!M26+FF!M26+PrF!M26+FSS!M26+PřF!M26+FI!M26+PdF!M26+FSpS!M26+ESF!M26</f>
        <v>0</v>
      </c>
      <c r="X26" s="990">
        <f>LF!N26+FaF!N26+FF!N26+PrF!N26+FSS!N26+PřF!N26+FI!N26+PdF!N26+FSpS!N26+ESF!N26</f>
        <v>0</v>
      </c>
      <c r="Y26" s="992">
        <f>fak!S26</f>
        <v>6987.5323999999991</v>
      </c>
    </row>
    <row r="27" spans="1:27" s="14" customFormat="1" ht="12" thickBot="1" x14ac:dyDescent="0.25">
      <c r="A27" s="438"/>
      <c r="B27" s="902" t="s">
        <v>46</v>
      </c>
      <c r="C27" s="902"/>
      <c r="D27" s="902"/>
      <c r="E27" s="903">
        <v>23</v>
      </c>
      <c r="F27" s="1005">
        <f>LF!F27</f>
        <v>13709.640013299999</v>
      </c>
      <c r="G27" s="527">
        <f>FaF!F27</f>
        <v>2997</v>
      </c>
      <c r="H27" s="513">
        <f>FF!F27</f>
        <v>15700</v>
      </c>
      <c r="I27" s="513">
        <f>PrF!F27</f>
        <v>1900</v>
      </c>
      <c r="J27" s="513">
        <f>FSS!F27</f>
        <v>1100</v>
      </c>
      <c r="K27" s="513">
        <f>PřF!F27</f>
        <v>42000</v>
      </c>
      <c r="L27" s="513">
        <f>FI!F27</f>
        <v>19619</v>
      </c>
      <c r="M27" s="513">
        <f>PdF!F27</f>
        <v>350</v>
      </c>
      <c r="N27" s="513">
        <f>FSpS!F27</f>
        <v>4637</v>
      </c>
      <c r="O27" s="527">
        <f>ESF!F27</f>
        <v>2375</v>
      </c>
      <c r="P27" s="1006">
        <f t="shared" si="2"/>
        <v>104387.6400133</v>
      </c>
      <c r="Q27" s="1007">
        <f>LF!G27+FaF!G27+FF!G27+PrF!G27+FSS!G27+PřF!G27+FI!G27+PdF!G27+FSpS!G27+ESF!G27</f>
        <v>104387.6400133</v>
      </c>
      <c r="R27" s="1008">
        <f>LF!H27+FaF!H27+FF!H27+PrF!H27+FSS!H27+PřF!H27+FI!H27+PdF!H27+FSpS!H27+ESF!H27</f>
        <v>0</v>
      </c>
      <c r="S27" s="554">
        <f>LF!I27+FaF!I27+FF!I27+PrF!I27+FSS!I27+PřF!I27+FI!I27+PdF!I27+FSpS!I27+ESF!I27</f>
        <v>0</v>
      </c>
      <c r="T27" s="554">
        <f>LF!J27+FaF!J27+FF!J27+PrF!J27+FSS!J27+PřF!J27+FI!J27+PdF!J27+FSpS!J27+ESF!J27</f>
        <v>0</v>
      </c>
      <c r="U27" s="554">
        <f>LF!K27+FaF!K27+FF!K27+PrF!K27+FSS!K27+PřF!K27+FI!K27+PdF!K27+FSpS!K27+ESF!K27</f>
        <v>0</v>
      </c>
      <c r="V27" s="554">
        <f>LF!L27+FaF!L27+FF!L27+PrF!L27+FSS!L27+PřF!L27+FI!L27+PdF!L27+FSpS!L27+ESF!L27</f>
        <v>0</v>
      </c>
      <c r="W27" s="554">
        <f>LF!M27+FaF!M27+FF!M27+PrF!M27+FSS!M27+PřF!M27+FI!M27+PdF!M27+FSpS!M27+ESF!M27</f>
        <v>0</v>
      </c>
      <c r="X27" s="1007">
        <f>LF!N27+FaF!N27+FF!N27+PrF!N27+FSS!N27+PřF!N27+FI!N27+PdF!N27+FSpS!N27+ESF!N27</f>
        <v>0</v>
      </c>
      <c r="Y27" s="1009">
        <f>fak!S27</f>
        <v>104324.92998</v>
      </c>
    </row>
    <row r="28" spans="1:27" ht="13.8" thickBot="1" x14ac:dyDescent="0.3">
      <c r="A28" s="787" t="s">
        <v>167</v>
      </c>
      <c r="B28" s="931"/>
      <c r="C28" s="931"/>
      <c r="D28" s="931"/>
      <c r="E28" s="966">
        <v>24</v>
      </c>
      <c r="F28" s="827">
        <f t="shared" ref="F28:W28" si="3">SUM(F29:F43)</f>
        <v>1507453.0531893913</v>
      </c>
      <c r="G28" s="861">
        <f t="shared" si="3"/>
        <v>153565</v>
      </c>
      <c r="H28" s="861">
        <f t="shared" si="3"/>
        <v>869375</v>
      </c>
      <c r="I28" s="861">
        <f t="shared" si="3"/>
        <v>291838</v>
      </c>
      <c r="J28" s="861">
        <f t="shared" si="3"/>
        <v>408246.37779</v>
      </c>
      <c r="K28" s="861">
        <f t="shared" si="3"/>
        <v>1783301.51939</v>
      </c>
      <c r="L28" s="861">
        <f t="shared" si="3"/>
        <v>434790</v>
      </c>
      <c r="M28" s="861">
        <f t="shared" si="3"/>
        <v>447392</v>
      </c>
      <c r="N28" s="861">
        <f t="shared" si="3"/>
        <v>191068</v>
      </c>
      <c r="O28" s="967">
        <f t="shared" si="3"/>
        <v>283720</v>
      </c>
      <c r="P28" s="859">
        <f t="shared" si="3"/>
        <v>6370748.9503693916</v>
      </c>
      <c r="Q28" s="828">
        <f>SUM(Q29:Q43)</f>
        <v>5815455.0842127269</v>
      </c>
      <c r="R28" s="827">
        <f t="shared" si="3"/>
        <v>252970.64618666415</v>
      </c>
      <c r="S28" s="861">
        <f>SUM(S29:S43)</f>
        <v>220302.21997000001</v>
      </c>
      <c r="T28" s="861">
        <f t="shared" si="3"/>
        <v>6244</v>
      </c>
      <c r="U28" s="861">
        <f>SUM(U29:U43)</f>
        <v>0</v>
      </c>
      <c r="V28" s="861">
        <f t="shared" si="3"/>
        <v>6000</v>
      </c>
      <c r="W28" s="861">
        <f t="shared" si="3"/>
        <v>25130</v>
      </c>
      <c r="X28" s="862">
        <f>SUM(X29:X43)</f>
        <v>44647</v>
      </c>
      <c r="Y28" s="935">
        <f>fak!S28</f>
        <v>6306829.3479900006</v>
      </c>
      <c r="Z28" s="64"/>
      <c r="AA28" s="189"/>
    </row>
    <row r="29" spans="1:27" s="14" customFormat="1" ht="11.4" x14ac:dyDescent="0.2">
      <c r="A29" s="438" t="s">
        <v>14</v>
      </c>
      <c r="B29" s="443" t="s">
        <v>49</v>
      </c>
      <c r="C29" s="443"/>
      <c r="D29" s="443"/>
      <c r="E29" s="867">
        <v>25</v>
      </c>
      <c r="F29" s="988">
        <f>LF!F29</f>
        <v>344794</v>
      </c>
      <c r="G29" s="532">
        <f>FaF!F29</f>
        <v>77965</v>
      </c>
      <c r="H29" s="686">
        <f>FF!F29</f>
        <v>339160</v>
      </c>
      <c r="I29" s="686">
        <f>PrF!F29</f>
        <v>132937</v>
      </c>
      <c r="J29" s="686">
        <f>FSS!F29</f>
        <v>161669</v>
      </c>
      <c r="K29" s="686">
        <f>PřF!F29</f>
        <v>320252</v>
      </c>
      <c r="L29" s="686">
        <f>FI!F29</f>
        <v>193884</v>
      </c>
      <c r="M29" s="686">
        <f>PdF!F29</f>
        <v>262813</v>
      </c>
      <c r="N29" s="686">
        <f>FSpS!F29</f>
        <v>111297</v>
      </c>
      <c r="O29" s="532">
        <f>ESF!F29</f>
        <v>125734</v>
      </c>
      <c r="P29" s="968">
        <f t="shared" ref="P29:P43" si="4">SUM(F29:O29)</f>
        <v>2070505</v>
      </c>
      <c r="Q29" s="969">
        <f>LF!G29+FaF!G29+FF!G29+PrF!G29+FSS!G29+PřF!G29+FI!G29+PdF!G29+FSpS!G29+ESF!G29</f>
        <v>2070505</v>
      </c>
      <c r="R29" s="1010">
        <f>LF!H29+FaF!H29+FF!H29+PrF!H29+FSS!H29+PřF!H29+FI!H29+PdF!H29+FSpS!H29+ESF!H29</f>
        <v>0</v>
      </c>
      <c r="S29" s="531">
        <f>LF!I29+FaF!I29+FF!I29+PrF!I29+FSS!I29+PřF!I29+FI!I29+PdF!I29+FSpS!I29+ESF!I29</f>
        <v>0</v>
      </c>
      <c r="T29" s="531">
        <f>LF!J29+FaF!J29+FF!J29+PrF!J29+FSS!J29+PřF!J29+FI!J29+PdF!J29+FSpS!J29+ESF!J29</f>
        <v>0</v>
      </c>
      <c r="U29" s="531">
        <f>LF!K29+FaF!K29+FF!K29+PrF!K29+FSS!K29+PřF!K29+FI!K29+PdF!K29+FSpS!K29+ESF!K29</f>
        <v>0</v>
      </c>
      <c r="V29" s="531">
        <f>LF!L29+FaF!L29+FF!L29+PrF!L29+FSS!L29+PřF!L29+FI!L29+PdF!L29+FSpS!L29+ESF!L29</f>
        <v>0</v>
      </c>
      <c r="W29" s="531">
        <f>LF!M29+FaF!M29+FF!M29+PrF!M29+FSS!M29+PřF!M29+FI!M29+PdF!M29+FSpS!M29+ESF!M29</f>
        <v>0</v>
      </c>
      <c r="X29" s="969">
        <f>LF!N29+FaF!N29+FF!N29+PrF!N29+FSS!N29+PřF!N29+FI!N29+PdF!N29+FSpS!N29+ESF!N29</f>
        <v>0</v>
      </c>
      <c r="Y29" s="561">
        <f>fak!S29</f>
        <v>1942069.2210000001</v>
      </c>
    </row>
    <row r="30" spans="1:27" s="14" customFormat="1" ht="11.4" x14ac:dyDescent="0.2">
      <c r="A30" s="438"/>
      <c r="B30" s="442" t="s">
        <v>28</v>
      </c>
      <c r="C30" s="442"/>
      <c r="D30" s="442"/>
      <c r="E30" s="867">
        <v>26</v>
      </c>
      <c r="F30" s="988">
        <f>LF!F30</f>
        <v>37900</v>
      </c>
      <c r="G30" s="526">
        <f>FaF!F30</f>
        <v>5304</v>
      </c>
      <c r="H30" s="454">
        <f>FF!F30</f>
        <v>53400</v>
      </c>
      <c r="I30" s="454">
        <f>PrF!F30</f>
        <v>15000</v>
      </c>
      <c r="J30" s="454">
        <f>FSS!F30</f>
        <v>18800</v>
      </c>
      <c r="K30" s="454">
        <f>PřF!F30</f>
        <v>78400</v>
      </c>
      <c r="L30" s="454">
        <f>FI!F30</f>
        <v>9400</v>
      </c>
      <c r="M30" s="454">
        <f>PdF!F30</f>
        <v>11100</v>
      </c>
      <c r="N30" s="454">
        <f>FSpS!F30</f>
        <v>5915</v>
      </c>
      <c r="O30" s="526">
        <f>ESF!F30</f>
        <v>6200</v>
      </c>
      <c r="P30" s="989">
        <f t="shared" si="4"/>
        <v>241419</v>
      </c>
      <c r="Q30" s="990">
        <f>LF!G30+FaF!G30+FF!G30+PrF!G30+FSS!G30+PřF!G30+FI!G30+PdF!G30+FSpS!G30+ESF!G30</f>
        <v>241419</v>
      </c>
      <c r="R30" s="991">
        <f>LF!H30+FaF!H30+FF!H30+PrF!H30+FSS!H30+PřF!H30+FI!H30+PdF!H30+FSpS!H30+ESF!H30</f>
        <v>0</v>
      </c>
      <c r="S30" s="528">
        <f>LF!I30+FaF!I30+FF!I30+PrF!I30+FSS!I30+PřF!I30+FI!I30+PdF!I30+FSpS!I30+ESF!I30</f>
        <v>0</v>
      </c>
      <c r="T30" s="528">
        <f>LF!J30+FaF!J30+FF!J30+PrF!J30+FSS!J30+PřF!J30+FI!J30+PdF!J30+FSpS!J30+ESF!J30</f>
        <v>0</v>
      </c>
      <c r="U30" s="528">
        <f>LF!K30+FaF!K30+FF!K30+PrF!K30+FSS!K30+PřF!K30+FI!K30+PdF!K30+FSpS!K30+ESF!K30</f>
        <v>0</v>
      </c>
      <c r="V30" s="528">
        <f>LF!L30+FaF!L30+FF!L30+PrF!L30+FSS!L30+PřF!L30+FI!L30+PdF!L30+FSpS!L30+ESF!L30</f>
        <v>0</v>
      </c>
      <c r="W30" s="528">
        <f>LF!M30+FaF!M30+FF!M30+PrF!M30+FSS!M30+PřF!M30+FI!M30+PdF!M30+FSpS!M30+ESF!M30</f>
        <v>0</v>
      </c>
      <c r="X30" s="990">
        <f>LF!N30+FaF!N30+FF!N30+PrF!N30+FSS!N30+PřF!N30+FI!N30+PdF!N30+FSpS!N30+ESF!N30</f>
        <v>0</v>
      </c>
      <c r="Y30" s="992">
        <f>fak!S30</f>
        <v>208710.25</v>
      </c>
    </row>
    <row r="31" spans="1:27" s="14" customFormat="1" ht="11.4" x14ac:dyDescent="0.2">
      <c r="A31" s="438"/>
      <c r="B31" s="442" t="s">
        <v>30</v>
      </c>
      <c r="C31" s="442"/>
      <c r="D31" s="442"/>
      <c r="E31" s="867">
        <v>27</v>
      </c>
      <c r="F31" s="988">
        <f>LF!F31</f>
        <v>1727</v>
      </c>
      <c r="G31" s="526">
        <f>FaF!F31</f>
        <v>0</v>
      </c>
      <c r="H31" s="454">
        <f>FF!F31</f>
        <v>5822</v>
      </c>
      <c r="I31" s="454">
        <f>PrF!F31</f>
        <v>0</v>
      </c>
      <c r="J31" s="454">
        <f>FSS!F31</f>
        <v>200</v>
      </c>
      <c r="K31" s="454">
        <f>PřF!F31</f>
        <v>2000</v>
      </c>
      <c r="L31" s="454">
        <f>FI!F31</f>
        <v>1400</v>
      </c>
      <c r="M31" s="454">
        <f>PdF!F31</f>
        <v>0</v>
      </c>
      <c r="N31" s="454">
        <f>FSpS!F31</f>
        <v>0</v>
      </c>
      <c r="O31" s="526">
        <f>ESF!F31</f>
        <v>830</v>
      </c>
      <c r="P31" s="989">
        <f t="shared" si="4"/>
        <v>11979</v>
      </c>
      <c r="Q31" s="990">
        <f>LF!G31+FaF!G31+FF!G31+PrF!G31+FSS!G31+PřF!G31+FI!G31+PdF!G31+FSpS!G31+ESF!G31</f>
        <v>11979</v>
      </c>
      <c r="R31" s="991">
        <f>LF!H31+FaF!H31+FF!H31+PrF!H31+FSS!H31+PřF!H31+FI!H31+PdF!H31+FSpS!H31+ESF!H31</f>
        <v>0</v>
      </c>
      <c r="S31" s="528">
        <f>LF!I31+FaF!I31+FF!I31+PrF!I31+FSS!I31+PřF!I31+FI!I31+PdF!I31+FSpS!I31+ESF!I31</f>
        <v>0</v>
      </c>
      <c r="T31" s="528">
        <f>LF!J31+FaF!J31+FF!J31+PrF!J31+FSS!J31+PřF!J31+FI!J31+PdF!J31+FSpS!J31+ESF!J31</f>
        <v>0</v>
      </c>
      <c r="U31" s="528">
        <f>LF!K31+FaF!K31+FF!K31+PrF!K31+FSS!K31+PřF!K31+FI!K31+PdF!K31+FSpS!K31+ESF!K31</f>
        <v>0</v>
      </c>
      <c r="V31" s="528">
        <f>LF!L31+FaF!L31+FF!L31+PrF!L31+FSS!L31+PřF!L31+FI!L31+PdF!L31+FSpS!L31+ESF!L31</f>
        <v>0</v>
      </c>
      <c r="W31" s="528">
        <f>LF!M31+FaF!M31+FF!M31+PrF!M31+FSS!M31+PřF!M31+FI!M31+PdF!M31+FSpS!M31+ESF!M31</f>
        <v>0</v>
      </c>
      <c r="X31" s="990">
        <f>LF!N31+FaF!N31+FF!N31+PrF!N31+FSS!N31+PřF!N31+FI!N31+PdF!N31+FSpS!N31+ESF!N31</f>
        <v>0</v>
      </c>
      <c r="Y31" s="992">
        <f>fak!S31</f>
        <v>12132.4882</v>
      </c>
    </row>
    <row r="32" spans="1:27" s="14" customFormat="1" ht="11.4" x14ac:dyDescent="0.2">
      <c r="A32" s="438"/>
      <c r="B32" s="442" t="s">
        <v>186</v>
      </c>
      <c r="C32" s="443"/>
      <c r="D32" s="443"/>
      <c r="E32" s="867">
        <v>28</v>
      </c>
      <c r="F32" s="988">
        <f>LF!F32</f>
        <v>129135.51204999999</v>
      </c>
      <c r="G32" s="526">
        <f>FaF!F32</f>
        <v>10746</v>
      </c>
      <c r="H32" s="454">
        <f>FF!F32</f>
        <v>28349</v>
      </c>
      <c r="I32" s="454">
        <f>PrF!F32</f>
        <v>4142</v>
      </c>
      <c r="J32" s="454">
        <f>FSS!F32</f>
        <v>4285.8819999999996</v>
      </c>
      <c r="K32" s="454">
        <f>PřF!F32</f>
        <v>48000</v>
      </c>
      <c r="L32" s="454">
        <f>FI!F32</f>
        <v>17759</v>
      </c>
      <c r="M32" s="454">
        <f>PdF!F32</f>
        <v>32386</v>
      </c>
      <c r="N32" s="454">
        <f>FSpS!F32</f>
        <v>3868</v>
      </c>
      <c r="O32" s="526">
        <f>ESF!F32</f>
        <v>10938</v>
      </c>
      <c r="P32" s="989">
        <f t="shared" si="4"/>
        <v>289609.39405</v>
      </c>
      <c r="Q32" s="990">
        <f>LF!G32+FaF!G32+FF!G32+PrF!G32+FSS!G32+PřF!G32+FI!G32+PdF!G32+FSpS!G32+ESF!G32</f>
        <v>279805.32211000001</v>
      </c>
      <c r="R32" s="991">
        <f>LF!H32+FaF!H32+FF!H32+PrF!H32+FSS!H32+PřF!H32+FI!H32+PdF!H32+FSpS!H32+ESF!H32</f>
        <v>9804.0719399999998</v>
      </c>
      <c r="S32" s="528">
        <f>LF!I32+FaF!I32+FF!I32+PrF!I32+FSS!I32+PřF!I32+FI!I32+PdF!I32+FSpS!I32+ESF!I32</f>
        <v>0</v>
      </c>
      <c r="T32" s="528">
        <f>LF!J32+FaF!J32+FF!J32+PrF!J32+FSS!J32+PřF!J32+FI!J32+PdF!J32+FSpS!J32+ESF!J32</f>
        <v>0</v>
      </c>
      <c r="U32" s="528">
        <f>LF!K32+FaF!K32+FF!K32+PrF!K32+FSS!K32+PřF!K32+FI!K32+PdF!K32+FSpS!K32+ESF!K32</f>
        <v>0</v>
      </c>
      <c r="V32" s="528">
        <f>LF!L32+FaF!L32+FF!L32+PrF!L32+FSS!L32+PřF!L32+FI!L32+PdF!L32+FSpS!L32+ESF!L32</f>
        <v>0</v>
      </c>
      <c r="W32" s="528">
        <f>LF!M32+FaF!M32+FF!M32+PrF!M32+FSS!M32+PřF!M32+FI!M32+PdF!M32+FSpS!M32+ESF!M32</f>
        <v>0</v>
      </c>
      <c r="X32" s="990">
        <f>LF!N32+FaF!N32+FF!N32+PrF!N32+FSS!N32+PřF!N32+FI!N32+PdF!N32+FSpS!N32+ESF!N32</f>
        <v>0</v>
      </c>
      <c r="Y32" s="992">
        <f>fak!S32</f>
        <v>331785.24707999994</v>
      </c>
    </row>
    <row r="33" spans="1:26" s="14" customFormat="1" ht="11.4" x14ac:dyDescent="0.2">
      <c r="A33" s="438"/>
      <c r="B33" s="442" t="s">
        <v>51</v>
      </c>
      <c r="C33" s="442"/>
      <c r="D33" s="442"/>
      <c r="E33" s="867">
        <v>29</v>
      </c>
      <c r="F33" s="988">
        <f>LF!F33</f>
        <v>0</v>
      </c>
      <c r="G33" s="526">
        <f>FaF!F33</f>
        <v>0</v>
      </c>
      <c r="H33" s="454">
        <f>FF!F33</f>
        <v>0</v>
      </c>
      <c r="I33" s="454">
        <f>PrF!F33</f>
        <v>0</v>
      </c>
      <c r="J33" s="454">
        <f>FSS!F33</f>
        <v>0</v>
      </c>
      <c r="K33" s="454">
        <f>PřF!F33</f>
        <v>0</v>
      </c>
      <c r="L33" s="454">
        <f>FI!F33</f>
        <v>0</v>
      </c>
      <c r="M33" s="454">
        <f>PdF!F33</f>
        <v>0</v>
      </c>
      <c r="N33" s="454">
        <f>FSpS!F33</f>
        <v>0</v>
      </c>
      <c r="O33" s="526">
        <f>ESF!F33</f>
        <v>0</v>
      </c>
      <c r="P33" s="989">
        <f t="shared" si="4"/>
        <v>0</v>
      </c>
      <c r="Q33" s="990">
        <f>LF!G33+FaF!G33+FF!G33+PrF!G33+FSS!G33+PřF!G33+FI!G33+PdF!G33+FSpS!G33+ESF!G33</f>
        <v>0</v>
      </c>
      <c r="R33" s="991">
        <f>LF!H33+FaF!H33+FF!H33+PrF!H33+FSS!H33+PřF!H33+FI!H33+PdF!H33+FSpS!H33+ESF!H33</f>
        <v>0</v>
      </c>
      <c r="S33" s="528">
        <f>LF!I33+FaF!I33+FF!I33+PrF!I33+FSS!I33+PřF!I33+FI!I33+PdF!I33+FSpS!I33+ESF!I33</f>
        <v>0</v>
      </c>
      <c r="T33" s="528">
        <f>LF!J33+FaF!J33+FF!J33+PrF!J33+FSS!J33+PřF!J33+FI!J33+PdF!J33+FSpS!J33+ESF!J33</f>
        <v>0</v>
      </c>
      <c r="U33" s="528">
        <f>LF!K33+FaF!K33+FF!K33+PrF!K33+FSS!K33+PřF!K33+FI!K33+PdF!K33+FSpS!K33+ESF!K33</f>
        <v>0</v>
      </c>
      <c r="V33" s="528">
        <f>LF!L33+FaF!L33+FF!L33+PrF!L33+FSS!L33+PřF!L33+FI!L33+PdF!L33+FSpS!L33+ESF!L33</f>
        <v>0</v>
      </c>
      <c r="W33" s="528">
        <f>LF!M33+FaF!M33+FF!M33+PrF!M33+FSS!M33+PřF!M33+FI!M33+PdF!M33+FSpS!M33+ESF!M33</f>
        <v>0</v>
      </c>
      <c r="X33" s="990">
        <f>LF!N33+FaF!N33+FF!N33+PrF!N33+FSS!N33+PřF!N33+FI!N33+PdF!N33+FSpS!N33+ESF!N33</f>
        <v>0</v>
      </c>
      <c r="Y33" s="992">
        <f>fak!S33</f>
        <v>0</v>
      </c>
    </row>
    <row r="34" spans="1:26" s="14" customFormat="1" ht="11.4" x14ac:dyDescent="0.2">
      <c r="A34" s="438"/>
      <c r="B34" s="442" t="s">
        <v>36</v>
      </c>
      <c r="C34" s="442"/>
      <c r="D34" s="442"/>
      <c r="E34" s="867">
        <v>30</v>
      </c>
      <c r="F34" s="988">
        <f>LF!F34</f>
        <v>12940</v>
      </c>
      <c r="G34" s="526">
        <f>FaF!F34</f>
        <v>50</v>
      </c>
      <c r="H34" s="454">
        <f>FF!F34</f>
        <v>531</v>
      </c>
      <c r="I34" s="454">
        <f>PrF!F34</f>
        <v>0</v>
      </c>
      <c r="J34" s="454">
        <f>FSS!F34</f>
        <v>0</v>
      </c>
      <c r="K34" s="454">
        <f>PřF!F34</f>
        <v>2500</v>
      </c>
      <c r="L34" s="454">
        <f>FI!F34</f>
        <v>300</v>
      </c>
      <c r="M34" s="454">
        <f>PdF!F34</f>
        <v>1920</v>
      </c>
      <c r="N34" s="454">
        <f>FSpS!F34</f>
        <v>1340</v>
      </c>
      <c r="O34" s="526">
        <f>ESF!F34</f>
        <v>686</v>
      </c>
      <c r="P34" s="989">
        <f t="shared" si="4"/>
        <v>20267</v>
      </c>
      <c r="Q34" s="990">
        <f>LF!G34+FaF!G34+FF!G34+PrF!G34+FSS!G34+PřF!G34+FI!G34+PdF!G34+FSpS!G34+ESF!G34</f>
        <v>20267</v>
      </c>
      <c r="R34" s="991">
        <f>LF!H34+FaF!H34+FF!H34+PrF!H34+FSS!H34+PřF!H34+FI!H34+PdF!H34+FSpS!H34+ESF!H34</f>
        <v>0</v>
      </c>
      <c r="S34" s="528">
        <f>LF!I34+FaF!I34+FF!I34+PrF!I34+FSS!I34+PřF!I34+FI!I34+PdF!I34+FSpS!I34+ESF!I34</f>
        <v>0</v>
      </c>
      <c r="T34" s="528">
        <f>LF!J34+FaF!J34+FF!J34+PrF!J34+FSS!J34+PřF!J34+FI!J34+PdF!J34+FSpS!J34+ESF!J34</f>
        <v>0</v>
      </c>
      <c r="U34" s="528">
        <f>LF!K34+FaF!K34+FF!K34+PrF!K34+FSS!K34+PřF!K34+FI!K34+PdF!K34+FSpS!K34+ESF!K34</f>
        <v>0</v>
      </c>
      <c r="V34" s="528">
        <f>LF!L34+FaF!L34+FF!L34+PrF!L34+FSS!L34+PřF!L34+FI!L34+PdF!L34+FSpS!L34+ESF!L34</f>
        <v>0</v>
      </c>
      <c r="W34" s="528">
        <f>LF!M34+FaF!M34+FF!M34+PrF!M34+FSS!M34+PřF!M34+FI!M34+PdF!M34+FSpS!M34+ESF!M34</f>
        <v>0</v>
      </c>
      <c r="X34" s="990">
        <f>LF!N34+FaF!N34+FF!N34+PrF!N34+FSS!N34+PřF!N34+FI!N34+PdF!N34+FSpS!N34+ESF!N34</f>
        <v>0</v>
      </c>
      <c r="Y34" s="992">
        <f>fak!S34</f>
        <v>21549.291429999997</v>
      </c>
    </row>
    <row r="35" spans="1:26" s="14" customFormat="1" ht="11.4" x14ac:dyDescent="0.2">
      <c r="A35" s="235"/>
      <c r="B35" s="236" t="s">
        <v>165</v>
      </c>
      <c r="C35" s="236"/>
      <c r="D35" s="236"/>
      <c r="E35" s="900">
        <v>31</v>
      </c>
      <c r="F35" s="1011">
        <f>LF!F35</f>
        <v>844.58900000000006</v>
      </c>
      <c r="G35" s="609">
        <f>FaF!F35</f>
        <v>425</v>
      </c>
      <c r="H35" s="608">
        <f>FF!F35</f>
        <v>7672</v>
      </c>
      <c r="I35" s="608">
        <f>PrF!F35</f>
        <v>18601</v>
      </c>
      <c r="J35" s="608">
        <f>FSS!F35</f>
        <v>3560</v>
      </c>
      <c r="K35" s="608">
        <f>PřF!F35</f>
        <v>3200</v>
      </c>
      <c r="L35" s="608">
        <f>FI!F35</f>
        <v>2630</v>
      </c>
      <c r="M35" s="608">
        <f>PdF!F35</f>
        <v>7280</v>
      </c>
      <c r="N35" s="608">
        <f>FSpS!F35</f>
        <v>5080</v>
      </c>
      <c r="O35" s="609">
        <f>ESF!F35</f>
        <v>13607</v>
      </c>
      <c r="P35" s="995">
        <f t="shared" si="4"/>
        <v>62899.589</v>
      </c>
      <c r="Q35" s="996">
        <f>LF!G35+FaF!G35+FF!G35+PrF!G35+FSS!G35+PřF!G35+FI!G35+PdF!G35+FSpS!G35+ESF!G35</f>
        <v>62507.589</v>
      </c>
      <c r="R35" s="997">
        <f>LF!H35+FaF!H35+FF!H35+PrF!H35+FSS!H35+PřF!H35+FI!H35+PdF!H35+FSpS!H35+ESF!H35</f>
        <v>0</v>
      </c>
      <c r="S35" s="610">
        <f>LF!I35+FaF!I35+FF!I35+PrF!I35+FSS!I35+PřF!I35+FI!I35+PdF!I35+FSpS!I35+ESF!I35</f>
        <v>392</v>
      </c>
      <c r="T35" s="610">
        <f>LF!J35+FaF!J35+FF!J35+PrF!J35+FSS!J35+PřF!J35+FI!J35+PdF!J35+FSpS!J35+ESF!J35</f>
        <v>0</v>
      </c>
      <c r="U35" s="610">
        <f>LF!K35+FaF!K35+FF!K35+PrF!K35+FSS!K35+PřF!K35+FI!K35+PdF!K35+FSpS!K35+ESF!K35</f>
        <v>0</v>
      </c>
      <c r="V35" s="610">
        <f>LF!L35+FaF!L35+FF!L35+PrF!L35+FSS!L35+PřF!L35+FI!L35+PdF!L35+FSpS!L35+ESF!L35</f>
        <v>0</v>
      </c>
      <c r="W35" s="610">
        <f>LF!M35+FaF!M35+FF!M35+PrF!M35+FSS!M35+PřF!M35+FI!M35+PdF!M35+FSpS!M35+ESF!M35</f>
        <v>0</v>
      </c>
      <c r="X35" s="996">
        <f>LF!N35+FaF!N35+FF!N35+PrF!N35+FSS!N35+PřF!N35+FI!N35+PdF!N35+FSpS!N35+ESF!N35</f>
        <v>0</v>
      </c>
      <c r="Y35" s="992">
        <f>fak!S35</f>
        <v>22284.854000000003</v>
      </c>
    </row>
    <row r="36" spans="1:26" s="14" customFormat="1" ht="11.4" x14ac:dyDescent="0.2">
      <c r="A36" s="438"/>
      <c r="B36" s="442" t="s">
        <v>53</v>
      </c>
      <c r="C36" s="442"/>
      <c r="D36" s="442"/>
      <c r="E36" s="867">
        <v>32</v>
      </c>
      <c r="F36" s="988">
        <f>LF!F36</f>
        <v>5054</v>
      </c>
      <c r="G36" s="526">
        <f>FaF!F36</f>
        <v>0</v>
      </c>
      <c r="H36" s="454">
        <f>FF!F36</f>
        <v>5715</v>
      </c>
      <c r="I36" s="454">
        <f>PrF!F36</f>
        <v>0</v>
      </c>
      <c r="J36" s="454">
        <f>FSS!F36</f>
        <v>70</v>
      </c>
      <c r="K36" s="454">
        <f>PřF!F36</f>
        <v>6000.3664100000005</v>
      </c>
      <c r="L36" s="454">
        <f>FI!F36</f>
        <v>446</v>
      </c>
      <c r="M36" s="454">
        <f>PdF!F36</f>
        <v>3966</v>
      </c>
      <c r="N36" s="454">
        <f>FSpS!F36</f>
        <v>5767</v>
      </c>
      <c r="O36" s="526">
        <f>ESF!F36</f>
        <v>166</v>
      </c>
      <c r="P36" s="989">
        <f t="shared" si="4"/>
        <v>27184.366410000002</v>
      </c>
      <c r="Q36" s="990">
        <f>LF!G36+FaF!G36+FF!G36+PrF!G36+FSS!G36+PřF!G36+FI!G36+PdF!G36+FSpS!G36+ESF!G36</f>
        <v>24134</v>
      </c>
      <c r="R36" s="991">
        <f>LF!H36+FaF!H36+FF!H36+PrF!H36+FSS!H36+PřF!H36+FI!H36+PdF!H36+FSpS!H36+ESF!H36</f>
        <v>0</v>
      </c>
      <c r="S36" s="528">
        <f>LF!I36+FaF!I36+FF!I36+PrF!I36+FSS!I36+PřF!I36+FI!I36+PdF!I36+FSpS!I36+ESF!I36</f>
        <v>3050.3664100000001</v>
      </c>
      <c r="T36" s="528">
        <f>LF!J36+FaF!J36+FF!J36+PrF!J36+FSS!J36+PřF!J36+FI!J36+PdF!J36+FSpS!J36+ESF!J36</f>
        <v>0</v>
      </c>
      <c r="U36" s="528">
        <f>LF!K36+FaF!K36+FF!K36+PrF!K36+FSS!K36+PřF!K36+FI!K36+PdF!K36+FSpS!K36+ESF!K36</f>
        <v>0</v>
      </c>
      <c r="V36" s="528">
        <f>LF!L36+FaF!L36+FF!L36+PrF!L36+FSS!L36+PřF!L36+FI!L36+PdF!L36+FSpS!L36+ESF!L36</f>
        <v>0</v>
      </c>
      <c r="W36" s="528">
        <f>LF!M36+FaF!M36+FF!M36+PrF!M36+FSS!M36+PřF!M36+FI!M36+PdF!M36+FSpS!M36+ESF!M36</f>
        <v>0</v>
      </c>
      <c r="X36" s="990">
        <f>LF!N36+FaF!N36+FF!N36+PrF!N36+FSS!N36+PřF!N36+FI!N36+PdF!N36+FSpS!N36+ESF!N36</f>
        <v>0</v>
      </c>
      <c r="Y36" s="992">
        <f>fak!S36</f>
        <v>49580.754720000004</v>
      </c>
    </row>
    <row r="37" spans="1:26" s="14" customFormat="1" ht="11.4" x14ac:dyDescent="0.2">
      <c r="A37" s="438"/>
      <c r="B37" s="442" t="s">
        <v>126</v>
      </c>
      <c r="C37" s="442"/>
      <c r="D37" s="442"/>
      <c r="E37" s="867">
        <v>33</v>
      </c>
      <c r="F37" s="988">
        <f>LF!F37</f>
        <v>119083.61896642701</v>
      </c>
      <c r="G37" s="526">
        <f>FaF!F37</f>
        <v>25360</v>
      </c>
      <c r="H37" s="454">
        <f>FF!F37</f>
        <v>110497</v>
      </c>
      <c r="I37" s="454">
        <f>PrF!F37</f>
        <v>34900</v>
      </c>
      <c r="J37" s="454">
        <f>FSS!F37</f>
        <v>71780</v>
      </c>
      <c r="K37" s="454">
        <f>PřF!F37</f>
        <v>352179.19615999999</v>
      </c>
      <c r="L37" s="454">
        <f>FI!F37</f>
        <v>56357</v>
      </c>
      <c r="M37" s="454">
        <f>PdF!F37</f>
        <v>33203</v>
      </c>
      <c r="N37" s="454">
        <f>FSpS!F37</f>
        <v>9056</v>
      </c>
      <c r="O37" s="526">
        <f>ESF!F37</f>
        <v>28013</v>
      </c>
      <c r="P37" s="989">
        <f t="shared" si="4"/>
        <v>840428.81512642698</v>
      </c>
      <c r="Q37" s="990">
        <f>LF!G37+FaF!G37+FF!G37+PrF!G37+FSS!G37+PřF!G37+FI!G37+PdF!G37+FSpS!G37+ESF!G37</f>
        <v>832503.979986427</v>
      </c>
      <c r="R37" s="991">
        <f>LF!H37+FaF!H37+FF!H37+PrF!H37+FSS!H37+PřF!H37+FI!H37+PdF!H37+FSpS!H37+ESF!H37</f>
        <v>0</v>
      </c>
      <c r="S37" s="528">
        <f>LF!I37+FaF!I37+FF!I37+PrF!I37+FSS!I37+PřF!I37+FI!I37+PdF!I37+FSpS!I37+ESF!I37</f>
        <v>7924.8351399999992</v>
      </c>
      <c r="T37" s="528">
        <f>LF!J37+FaF!J37+FF!J37+PrF!J37+FSS!J37+PřF!J37+FI!J37+PdF!J37+FSpS!J37+ESF!J37</f>
        <v>0</v>
      </c>
      <c r="U37" s="528">
        <f>LF!K37+FaF!K37+FF!K37+PrF!K37+FSS!K37+PřF!K37+FI!K37+PdF!K37+FSpS!K37+ESF!K37</f>
        <v>0</v>
      </c>
      <c r="V37" s="528">
        <f>LF!L37+FaF!L37+FF!L37+PrF!L37+FSS!L37+PřF!L37+FI!L37+PdF!L37+FSpS!L37+ESF!L37</f>
        <v>0</v>
      </c>
      <c r="W37" s="528">
        <f>LF!M37+FaF!M37+FF!M37+PrF!M37+FSS!M37+PřF!M37+FI!M37+PdF!M37+FSpS!M37+ESF!M37</f>
        <v>0</v>
      </c>
      <c r="X37" s="990">
        <f>LF!N37+FaF!N37+FF!N37+PrF!N37+FSS!N37+PřF!N37+FI!N37+PdF!N37+FSpS!N37+ESF!N37</f>
        <v>0</v>
      </c>
      <c r="Y37" s="992">
        <f>fak!S37</f>
        <v>833411.4500699999</v>
      </c>
    </row>
    <row r="38" spans="1:26" s="14" customFormat="1" ht="11.4" x14ac:dyDescent="0.2">
      <c r="A38" s="438"/>
      <c r="B38" s="442" t="s">
        <v>55</v>
      </c>
      <c r="C38" s="442"/>
      <c r="D38" s="442"/>
      <c r="E38" s="867">
        <v>34</v>
      </c>
      <c r="F38" s="988">
        <f>LF!F38</f>
        <v>357302.72425000003</v>
      </c>
      <c r="G38" s="526">
        <f>FaF!F38</f>
        <v>12742</v>
      </c>
      <c r="H38" s="454">
        <f>FF!F38</f>
        <v>105500</v>
      </c>
      <c r="I38" s="454">
        <f>PrF!F38</f>
        <v>19094</v>
      </c>
      <c r="J38" s="454">
        <f>FSS!F38</f>
        <v>71638.575789999988</v>
      </c>
      <c r="K38" s="454">
        <f>PřF!F38</f>
        <v>445000.49427000002</v>
      </c>
      <c r="L38" s="454">
        <f>FI!F38</f>
        <v>61784</v>
      </c>
      <c r="M38" s="454">
        <f>PdF!F38</f>
        <v>19553</v>
      </c>
      <c r="N38" s="454">
        <f>FSpS!F38</f>
        <v>15364</v>
      </c>
      <c r="O38" s="526">
        <f>ESF!F38</f>
        <v>22227</v>
      </c>
      <c r="P38" s="989">
        <f t="shared" si="4"/>
        <v>1130205.79431</v>
      </c>
      <c r="Q38" s="990">
        <f>LF!G38+FaF!G38+FF!G38+PrF!G38+FSS!G38+PřF!G38+FI!G38+PdF!G38+FSpS!G38+ESF!G38</f>
        <v>1104891.23844</v>
      </c>
      <c r="R38" s="991">
        <f>LF!H38+FaF!H38+FF!H38+PrF!H38+FSS!H38+PřF!H38+FI!H38+PdF!H38+FSpS!H38+ESF!H38</f>
        <v>0</v>
      </c>
      <c r="S38" s="528">
        <f>LF!I38+FaF!I38+FF!I38+PrF!I38+FSS!I38+PřF!I38+FI!I38+PdF!I38+FSpS!I38+ESF!I38</f>
        <v>25314.55587</v>
      </c>
      <c r="T38" s="528">
        <f>LF!J38+FaF!J38+FF!J38+PrF!J38+FSS!J38+PřF!J38+FI!J38+PdF!J38+FSpS!J38+ESF!J38</f>
        <v>0</v>
      </c>
      <c r="U38" s="528">
        <f>LF!K38+FaF!K38+FF!K38+PrF!K38+FSS!K38+PřF!K38+FI!K38+PdF!K38+FSpS!K38+ESF!K38</f>
        <v>0</v>
      </c>
      <c r="V38" s="528">
        <f>LF!L38+FaF!L38+FF!L38+PrF!L38+FSS!L38+PřF!L38+FI!L38+PdF!L38+FSpS!L38+ESF!L38</f>
        <v>0</v>
      </c>
      <c r="W38" s="528">
        <f>LF!M38+FaF!M38+FF!M38+PrF!M38+FSS!M38+PřF!M38+FI!M38+PdF!M38+FSpS!M38+ESF!M38</f>
        <v>0</v>
      </c>
      <c r="X38" s="990">
        <f>LF!N38+FaF!N38+FF!N38+PrF!N38+FSS!N38+PřF!N38+FI!N38+PdF!N38+FSpS!N38+ESF!N38</f>
        <v>0</v>
      </c>
      <c r="Y38" s="992">
        <f>fak!S38</f>
        <v>1089757.885</v>
      </c>
    </row>
    <row r="39" spans="1:26" s="14" customFormat="1" ht="11.4" x14ac:dyDescent="0.2">
      <c r="A39" s="438"/>
      <c r="B39" s="999" t="s">
        <v>145</v>
      </c>
      <c r="C39" s="999"/>
      <c r="D39" s="999"/>
      <c r="E39" s="1000">
        <v>35</v>
      </c>
      <c r="F39" s="1001">
        <f>LF!F39</f>
        <v>51837.192999999999</v>
      </c>
      <c r="G39" s="612">
        <f>FaF!F39</f>
        <v>0</v>
      </c>
      <c r="H39" s="613">
        <f>FF!F39</f>
        <v>77786</v>
      </c>
      <c r="I39" s="613">
        <f>PrF!F39</f>
        <v>13514</v>
      </c>
      <c r="J39" s="613">
        <f>FSS!F39</f>
        <v>21380.92</v>
      </c>
      <c r="K39" s="613">
        <f>PřF!F39</f>
        <v>189999.54725999999</v>
      </c>
      <c r="L39" s="613">
        <f>FI!F39</f>
        <v>19903</v>
      </c>
      <c r="M39" s="613">
        <f>PdF!F39</f>
        <v>0</v>
      </c>
      <c r="N39" s="613">
        <f>FSpS!F39</f>
        <v>0</v>
      </c>
      <c r="O39" s="612">
        <f>ESF!F39</f>
        <v>11654</v>
      </c>
      <c r="P39" s="1002">
        <f t="shared" si="4"/>
        <v>386074.66026000003</v>
      </c>
      <c r="Q39" s="1003">
        <f>LF!G39+FaF!G39+FF!G39+PrF!G39+FSS!G39+PřF!G39+FI!G39+PdF!G39+FSpS!G39+ESF!G39</f>
        <v>209927.11300000001</v>
      </c>
      <c r="R39" s="1004">
        <f>LF!H39+FaF!H39+FF!H39+PrF!H39+FSS!H39+PřF!H39+FI!H39+PdF!H39+FSpS!H39+ESF!H39</f>
        <v>0</v>
      </c>
      <c r="S39" s="611">
        <f>LF!I39+FaF!I39+FF!I39+PrF!I39+FSS!I39+PřF!I39+FI!I39+PdF!I39+FSpS!I39+ESF!I39</f>
        <v>176147.54725999999</v>
      </c>
      <c r="T39" s="611">
        <f>LF!J39+FaF!J39+FF!J39+PrF!J39+FSS!J39+PřF!J39+FI!J39+PdF!J39+FSpS!J39+ESF!J39</f>
        <v>0</v>
      </c>
      <c r="U39" s="611">
        <f>LF!K39+FaF!K39+FF!K39+PrF!K39+FSS!K39+PřF!K39+FI!K39+PdF!K39+FSpS!K39+ESF!K39</f>
        <v>0</v>
      </c>
      <c r="V39" s="611">
        <f>LF!L39+FaF!L39+FF!L39+PrF!L39+FSS!L39+PřF!L39+FI!L39+PdF!L39+FSpS!L39+ESF!L39</f>
        <v>0</v>
      </c>
      <c r="W39" s="611">
        <f>LF!M39+FaF!M39+FF!M39+PrF!M39+FSS!M39+PřF!M39+FI!M39+PdF!M39+FSpS!M39+ESF!M39</f>
        <v>0</v>
      </c>
      <c r="X39" s="1003">
        <f>LF!N39+FaF!N39+FF!N39+PrF!N39+FSS!N39+PřF!N39+FI!N39+PdF!N39+FSpS!N39+ESF!N39</f>
        <v>0</v>
      </c>
      <c r="Y39" s="992">
        <f>fak!S39</f>
        <v>490097.71893000003</v>
      </c>
    </row>
    <row r="40" spans="1:26" s="14" customFormat="1" ht="11.4" x14ac:dyDescent="0.2">
      <c r="A40" s="438"/>
      <c r="B40" s="442" t="s">
        <v>56</v>
      </c>
      <c r="C40" s="442"/>
      <c r="D40" s="442"/>
      <c r="E40" s="867">
        <v>36</v>
      </c>
      <c r="F40" s="988">
        <f>LF!F40</f>
        <v>0</v>
      </c>
      <c r="G40" s="526">
        <f>FaF!F40</f>
        <v>0</v>
      </c>
      <c r="H40" s="454">
        <f>FF!F40</f>
        <v>0</v>
      </c>
      <c r="I40" s="454">
        <f>PrF!F40</f>
        <v>0</v>
      </c>
      <c r="J40" s="454">
        <f>FSS!F40</f>
        <v>1027</v>
      </c>
      <c r="K40" s="454">
        <f>PřF!F40</f>
        <v>269.94833999999997</v>
      </c>
      <c r="L40" s="454">
        <f>FI!F40</f>
        <v>0</v>
      </c>
      <c r="M40" s="454">
        <f>PdF!F40</f>
        <v>0</v>
      </c>
      <c r="N40" s="454">
        <f>FSpS!F40</f>
        <v>0</v>
      </c>
      <c r="O40" s="526">
        <f>ESF!F40</f>
        <v>0</v>
      </c>
      <c r="P40" s="989">
        <f t="shared" si="4"/>
        <v>1296.9483399999999</v>
      </c>
      <c r="Q40" s="990">
        <f>LF!G40+FaF!G40+FF!G40+PrF!G40+FSS!G40+PřF!G40+FI!G40+PdF!G40+FSpS!G40+ESF!G40</f>
        <v>0</v>
      </c>
      <c r="R40" s="991">
        <f>LF!H40+FaF!H40+FF!H40+PrF!H40+FSS!H40+PřF!H40+FI!H40+PdF!H40+FSpS!H40+ESF!H40</f>
        <v>0</v>
      </c>
      <c r="S40" s="528">
        <f>LF!I40+FaF!I40+FF!I40+PrF!I40+FSS!I40+PřF!I40+FI!I40+PdF!I40+FSpS!I40+ESF!I40</f>
        <v>1296.9483399999999</v>
      </c>
      <c r="T40" s="528">
        <f>LF!J40+FaF!J40+FF!J40+PrF!J40+FSS!J40+PřF!J40+FI!J40+PdF!J40+FSpS!J40+ESF!J40</f>
        <v>0</v>
      </c>
      <c r="U40" s="528">
        <f>LF!K40+FaF!K40+FF!K40+PrF!K40+FSS!K40+PřF!K40+FI!K40+PdF!K40+FSpS!K40+ESF!K40</f>
        <v>0</v>
      </c>
      <c r="V40" s="528">
        <f>LF!L40+FaF!L40+FF!L40+PrF!L40+FSS!L40+PřF!L40+FI!L40+PdF!L40+FSpS!L40+ESF!L40</f>
        <v>0</v>
      </c>
      <c r="W40" s="528">
        <f>LF!M40+FaF!M40+FF!M40+PrF!M40+FSS!M40+PřF!M40+FI!M40+PdF!M40+FSpS!M40+ESF!M40</f>
        <v>0</v>
      </c>
      <c r="X40" s="990">
        <f>LF!N40+FaF!N40+FF!N40+PrF!N40+FSS!N40+PřF!N40+FI!N40+PdF!N40+FSpS!N40+ESF!N40</f>
        <v>0</v>
      </c>
      <c r="Y40" s="992">
        <f>fak!S40</f>
        <v>6987.5323999999991</v>
      </c>
    </row>
    <row r="41" spans="1:26" s="14" customFormat="1" ht="11.4" x14ac:dyDescent="0.2">
      <c r="A41" s="438"/>
      <c r="B41" s="442" t="s">
        <v>57</v>
      </c>
      <c r="C41" s="442"/>
      <c r="D41" s="442"/>
      <c r="E41" s="867">
        <v>37</v>
      </c>
      <c r="F41" s="988">
        <f>LF!F41</f>
        <v>369606.78761110001</v>
      </c>
      <c r="G41" s="526">
        <f>FaF!F41</f>
        <v>11305</v>
      </c>
      <c r="H41" s="454">
        <f>FF!F41</f>
        <v>84455</v>
      </c>
      <c r="I41" s="454">
        <f>PrF!F41</f>
        <v>38000</v>
      </c>
      <c r="J41" s="454">
        <f>FSS!F41</f>
        <v>30000</v>
      </c>
      <c r="K41" s="454">
        <f>PřF!F41</f>
        <v>179999.96695</v>
      </c>
      <c r="L41" s="454">
        <f>FI!F41</f>
        <v>28932</v>
      </c>
      <c r="M41" s="454">
        <f>PdF!F41</f>
        <v>47824</v>
      </c>
      <c r="N41" s="454">
        <f>FSpS!F41</f>
        <v>11543</v>
      </c>
      <c r="O41" s="526">
        <f>ESF!F41</f>
        <v>38363</v>
      </c>
      <c r="P41" s="989">
        <f t="shared" si="4"/>
        <v>840028.75456110004</v>
      </c>
      <c r="Q41" s="990">
        <f>LF!G41+FaF!G41+FF!G41+PrF!G41+FSS!G41+PřF!G41+FI!G41+PdF!G41+FSpS!G41+ESF!G41</f>
        <v>833852.78761110001</v>
      </c>
      <c r="R41" s="991">
        <f>LF!H41+FaF!H41+FF!H41+PrF!H41+FSS!H41+PřF!H41+FI!H41+PdF!H41+FSpS!H41+ESF!H41</f>
        <v>0</v>
      </c>
      <c r="S41" s="528">
        <f>LF!I41+FaF!I41+FF!I41+PrF!I41+FSS!I41+PřF!I41+FI!I41+PdF!I41+FSpS!I41+ESF!I41</f>
        <v>6175.96695</v>
      </c>
      <c r="T41" s="528">
        <f>LF!J41+FaF!J41+FF!J41+PrF!J41+FSS!J41+PřF!J41+FI!J41+PdF!J41+FSpS!J41+ESF!J41</f>
        <v>0</v>
      </c>
      <c r="U41" s="528">
        <f>LF!K41+FaF!K41+FF!K41+PrF!K41+FSS!K41+PřF!K41+FI!K41+PdF!K41+FSpS!K41+ESF!K41</f>
        <v>0</v>
      </c>
      <c r="V41" s="528">
        <f>LF!L41+FaF!L41+FF!L41+PrF!L41+FSS!L41+PřF!L41+FI!L41+PdF!L41+FSpS!L41+ESF!L41</f>
        <v>0</v>
      </c>
      <c r="W41" s="528">
        <f>LF!M41+FaF!M41+FF!M41+PrF!M41+FSS!M41+PřF!M41+FI!M41+PdF!M41+FSpS!M41+ESF!M41</f>
        <v>0</v>
      </c>
      <c r="X41" s="990">
        <f>LF!N41+FaF!N41+FF!N41+PrF!N41+FSS!N41+PřF!N41+FI!N41+PdF!N41+FSpS!N41+ESF!N41</f>
        <v>0</v>
      </c>
      <c r="Y41" s="992">
        <f>fak!S41</f>
        <v>903282.99851000006</v>
      </c>
    </row>
    <row r="42" spans="1:26" s="14" customFormat="1" ht="11.4" x14ac:dyDescent="0.2">
      <c r="A42" s="438"/>
      <c r="B42" s="442" t="s">
        <v>58</v>
      </c>
      <c r="C42" s="442"/>
      <c r="D42" s="442"/>
      <c r="E42" s="867">
        <v>38</v>
      </c>
      <c r="F42" s="988">
        <f>LF!F42</f>
        <v>60108.57424666416</v>
      </c>
      <c r="G42" s="526">
        <f>FaF!F42</f>
        <v>6481</v>
      </c>
      <c r="H42" s="454">
        <f>FF!F42</f>
        <v>33888</v>
      </c>
      <c r="I42" s="454">
        <f>PrF!F42</f>
        <v>13650</v>
      </c>
      <c r="J42" s="454">
        <f>FSS!F42</f>
        <v>21835</v>
      </c>
      <c r="K42" s="454">
        <f>PřF!F42</f>
        <v>105500</v>
      </c>
      <c r="L42" s="454">
        <f>FI!F42</f>
        <v>18729</v>
      </c>
      <c r="M42" s="454">
        <f>PdF!F42</f>
        <v>26647</v>
      </c>
      <c r="N42" s="454">
        <f>FSpS!F42</f>
        <v>15547</v>
      </c>
      <c r="O42" s="526">
        <f>ESF!F42</f>
        <v>22802</v>
      </c>
      <c r="P42" s="989">
        <f t="shared" si="4"/>
        <v>325187.57424666418</v>
      </c>
      <c r="Q42" s="990">
        <f>LF!G42+FaF!G42+FF!G42+PrF!G42+FSS!G42+PřF!G42+FI!G42+PdF!G42+FSpS!G42+ESF!G42</f>
        <v>0</v>
      </c>
      <c r="R42" s="991">
        <f>LF!H42+FaF!H42+FF!H42+PrF!H42+FSS!H42+PřF!H42+FI!H42+PdF!H42+FSpS!H42+ESF!H42</f>
        <v>243166.57424666415</v>
      </c>
      <c r="S42" s="528">
        <f>LF!I42+FaF!I42+FF!I42+PrF!I42+FSS!I42+PřF!I42+FI!I42+PdF!I42+FSpS!I42+ESF!I42</f>
        <v>0</v>
      </c>
      <c r="T42" s="528">
        <f>LF!J42+FaF!J42+FF!J42+PrF!J42+FSS!J42+PřF!J42+FI!J42+PdF!J42+FSpS!J42+ESF!J42</f>
        <v>6244</v>
      </c>
      <c r="U42" s="528">
        <f>LF!K42+FaF!K42+FF!K42+PrF!K42+FSS!K42+PřF!K42+FI!K42+PdF!K42+FSpS!K42+ESF!K42</f>
        <v>0</v>
      </c>
      <c r="V42" s="528">
        <f>LF!L42+FaF!L42+FF!L42+PrF!L42+FSS!L42+PřF!L42+FI!L42+PdF!L42+FSpS!L42+ESF!L42</f>
        <v>6000</v>
      </c>
      <c r="W42" s="528">
        <f>LF!M42+FaF!M42+FF!M42+PrF!M42+FSS!M42+PřF!M42+FI!M42+PdF!M42+FSpS!M42+ESF!M42</f>
        <v>25130</v>
      </c>
      <c r="X42" s="990">
        <f>LF!N42+FaF!N42+FF!N42+PrF!N42+FSS!N42+PřF!N42+FI!N42+PdF!N42+FSpS!N42+ESF!N42</f>
        <v>44647</v>
      </c>
      <c r="Y42" s="992">
        <f>fak!S42</f>
        <v>271171.96181999997</v>
      </c>
    </row>
    <row r="43" spans="1:26" s="14" customFormat="1" ht="11.4" x14ac:dyDescent="0.2">
      <c r="A43" s="445"/>
      <c r="B43" s="446" t="s">
        <v>46</v>
      </c>
      <c r="C43" s="446"/>
      <c r="D43" s="446"/>
      <c r="E43" s="915">
        <v>39</v>
      </c>
      <c r="F43" s="1005">
        <f>LF!F43</f>
        <v>17119.054065199998</v>
      </c>
      <c r="G43" s="527">
        <f>FaF!F43</f>
        <v>3187</v>
      </c>
      <c r="H43" s="513">
        <f>FF!F43</f>
        <v>16600</v>
      </c>
      <c r="I43" s="513">
        <f>PrF!F43</f>
        <v>2000</v>
      </c>
      <c r="J43" s="513">
        <f>FSS!F43</f>
        <v>2000</v>
      </c>
      <c r="K43" s="513">
        <f>PřF!F43</f>
        <v>50000</v>
      </c>
      <c r="L43" s="513">
        <f>FI!F43</f>
        <v>23266</v>
      </c>
      <c r="M43" s="513">
        <f>PdF!F43</f>
        <v>700</v>
      </c>
      <c r="N43" s="513">
        <f>FSpS!F43</f>
        <v>6291</v>
      </c>
      <c r="O43" s="527">
        <f>ESF!F43</f>
        <v>2500</v>
      </c>
      <c r="P43" s="1006">
        <f t="shared" si="4"/>
        <v>123663.05406520001</v>
      </c>
      <c r="Q43" s="1007">
        <f>LF!G43+FaF!G43+FF!G43+PrF!G43+FSS!G43+PřF!G43+FI!G43+PdF!G43+FSpS!G43+ESF!G43</f>
        <v>123663.05406520001</v>
      </c>
      <c r="R43" s="1008">
        <f>LF!H43+FaF!H43+FF!H43+PrF!H43+FSS!H43+PřF!H43+FI!H43+PdF!H43+FSpS!H43+ESF!H43</f>
        <v>0</v>
      </c>
      <c r="S43" s="554">
        <f>LF!I43+FaF!I43+FF!I43+PrF!I43+FSS!I43+PřF!I43+FI!I43+PdF!I43+FSpS!I43+ESF!I43</f>
        <v>0</v>
      </c>
      <c r="T43" s="554">
        <f>LF!J43+FaF!J43+FF!J43+PrF!J43+FSS!J43+PřF!J43+FI!J43+PdF!J43+FSpS!J43+ESF!J43</f>
        <v>0</v>
      </c>
      <c r="U43" s="554">
        <f>LF!K43+FaF!K43+FF!K43+PrF!K43+FSS!K43+PřF!K43+FI!K43+PdF!K43+FSpS!K43+ESF!K43</f>
        <v>0</v>
      </c>
      <c r="V43" s="554">
        <f>LF!L43+FaF!L43+FF!L43+PrF!L43+FSS!L43+PřF!L43+FI!L43+PdF!L43+FSpS!L43+ESF!L43</f>
        <v>0</v>
      </c>
      <c r="W43" s="554">
        <f>LF!M43+FaF!M43+FF!M43+PrF!M43+FSS!M43+PřF!M43+FI!M43+PdF!M43+FSpS!M43+ESF!M43</f>
        <v>0</v>
      </c>
      <c r="X43" s="1007">
        <f>LF!N43+FaF!N43+FF!N43+PrF!N43+FSS!N43+PřF!N43+FI!N43+PdF!N43+FSpS!N43+ESF!N43</f>
        <v>0</v>
      </c>
      <c r="Y43" s="1009">
        <f>fak!S43</f>
        <v>124007.69482999999</v>
      </c>
    </row>
    <row r="44" spans="1:26" s="14" customFormat="1" ht="12" thickBot="1" x14ac:dyDescent="0.25">
      <c r="A44" s="438" t="s">
        <v>169</v>
      </c>
      <c r="B44" s="441"/>
      <c r="C44" s="441"/>
      <c r="D44" s="441"/>
      <c r="E44" s="903">
        <v>40</v>
      </c>
      <c r="F44" s="1012">
        <f t="shared" ref="F44:Y44" si="5">F29+F33+F37+F41+F42+F43-F6-F27</f>
        <v>9980.0000000003492</v>
      </c>
      <c r="G44" s="696">
        <f t="shared" si="5"/>
        <v>357</v>
      </c>
      <c r="H44" s="694">
        <f t="shared" si="5"/>
        <v>1433</v>
      </c>
      <c r="I44" s="694">
        <f t="shared" si="5"/>
        <v>1457</v>
      </c>
      <c r="J44" s="694">
        <f t="shared" si="5"/>
        <v>2000</v>
      </c>
      <c r="K44" s="694">
        <f t="shared" si="5"/>
        <v>8961.0000000001164</v>
      </c>
      <c r="L44" s="694">
        <f t="shared" si="5"/>
        <v>1887</v>
      </c>
      <c r="M44" s="694">
        <f t="shared" si="5"/>
        <v>2950</v>
      </c>
      <c r="N44" s="694">
        <f t="shared" si="5"/>
        <v>2495</v>
      </c>
      <c r="O44" s="696">
        <f t="shared" si="5"/>
        <v>4450</v>
      </c>
      <c r="P44" s="1013">
        <f t="shared" si="5"/>
        <v>35969.999999999884</v>
      </c>
      <c r="Q44" s="1014">
        <f t="shared" si="5"/>
        <v>35970.000000000349</v>
      </c>
      <c r="R44" s="1015">
        <f t="shared" si="5"/>
        <v>0</v>
      </c>
      <c r="S44" s="695">
        <f t="shared" si="5"/>
        <v>0</v>
      </c>
      <c r="T44" s="695">
        <f t="shared" si="5"/>
        <v>0</v>
      </c>
      <c r="U44" s="695">
        <f t="shared" si="5"/>
        <v>0</v>
      </c>
      <c r="V44" s="695">
        <f t="shared" si="5"/>
        <v>0</v>
      </c>
      <c r="W44" s="695">
        <f t="shared" si="5"/>
        <v>0</v>
      </c>
      <c r="X44" s="1014">
        <f t="shared" si="5"/>
        <v>0</v>
      </c>
      <c r="Y44" s="1016">
        <f t="shared" si="5"/>
        <v>41312.853960000459</v>
      </c>
    </row>
    <row r="45" spans="1:26" ht="13.8" thickBot="1" x14ac:dyDescent="0.3">
      <c r="A45" s="787" t="s">
        <v>168</v>
      </c>
      <c r="B45" s="931"/>
      <c r="C45" s="931"/>
      <c r="D45" s="931"/>
      <c r="E45" s="966">
        <v>41</v>
      </c>
      <c r="F45" s="827">
        <f t="shared" ref="F45:Y45" si="6">F28-F5</f>
        <v>9980.0000000004657</v>
      </c>
      <c r="G45" s="861">
        <f t="shared" si="6"/>
        <v>357</v>
      </c>
      <c r="H45" s="861">
        <f t="shared" si="6"/>
        <v>1433</v>
      </c>
      <c r="I45" s="861">
        <f t="shared" si="6"/>
        <v>1457</v>
      </c>
      <c r="J45" s="861">
        <f t="shared" si="6"/>
        <v>2000.0000000000582</v>
      </c>
      <c r="K45" s="861">
        <f t="shared" si="6"/>
        <v>8961.0000000002328</v>
      </c>
      <c r="L45" s="861">
        <f t="shared" si="6"/>
        <v>1887</v>
      </c>
      <c r="M45" s="861">
        <f t="shared" si="6"/>
        <v>2950</v>
      </c>
      <c r="N45" s="861">
        <f t="shared" si="6"/>
        <v>2495</v>
      </c>
      <c r="O45" s="967">
        <f t="shared" si="6"/>
        <v>4450</v>
      </c>
      <c r="P45" s="859">
        <f t="shared" si="6"/>
        <v>35970.000000000931</v>
      </c>
      <c r="Q45" s="828">
        <f>Q28-Q5</f>
        <v>35970.000000000931</v>
      </c>
      <c r="R45" s="827">
        <f t="shared" si="6"/>
        <v>1621</v>
      </c>
      <c r="S45" s="861">
        <f t="shared" si="6"/>
        <v>0</v>
      </c>
      <c r="T45" s="861">
        <f t="shared" si="6"/>
        <v>0</v>
      </c>
      <c r="U45" s="861">
        <f t="shared" si="6"/>
        <v>0</v>
      </c>
      <c r="V45" s="861">
        <f t="shared" si="6"/>
        <v>0</v>
      </c>
      <c r="W45" s="861">
        <f t="shared" si="6"/>
        <v>0</v>
      </c>
      <c r="X45" s="862">
        <f>X28-X5</f>
        <v>0</v>
      </c>
      <c r="Y45" s="935">
        <f t="shared" si="6"/>
        <v>41365.912230000831</v>
      </c>
      <c r="Z45" s="64"/>
    </row>
    <row r="46" spans="1:26" ht="10.5" customHeight="1" x14ac:dyDescent="0.25">
      <c r="A46" s="24"/>
      <c r="B46" s="24"/>
      <c r="C46" s="24"/>
      <c r="D46" s="24"/>
      <c r="E46" s="25"/>
      <c r="X46" s="29"/>
      <c r="Y46" s="40"/>
    </row>
    <row r="47" spans="1:26" s="24" customFormat="1" ht="24.75" customHeight="1" x14ac:dyDescent="0.25">
      <c r="A47" s="1051" t="s">
        <v>188</v>
      </c>
      <c r="B47" s="1051"/>
      <c r="C47" s="1051"/>
      <c r="D47" s="1051"/>
      <c r="E47" s="476"/>
      <c r="F47" s="502">
        <f>LF!F47</f>
        <v>22800</v>
      </c>
      <c r="G47" s="502">
        <f>FaF!F47</f>
        <v>0</v>
      </c>
      <c r="H47" s="502">
        <f>FF!F47</f>
        <v>0</v>
      </c>
      <c r="I47" s="502">
        <f>PrF!F47</f>
        <v>0</v>
      </c>
      <c r="J47" s="502">
        <f>FSS!F47</f>
        <v>0</v>
      </c>
      <c r="K47" s="502">
        <f>PřF!F47</f>
        <v>49602</v>
      </c>
      <c r="L47" s="502">
        <f>FI!F47</f>
        <v>0</v>
      </c>
      <c r="M47" s="502">
        <f>PdF!F47</f>
        <v>0</v>
      </c>
      <c r="N47" s="502">
        <f>FSpS!F47</f>
        <v>0</v>
      </c>
      <c r="O47" s="502">
        <f>ESF!F47</f>
        <v>0</v>
      </c>
      <c r="P47" s="680">
        <f>SUM(F47:O47)</f>
        <v>72402</v>
      </c>
      <c r="R47" s="501"/>
    </row>
    <row r="48" spans="1:26" s="328" customFormat="1" ht="22.5" customHeight="1" x14ac:dyDescent="0.25">
      <c r="A48" s="1043" t="s">
        <v>189</v>
      </c>
      <c r="B48" s="1044"/>
      <c r="C48" s="1044"/>
      <c r="D48" s="1044"/>
      <c r="E48" s="1044"/>
      <c r="F48" s="503">
        <f>LF!F48</f>
        <v>0</v>
      </c>
      <c r="G48" s="503">
        <f>FaF!F48</f>
        <v>0</v>
      </c>
      <c r="H48" s="503">
        <f>FF!F48</f>
        <v>0</v>
      </c>
      <c r="I48" s="503">
        <f>PrF!F48</f>
        <v>0</v>
      </c>
      <c r="J48" s="503">
        <f>FSS!F48</f>
        <v>0</v>
      </c>
      <c r="K48" s="503">
        <f>PřF!F48</f>
        <v>10774</v>
      </c>
      <c r="L48" s="503">
        <f>FI!F48</f>
        <v>0</v>
      </c>
      <c r="M48" s="503">
        <f>PdF!F48</f>
        <v>0</v>
      </c>
      <c r="N48" s="503">
        <f>FSpS!F48</f>
        <v>0</v>
      </c>
      <c r="O48" s="503">
        <f>ESF!F48</f>
        <v>0</v>
      </c>
      <c r="P48" s="681">
        <f>SUM(F48:O48)</f>
        <v>10774</v>
      </c>
      <c r="Q48" s="329"/>
      <c r="R48" s="329"/>
      <c r="S48" s="329"/>
      <c r="T48" s="329"/>
      <c r="U48" s="329"/>
      <c r="V48" s="329"/>
      <c r="W48" s="329"/>
      <c r="X48" s="329"/>
      <c r="Y48" s="329"/>
    </row>
  </sheetData>
  <mergeCells count="5">
    <mergeCell ref="A48:E48"/>
    <mergeCell ref="A3:D3"/>
    <mergeCell ref="C4:D4"/>
    <mergeCell ref="A47:D47"/>
    <mergeCell ref="R3:X3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74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35"/>
    <pageSetUpPr fitToPage="1"/>
  </sheetPr>
  <dimension ref="A1:U51"/>
  <sheetViews>
    <sheetView topLeftCell="A37" workbookViewId="0">
      <selection activeCell="J50" sqref="J50"/>
    </sheetView>
  </sheetViews>
  <sheetFormatPr defaultColWidth="8.5546875" defaultRowHeight="13.2" x14ac:dyDescent="0.25"/>
  <cols>
    <col min="1" max="1" width="8.44140625" customWidth="1"/>
    <col min="2" max="2" width="5.5546875" customWidth="1"/>
    <col min="3" max="3" width="6.44140625" customWidth="1"/>
    <col min="4" max="4" width="28.5546875" customWidth="1"/>
    <col min="5" max="5" width="3.5546875" style="30" bestFit="1" customWidth="1"/>
    <col min="6" max="14" width="7.44140625" style="29" customWidth="1"/>
    <col min="15" max="15" width="10.5546875" style="197" customWidth="1"/>
    <col min="16" max="16" width="5.109375" hidden="1" customWidth="1"/>
    <col min="17" max="18" width="9.109375" style="29" customWidth="1"/>
    <col min="19" max="19" width="0" style="175" hidden="1" customWidth="1"/>
    <col min="20" max="20" width="7" style="40" customWidth="1"/>
    <col min="21" max="21" width="6.5546875" style="175" customWidth="1"/>
  </cols>
  <sheetData>
    <row r="1" spans="1:21" ht="15.75" customHeight="1" x14ac:dyDescent="0.3">
      <c r="A1" s="1075" t="s">
        <v>144</v>
      </c>
      <c r="B1" s="1046"/>
      <c r="C1" s="1046"/>
      <c r="D1" s="1058"/>
      <c r="E1" s="146"/>
      <c r="F1" s="136" t="s">
        <v>86</v>
      </c>
      <c r="G1" s="93" t="s">
        <v>98</v>
      </c>
      <c r="H1" s="93" t="s">
        <v>99</v>
      </c>
      <c r="I1" s="93" t="s">
        <v>100</v>
      </c>
      <c r="J1" s="93" t="s">
        <v>87</v>
      </c>
      <c r="K1" s="93" t="s">
        <v>101</v>
      </c>
      <c r="L1" s="93" t="s">
        <v>102</v>
      </c>
      <c r="M1" s="93" t="s">
        <v>103</v>
      </c>
      <c r="N1" s="93" t="s">
        <v>104</v>
      </c>
      <c r="O1" s="191" t="s">
        <v>114</v>
      </c>
      <c r="P1" s="142" t="s">
        <v>1</v>
      </c>
      <c r="Q1" s="35" t="s">
        <v>0</v>
      </c>
      <c r="R1" s="35" t="s">
        <v>117</v>
      </c>
      <c r="S1" s="35" t="s">
        <v>112</v>
      </c>
      <c r="T1" s="1076"/>
    </row>
    <row r="2" spans="1:21" s="7" customFormat="1" ht="13.8" thickBot="1" x14ac:dyDescent="0.3">
      <c r="A2" s="157" t="s">
        <v>108</v>
      </c>
      <c r="B2" s="4"/>
      <c r="C2" s="1059" t="s">
        <v>113</v>
      </c>
      <c r="D2" s="1060"/>
      <c r="E2" s="147" t="s">
        <v>5</v>
      </c>
      <c r="F2" s="37">
        <v>11</v>
      </c>
      <c r="G2" s="94">
        <v>21</v>
      </c>
      <c r="H2" s="94">
        <v>22</v>
      </c>
      <c r="I2" s="94">
        <v>23</v>
      </c>
      <c r="J2" s="94">
        <v>31</v>
      </c>
      <c r="K2" s="94">
        <v>33</v>
      </c>
      <c r="L2" s="94">
        <v>41</v>
      </c>
      <c r="M2" s="94">
        <v>51</v>
      </c>
      <c r="N2" s="94">
        <v>56</v>
      </c>
      <c r="O2" s="192">
        <v>2011</v>
      </c>
      <c r="P2" s="143" t="s">
        <v>7</v>
      </c>
      <c r="Q2" s="39">
        <v>2011</v>
      </c>
      <c r="R2" s="39">
        <v>2010</v>
      </c>
      <c r="S2" s="186">
        <v>2009</v>
      </c>
      <c r="T2" s="1076"/>
      <c r="U2" s="175"/>
    </row>
    <row r="3" spans="1:21" ht="13.8" thickBot="1" x14ac:dyDescent="0.3">
      <c r="A3" s="8" t="s">
        <v>13</v>
      </c>
      <c r="B3" s="9"/>
      <c r="C3" s="9"/>
      <c r="D3" s="9"/>
      <c r="E3" s="148">
        <v>1</v>
      </c>
      <c r="F3" s="108" t="e">
        <f t="shared" ref="F3:S3" si="0">SUM(F5:F27)</f>
        <v>#REF!</v>
      </c>
      <c r="G3" s="95" t="e">
        <f t="shared" si="0"/>
        <v>#REF!</v>
      </c>
      <c r="H3" s="95" t="e">
        <f t="shared" si="0"/>
        <v>#REF!</v>
      </c>
      <c r="I3" s="95" t="e">
        <f t="shared" si="0"/>
        <v>#REF!</v>
      </c>
      <c r="J3" s="95" t="e">
        <f t="shared" si="0"/>
        <v>#REF!</v>
      </c>
      <c r="K3" s="95" t="e">
        <f t="shared" si="0"/>
        <v>#REF!</v>
      </c>
      <c r="L3" s="95" t="e">
        <f t="shared" si="0"/>
        <v>#REF!</v>
      </c>
      <c r="M3" s="95" t="e">
        <f t="shared" si="0"/>
        <v>#REF!</v>
      </c>
      <c r="N3" s="95" t="e">
        <f t="shared" si="0"/>
        <v>#REF!</v>
      </c>
      <c r="O3" s="78" t="e">
        <f t="shared" si="0"/>
        <v>#REF!</v>
      </c>
      <c r="P3" s="144">
        <f t="shared" si="0"/>
        <v>0</v>
      </c>
      <c r="Q3" s="42" t="e">
        <f t="shared" si="0"/>
        <v>#REF!</v>
      </c>
      <c r="R3" s="42" t="e">
        <f>SUM(R5:R27)</f>
        <v>#REF!</v>
      </c>
      <c r="S3" s="42" t="e">
        <f t="shared" si="0"/>
        <v>#REF!</v>
      </c>
    </row>
    <row r="4" spans="1:21" s="14" customFormat="1" ht="12" x14ac:dyDescent="0.25">
      <c r="A4" s="11" t="s">
        <v>14</v>
      </c>
      <c r="B4" s="12" t="s">
        <v>15</v>
      </c>
      <c r="C4" s="12"/>
      <c r="D4" s="12"/>
      <c r="E4" s="149">
        <v>2</v>
      </c>
      <c r="F4" s="43">
        <f t="shared" ref="F4:S4" si="1">SUM(F5:F15)</f>
        <v>0</v>
      </c>
      <c r="G4" s="96">
        <f t="shared" si="1"/>
        <v>0</v>
      </c>
      <c r="H4" s="96">
        <f t="shared" si="1"/>
        <v>0</v>
      </c>
      <c r="I4" s="96">
        <f t="shared" si="1"/>
        <v>0</v>
      </c>
      <c r="J4" s="96">
        <f t="shared" si="1"/>
        <v>0</v>
      </c>
      <c r="K4" s="96">
        <f t="shared" si="1"/>
        <v>0</v>
      </c>
      <c r="L4" s="96">
        <f t="shared" si="1"/>
        <v>0</v>
      </c>
      <c r="M4" s="96">
        <f t="shared" si="1"/>
        <v>0</v>
      </c>
      <c r="N4" s="96">
        <f t="shared" si="1"/>
        <v>0</v>
      </c>
      <c r="O4" s="124">
        <f>SUM(F4:N4)</f>
        <v>0</v>
      </c>
      <c r="P4" s="82">
        <f t="shared" si="1"/>
        <v>0</v>
      </c>
      <c r="Q4" s="44">
        <f t="shared" si="1"/>
        <v>4059455.5579860909</v>
      </c>
      <c r="R4" s="44">
        <f>SUM(R5:R15)</f>
        <v>3808.52354229</v>
      </c>
      <c r="S4" s="187">
        <f t="shared" si="1"/>
        <v>0</v>
      </c>
      <c r="T4" s="40"/>
      <c r="U4" s="176"/>
    </row>
    <row r="5" spans="1:21" s="32" customFormat="1" ht="12" x14ac:dyDescent="0.25">
      <c r="A5" s="31"/>
      <c r="C5" s="32" t="s">
        <v>16</v>
      </c>
      <c r="D5" s="33" t="s">
        <v>17</v>
      </c>
      <c r="E5" s="150">
        <v>3</v>
      </c>
      <c r="F5" s="121">
        <f>LF!P7/1000</f>
        <v>0</v>
      </c>
      <c r="G5" s="97">
        <f>FF!P7/1000</f>
        <v>0</v>
      </c>
      <c r="H5" s="97">
        <f>PrF!P7/1000</f>
        <v>0</v>
      </c>
      <c r="I5" s="97">
        <f>FSS!P7/1000</f>
        <v>0</v>
      </c>
      <c r="J5" s="97">
        <f>PřF!P7/1000</f>
        <v>0</v>
      </c>
      <c r="K5" s="97">
        <f>FI!P7/1000</f>
        <v>0</v>
      </c>
      <c r="L5" s="97">
        <f>PdF!P7/1000</f>
        <v>0</v>
      </c>
      <c r="M5" s="97">
        <f>FSpS!P7/1000</f>
        <v>0</v>
      </c>
      <c r="N5" s="97">
        <f>ESF!P7/1000</f>
        <v>0</v>
      </c>
      <c r="O5" s="312">
        <f t="shared" ref="O5:O27" si="2">SUM(F5:N5)</f>
        <v>0</v>
      </c>
      <c r="P5" s="145"/>
      <c r="Q5" s="71">
        <f>fakulty!P7</f>
        <v>2019165.8466020001</v>
      </c>
      <c r="R5" s="71">
        <f>LF!S7/1000+FF!S7/1000+PrF!S7/1000+FSS!S7/1000+PřF!S7/1000+FI!S7/1000+PdF!S7/1000+FSpS!S7/1000+ESF!S7/1000</f>
        <v>1908.7562234299999</v>
      </c>
      <c r="S5" s="188">
        <f>(LF!R7+FF!R7+PrF!R7+FSS!R7+PřF!R7+FI!R7+PdF!R7+FSpS!R7+ESF!R7)/1000</f>
        <v>0</v>
      </c>
      <c r="T5" s="217"/>
      <c r="U5" s="177"/>
    </row>
    <row r="6" spans="1:21" s="32" customFormat="1" ht="12" x14ac:dyDescent="0.25">
      <c r="A6" s="31"/>
      <c r="D6" s="33" t="s">
        <v>18</v>
      </c>
      <c r="E6" s="150">
        <v>4</v>
      </c>
      <c r="F6" s="121">
        <f>LF!P8/1000</f>
        <v>0</v>
      </c>
      <c r="G6" s="97">
        <f>FF!P8/1000</f>
        <v>0</v>
      </c>
      <c r="H6" s="97">
        <f>PrF!P8/1000</f>
        <v>0</v>
      </c>
      <c r="I6" s="97">
        <f>FSS!P8/1000</f>
        <v>0</v>
      </c>
      <c r="J6" s="97">
        <f>PřF!P8/1000</f>
        <v>0</v>
      </c>
      <c r="K6" s="97">
        <f>FI!P8/1000</f>
        <v>0</v>
      </c>
      <c r="L6" s="97">
        <f>PdF!P8/1000</f>
        <v>0</v>
      </c>
      <c r="M6" s="97">
        <f>FSpS!P8/1000</f>
        <v>0</v>
      </c>
      <c r="N6" s="97">
        <f>ESF!P8/1000</f>
        <v>0</v>
      </c>
      <c r="O6" s="312">
        <f t="shared" si="2"/>
        <v>0</v>
      </c>
      <c r="P6" s="145"/>
      <c r="Q6" s="71">
        <f>fakulty!P8</f>
        <v>99282.236999999994</v>
      </c>
      <c r="R6" s="71">
        <f>LF!S8/1000+FF!S8/1000+PrF!S8/1000+FSS!S8/1000+PřF!S8/1000+FI!S8/1000+PdF!S8/1000+FSpS!S8/1000+ESF!S8/1000</f>
        <v>89.65983688</v>
      </c>
      <c r="S6" s="188">
        <f>(LF!R8+FF!R8+PrF!R8+FSS!R8+PřF!R8+FI!R8+PdF!R8+FSpS!R8+ESF!R8)/1000</f>
        <v>0</v>
      </c>
      <c r="T6" s="217"/>
      <c r="U6" s="177"/>
    </row>
    <row r="7" spans="1:21" s="32" customFormat="1" ht="12" x14ac:dyDescent="0.25">
      <c r="A7" s="31"/>
      <c r="D7" s="33" t="s">
        <v>19</v>
      </c>
      <c r="E7" s="150">
        <v>5</v>
      </c>
      <c r="F7" s="121">
        <f>LF!P9/1000</f>
        <v>0</v>
      </c>
      <c r="G7" s="97">
        <f>FF!P9/1000</f>
        <v>0</v>
      </c>
      <c r="H7" s="97">
        <f>PrF!P9/1000</f>
        <v>0</v>
      </c>
      <c r="I7" s="97">
        <f>FSS!P9/1000</f>
        <v>0</v>
      </c>
      <c r="J7" s="97">
        <f>PřF!P9/1000</f>
        <v>0</v>
      </c>
      <c r="K7" s="97">
        <f>FI!P9/1000</f>
        <v>0</v>
      </c>
      <c r="L7" s="97">
        <f>PdF!P9/1000</f>
        <v>0</v>
      </c>
      <c r="M7" s="97">
        <f>FSpS!P9/1000</f>
        <v>0</v>
      </c>
      <c r="N7" s="97">
        <f>ESF!P9/1000</f>
        <v>0</v>
      </c>
      <c r="O7" s="312">
        <f t="shared" si="2"/>
        <v>0</v>
      </c>
      <c r="P7" s="145"/>
      <c r="Q7" s="71">
        <f>fakulty!P9</f>
        <v>706769.95560400002</v>
      </c>
      <c r="R7" s="71">
        <f>LF!S9/1000+FF!S9/1000+PrF!S9/1000+FSS!S9/1000+PřF!S9/1000+FI!S9/1000+PdF!S9/1000+FSpS!S9/1000+ESF!S9/1000</f>
        <v>663.81027207999989</v>
      </c>
      <c r="S7" s="188">
        <f>(LF!R9+FF!R9+PrF!R9+FSS!R9+PřF!R9+FI!R9+PdF!R9+FSpS!R9+ESF!R9)/1000</f>
        <v>0</v>
      </c>
      <c r="T7" s="217"/>
      <c r="U7" s="177"/>
    </row>
    <row r="8" spans="1:21" s="32" customFormat="1" ht="12" x14ac:dyDescent="0.25">
      <c r="A8" s="31"/>
      <c r="D8" s="33" t="s">
        <v>20</v>
      </c>
      <c r="E8" s="150">
        <v>6</v>
      </c>
      <c r="F8" s="121">
        <f>LF!P10/1000</f>
        <v>0</v>
      </c>
      <c r="G8" s="97">
        <f>FF!P10/1000</f>
        <v>0</v>
      </c>
      <c r="H8" s="97">
        <f>PrF!P10/1000</f>
        <v>0</v>
      </c>
      <c r="I8" s="97">
        <f>FSS!P10/1000</f>
        <v>0</v>
      </c>
      <c r="J8" s="97">
        <f>PřF!P10/1000</f>
        <v>0</v>
      </c>
      <c r="K8" s="97">
        <f>FI!P10/1000</f>
        <v>0</v>
      </c>
      <c r="L8" s="97">
        <f>PdF!P10/1000</f>
        <v>0</v>
      </c>
      <c r="M8" s="97">
        <f>FSpS!P10/1000</f>
        <v>0</v>
      </c>
      <c r="N8" s="97">
        <f>ESF!P10/1000</f>
        <v>0</v>
      </c>
      <c r="O8" s="312">
        <f t="shared" si="2"/>
        <v>0</v>
      </c>
      <c r="P8" s="145"/>
      <c r="Q8" s="71">
        <f>fakulty!P10</f>
        <v>199492</v>
      </c>
      <c r="R8" s="71">
        <f>LF!S10/1000+FF!S10/1000+PrF!S10/1000+FSS!S10/1000+PřF!S10/1000+FI!S10/1000+PdF!S10/1000+FSpS!S10/1000+ESF!S10/1000</f>
        <v>165.79761392</v>
      </c>
      <c r="S8" s="188">
        <f>(LF!R10+FF!R10+PrF!R10+FSS!R10+PřF!R10+FI!R10+PdF!R10+FSpS!R10+ESF!R10)/1000</f>
        <v>0</v>
      </c>
      <c r="T8" s="217"/>
      <c r="U8" s="177"/>
    </row>
    <row r="9" spans="1:21" s="32" customFormat="1" ht="12" x14ac:dyDescent="0.25">
      <c r="A9" s="31"/>
      <c r="D9" s="33" t="s">
        <v>21</v>
      </c>
      <c r="E9" s="150">
        <v>7</v>
      </c>
      <c r="F9" s="121">
        <f>LF!P11/1000</f>
        <v>0</v>
      </c>
      <c r="G9" s="97">
        <f>FF!P11/1000</f>
        <v>0</v>
      </c>
      <c r="H9" s="97">
        <f>PrF!P11/1000</f>
        <v>0</v>
      </c>
      <c r="I9" s="97">
        <f>FSS!P11/1000</f>
        <v>0</v>
      </c>
      <c r="J9" s="97">
        <f>PřF!P11/1000</f>
        <v>0</v>
      </c>
      <c r="K9" s="97">
        <f>FI!P11/1000</f>
        <v>0</v>
      </c>
      <c r="L9" s="97">
        <f>PdF!P11/1000</f>
        <v>0</v>
      </c>
      <c r="M9" s="97">
        <f>FSpS!P11/1000</f>
        <v>0</v>
      </c>
      <c r="N9" s="97">
        <f>ESF!P11/1000</f>
        <v>0</v>
      </c>
      <c r="O9" s="312">
        <f t="shared" si="2"/>
        <v>0</v>
      </c>
      <c r="P9" s="145"/>
      <c r="Q9" s="71">
        <f>fakulty!P11</f>
        <v>54644.450247000001</v>
      </c>
      <c r="R9" s="71">
        <f>LF!S11/1000+FF!S11/1000+PrF!S11/1000+FSS!S11/1000+PřF!S11/1000+FI!S11/1000+PdF!S11/1000+FSpS!S11/1000+ESF!S11/1000</f>
        <v>46.158552099999994</v>
      </c>
      <c r="S9" s="188">
        <f>(LF!R11+FF!R11+PrF!R11+FSS!R11+PřF!R11+FI!R11+PdF!R11+FSpS!R11+ESF!R11)/1000</f>
        <v>0</v>
      </c>
      <c r="T9" s="217"/>
      <c r="U9" s="177"/>
    </row>
    <row r="10" spans="1:21" s="32" customFormat="1" ht="12" x14ac:dyDescent="0.25">
      <c r="A10" s="31"/>
      <c r="D10" s="33" t="s">
        <v>22</v>
      </c>
      <c r="E10" s="150">
        <v>8</v>
      </c>
      <c r="F10" s="121">
        <f>LF!P12/1000</f>
        <v>0</v>
      </c>
      <c r="G10" s="97">
        <f>FF!P12/1000</f>
        <v>0</v>
      </c>
      <c r="H10" s="97">
        <f>PrF!P12/1000</f>
        <v>0</v>
      </c>
      <c r="I10" s="97">
        <f>FSS!P12/1000</f>
        <v>0</v>
      </c>
      <c r="J10" s="97">
        <f>PřF!P12/1000</f>
        <v>0</v>
      </c>
      <c r="K10" s="97">
        <f>FI!P12/1000</f>
        <v>0</v>
      </c>
      <c r="L10" s="97">
        <f>PdF!P12/1000</f>
        <v>0</v>
      </c>
      <c r="M10" s="97">
        <f>FSpS!P12/1000</f>
        <v>0</v>
      </c>
      <c r="N10" s="97">
        <f>ESF!P12/1000</f>
        <v>0</v>
      </c>
      <c r="O10" s="312">
        <f t="shared" si="2"/>
        <v>0</v>
      </c>
      <c r="P10" s="145"/>
      <c r="Q10" s="71">
        <f>fakulty!P12</f>
        <v>119584.05046299999</v>
      </c>
      <c r="R10" s="71">
        <f>LF!S12/1000+FF!S12/1000+PrF!S12/1000+FSS!S12/1000+PřF!S12/1000+FI!S12/1000+PdF!S12/1000+FSpS!S12/1000+ESF!S12/1000</f>
        <v>112.86864910999999</v>
      </c>
      <c r="S10" s="188">
        <f>(LF!R12+FF!R12+PrF!R12+FSS!R12+PřF!R12+FI!R12+PdF!R12+FSpS!R12+ESF!R12)/1000</f>
        <v>0</v>
      </c>
      <c r="T10" s="217"/>
      <c r="U10" s="177"/>
    </row>
    <row r="11" spans="1:21" s="32" customFormat="1" ht="12" x14ac:dyDescent="0.25">
      <c r="A11" s="31"/>
      <c r="D11" s="33" t="s">
        <v>23</v>
      </c>
      <c r="E11" s="150">
        <v>9</v>
      </c>
      <c r="F11" s="121">
        <f>LF!P13/1000</f>
        <v>0</v>
      </c>
      <c r="G11" s="97">
        <f>FF!P13/1000</f>
        <v>0</v>
      </c>
      <c r="H11" s="97">
        <f>PrF!P13/1000</f>
        <v>0</v>
      </c>
      <c r="I11" s="97">
        <f>FSS!P13/1000</f>
        <v>0</v>
      </c>
      <c r="J11" s="97">
        <f>PřF!P13/1000</f>
        <v>0</v>
      </c>
      <c r="K11" s="97">
        <f>FI!P13/1000</f>
        <v>0</v>
      </c>
      <c r="L11" s="97">
        <f>PdF!P13/1000</f>
        <v>0</v>
      </c>
      <c r="M11" s="97">
        <f>FSpS!P13/1000</f>
        <v>0</v>
      </c>
      <c r="N11" s="97">
        <f>ESF!P13/1000</f>
        <v>0</v>
      </c>
      <c r="O11" s="312">
        <f t="shared" si="2"/>
        <v>0</v>
      </c>
      <c r="P11" s="145"/>
      <c r="Q11" s="71">
        <f>fakulty!P13</f>
        <v>231880.636562</v>
      </c>
      <c r="R11" s="71">
        <f>LF!S13/1000+FF!S13/1000+PrF!S13/1000+FSS!S13/1000+PřF!S13/1000+FI!S13/1000+PdF!S13/1000+FSpS!S13/1000+ESF!S13/1000</f>
        <v>192.00020185</v>
      </c>
      <c r="S11" s="188">
        <f>(LF!R13+FF!R13+PrF!R13+FSS!R13+PřF!R13+FI!R13+PdF!R13+FSpS!R13+ESF!R13)/1000</f>
        <v>0</v>
      </c>
      <c r="T11" s="217"/>
      <c r="U11" s="177"/>
    </row>
    <row r="12" spans="1:21" s="32" customFormat="1" ht="12" x14ac:dyDescent="0.25">
      <c r="A12" s="31"/>
      <c r="D12" s="33" t="s">
        <v>24</v>
      </c>
      <c r="E12" s="150">
        <v>10</v>
      </c>
      <c r="F12" s="121">
        <f>LF!P14/1000</f>
        <v>0</v>
      </c>
      <c r="G12" s="97">
        <f>FF!P14/1000</f>
        <v>0</v>
      </c>
      <c r="H12" s="97">
        <f>PrF!P14/1000</f>
        <v>0</v>
      </c>
      <c r="I12" s="97">
        <f>FSS!P14/1000</f>
        <v>0</v>
      </c>
      <c r="J12" s="97">
        <f>PřF!P14/1000</f>
        <v>0</v>
      </c>
      <c r="K12" s="97">
        <f>FI!P14/1000</f>
        <v>0</v>
      </c>
      <c r="L12" s="97">
        <f>PdF!P14/1000</f>
        <v>0</v>
      </c>
      <c r="M12" s="97">
        <f>FSpS!P14/1000</f>
        <v>0</v>
      </c>
      <c r="N12" s="97">
        <f>ESF!P14/1000</f>
        <v>0</v>
      </c>
      <c r="O12" s="312">
        <f t="shared" si="2"/>
        <v>0</v>
      </c>
      <c r="P12" s="145"/>
      <c r="Q12" s="71">
        <f>fakulty!P14</f>
        <v>28300.358746999998</v>
      </c>
      <c r="R12" s="71">
        <f>LF!S14/1000+FF!S14/1000+PrF!S14/1000+FSS!S14/1000+PřF!S14/1000+FI!S14/1000+PdF!S14/1000+FSpS!S14/1000+ESF!S14/1000</f>
        <v>27.346377799999999</v>
      </c>
      <c r="S12" s="188">
        <f>(LF!R14+FF!R14+PrF!R14+FSS!R14+PřF!R14+FI!R14+PdF!R14+FSpS!R14+ESF!R14)/1000</f>
        <v>0</v>
      </c>
      <c r="T12" s="217"/>
      <c r="U12" s="177"/>
    </row>
    <row r="13" spans="1:21" s="32" customFormat="1" ht="12" x14ac:dyDescent="0.25">
      <c r="A13" s="31"/>
      <c r="D13" s="33" t="s">
        <v>25</v>
      </c>
      <c r="E13" s="150">
        <v>11</v>
      </c>
      <c r="F13" s="121">
        <f>LF!P15/1000</f>
        <v>0</v>
      </c>
      <c r="G13" s="97">
        <f>FF!P15/1000</f>
        <v>0</v>
      </c>
      <c r="H13" s="97">
        <f>PrF!P15/1000</f>
        <v>0</v>
      </c>
      <c r="I13" s="97">
        <f>FSS!P15/1000</f>
        <v>0</v>
      </c>
      <c r="J13" s="97">
        <f>PřF!P15/1000</f>
        <v>0</v>
      </c>
      <c r="K13" s="97">
        <f>FI!P15/1000</f>
        <v>0</v>
      </c>
      <c r="L13" s="97">
        <f>PdF!P15/1000</f>
        <v>0</v>
      </c>
      <c r="M13" s="97">
        <f>FSpS!P15/1000</f>
        <v>0</v>
      </c>
      <c r="N13" s="97">
        <f>ESF!P15/1000</f>
        <v>0</v>
      </c>
      <c r="O13" s="312">
        <f t="shared" si="2"/>
        <v>0</v>
      </c>
      <c r="P13" s="145"/>
      <c r="Q13" s="71">
        <f>fakulty!P15</f>
        <v>316832.39349699998</v>
      </c>
      <c r="R13" s="71">
        <f>LF!S15/1000+FF!S15/1000+PrF!S15/1000+FSS!S15/1000+PřF!S15/1000+FI!S15/1000+PdF!S15/1000+FSpS!S15/1000+ESF!S15/1000</f>
        <v>301.94697029999998</v>
      </c>
      <c r="S13" s="188">
        <f>(LF!R15+FF!R15+PrF!R15+FSS!R15+PřF!R15+FI!R15+PdF!R15+FSpS!R15+ESF!R15)/1000</f>
        <v>0</v>
      </c>
      <c r="T13" s="217"/>
      <c r="U13" s="177"/>
    </row>
    <row r="14" spans="1:21" s="32" customFormat="1" ht="12" x14ac:dyDescent="0.25">
      <c r="A14" s="31"/>
      <c r="D14" s="33" t="s">
        <v>26</v>
      </c>
      <c r="E14" s="150">
        <v>12</v>
      </c>
      <c r="F14" s="121">
        <f>LF!P16/1000</f>
        <v>0</v>
      </c>
      <c r="G14" s="97">
        <f>FF!P16/1000</f>
        <v>0</v>
      </c>
      <c r="H14" s="97">
        <f>PrF!P16/1000</f>
        <v>0</v>
      </c>
      <c r="I14" s="97">
        <f>FSS!P16/1000</f>
        <v>0</v>
      </c>
      <c r="J14" s="97">
        <f>PřF!P16/1000</f>
        <v>0</v>
      </c>
      <c r="K14" s="97">
        <f>FI!P16/1000</f>
        <v>0</v>
      </c>
      <c r="L14" s="97">
        <f>PdF!P16/1000</f>
        <v>0</v>
      </c>
      <c r="M14" s="97">
        <f>FSpS!P16/1000</f>
        <v>0</v>
      </c>
      <c r="N14" s="97">
        <f>ESF!P16/1000</f>
        <v>0</v>
      </c>
      <c r="O14" s="312">
        <f t="shared" si="2"/>
        <v>0</v>
      </c>
      <c r="P14" s="145"/>
      <c r="Q14" s="71">
        <f>fakulty!P16</f>
        <v>119333.85090909091</v>
      </c>
      <c r="R14" s="71">
        <f>LF!S16/1000+FF!S16/1000+PrF!S16/1000+FSS!S16/1000+PřF!S16/1000+FI!S16/1000+PdF!S16/1000+FSpS!S16/1000+ESF!S16/1000</f>
        <v>118.7826163</v>
      </c>
      <c r="S14" s="188">
        <f>(LF!R16+FF!R16+PrF!R16+FSS!R16+PřF!R16+FI!R16+PdF!R16+FSpS!R16+ESF!R16)/1000</f>
        <v>0</v>
      </c>
      <c r="T14" s="217"/>
      <c r="U14" s="177"/>
    </row>
    <row r="15" spans="1:21" s="32" customFormat="1" ht="12" x14ac:dyDescent="0.25">
      <c r="A15" s="31"/>
      <c r="C15" s="33"/>
      <c r="D15" s="33" t="s">
        <v>27</v>
      </c>
      <c r="E15" s="150">
        <v>13</v>
      </c>
      <c r="F15" s="121">
        <f>LF!P17/1000</f>
        <v>0</v>
      </c>
      <c r="G15" s="97">
        <f>FF!P17/1000</f>
        <v>0</v>
      </c>
      <c r="H15" s="97">
        <f>PrF!P17/1000</f>
        <v>0</v>
      </c>
      <c r="I15" s="97">
        <f>FSS!P17/1000</f>
        <v>0</v>
      </c>
      <c r="J15" s="97">
        <f>PřF!P17/1000</f>
        <v>0</v>
      </c>
      <c r="K15" s="97">
        <f>FI!P17/1000</f>
        <v>0</v>
      </c>
      <c r="L15" s="97">
        <f>PdF!P17/1000</f>
        <v>0</v>
      </c>
      <c r="M15" s="97">
        <f>FSpS!P17/1000</f>
        <v>0</v>
      </c>
      <c r="N15" s="97">
        <f>ESF!P17/1000</f>
        <v>0</v>
      </c>
      <c r="O15" s="312">
        <f t="shared" si="2"/>
        <v>0</v>
      </c>
      <c r="P15" s="145"/>
      <c r="Q15" s="71">
        <f>fakulty!P17</f>
        <v>164169.77835500002</v>
      </c>
      <c r="R15" s="71">
        <f>LF!S17/1000+FF!S17/1000+PrF!S17/1000+FSS!S17/1000+PřF!S17/1000+FI!S17/1000+PdF!S17/1000+FSpS!S17/1000+ESF!S17/1000</f>
        <v>181.39622851999999</v>
      </c>
      <c r="S15" s="188">
        <f>(LF!R17+FF!R17+PrF!R17+FSS!R17+PřF!R17+FI!R17+PdF!R17+FSpS!R17+ESF!R17)/1000</f>
        <v>0</v>
      </c>
      <c r="T15" s="217"/>
      <c r="U15" s="177"/>
    </row>
    <row r="16" spans="1:21" s="14" customFormat="1" ht="12" x14ac:dyDescent="0.25">
      <c r="A16" s="11"/>
      <c r="B16" s="17" t="s">
        <v>28</v>
      </c>
      <c r="C16" s="15"/>
      <c r="D16" s="15"/>
      <c r="E16" s="151">
        <v>14</v>
      </c>
      <c r="F16" s="51">
        <f>LF!P18/1000</f>
        <v>0</v>
      </c>
      <c r="G16" s="67">
        <f>FF!P18/1000</f>
        <v>0</v>
      </c>
      <c r="H16" s="67">
        <f>PrF!P18/1000</f>
        <v>0</v>
      </c>
      <c r="I16" s="67">
        <f>FSS!P18/1000</f>
        <v>0</v>
      </c>
      <c r="J16" s="67">
        <f>PřF!P18/1000</f>
        <v>0</v>
      </c>
      <c r="K16" s="67">
        <f>FI!P18/1000</f>
        <v>0</v>
      </c>
      <c r="L16" s="67">
        <f>PdF!P18/1000</f>
        <v>0</v>
      </c>
      <c r="M16" s="67">
        <f>FSpS!P18/1000</f>
        <v>0</v>
      </c>
      <c r="N16" s="67">
        <f>ESF!P18/1000</f>
        <v>0</v>
      </c>
      <c r="O16" s="312">
        <f t="shared" si="2"/>
        <v>0</v>
      </c>
      <c r="P16" s="206"/>
      <c r="Q16" s="52">
        <f>fakulty!P18</f>
        <v>241419</v>
      </c>
      <c r="R16" s="52">
        <f>LF!S18/1000+FF!S18/1000+PrF!S18/1000+FSS!S18/1000+PřF!S18/1000+FI!S18/1000+PdF!S18/1000+FSpS!S18/1000+ESF!S18/1000</f>
        <v>205.06524999999999</v>
      </c>
      <c r="S16" s="215">
        <f>(LF!R18+FF!R18+PrF!R18+FSS!R18+PřF!R18+FI!R18+PdF!R18+FSpS!R18+ESF!R18)/1000</f>
        <v>0</v>
      </c>
      <c r="T16" s="40"/>
      <c r="U16" s="176"/>
    </row>
    <row r="17" spans="1:21" s="14" customFormat="1" ht="12" x14ac:dyDescent="0.25">
      <c r="A17" s="11"/>
      <c r="B17" s="17" t="s">
        <v>30</v>
      </c>
      <c r="C17" s="15"/>
      <c r="D17" s="15"/>
      <c r="E17" s="151">
        <v>15</v>
      </c>
      <c r="F17" s="51">
        <f>LF!P19/1000</f>
        <v>0</v>
      </c>
      <c r="G17" s="67">
        <f>FF!P19/1000</f>
        <v>0</v>
      </c>
      <c r="H17" s="67">
        <f>PrF!P19/1000</f>
        <v>0</v>
      </c>
      <c r="I17" s="67">
        <f>FSS!P19/1000</f>
        <v>0</v>
      </c>
      <c r="J17" s="67">
        <f>PřF!P19/1000</f>
        <v>0</v>
      </c>
      <c r="K17" s="67">
        <f>FI!P19/1000</f>
        <v>0</v>
      </c>
      <c r="L17" s="67">
        <f>PdF!P19/1000</f>
        <v>0</v>
      </c>
      <c r="M17" s="67">
        <f>FSpS!P19/1000</f>
        <v>0</v>
      </c>
      <c r="N17" s="67">
        <f>ESF!P19/1000</f>
        <v>0</v>
      </c>
      <c r="O17" s="312">
        <f t="shared" si="2"/>
        <v>0</v>
      </c>
      <c r="P17" s="206"/>
      <c r="Q17" s="52">
        <f>fakulty!P19</f>
        <v>11979</v>
      </c>
      <c r="R17" s="52">
        <f>LF!S19/1000+FF!S19/1000+PrF!S19/1000+FSS!S19/1000+PřF!S19/1000+FI!S19/1000+PdF!S19/1000+FSpS!S19/1000+ESF!S19/1000</f>
        <v>11.7694882</v>
      </c>
      <c r="S17" s="215">
        <f>(LF!R19+FF!R19+PrF!R19+FSS!R19+PřF!R19+FI!R19+PdF!R19+FSpS!R19+ESF!R19)/1000</f>
        <v>0</v>
      </c>
      <c r="T17" s="40"/>
      <c r="U17" s="176"/>
    </row>
    <row r="18" spans="1:21" s="14" customFormat="1" ht="12" x14ac:dyDescent="0.25">
      <c r="A18" s="11"/>
      <c r="B18" s="17" t="s">
        <v>32</v>
      </c>
      <c r="C18" s="15"/>
      <c r="D18" s="15"/>
      <c r="E18" s="151">
        <v>16</v>
      </c>
      <c r="F18" s="51">
        <f>LF!P20/1000</f>
        <v>0</v>
      </c>
      <c r="G18" s="67">
        <f>FF!P20/1000</f>
        <v>0</v>
      </c>
      <c r="H18" s="67">
        <f>PrF!P20/1000</f>
        <v>0</v>
      </c>
      <c r="I18" s="67">
        <f>FSS!P20/1000</f>
        <v>0</v>
      </c>
      <c r="J18" s="67">
        <f>PřF!P20/1000</f>
        <v>0</v>
      </c>
      <c r="K18" s="67">
        <f>FI!P20/1000</f>
        <v>0</v>
      </c>
      <c r="L18" s="67">
        <f>PdF!P20/1000</f>
        <v>0</v>
      </c>
      <c r="M18" s="67">
        <f>FSpS!P20/1000</f>
        <v>0</v>
      </c>
      <c r="N18" s="67">
        <f>ESF!P20/1000</f>
        <v>0</v>
      </c>
      <c r="O18" s="312">
        <f t="shared" si="2"/>
        <v>0</v>
      </c>
      <c r="P18" s="206"/>
      <c r="Q18" s="52">
        <f>fakulty!P20</f>
        <v>289609.39405</v>
      </c>
      <c r="R18" s="52">
        <f>LF!S20/1000+FF!S20/1000+PrF!S20/1000+FSS!S20/1000+PřF!S20/1000+FI!S20/1000+PdF!S20/1000+FSpS!S20/1000+ESF!S20/1000</f>
        <v>320.70324707999998</v>
      </c>
      <c r="S18" s="215">
        <f>(LF!R20+FF!R20+PrF!R20+FSS!R20+PřF!R20+FI!R20+PdF!R20+FSpS!R20+ESF!R20)/1000</f>
        <v>0</v>
      </c>
      <c r="T18" s="40"/>
      <c r="U18" s="176"/>
    </row>
    <row r="19" spans="1:21" s="14" customFormat="1" ht="12" x14ac:dyDescent="0.25">
      <c r="A19" s="11"/>
      <c r="B19" s="17" t="s">
        <v>34</v>
      </c>
      <c r="C19" s="15"/>
      <c r="D19" s="15"/>
      <c r="E19" s="151">
        <v>17</v>
      </c>
      <c r="F19" s="51" t="e">
        <f>LF!#REF!/1000</f>
        <v>#REF!</v>
      </c>
      <c r="G19" s="67" t="e">
        <f>FF!#REF!/1000</f>
        <v>#REF!</v>
      </c>
      <c r="H19" s="67" t="e">
        <f>PrF!#REF!/1000</f>
        <v>#REF!</v>
      </c>
      <c r="I19" s="67" t="e">
        <f>FSS!#REF!/1000</f>
        <v>#REF!</v>
      </c>
      <c r="J19" s="67" t="e">
        <f>PřF!#REF!/1000</f>
        <v>#REF!</v>
      </c>
      <c r="K19" s="67" t="e">
        <f>FI!#REF!/1000</f>
        <v>#REF!</v>
      </c>
      <c r="L19" s="67" t="e">
        <f>PdF!#REF!/1000</f>
        <v>#REF!</v>
      </c>
      <c r="M19" s="67" t="e">
        <f>FSpS!#REF!/1000</f>
        <v>#REF!</v>
      </c>
      <c r="N19" s="67" t="e">
        <f>ESF!#REF!/1000</f>
        <v>#REF!</v>
      </c>
      <c r="O19" s="312" t="e">
        <f t="shared" si="2"/>
        <v>#REF!</v>
      </c>
      <c r="P19" s="206"/>
      <c r="Q19" s="52" t="e">
        <f>fakulty!#REF!</f>
        <v>#REF!</v>
      </c>
      <c r="R19" s="52" t="e">
        <f>LF!#REF!/1000+FF!#REF!/1000+PrF!#REF!/1000+FSS!#REF!/1000+PřF!#REF!/1000+FI!#REF!/1000+PdF!#REF!/1000+FSpS!#REF!/1000+ESF!#REF!/1000</f>
        <v>#REF!</v>
      </c>
      <c r="S19" s="215" t="e">
        <f>(LF!#REF!+FF!#REF!+PrF!#REF!+FSS!#REF!+PřF!#REF!+FI!#REF!+PdF!#REF!+FSpS!#REF!+ESF!#REF!)/1000</f>
        <v>#REF!</v>
      </c>
      <c r="T19" s="40"/>
      <c r="U19" s="176"/>
    </row>
    <row r="20" spans="1:21" s="14" customFormat="1" ht="12" x14ac:dyDescent="0.25">
      <c r="A20" s="11"/>
      <c r="B20" s="17" t="s">
        <v>36</v>
      </c>
      <c r="C20" s="17"/>
      <c r="D20" s="17"/>
      <c r="E20" s="151">
        <v>18</v>
      </c>
      <c r="F20" s="51">
        <f>LF!P21/1000</f>
        <v>0</v>
      </c>
      <c r="G20" s="67">
        <f>FF!P21/1000</f>
        <v>0</v>
      </c>
      <c r="H20" s="67">
        <f>PrF!P21/1000</f>
        <v>0</v>
      </c>
      <c r="I20" s="67">
        <f>FSS!P21/1000</f>
        <v>0</v>
      </c>
      <c r="J20" s="67">
        <f>PřF!P21/1000</f>
        <v>0</v>
      </c>
      <c r="K20" s="67">
        <f>FI!P21/1000</f>
        <v>0</v>
      </c>
      <c r="L20" s="67">
        <f>PdF!P21/1000</f>
        <v>0</v>
      </c>
      <c r="M20" s="67">
        <f>FSpS!P21/1000</f>
        <v>0</v>
      </c>
      <c r="N20" s="67">
        <f>ESF!P21/1000</f>
        <v>0</v>
      </c>
      <c r="O20" s="312">
        <f t="shared" si="2"/>
        <v>0</v>
      </c>
      <c r="P20" s="206"/>
      <c r="Q20" s="52">
        <f>fakulty!P21</f>
        <v>20267</v>
      </c>
      <c r="R20" s="52">
        <f>LF!S21/1000+FF!S21/1000+PrF!S21/1000+FSS!S21/1000+PřF!S21/1000+FI!S21/1000+PdF!S21/1000+FSpS!S21/1000+ESF!S21/1000</f>
        <v>21.54929143</v>
      </c>
      <c r="S20" s="215">
        <f>(LF!R21+FF!R21+PrF!R21+FSS!R21+PřF!R21+FI!R21+PdF!R21+FSpS!R21+ESF!R21)/1000</f>
        <v>0</v>
      </c>
      <c r="T20" s="40"/>
      <c r="U20" s="176"/>
    </row>
    <row r="21" spans="1:21" s="14" customFormat="1" ht="12" x14ac:dyDescent="0.25">
      <c r="A21" s="11"/>
      <c r="B21" s="17" t="s">
        <v>38</v>
      </c>
      <c r="C21" s="17"/>
      <c r="D21" s="17"/>
      <c r="E21" s="151">
        <v>19</v>
      </c>
      <c r="F21" s="51">
        <f>LF!P22/1000</f>
        <v>0</v>
      </c>
      <c r="G21" s="67">
        <f>FF!P22/1000</f>
        <v>0</v>
      </c>
      <c r="H21" s="67">
        <f>PrF!P22/1000</f>
        <v>0</v>
      </c>
      <c r="I21" s="67">
        <f>FSS!P22/1000</f>
        <v>0</v>
      </c>
      <c r="J21" s="67">
        <f>PřF!P22/1000</f>
        <v>0</v>
      </c>
      <c r="K21" s="67">
        <f>FI!P22/1000</f>
        <v>0</v>
      </c>
      <c r="L21" s="67">
        <f>PdF!P22/1000</f>
        <v>0</v>
      </c>
      <c r="M21" s="67">
        <f>FSpS!P22/1000</f>
        <v>0</v>
      </c>
      <c r="N21" s="67">
        <f>ESF!P22/1000</f>
        <v>0</v>
      </c>
      <c r="O21" s="312">
        <f t="shared" si="2"/>
        <v>0</v>
      </c>
      <c r="P21" s="206"/>
      <c r="Q21" s="52">
        <f>fakulty!P22</f>
        <v>62899.589</v>
      </c>
      <c r="R21" s="52">
        <f>LF!S22/1000+FF!S22/1000+PrF!S22/1000+FSS!S22/1000+PřF!S22/1000+FI!S22/1000+PdF!S22/1000+FSpS!S22/1000+ESF!S22/1000</f>
        <v>21.971854</v>
      </c>
      <c r="S21" s="215">
        <f>(LF!R22+FF!R22+PrF!R22+FSS!R22+PřF!R22+FI!R22+PdF!R22+FSpS!R22+ESF!R22)/1000</f>
        <v>0</v>
      </c>
      <c r="T21" s="40"/>
      <c r="U21" s="176"/>
    </row>
    <row r="22" spans="1:21" s="14" customFormat="1" ht="12" x14ac:dyDescent="0.25">
      <c r="A22" s="11"/>
      <c r="B22" s="17" t="s">
        <v>40</v>
      </c>
      <c r="C22" s="17"/>
      <c r="D22" s="17"/>
      <c r="E22" s="151">
        <v>20</v>
      </c>
      <c r="F22" s="51">
        <f>LF!P23/1000</f>
        <v>0</v>
      </c>
      <c r="G22" s="67">
        <f>FF!P23/1000</f>
        <v>0</v>
      </c>
      <c r="H22" s="67">
        <f>PrF!P23/1000</f>
        <v>0</v>
      </c>
      <c r="I22" s="67">
        <f>FSS!P23/1000</f>
        <v>0</v>
      </c>
      <c r="J22" s="67">
        <f>PřF!P23/1000</f>
        <v>0</v>
      </c>
      <c r="K22" s="67">
        <f>FI!P23/1000</f>
        <v>0</v>
      </c>
      <c r="L22" s="67">
        <f>PdF!P23/1000</f>
        <v>0</v>
      </c>
      <c r="M22" s="67">
        <f>FSpS!P23/1000</f>
        <v>0</v>
      </c>
      <c r="N22" s="67">
        <f>ESF!P23/1000</f>
        <v>0</v>
      </c>
      <c r="O22" s="312">
        <f t="shared" si="2"/>
        <v>0</v>
      </c>
      <c r="P22" s="206"/>
      <c r="Q22" s="52" t="e">
        <f>fakulty!#REF!</f>
        <v>#REF!</v>
      </c>
      <c r="R22" s="52">
        <f>LF!S23/1000+FF!S23/1000+PrF!S23/1000+FSS!S23/1000+PřF!S23/1000+FI!S23/1000+PdF!S23/1000+FSpS!S23/1000+ESF!S23/1000</f>
        <v>49.527696449999993</v>
      </c>
      <c r="S22" s="215">
        <f>(LF!R23+FF!R23+PrF!R23+FSS!R23+PřF!R23+FI!R23+PdF!R23+FSpS!R23+ESF!R23)/1000</f>
        <v>0</v>
      </c>
      <c r="T22" s="40"/>
      <c r="U22" s="176"/>
    </row>
    <row r="23" spans="1:21" s="14" customFormat="1" ht="12" x14ac:dyDescent="0.25">
      <c r="A23" s="11"/>
      <c r="B23" s="17" t="s">
        <v>42</v>
      </c>
      <c r="C23" s="17"/>
      <c r="D23" s="17"/>
      <c r="E23" s="151">
        <v>21</v>
      </c>
      <c r="F23" s="51">
        <f>LF!P25/1000</f>
        <v>0</v>
      </c>
      <c r="G23" s="67">
        <f>FF!P25/1000</f>
        <v>0</v>
      </c>
      <c r="H23" s="67">
        <f>PrF!P25/1000</f>
        <v>0</v>
      </c>
      <c r="I23" s="67">
        <f>FSS!P25/1000</f>
        <v>0</v>
      </c>
      <c r="J23" s="67">
        <f>PřF!P25/1000</f>
        <v>0</v>
      </c>
      <c r="K23" s="67">
        <f>FI!P25/1000</f>
        <v>0</v>
      </c>
      <c r="L23" s="67">
        <f>PdF!P25/1000</f>
        <v>0</v>
      </c>
      <c r="M23" s="67">
        <f>FSpS!P25/1000</f>
        <v>0</v>
      </c>
      <c r="N23" s="67">
        <f>ESF!P25/1000</f>
        <v>0</v>
      </c>
      <c r="O23" s="312">
        <f t="shared" si="2"/>
        <v>0</v>
      </c>
      <c r="P23" s="206"/>
      <c r="Q23" s="52" t="e">
        <f>fakulty!#REF!</f>
        <v>#REF!</v>
      </c>
      <c r="R23" s="52">
        <f>LF!S25/1000+FF!S25/1000+PrF!S25/1000+FSS!S25/1000+PřF!S25/1000+FI!S25/1000+PdF!S25/1000+FSpS!S25/1000+ESF!S25/1000</f>
        <v>490.62571892999995</v>
      </c>
      <c r="S23" s="215">
        <f>(LF!R25+FF!R25+PrF!R25+FSS!R25+PřF!R25+FI!R25+PdF!R25+FSpS!R25+ESF!R25)/1000</f>
        <v>0</v>
      </c>
      <c r="T23" s="40"/>
      <c r="U23" s="176"/>
    </row>
    <row r="24" spans="1:21" s="14" customFormat="1" ht="12" x14ac:dyDescent="0.25">
      <c r="A24" s="11"/>
      <c r="B24" s="17" t="s">
        <v>43</v>
      </c>
      <c r="C24" s="17"/>
      <c r="D24" s="17"/>
      <c r="E24" s="151">
        <v>22</v>
      </c>
      <c r="F24" s="51">
        <f>LF!P24/1000</f>
        <v>0</v>
      </c>
      <c r="G24" s="67">
        <f>FF!P24/1000</f>
        <v>0</v>
      </c>
      <c r="H24" s="67">
        <f>PrF!P24/1000</f>
        <v>0</v>
      </c>
      <c r="I24" s="67">
        <f>FSS!P24/1000</f>
        <v>0</v>
      </c>
      <c r="J24" s="67">
        <f>PřF!P24/1000</f>
        <v>0</v>
      </c>
      <c r="K24" s="67">
        <f>FI!P24/1000</f>
        <v>0</v>
      </c>
      <c r="L24" s="67">
        <f>PdF!P24/1000</f>
        <v>0</v>
      </c>
      <c r="M24" s="67">
        <f>FSpS!P24/1000</f>
        <v>0</v>
      </c>
      <c r="N24" s="67">
        <f>ESF!P24/1000</f>
        <v>0</v>
      </c>
      <c r="O24" s="312">
        <f t="shared" si="2"/>
        <v>0</v>
      </c>
      <c r="P24" s="206"/>
      <c r="Q24" s="52">
        <f>fakulty!P23</f>
        <v>27184.366410000002</v>
      </c>
      <c r="R24" s="52">
        <f>LF!S24/1000+FF!S24/1000+PrF!S24/1000+FSS!S24/1000+PřF!S24/1000+FI!S24/1000+PdF!S24/1000+FSpS!S24/1000+ESF!S24/1000</f>
        <v>1079.1778850000001</v>
      </c>
      <c r="S24" s="215">
        <f>(LF!R24+FF!R24+PrF!R24+FSS!R24+PřF!R24+FI!R24+PdF!R24+FSpS!R24+ESF!R24)/1000</f>
        <v>0</v>
      </c>
      <c r="T24" s="40"/>
      <c r="U24" s="176"/>
    </row>
    <row r="25" spans="1:21" s="14" customFormat="1" ht="12" x14ac:dyDescent="0.25">
      <c r="A25" s="11"/>
      <c r="B25" s="17" t="s">
        <v>134</v>
      </c>
      <c r="C25" s="17"/>
      <c r="D25" s="17"/>
      <c r="E25" s="151">
        <v>23</v>
      </c>
      <c r="F25" s="51" t="e">
        <f>LF!#REF!/1000</f>
        <v>#REF!</v>
      </c>
      <c r="G25" s="67" t="e">
        <f>FF!#REF!/1000</f>
        <v>#REF!</v>
      </c>
      <c r="H25" s="67" t="e">
        <f>PrF!#REF!/1000</f>
        <v>#REF!</v>
      </c>
      <c r="I25" s="67" t="e">
        <f>FSS!#REF!/1000</f>
        <v>#REF!</v>
      </c>
      <c r="J25" s="67" t="e">
        <f>PřF!#REF!/1000</f>
        <v>#REF!</v>
      </c>
      <c r="K25" s="67" t="e">
        <f>FI!#REF!/1000</f>
        <v>#REF!</v>
      </c>
      <c r="L25" s="67" t="e">
        <f>PdF!#REF!/1000</f>
        <v>#REF!</v>
      </c>
      <c r="M25" s="67" t="e">
        <f>FSpS!#REF!/1000</f>
        <v>#REF!</v>
      </c>
      <c r="N25" s="67" t="e">
        <f>ESF!#REF!/1000</f>
        <v>#REF!</v>
      </c>
      <c r="O25" s="312" t="e">
        <f t="shared" si="2"/>
        <v>#REF!</v>
      </c>
      <c r="P25" s="206"/>
      <c r="Q25" s="52">
        <f>fakulty!P24</f>
        <v>1130205.79431</v>
      </c>
      <c r="R25" s="52" t="e">
        <f>LF!#REF!/1000+FF!#REF!/1000+PrF!#REF!/1000+FSS!#REF!/1000+PřF!#REF!/1000+FI!#REF!/1000+PdF!#REF!/1000+FSpS!#REF!/1000+ESF!#REF!/1000</f>
        <v>#REF!</v>
      </c>
      <c r="S25" s="215" t="e">
        <f>(LF!#REF!+FF!#REF!+PrF!#REF!+FSS!#REF!+PřF!#REF!+FI!#REF!+PdF!#REF!+FSpS!#REF!+ESF!#REF!)/1000</f>
        <v>#REF!</v>
      </c>
      <c r="T25" s="40"/>
      <c r="U25" s="176"/>
    </row>
    <row r="26" spans="1:21" s="14" customFormat="1" ht="12" x14ac:dyDescent="0.25">
      <c r="A26" s="11"/>
      <c r="B26" s="17" t="s">
        <v>44</v>
      </c>
      <c r="C26" s="17"/>
      <c r="D26" s="17"/>
      <c r="E26" s="151">
        <v>24</v>
      </c>
      <c r="F26" s="51">
        <f>LF!P26/1000</f>
        <v>0</v>
      </c>
      <c r="G26" s="67">
        <f>FF!P26/1000</f>
        <v>0</v>
      </c>
      <c r="H26" s="67">
        <f>PrF!P26/1000</f>
        <v>0</v>
      </c>
      <c r="I26" s="67">
        <f>FSS!P26/1000</f>
        <v>0</v>
      </c>
      <c r="J26" s="67">
        <f>PřF!P26/1000</f>
        <v>0</v>
      </c>
      <c r="K26" s="67">
        <f>FI!P26/1000</f>
        <v>0</v>
      </c>
      <c r="L26" s="67">
        <f>PdF!P26/1000</f>
        <v>0</v>
      </c>
      <c r="M26" s="67">
        <f>FSpS!P26/1000</f>
        <v>0</v>
      </c>
      <c r="N26" s="67">
        <f>ESF!P26/1000</f>
        <v>0</v>
      </c>
      <c r="O26" s="312">
        <f t="shared" si="2"/>
        <v>0</v>
      </c>
      <c r="P26" s="206"/>
      <c r="Q26" s="52">
        <f>fakulty!P25</f>
        <v>386074.66026000003</v>
      </c>
      <c r="R26" s="52">
        <f>LF!S26/1000+FF!S26/1000+PrF!S26/1000+FSS!S26/1000+PřF!S26/1000+FI!S26/1000+PdF!S26/1000+FSpS!S26/1000+ESF!S26/1000</f>
        <v>6.9875324000000001</v>
      </c>
      <c r="S26" s="215">
        <f>(LF!R26+FF!R26+PrF!R26+FSS!R26+PřF!R26+FI!R26+PdF!R26+FSpS!R26+ESF!R26)/1000</f>
        <v>0</v>
      </c>
      <c r="T26" s="40"/>
      <c r="U26" s="176"/>
    </row>
    <row r="27" spans="1:21" s="14" customFormat="1" ht="12.6" thickBot="1" x14ac:dyDescent="0.3">
      <c r="A27" s="11"/>
      <c r="B27" s="17" t="s">
        <v>46</v>
      </c>
      <c r="C27" s="17"/>
      <c r="D27" s="17"/>
      <c r="E27" s="151">
        <v>25</v>
      </c>
      <c r="F27" s="51">
        <f>LF!P27/1000</f>
        <v>0</v>
      </c>
      <c r="G27" s="67">
        <f>FF!P27/1000</f>
        <v>0</v>
      </c>
      <c r="H27" s="67">
        <f>PrF!P27/1000</f>
        <v>0</v>
      </c>
      <c r="I27" s="67">
        <f>FSS!P27/1000</f>
        <v>0</v>
      </c>
      <c r="J27" s="67">
        <f>PřF!P27/1000</f>
        <v>0</v>
      </c>
      <c r="K27" s="67">
        <f>FI!P27/1000</f>
        <v>0</v>
      </c>
      <c r="L27" s="67">
        <f>PdF!P27/1000</f>
        <v>0</v>
      </c>
      <c r="M27" s="67">
        <f>FSpS!P27/1000</f>
        <v>0</v>
      </c>
      <c r="N27" s="67">
        <f>ESF!P27/1000</f>
        <v>0</v>
      </c>
      <c r="O27" s="313">
        <f t="shared" si="2"/>
        <v>0</v>
      </c>
      <c r="P27" s="206"/>
      <c r="Q27" s="52">
        <f>fakulty!P26</f>
        <v>1296.9483399999999</v>
      </c>
      <c r="R27" s="52">
        <f>LF!S27/1000+FF!S27/1000+PrF!S27/1000+FSS!S27/1000+PřF!S27/1000+FI!S27/1000+PdF!S27/1000+FSpS!S27/1000+ESF!S27/1000</f>
        <v>102.55692997999999</v>
      </c>
      <c r="S27" s="216">
        <f>(LF!R27+FF!R27+PrF!R27+FSS!R27+PřF!R27+FI!R27+PdF!R27+FSpS!R27+ESF!R27)/1000</f>
        <v>0</v>
      </c>
      <c r="T27" s="40"/>
      <c r="U27" s="176"/>
    </row>
    <row r="28" spans="1:21" ht="13.8" thickBot="1" x14ac:dyDescent="0.3">
      <c r="A28" s="18" t="s">
        <v>48</v>
      </c>
      <c r="B28" s="19"/>
      <c r="C28" s="19"/>
      <c r="D28" s="19"/>
      <c r="E28" s="148">
        <v>26</v>
      </c>
      <c r="F28" s="98" t="e">
        <f t="shared" ref="F28:S28" si="3">SUM(F29:F45)</f>
        <v>#REF!</v>
      </c>
      <c r="G28" s="98" t="e">
        <f t="shared" si="3"/>
        <v>#REF!</v>
      </c>
      <c r="H28" s="98" t="e">
        <f t="shared" si="3"/>
        <v>#REF!</v>
      </c>
      <c r="I28" s="98" t="e">
        <f t="shared" si="3"/>
        <v>#REF!</v>
      </c>
      <c r="J28" s="98" t="e">
        <f t="shared" si="3"/>
        <v>#REF!</v>
      </c>
      <c r="K28" s="98" t="e">
        <f t="shared" si="3"/>
        <v>#REF!</v>
      </c>
      <c r="L28" s="98" t="e">
        <f t="shared" si="3"/>
        <v>#REF!</v>
      </c>
      <c r="M28" s="98" t="e">
        <f t="shared" si="3"/>
        <v>#REF!</v>
      </c>
      <c r="N28" s="98" t="e">
        <f t="shared" si="3"/>
        <v>#REF!</v>
      </c>
      <c r="O28" s="78" t="e">
        <f t="shared" si="3"/>
        <v>#REF!</v>
      </c>
      <c r="P28" s="83">
        <f t="shared" si="3"/>
        <v>0</v>
      </c>
      <c r="Q28" s="42" t="e">
        <f t="shared" si="3"/>
        <v>#REF!</v>
      </c>
      <c r="R28" s="42" t="e">
        <f t="shared" si="3"/>
        <v>#REF!</v>
      </c>
      <c r="S28" s="42" t="e">
        <f t="shared" si="3"/>
        <v>#REF!</v>
      </c>
    </row>
    <row r="29" spans="1:21" s="14" customFormat="1" ht="11.4" x14ac:dyDescent="0.2">
      <c r="A29" s="11" t="s">
        <v>14</v>
      </c>
      <c r="B29" s="15" t="s">
        <v>49</v>
      </c>
      <c r="C29" s="15"/>
      <c r="D29" s="15"/>
      <c r="E29" s="151">
        <v>27</v>
      </c>
      <c r="F29" s="51">
        <f>LF!P29/1000</f>
        <v>0</v>
      </c>
      <c r="G29" s="67">
        <f>FF!P29/1000</f>
        <v>0</v>
      </c>
      <c r="H29" s="67">
        <f>PrF!P29/1000</f>
        <v>0</v>
      </c>
      <c r="I29" s="67">
        <f>FSS!P29/1000</f>
        <v>0</v>
      </c>
      <c r="J29" s="67">
        <f>PřF!P29/1000</f>
        <v>0</v>
      </c>
      <c r="K29" s="67">
        <f>FI!P29/1000</f>
        <v>0</v>
      </c>
      <c r="L29" s="67">
        <f>PdF!P29/1000</f>
        <v>0</v>
      </c>
      <c r="M29" s="67">
        <f>FSpS!P29/1000</f>
        <v>0</v>
      </c>
      <c r="N29" s="67">
        <f>ESF!P29/1000</f>
        <v>0</v>
      </c>
      <c r="O29" s="194">
        <f>SUM(F29:N29)</f>
        <v>0</v>
      </c>
      <c r="P29" s="207"/>
      <c r="Q29" s="52">
        <f>fakulty!P29</f>
        <v>2070505</v>
      </c>
      <c r="R29" s="52">
        <f>LF!S29/1000+FF!S29/1000+PrF!S29/1000+FSS!S29/1000+PřF!S29/1000+FI!S29/1000+PdF!S29/1000+FSpS!S29/1000+ESF!S29/1000</f>
        <v>1895.212221</v>
      </c>
      <c r="S29" s="52">
        <f>LF!T29/1000+FF!T29/1000+PrF!T29/1000+FSS!T29/1000+PřF!T29/1000+FI!T29/1000+PdF!T29/1000+FSpS!T29/1000+ESF!T29/1000</f>
        <v>0</v>
      </c>
      <c r="T29" s="230"/>
      <c r="U29" s="176"/>
    </row>
    <row r="30" spans="1:21" s="14" customFormat="1" ht="11.4" x14ac:dyDescent="0.2">
      <c r="A30" s="11"/>
      <c r="B30" s="17" t="s">
        <v>28</v>
      </c>
      <c r="C30" s="17"/>
      <c r="D30" s="17"/>
      <c r="E30" s="151">
        <v>28</v>
      </c>
      <c r="F30" s="51">
        <f>LF!P30/1000</f>
        <v>0</v>
      </c>
      <c r="G30" s="67">
        <f>FF!P30/1000</f>
        <v>0</v>
      </c>
      <c r="H30" s="67">
        <f>PrF!P30/1000</f>
        <v>0</v>
      </c>
      <c r="I30" s="67">
        <f>FSS!P30/1000</f>
        <v>0</v>
      </c>
      <c r="J30" s="67">
        <f>PřF!P30/1000</f>
        <v>0</v>
      </c>
      <c r="K30" s="67">
        <f>FI!P30/1000</f>
        <v>0</v>
      </c>
      <c r="L30" s="67">
        <f>PdF!P30/1000</f>
        <v>0</v>
      </c>
      <c r="M30" s="67">
        <f>FSpS!P30/1000</f>
        <v>0</v>
      </c>
      <c r="N30" s="67">
        <f>ESF!P30/1000</f>
        <v>0</v>
      </c>
      <c r="O30" s="194">
        <f t="shared" ref="O30:O45" si="4">SUM(F30:N30)</f>
        <v>0</v>
      </c>
      <c r="P30" s="208"/>
      <c r="Q30" s="52">
        <f>fakulty!P30</f>
        <v>241419</v>
      </c>
      <c r="R30" s="52">
        <f>LF!S30/1000+FF!S30/1000+PrF!S30/1000+FSS!S30/1000+PřF!S30/1000+FI!S30/1000+PdF!S30/1000+FSpS!S30/1000+ESF!S30/1000</f>
        <v>205.06524999999999</v>
      </c>
      <c r="S30" s="52">
        <f>(LF!R30+FF!R30+PrF!R30+FSS!R30+PřF!R30+FI!R30+PdF!R30+FSpS!R30+ESF!R30)/1000</f>
        <v>0</v>
      </c>
      <c r="T30" s="40"/>
      <c r="U30" s="176"/>
    </row>
    <row r="31" spans="1:21" s="14" customFormat="1" ht="11.4" x14ac:dyDescent="0.2">
      <c r="A31" s="11"/>
      <c r="B31" s="17" t="s">
        <v>30</v>
      </c>
      <c r="C31" s="17"/>
      <c r="D31" s="17"/>
      <c r="E31" s="151">
        <v>29</v>
      </c>
      <c r="F31" s="51">
        <f>LF!P31/1000</f>
        <v>0</v>
      </c>
      <c r="G31" s="67">
        <f>FF!P31/1000</f>
        <v>0</v>
      </c>
      <c r="H31" s="67">
        <f>PrF!P31/1000</f>
        <v>0</v>
      </c>
      <c r="I31" s="67">
        <f>FSS!P31/1000</f>
        <v>0</v>
      </c>
      <c r="J31" s="67">
        <f>PřF!P31/1000</f>
        <v>0</v>
      </c>
      <c r="K31" s="67">
        <f>FI!P31/1000</f>
        <v>0</v>
      </c>
      <c r="L31" s="67">
        <f>PdF!P31/1000</f>
        <v>0</v>
      </c>
      <c r="M31" s="67">
        <f>FSpS!P31/1000</f>
        <v>0</v>
      </c>
      <c r="N31" s="67">
        <f>ESF!P31/1000</f>
        <v>0</v>
      </c>
      <c r="O31" s="194">
        <f t="shared" si="4"/>
        <v>0</v>
      </c>
      <c r="P31" s="208"/>
      <c r="Q31" s="52">
        <f>fakulty!P31</f>
        <v>11979</v>
      </c>
      <c r="R31" s="52">
        <f>LF!S31/1000+FF!S31/1000+PrF!S31/1000+FSS!S31/1000+PřF!S31/1000+FI!S31/1000+PdF!S31/1000+FSpS!S31/1000+ESF!S31/1000</f>
        <v>11.7694882</v>
      </c>
      <c r="S31" s="52">
        <f>(LF!R31+FF!R31+PrF!R31+FSS!R31+PřF!R31+FI!R31+PdF!R31+FSpS!R31+ESF!R31)/1000</f>
        <v>0</v>
      </c>
      <c r="T31" s="40"/>
      <c r="U31" s="176"/>
    </row>
    <row r="32" spans="1:21" s="14" customFormat="1" ht="11.4" x14ac:dyDescent="0.2">
      <c r="A32" s="11"/>
      <c r="B32" s="17" t="s">
        <v>32</v>
      </c>
      <c r="C32" s="15"/>
      <c r="D32" s="15"/>
      <c r="E32" s="151">
        <v>30</v>
      </c>
      <c r="F32" s="51">
        <f>LF!P32/1000</f>
        <v>0</v>
      </c>
      <c r="G32" s="67">
        <f>FF!P32/1000</f>
        <v>0</v>
      </c>
      <c r="H32" s="67">
        <f>PrF!P32/1000</f>
        <v>0</v>
      </c>
      <c r="I32" s="67">
        <f>FSS!P32/1000</f>
        <v>0</v>
      </c>
      <c r="J32" s="67">
        <f>PřF!P32/1000</f>
        <v>0</v>
      </c>
      <c r="K32" s="67">
        <f>FI!P32/1000</f>
        <v>0</v>
      </c>
      <c r="L32" s="67">
        <f>PdF!P32/1000</f>
        <v>0</v>
      </c>
      <c r="M32" s="67">
        <f>FSpS!P32/1000</f>
        <v>0</v>
      </c>
      <c r="N32" s="67">
        <f>ESF!P32/1000</f>
        <v>0</v>
      </c>
      <c r="O32" s="194">
        <f t="shared" si="4"/>
        <v>0</v>
      </c>
      <c r="P32" s="208"/>
      <c r="Q32" s="52">
        <f>fakulty!P32</f>
        <v>289609.39405</v>
      </c>
      <c r="R32" s="52">
        <f>LF!S32/1000+FF!S32/1000+PrF!S32/1000+FSS!S32/1000+PřF!S32/1000+FI!S32/1000+PdF!S32/1000+FSpS!S32/1000+ESF!S32/1000</f>
        <v>320.70324707999998</v>
      </c>
      <c r="S32" s="52">
        <f>(LF!R32+FF!R32+PrF!R32+FSS!R32+PřF!R32+FI!R32+PdF!R32+FSpS!R32+ESF!R32)/1000</f>
        <v>0</v>
      </c>
      <c r="T32" s="141"/>
      <c r="U32" s="174">
        <f>fak!S32</f>
        <v>331785.24707999994</v>
      </c>
    </row>
    <row r="33" spans="1:21" s="14" customFormat="1" ht="11.4" x14ac:dyDescent="0.2">
      <c r="A33" s="11"/>
      <c r="B33" s="17" t="s">
        <v>34</v>
      </c>
      <c r="C33" s="17"/>
      <c r="D33" s="17"/>
      <c r="E33" s="151">
        <v>31</v>
      </c>
      <c r="F33" s="51" t="e">
        <f>LF!#REF!/1000</f>
        <v>#REF!</v>
      </c>
      <c r="G33" s="67" t="e">
        <f>FF!#REF!/1000</f>
        <v>#REF!</v>
      </c>
      <c r="H33" s="67" t="e">
        <f>PrF!#REF!/1000</f>
        <v>#REF!</v>
      </c>
      <c r="I33" s="67" t="e">
        <f>FSS!#REF!/1000</f>
        <v>#REF!</v>
      </c>
      <c r="J33" s="67" t="e">
        <f>PřF!#REF!/1000</f>
        <v>#REF!</v>
      </c>
      <c r="K33" s="67" t="e">
        <f>FI!#REF!/1000</f>
        <v>#REF!</v>
      </c>
      <c r="L33" s="67" t="e">
        <f>PdF!#REF!/1000</f>
        <v>#REF!</v>
      </c>
      <c r="M33" s="67" t="e">
        <f>FSpS!#REF!/1000</f>
        <v>#REF!</v>
      </c>
      <c r="N33" s="67" t="e">
        <f>ESF!#REF!/1000</f>
        <v>#REF!</v>
      </c>
      <c r="O33" s="194" t="e">
        <f t="shared" si="4"/>
        <v>#REF!</v>
      </c>
      <c r="P33" s="208"/>
      <c r="Q33" s="52" t="e">
        <f>fakulty!#REF!</f>
        <v>#REF!</v>
      </c>
      <c r="R33" s="52" t="e">
        <f>LF!#REF!/1000+FF!#REF!/1000+PrF!#REF!/1000+FSS!#REF!/1000+PřF!#REF!/1000+FI!#REF!/1000+PdF!#REF!/1000+FSpS!#REF!/1000+ESF!#REF!/1000</f>
        <v>#REF!</v>
      </c>
      <c r="S33" s="52" t="e">
        <f>(LF!#REF!+FF!#REF!+PrF!#REF!+FSS!#REF!+PřF!#REF!+FI!#REF!+PdF!#REF!+FSpS!#REF!+ESF!#REF!)/1000</f>
        <v>#REF!</v>
      </c>
      <c r="T33" s="40"/>
      <c r="U33" s="176"/>
    </row>
    <row r="34" spans="1:21" s="14" customFormat="1" ht="11.4" x14ac:dyDescent="0.2">
      <c r="A34" s="11"/>
      <c r="B34" s="17" t="s">
        <v>51</v>
      </c>
      <c r="C34" s="17"/>
      <c r="D34" s="17"/>
      <c r="E34" s="151">
        <v>32</v>
      </c>
      <c r="F34" s="51">
        <f>LF!P33/1000</f>
        <v>0</v>
      </c>
      <c r="G34" s="67">
        <f>FF!P33/1000</f>
        <v>0</v>
      </c>
      <c r="H34" s="67">
        <f>PrF!P33/1000</f>
        <v>0</v>
      </c>
      <c r="I34" s="67">
        <f>FSS!P33/1000</f>
        <v>0</v>
      </c>
      <c r="J34" s="67">
        <f>PřF!P33/1000</f>
        <v>0</v>
      </c>
      <c r="K34" s="67">
        <f>FI!P33/1000</f>
        <v>0</v>
      </c>
      <c r="L34" s="67">
        <f>PdF!P33/1000</f>
        <v>0</v>
      </c>
      <c r="M34" s="67">
        <f>FSpS!P33/1000</f>
        <v>0</v>
      </c>
      <c r="N34" s="67">
        <f>ESF!P33/1000</f>
        <v>0</v>
      </c>
      <c r="O34" s="194">
        <f t="shared" si="4"/>
        <v>0</v>
      </c>
      <c r="P34" s="208"/>
      <c r="Q34" s="52">
        <f>fakulty!P33</f>
        <v>0</v>
      </c>
      <c r="R34" s="52">
        <f>LF!S33/1000+FF!S33/1000+PrF!S33/1000+FSS!S33/1000+PřF!S33/1000+FI!S33/1000+PdF!S33/1000+FSpS!S33/1000+ESF!S33/1000</f>
        <v>0</v>
      </c>
      <c r="S34" s="52">
        <f>(LF!R33+FF!R33+PrF!R33+FSS!R33+PřF!R33+FI!R33+PdF!R33+FSpS!R33+ESF!R33)/1000</f>
        <v>0</v>
      </c>
      <c r="T34" s="40"/>
      <c r="U34" s="176"/>
    </row>
    <row r="35" spans="1:21" s="14" customFormat="1" ht="11.4" x14ac:dyDescent="0.2">
      <c r="A35" s="11"/>
      <c r="B35" s="17" t="s">
        <v>36</v>
      </c>
      <c r="C35" s="17"/>
      <c r="D35" s="17"/>
      <c r="E35" s="151">
        <v>33</v>
      </c>
      <c r="F35" s="51">
        <f>LF!P34/1000</f>
        <v>0</v>
      </c>
      <c r="G35" s="67">
        <f>FF!P34/1000</f>
        <v>0</v>
      </c>
      <c r="H35" s="67">
        <f>PrF!P34/1000</f>
        <v>0</v>
      </c>
      <c r="I35" s="67">
        <f>FSS!P34/1000</f>
        <v>0</v>
      </c>
      <c r="J35" s="67">
        <f>PřF!P34/1000</f>
        <v>0</v>
      </c>
      <c r="K35" s="67">
        <f>FI!P34/1000</f>
        <v>0</v>
      </c>
      <c r="L35" s="67">
        <f>PdF!P34/1000</f>
        <v>0</v>
      </c>
      <c r="M35" s="67">
        <f>FSpS!P34/1000</f>
        <v>0</v>
      </c>
      <c r="N35" s="67">
        <f>ESF!P34/1000</f>
        <v>0</v>
      </c>
      <c r="O35" s="194">
        <f t="shared" si="4"/>
        <v>0</v>
      </c>
      <c r="P35" s="208"/>
      <c r="Q35" s="52">
        <f>fakulty!P34</f>
        <v>20267</v>
      </c>
      <c r="R35" s="52">
        <f>LF!S34/1000+FF!S34/1000+PrF!S34/1000+FSS!S34/1000+PřF!S34/1000+FI!S34/1000+PdF!S34/1000+FSpS!S34/1000+ESF!S34/1000</f>
        <v>21.54929143</v>
      </c>
      <c r="S35" s="52">
        <f>(LF!R34+FF!R34+PrF!R34+FSS!R34+PřF!R34+FI!R34+PdF!R34+FSpS!R34+ESF!R34)/1000</f>
        <v>0</v>
      </c>
      <c r="T35" s="40"/>
      <c r="U35" s="176"/>
    </row>
    <row r="36" spans="1:21" s="14" customFormat="1" ht="11.4" x14ac:dyDescent="0.2">
      <c r="A36" s="11"/>
      <c r="B36" s="17" t="s">
        <v>38</v>
      </c>
      <c r="C36" s="17"/>
      <c r="D36" s="17"/>
      <c r="E36" s="151">
        <v>34</v>
      </c>
      <c r="F36" s="51">
        <f>LF!P35/1000</f>
        <v>0</v>
      </c>
      <c r="G36" s="67">
        <f>FF!P35/1000</f>
        <v>0</v>
      </c>
      <c r="H36" s="67">
        <f>PrF!P35/1000</f>
        <v>0</v>
      </c>
      <c r="I36" s="67">
        <f>FSS!P35/1000</f>
        <v>0</v>
      </c>
      <c r="J36" s="67">
        <f>PřF!P35/1000</f>
        <v>0</v>
      </c>
      <c r="K36" s="67">
        <f>FI!P35/1000</f>
        <v>0</v>
      </c>
      <c r="L36" s="67">
        <f>PdF!P35/1000</f>
        <v>0</v>
      </c>
      <c r="M36" s="67">
        <f>FSpS!P35/1000</f>
        <v>0</v>
      </c>
      <c r="N36" s="67">
        <f>ESF!P35/1000</f>
        <v>0</v>
      </c>
      <c r="O36" s="194">
        <f t="shared" si="4"/>
        <v>0</v>
      </c>
      <c r="P36" s="208"/>
      <c r="Q36" s="52">
        <f>fakulty!P35</f>
        <v>62899.589</v>
      </c>
      <c r="R36" s="52">
        <f>LF!S35/1000+FF!S35/1000+PrF!S35/1000+FSS!S35/1000+PřF!S35/1000+FI!S35/1000+PdF!S35/1000+FSpS!S35/1000+ESF!S35/1000</f>
        <v>21.971854</v>
      </c>
      <c r="S36" s="52">
        <f>(LF!R35+FF!R35+PrF!R35+FSS!R35+PřF!R35+FI!R35+PdF!R35+FSpS!R35+ESF!R35)/1000</f>
        <v>0</v>
      </c>
      <c r="T36" s="40"/>
      <c r="U36" s="176"/>
    </row>
    <row r="37" spans="1:21" s="14" customFormat="1" ht="11.4" x14ac:dyDescent="0.2">
      <c r="A37" s="11"/>
      <c r="B37" s="17" t="s">
        <v>53</v>
      </c>
      <c r="C37" s="17"/>
      <c r="D37" s="17"/>
      <c r="E37" s="151">
        <v>35</v>
      </c>
      <c r="F37" s="51">
        <f>LF!P36/1000</f>
        <v>0</v>
      </c>
      <c r="G37" s="67">
        <f>FF!P36/1000</f>
        <v>0</v>
      </c>
      <c r="H37" s="67">
        <f>PrF!P36/1000</f>
        <v>0</v>
      </c>
      <c r="I37" s="67">
        <f>FSS!P36/1000</f>
        <v>0</v>
      </c>
      <c r="J37" s="67">
        <f>PřF!P36/1000</f>
        <v>0</v>
      </c>
      <c r="K37" s="67">
        <f>FI!P36/1000</f>
        <v>0</v>
      </c>
      <c r="L37" s="67">
        <f>PdF!P36/1000</f>
        <v>0</v>
      </c>
      <c r="M37" s="67">
        <f>FSpS!P36/1000</f>
        <v>0</v>
      </c>
      <c r="N37" s="67">
        <f>ESF!P36/1000</f>
        <v>0</v>
      </c>
      <c r="O37" s="194">
        <f t="shared" si="4"/>
        <v>0</v>
      </c>
      <c r="P37" s="208"/>
      <c r="Q37" s="52">
        <f>fakulty!P36</f>
        <v>27184.366410000002</v>
      </c>
      <c r="R37" s="52">
        <f>LF!S36/1000+FF!S36/1000+PrF!S36/1000+FSS!S36/1000+PřF!S36/1000+FI!S36/1000+PdF!S36/1000+FSpS!S36/1000+ESF!S36/1000</f>
        <v>49.580754720000002</v>
      </c>
      <c r="S37" s="52">
        <f>(LF!R36+FF!R36+PrF!R36+FSS!R36+PřF!R36+FI!R36+PdF!R36+FSpS!R36+ESF!R36)/1000</f>
        <v>0</v>
      </c>
      <c r="T37" s="40"/>
      <c r="U37" s="176"/>
    </row>
    <row r="38" spans="1:21" s="14" customFormat="1" ht="11.4" x14ac:dyDescent="0.2">
      <c r="A38" s="11"/>
      <c r="B38" s="17" t="s">
        <v>126</v>
      </c>
      <c r="C38" s="17"/>
      <c r="D38" s="17"/>
      <c r="E38" s="151">
        <v>36</v>
      </c>
      <c r="F38" s="51">
        <f>LF!P37/1000</f>
        <v>0</v>
      </c>
      <c r="G38" s="67">
        <f>FF!P37/1000</f>
        <v>0</v>
      </c>
      <c r="H38" s="67">
        <f>PrF!P37/1000</f>
        <v>0</v>
      </c>
      <c r="I38" s="67">
        <f>FSS!P37/1000</f>
        <v>0</v>
      </c>
      <c r="J38" s="67">
        <f>PřF!P37/1000</f>
        <v>0</v>
      </c>
      <c r="K38" s="67">
        <f>FI!P37/1000</f>
        <v>0</v>
      </c>
      <c r="L38" s="67">
        <f>PdF!P37/1000</f>
        <v>0</v>
      </c>
      <c r="M38" s="67">
        <f>FSpS!P37/1000</f>
        <v>0</v>
      </c>
      <c r="N38" s="67">
        <f>ESF!P37/1000</f>
        <v>0</v>
      </c>
      <c r="O38" s="194">
        <f t="shared" si="4"/>
        <v>0</v>
      </c>
      <c r="P38" s="208"/>
      <c r="Q38" s="52">
        <f>fakulty!P37</f>
        <v>840428.81512642698</v>
      </c>
      <c r="R38" s="52">
        <f>LF!S37/1000+FF!S37/1000+PrF!S37/1000+FSS!S37/1000+PřF!S37/1000+FI!S37/1000+PdF!S37/1000+FSpS!S37/1000+ESF!S37/1000</f>
        <v>809.24645007000015</v>
      </c>
      <c r="S38" s="52">
        <f>(LF!R37+FF!R37+PrF!R37+FSS!R37+PřF!R37+FI!R37+PdF!R37+FSpS!R37+ESF!R37)/1000</f>
        <v>0</v>
      </c>
      <c r="T38" s="40"/>
      <c r="U38" s="176"/>
    </row>
    <row r="39" spans="1:21" s="14" customFormat="1" ht="11.4" x14ac:dyDescent="0.2">
      <c r="A39" s="11"/>
      <c r="B39" s="17" t="s">
        <v>54</v>
      </c>
      <c r="C39" s="17"/>
      <c r="D39" s="17"/>
      <c r="E39" s="151">
        <v>37</v>
      </c>
      <c r="F39" s="51">
        <f>LF!P39/1000</f>
        <v>0</v>
      </c>
      <c r="G39" s="67">
        <f>FF!P39/1000</f>
        <v>0</v>
      </c>
      <c r="H39" s="67">
        <f>PrF!P39/1000</f>
        <v>0</v>
      </c>
      <c r="I39" s="67">
        <f>FSS!P39/1000</f>
        <v>0</v>
      </c>
      <c r="J39" s="67">
        <f>PřF!P39/1000</f>
        <v>0</v>
      </c>
      <c r="K39" s="67">
        <f>FI!P39/1000</f>
        <v>0</v>
      </c>
      <c r="L39" s="67">
        <f>PdF!P39/1000</f>
        <v>0</v>
      </c>
      <c r="M39" s="67">
        <f>FSpS!P39/1000</f>
        <v>0</v>
      </c>
      <c r="N39" s="67">
        <f>ESF!P39/1000</f>
        <v>0</v>
      </c>
      <c r="O39" s="194">
        <f t="shared" si="4"/>
        <v>0</v>
      </c>
      <c r="P39" s="208"/>
      <c r="Q39" s="52" t="e">
        <f>fakulty!#REF!</f>
        <v>#REF!</v>
      </c>
      <c r="R39" s="52">
        <f>LF!S39/1000+FF!S39/1000+PrF!S39/1000+FSS!S39/1000+PřF!S39/1000+FI!S39/1000+PdF!S39/1000+FSpS!S39/1000+ESF!S39/1000</f>
        <v>490.62571892999995</v>
      </c>
      <c r="S39" s="52">
        <f>(LF!R39+FF!R39+PrF!R39+FSS!R39+PřF!R39+FI!R39+PdF!R39+FSpS!R39+ESF!R39)/1000</f>
        <v>0</v>
      </c>
      <c r="T39" s="40"/>
      <c r="U39" s="176"/>
    </row>
    <row r="40" spans="1:21" s="14" customFormat="1" ht="11.4" x14ac:dyDescent="0.2">
      <c r="A40" s="11"/>
      <c r="B40" s="17" t="s">
        <v>55</v>
      </c>
      <c r="C40" s="17"/>
      <c r="D40" s="17"/>
      <c r="E40" s="151">
        <v>38</v>
      </c>
      <c r="F40" s="51">
        <f>LF!P38/1000</f>
        <v>0</v>
      </c>
      <c r="G40" s="67">
        <f>FF!P38/1000</f>
        <v>0</v>
      </c>
      <c r="H40" s="67">
        <f>PrF!P38/1000</f>
        <v>0</v>
      </c>
      <c r="I40" s="67">
        <f>FSS!P38/1000</f>
        <v>0</v>
      </c>
      <c r="J40" s="67">
        <f>PřF!P38/1000</f>
        <v>0</v>
      </c>
      <c r="K40" s="67">
        <f>FI!P38/1000</f>
        <v>0</v>
      </c>
      <c r="L40" s="67">
        <f>PdF!P38/1000</f>
        <v>0</v>
      </c>
      <c r="M40" s="67">
        <f>FSpS!P38/1000</f>
        <v>0</v>
      </c>
      <c r="N40" s="67">
        <f>ESF!P38/1000</f>
        <v>0</v>
      </c>
      <c r="O40" s="194">
        <f t="shared" si="4"/>
        <v>0</v>
      </c>
      <c r="P40" s="208"/>
      <c r="Q40" s="52">
        <f>fakulty!P38</f>
        <v>1130205.79431</v>
      </c>
      <c r="R40" s="52">
        <f>LF!S38/1000+FF!S38/1000+PrF!S38/1000+FSS!S38/1000+PřF!S38/1000+FI!S38/1000+PdF!S38/1000+FSpS!S38/1000+ESF!S38/1000</f>
        <v>1079.1778849999998</v>
      </c>
      <c r="S40" s="52">
        <f>(LF!R38+FF!R38+PrF!R38+FSS!R38+PřF!R38+FI!R38+PdF!R38+FSpS!R38+ESF!R38)/1000</f>
        <v>0</v>
      </c>
      <c r="T40" s="40"/>
      <c r="U40" s="176"/>
    </row>
    <row r="41" spans="1:21" s="14" customFormat="1" ht="11.4" x14ac:dyDescent="0.2">
      <c r="A41" s="11"/>
      <c r="B41" s="17" t="s">
        <v>134</v>
      </c>
      <c r="C41" s="17"/>
      <c r="D41" s="17"/>
      <c r="E41" s="151">
        <v>39</v>
      </c>
      <c r="F41" s="51" t="e">
        <f>LF!#REF!/1000</f>
        <v>#REF!</v>
      </c>
      <c r="G41" s="67" t="e">
        <f>FF!#REF!/1000</f>
        <v>#REF!</v>
      </c>
      <c r="H41" s="67" t="e">
        <f>PrF!#REF!/1000</f>
        <v>#REF!</v>
      </c>
      <c r="I41" s="67" t="e">
        <f>FSS!#REF!/1000</f>
        <v>#REF!</v>
      </c>
      <c r="J41" s="67" t="e">
        <f>PřF!#REF!/1000</f>
        <v>#REF!</v>
      </c>
      <c r="K41" s="67" t="e">
        <f>FI!#REF!/1000</f>
        <v>#REF!</v>
      </c>
      <c r="L41" s="67" t="e">
        <f>PdF!#REF!/1000</f>
        <v>#REF!</v>
      </c>
      <c r="M41" s="67" t="e">
        <f>FSpS!#REF!/1000</f>
        <v>#REF!</v>
      </c>
      <c r="N41" s="67" t="e">
        <f>ESF!#REF!/1000</f>
        <v>#REF!</v>
      </c>
      <c r="O41" s="194" t="e">
        <f t="shared" si="4"/>
        <v>#REF!</v>
      </c>
      <c r="P41" s="208"/>
      <c r="Q41" s="52">
        <f>fakulty!P39</f>
        <v>386074.66026000003</v>
      </c>
      <c r="R41" s="52" t="e">
        <f>LF!#REF!/1000+FF!#REF!/1000+PrF!#REF!/1000+FSS!#REF!/1000+PřF!#REF!/1000+FI!#REF!/1000+PdF!#REF!/1000+FSpS!#REF!/1000+ESF!#REF!/1000</f>
        <v>#REF!</v>
      </c>
      <c r="S41" s="52" t="e">
        <f>(LF!#REF!+FF!#REF!+PrF!#REF!+FSS!#REF!+PřF!#REF!+FI!#REF!+PdF!#REF!+FSpS!#REF!+ESF!#REF!)/1000</f>
        <v>#REF!</v>
      </c>
      <c r="T41" s="40"/>
      <c r="U41" s="176"/>
    </row>
    <row r="42" spans="1:21" s="14" customFormat="1" ht="11.4" x14ac:dyDescent="0.2">
      <c r="A42" s="11"/>
      <c r="B42" s="17" t="s">
        <v>56</v>
      </c>
      <c r="C42" s="17"/>
      <c r="D42" s="17"/>
      <c r="E42" s="151">
        <v>40</v>
      </c>
      <c r="F42" s="51">
        <f>LF!P40/1000</f>
        <v>0</v>
      </c>
      <c r="G42" s="67">
        <f>FF!P40/1000</f>
        <v>0</v>
      </c>
      <c r="H42" s="67">
        <f>PrF!P40/1000</f>
        <v>0</v>
      </c>
      <c r="I42" s="67">
        <f>FSS!P40/1000</f>
        <v>0</v>
      </c>
      <c r="J42" s="67">
        <f>PřF!P40/1000</f>
        <v>0</v>
      </c>
      <c r="K42" s="67">
        <f>FI!P40/1000</f>
        <v>0</v>
      </c>
      <c r="L42" s="67">
        <f>PdF!P40/1000</f>
        <v>0</v>
      </c>
      <c r="M42" s="67">
        <f>FSpS!P40/1000</f>
        <v>0</v>
      </c>
      <c r="N42" s="67">
        <f>ESF!P40/1000</f>
        <v>0</v>
      </c>
      <c r="O42" s="194">
        <f t="shared" si="4"/>
        <v>0</v>
      </c>
      <c r="P42" s="208"/>
      <c r="Q42" s="52">
        <f>fakulty!P40</f>
        <v>1296.9483399999999</v>
      </c>
      <c r="R42" s="52">
        <f>LF!S40/1000+FF!S40/1000+PrF!S40/1000+FSS!S40/1000+PřF!S40/1000+FI!S40/1000+PdF!S40/1000+FSpS!S40/1000+ESF!S40/1000</f>
        <v>6.9875324000000001</v>
      </c>
      <c r="S42" s="52">
        <f>(LF!R40+FF!R40+PrF!R40+FSS!R40+PřF!R40+FI!R40+PdF!R40+FSpS!R40+ESF!R40)/1000</f>
        <v>0</v>
      </c>
      <c r="T42" s="40"/>
      <c r="U42" s="176"/>
    </row>
    <row r="43" spans="1:21" s="14" customFormat="1" ht="11.4" x14ac:dyDescent="0.2">
      <c r="A43" s="11"/>
      <c r="B43" s="17" t="s">
        <v>57</v>
      </c>
      <c r="C43" s="17"/>
      <c r="D43" s="17"/>
      <c r="E43" s="151">
        <v>41</v>
      </c>
      <c r="F43" s="51">
        <f>LF!P41/1000</f>
        <v>0</v>
      </c>
      <c r="G43" s="67">
        <f>FF!P41/1000</f>
        <v>0</v>
      </c>
      <c r="H43" s="67">
        <f>PrF!P41/1000</f>
        <v>0</v>
      </c>
      <c r="I43" s="67">
        <f>FSS!P41/1000</f>
        <v>0</v>
      </c>
      <c r="J43" s="67">
        <f>PřF!P41/1000</f>
        <v>0</v>
      </c>
      <c r="K43" s="67">
        <f>FI!P41/1000</f>
        <v>0</v>
      </c>
      <c r="L43" s="67">
        <f>PdF!P41/1000</f>
        <v>0</v>
      </c>
      <c r="M43" s="67">
        <f>FSpS!P41/1000</f>
        <v>0</v>
      </c>
      <c r="N43" s="67">
        <f>ESF!P41/1000</f>
        <v>0</v>
      </c>
      <c r="O43" s="194">
        <f t="shared" si="4"/>
        <v>0</v>
      </c>
      <c r="P43" s="208"/>
      <c r="Q43" s="52">
        <f>fakulty!P41</f>
        <v>840028.75456110004</v>
      </c>
      <c r="R43" s="52">
        <f>LF!S41/1000+FF!S41/1000+PrF!S41/1000+FSS!S41/1000+PřF!S41/1000+FI!S41/1000+PdF!S41/1000+FSpS!S41/1000+ESF!S41/1000</f>
        <v>862.20599851000009</v>
      </c>
      <c r="S43" s="52">
        <f>(LF!R41+FF!R41+PrF!R41+FSS!R41+PřF!R41+FI!R41+PdF!R41+FSpS!R41+ESF!R41)/1000</f>
        <v>0</v>
      </c>
      <c r="T43" s="40"/>
      <c r="U43" s="176"/>
    </row>
    <row r="44" spans="1:21" s="14" customFormat="1" ht="11.4" x14ac:dyDescent="0.2">
      <c r="A44" s="11"/>
      <c r="B44" s="17" t="s">
        <v>58</v>
      </c>
      <c r="C44" s="17"/>
      <c r="D44" s="17"/>
      <c r="E44" s="151">
        <v>42</v>
      </c>
      <c r="F44" s="51">
        <f>LF!P42/1000</f>
        <v>0</v>
      </c>
      <c r="G44" s="67">
        <f>FF!P42/1000</f>
        <v>0</v>
      </c>
      <c r="H44" s="67">
        <f>PrF!P42/1000</f>
        <v>0</v>
      </c>
      <c r="I44" s="67">
        <f>FSS!P42/1000</f>
        <v>0</v>
      </c>
      <c r="J44" s="67">
        <f>PřF!P42/1000</f>
        <v>0</v>
      </c>
      <c r="K44" s="67">
        <f>FI!P42/1000</f>
        <v>0</v>
      </c>
      <c r="L44" s="67">
        <f>PdF!P42/1000</f>
        <v>0</v>
      </c>
      <c r="M44" s="67">
        <f>FSpS!P42/1000</f>
        <v>0</v>
      </c>
      <c r="N44" s="67">
        <f>ESF!P42/1000</f>
        <v>0</v>
      </c>
      <c r="O44" s="194">
        <f t="shared" si="4"/>
        <v>0</v>
      </c>
      <c r="P44" s="208"/>
      <c r="Q44" s="52">
        <f>fakulty!P42</f>
        <v>325187.57424666418</v>
      </c>
      <c r="R44" s="52">
        <f>LF!S42/1000+FF!S42/1000+PrF!S42/1000+FSS!S42/1000+PřF!S42/1000+FI!S42/1000+PdF!S42/1000+FSpS!S42/1000+ESF!S42/1000</f>
        <v>262.84896182</v>
      </c>
      <c r="S44" s="52">
        <f>(LF!R42+FF!R42+PrF!R42+FSS!R42+PřF!R42+FI!R42+PdF!R42+FSpS!R42+ESF!R42)/1000</f>
        <v>0</v>
      </c>
      <c r="T44" s="40"/>
      <c r="U44" s="176"/>
    </row>
    <row r="45" spans="1:21" s="14" customFormat="1" ht="11.4" x14ac:dyDescent="0.2">
      <c r="A45" s="20"/>
      <c r="B45" s="21" t="s">
        <v>46</v>
      </c>
      <c r="C45" s="21"/>
      <c r="D45" s="21"/>
      <c r="E45" s="152">
        <v>43</v>
      </c>
      <c r="F45" s="73">
        <f>LF!P43/1000</f>
        <v>0</v>
      </c>
      <c r="G45" s="99">
        <f>FF!P43/1000</f>
        <v>0</v>
      </c>
      <c r="H45" s="99">
        <f>PrF!P43/1000</f>
        <v>0</v>
      </c>
      <c r="I45" s="99">
        <f>FSS!P43/1000</f>
        <v>0</v>
      </c>
      <c r="J45" s="99">
        <f>PřF!P43/1000</f>
        <v>0</v>
      </c>
      <c r="K45" s="99">
        <f>FI!P43/1000</f>
        <v>0</v>
      </c>
      <c r="L45" s="99">
        <f>PdF!P43/1000</f>
        <v>0</v>
      </c>
      <c r="M45" s="99">
        <f>FSpS!P43/1000</f>
        <v>0</v>
      </c>
      <c r="N45" s="99">
        <f>ESF!P43/1000</f>
        <v>0</v>
      </c>
      <c r="O45" s="316">
        <f t="shared" si="4"/>
        <v>0</v>
      </c>
      <c r="P45" s="210"/>
      <c r="Q45" s="54">
        <f>fakulty!P43</f>
        <v>123663.05406520001</v>
      </c>
      <c r="R45" s="54">
        <f>LF!S43/1000+FF!S43/1000+PrF!S43/1000+FSS!S43/1000+PřF!S43/1000+FI!S43/1000+PdF!S43/1000+FSpS!S43/1000+ESF!S43/1000</f>
        <v>122.17969482999997</v>
      </c>
      <c r="S45" s="54">
        <f>(LF!R43+FF!R43+PrF!R43+FSS!R43+PřF!R43+FI!R43+PdF!R43+FSpS!R43+ESF!R43)/1000</f>
        <v>0</v>
      </c>
      <c r="T45" s="40"/>
      <c r="U45" s="176"/>
    </row>
    <row r="46" spans="1:21" s="14" customFormat="1" ht="12" thickBot="1" x14ac:dyDescent="0.25">
      <c r="A46" s="22" t="s">
        <v>59</v>
      </c>
      <c r="B46" s="23"/>
      <c r="C46" s="23"/>
      <c r="D46" s="23"/>
      <c r="E46" s="151">
        <v>44</v>
      </c>
      <c r="F46" s="56">
        <f t="shared" ref="F46:O46" si="5">F29+F34+F38+F43+F44+F45-F4-F27</f>
        <v>0</v>
      </c>
      <c r="G46" s="100">
        <f t="shared" si="5"/>
        <v>0</v>
      </c>
      <c r="H46" s="100">
        <f t="shared" si="5"/>
        <v>0</v>
      </c>
      <c r="I46" s="100">
        <f t="shared" si="5"/>
        <v>0</v>
      </c>
      <c r="J46" s="100">
        <f t="shared" si="5"/>
        <v>0</v>
      </c>
      <c r="K46" s="100">
        <f t="shared" si="5"/>
        <v>0</v>
      </c>
      <c r="L46" s="100">
        <f t="shared" si="5"/>
        <v>0</v>
      </c>
      <c r="M46" s="100">
        <f t="shared" si="5"/>
        <v>0</v>
      </c>
      <c r="N46" s="100">
        <f t="shared" si="5"/>
        <v>0</v>
      </c>
      <c r="O46" s="317">
        <f t="shared" si="5"/>
        <v>0</v>
      </c>
      <c r="P46" s="84">
        <f>P29+P34+P38+P43+P44+P45+-P4-P27</f>
        <v>0</v>
      </c>
      <c r="Q46" s="49">
        <f>(LF!P44+FF!P44+PrF!P44+FSS!P44+PřF!P44+FI!P44+PdF!P44+FSpS!P44+ESF!P44)/1000</f>
        <v>0</v>
      </c>
      <c r="R46" s="49">
        <f>LF!S44/1000+FF!S44/1000+PrF!S44/1000+FSS!S44/1000+PřF!S44/1000+FI!S44/1000+PdF!S44/1000+FSpS!S44/1000+ESF!S44/1000</f>
        <v>40.612853960000081</v>
      </c>
      <c r="S46" s="190">
        <f>(LF!R44+FF!R44+PrF!R44+FSS!R44+PřF!R44+FI!R44+PdF!R44+FSpS!R44+ESF!R44)/1000</f>
        <v>0</v>
      </c>
      <c r="T46" s="40"/>
      <c r="U46" s="176"/>
    </row>
    <row r="47" spans="1:21" ht="13.8" thickBot="1" x14ac:dyDescent="0.3">
      <c r="A47" s="18" t="s">
        <v>60</v>
      </c>
      <c r="B47" s="19"/>
      <c r="C47" s="19"/>
      <c r="D47" s="19"/>
      <c r="E47" s="148">
        <v>45</v>
      </c>
      <c r="F47" s="108" t="e">
        <f t="shared" ref="F47:S47" si="6">F28-F3</f>
        <v>#REF!</v>
      </c>
      <c r="G47" s="95" t="e">
        <f t="shared" si="6"/>
        <v>#REF!</v>
      </c>
      <c r="H47" s="95" t="e">
        <f t="shared" si="6"/>
        <v>#REF!</v>
      </c>
      <c r="I47" s="95" t="e">
        <f t="shared" si="6"/>
        <v>#REF!</v>
      </c>
      <c r="J47" s="98" t="e">
        <f t="shared" si="6"/>
        <v>#REF!</v>
      </c>
      <c r="K47" s="98" t="e">
        <f t="shared" si="6"/>
        <v>#REF!</v>
      </c>
      <c r="L47" s="98" t="e">
        <f t="shared" si="6"/>
        <v>#REF!</v>
      </c>
      <c r="M47" s="98" t="e">
        <f t="shared" si="6"/>
        <v>#REF!</v>
      </c>
      <c r="N47" s="95" t="e">
        <f t="shared" si="6"/>
        <v>#REF!</v>
      </c>
      <c r="O47" s="78" t="e">
        <f t="shared" si="6"/>
        <v>#REF!</v>
      </c>
      <c r="P47" s="144">
        <f t="shared" si="6"/>
        <v>0</v>
      </c>
      <c r="Q47" s="42" t="e">
        <f t="shared" si="6"/>
        <v>#REF!</v>
      </c>
      <c r="R47" s="42" t="e">
        <f t="shared" si="6"/>
        <v>#REF!</v>
      </c>
      <c r="S47" s="42" t="e">
        <f t="shared" si="6"/>
        <v>#REF!</v>
      </c>
    </row>
    <row r="48" spans="1:21" ht="10.5" customHeight="1" x14ac:dyDescent="0.25">
      <c r="A48" s="24"/>
      <c r="B48" s="24"/>
      <c r="C48" s="24"/>
      <c r="D48" s="24"/>
      <c r="E48" s="25"/>
    </row>
    <row r="49" spans="1:21" ht="13.5" customHeight="1" x14ac:dyDescent="0.25">
      <c r="A49" s="24"/>
      <c r="B49" s="24"/>
      <c r="C49" s="24"/>
      <c r="D49" s="24" t="s">
        <v>123</v>
      </c>
      <c r="E49" s="25"/>
      <c r="F49" s="218" t="e">
        <f>LF!#REF!/1000</f>
        <v>#REF!</v>
      </c>
      <c r="G49" s="218" t="e">
        <f>FF!#REF!/1000</f>
        <v>#REF!</v>
      </c>
      <c r="H49" s="218" t="e">
        <f>PrF!#REF!/1000</f>
        <v>#REF!</v>
      </c>
      <c r="I49" s="218" t="e">
        <f>FSS!#REF!/1000</f>
        <v>#REF!</v>
      </c>
      <c r="J49" s="218" t="e">
        <f>PřF!#REF!/1000</f>
        <v>#REF!</v>
      </c>
      <c r="K49" s="218" t="e">
        <f>FI!#REF!/1000</f>
        <v>#REF!</v>
      </c>
      <c r="L49" s="218" t="e">
        <f>PdF!#REF!/1000</f>
        <v>#REF!</v>
      </c>
      <c r="M49" s="218" t="e">
        <f>FSpS!#REF!/1000</f>
        <v>#REF!</v>
      </c>
      <c r="N49" s="218" t="e">
        <f>ESF!#REF!/1000</f>
        <v>#REF!</v>
      </c>
      <c r="O49" s="218" t="e">
        <f>fak!#REF!/1000</f>
        <v>#REF!</v>
      </c>
      <c r="R49" s="64" t="e">
        <f>fak!#REF!/1000</f>
        <v>#REF!</v>
      </c>
    </row>
    <row r="50" spans="1:21" ht="8.25" customHeight="1" x14ac:dyDescent="0.25">
      <c r="A50" s="24"/>
      <c r="B50" s="24"/>
      <c r="C50" s="24"/>
      <c r="D50" s="24"/>
      <c r="E50" s="25"/>
    </row>
    <row r="51" spans="1:21" s="24" customFormat="1" ht="13.5" customHeight="1" x14ac:dyDescent="0.25">
      <c r="A51" s="1077" t="s">
        <v>124</v>
      </c>
      <c r="B51" s="1078"/>
      <c r="C51" s="1078"/>
      <c r="D51" s="1078"/>
      <c r="E51" s="25"/>
      <c r="F51" s="165" t="e">
        <f>LF!#REF!/1000</f>
        <v>#REF!</v>
      </c>
      <c r="G51" s="165" t="e">
        <f>FF!#REF!/1000</f>
        <v>#REF!</v>
      </c>
      <c r="H51" s="165" t="e">
        <f>PrF!#REF!/1000</f>
        <v>#REF!</v>
      </c>
      <c r="I51" s="165" t="e">
        <f>FSS!#REF!/1000</f>
        <v>#REF!</v>
      </c>
      <c r="J51" s="166" t="e">
        <f>PřF!#REF!/1000</f>
        <v>#REF!</v>
      </c>
      <c r="K51" s="166" t="e">
        <f>FI!#REF!/1000</f>
        <v>#REF!</v>
      </c>
      <c r="L51" s="166" t="e">
        <f>PdF!#REF!/1000</f>
        <v>#REF!</v>
      </c>
      <c r="M51" s="166" t="e">
        <f>FSpS!#REF!/1000</f>
        <v>#REF!</v>
      </c>
      <c r="N51" s="166" t="e">
        <f>ESF!#REF!/1000</f>
        <v>#REF!</v>
      </c>
      <c r="O51" s="198" t="e">
        <f>fak!#REF!/1000</f>
        <v>#REF!</v>
      </c>
      <c r="Q51" s="64"/>
      <c r="R51" s="64"/>
      <c r="S51" s="178"/>
      <c r="T51" s="40"/>
      <c r="U51" s="178"/>
    </row>
  </sheetData>
  <mergeCells count="4">
    <mergeCell ref="A1:D1"/>
    <mergeCell ref="C2:D2"/>
    <mergeCell ref="A51:D51"/>
    <mergeCell ref="T1:T2"/>
  </mergeCells>
  <phoneticPr fontId="0" type="noConversion"/>
  <conditionalFormatting sqref="F46:N47">
    <cfRule type="cellIs" dxfId="3" priority="1" stopIfTrue="1" operator="lessThan">
      <formula>0</formula>
    </cfRule>
  </conditionalFormatting>
  <printOptions horizontalCentered="1" verticalCentered="1"/>
  <pageMargins left="0.31496062992125984" right="0.27559055118110237" top="0.69" bottom="0.35433070866141736" header="0.19685039370078741" footer="0.27559055118110237"/>
  <pageSetup paperSize="9" scale="86" orientation="landscape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indexed="35"/>
    <pageSetUpPr fitToPage="1"/>
  </sheetPr>
  <dimension ref="A1:V65"/>
  <sheetViews>
    <sheetView topLeftCell="A31" workbookViewId="0">
      <selection activeCell="J50" sqref="J50"/>
    </sheetView>
  </sheetViews>
  <sheetFormatPr defaultColWidth="8.5546875" defaultRowHeight="13.2" x14ac:dyDescent="0.25"/>
  <cols>
    <col min="1" max="1" width="8.44140625" customWidth="1"/>
    <col min="2" max="2" width="5.5546875" customWidth="1"/>
    <col min="3" max="3" width="6.44140625" customWidth="1"/>
    <col min="4" max="4" width="28.5546875" customWidth="1"/>
    <col min="5" max="5" width="3.5546875" style="30" bestFit="1" customWidth="1"/>
    <col min="6" max="10" width="7.44140625" style="29" customWidth="1"/>
    <col min="11" max="11" width="7.44140625" style="29" hidden="1" customWidth="1"/>
    <col min="12" max="15" width="7.44140625" style="29" customWidth="1"/>
    <col min="16" max="16" width="8.88671875" style="197" customWidth="1"/>
    <col min="17" max="17" width="5.109375" hidden="1" customWidth="1"/>
    <col min="18" max="19" width="9.5546875" style="29" customWidth="1"/>
    <col min="20" max="20" width="8.5546875" style="175" hidden="1" customWidth="1"/>
    <col min="21" max="21" width="7" style="141" customWidth="1"/>
    <col min="22" max="22" width="7.88671875" style="175" customWidth="1"/>
  </cols>
  <sheetData>
    <row r="1" spans="1:22" ht="15.75" customHeight="1" x14ac:dyDescent="0.3">
      <c r="A1" s="1075" t="s">
        <v>144</v>
      </c>
      <c r="B1" s="1046"/>
      <c r="C1" s="1046"/>
      <c r="D1" s="1058"/>
      <c r="E1" s="1"/>
      <c r="F1" s="79" t="s">
        <v>88</v>
      </c>
      <c r="G1" s="93" t="s">
        <v>89</v>
      </c>
      <c r="H1" s="93" t="s">
        <v>90</v>
      </c>
      <c r="I1" s="93" t="s">
        <v>91</v>
      </c>
      <c r="J1" s="93" t="s">
        <v>92</v>
      </c>
      <c r="K1" s="93" t="s">
        <v>106</v>
      </c>
      <c r="L1" s="93" t="s">
        <v>93</v>
      </c>
      <c r="M1" s="93" t="s">
        <v>94</v>
      </c>
      <c r="N1" s="93" t="s">
        <v>95</v>
      </c>
      <c r="O1" s="85" t="s">
        <v>96</v>
      </c>
      <c r="P1" s="191" t="s">
        <v>114</v>
      </c>
      <c r="Q1" s="2" t="s">
        <v>1</v>
      </c>
      <c r="R1" s="35" t="s">
        <v>7</v>
      </c>
      <c r="S1" s="35" t="s">
        <v>114</v>
      </c>
      <c r="T1" s="35" t="s">
        <v>112</v>
      </c>
      <c r="U1" s="1079"/>
    </row>
    <row r="2" spans="1:22" s="7" customFormat="1" ht="13.8" thickBot="1" x14ac:dyDescent="0.3">
      <c r="A2" s="157" t="s">
        <v>108</v>
      </c>
      <c r="B2" s="4"/>
      <c r="C2" s="1059" t="s">
        <v>115</v>
      </c>
      <c r="D2" s="1060"/>
      <c r="E2" s="5" t="s">
        <v>5</v>
      </c>
      <c r="F2" s="80">
        <v>81</v>
      </c>
      <c r="G2" s="94">
        <v>82</v>
      </c>
      <c r="H2" s="94">
        <v>83</v>
      </c>
      <c r="I2" s="94">
        <v>84</v>
      </c>
      <c r="J2" s="94">
        <v>85</v>
      </c>
      <c r="K2" s="94">
        <v>87</v>
      </c>
      <c r="L2" s="94">
        <v>92</v>
      </c>
      <c r="M2" s="94">
        <v>96</v>
      </c>
      <c r="N2" s="94">
        <v>97</v>
      </c>
      <c r="O2" s="86">
        <v>99</v>
      </c>
      <c r="P2" s="192">
        <v>2011</v>
      </c>
      <c r="Q2" s="6" t="s">
        <v>7</v>
      </c>
      <c r="R2" s="39">
        <v>2011</v>
      </c>
      <c r="S2" s="39">
        <v>2010</v>
      </c>
      <c r="T2" s="39">
        <v>2009</v>
      </c>
      <c r="U2" s="1079"/>
      <c r="V2" s="175"/>
    </row>
    <row r="3" spans="1:22" ht="13.8" thickBot="1" x14ac:dyDescent="0.3">
      <c r="A3" s="8" t="s">
        <v>13</v>
      </c>
      <c r="B3" s="9"/>
      <c r="C3" s="9"/>
      <c r="D3" s="9"/>
      <c r="E3" s="10">
        <v>1</v>
      </c>
      <c r="F3" s="81" t="e">
        <f t="shared" ref="F3:T3" si="0">SUM(F5:F27)</f>
        <v>#REF!</v>
      </c>
      <c r="G3" s="95" t="e">
        <f t="shared" si="0"/>
        <v>#REF!</v>
      </c>
      <c r="H3" s="95" t="e">
        <f t="shared" si="0"/>
        <v>#REF!</v>
      </c>
      <c r="I3" s="95" t="e">
        <f t="shared" si="0"/>
        <v>#REF!</v>
      </c>
      <c r="J3" s="95" t="e">
        <f t="shared" si="0"/>
        <v>#REF!</v>
      </c>
      <c r="K3" s="95">
        <f t="shared" si="0"/>
        <v>0</v>
      </c>
      <c r="L3" s="95" t="e">
        <f t="shared" si="0"/>
        <v>#REF!</v>
      </c>
      <c r="M3" s="95" t="e">
        <f t="shared" si="0"/>
        <v>#REF!</v>
      </c>
      <c r="N3" s="95" t="e">
        <f>SUM(N5:N27)</f>
        <v>#REF!</v>
      </c>
      <c r="O3" s="87" t="e">
        <f t="shared" si="0"/>
        <v>#REF!</v>
      </c>
      <c r="P3" s="78" t="e">
        <f t="shared" si="0"/>
        <v>#REF!</v>
      </c>
      <c r="Q3" s="41">
        <f t="shared" si="0"/>
        <v>0</v>
      </c>
      <c r="R3" s="42" t="e">
        <f t="shared" si="0"/>
        <v>#REF!</v>
      </c>
      <c r="S3" s="42" t="e">
        <f>SUM(S5:S27)</f>
        <v>#REF!</v>
      </c>
      <c r="T3" s="42" t="e">
        <f t="shared" si="0"/>
        <v>#REF!</v>
      </c>
    </row>
    <row r="4" spans="1:22" s="14" customFormat="1" ht="12" x14ac:dyDescent="0.25">
      <c r="A4" s="11" t="s">
        <v>14</v>
      </c>
      <c r="B4" s="12" t="s">
        <v>15</v>
      </c>
      <c r="C4" s="12"/>
      <c r="D4" s="12"/>
      <c r="E4" s="13">
        <v>2</v>
      </c>
      <c r="F4" s="82">
        <f t="shared" ref="F4:T4" si="1">SUM(F5:F15)</f>
        <v>0</v>
      </c>
      <c r="G4" s="96">
        <f t="shared" si="1"/>
        <v>0</v>
      </c>
      <c r="H4" s="96">
        <f t="shared" si="1"/>
        <v>0</v>
      </c>
      <c r="I4" s="96">
        <f t="shared" si="1"/>
        <v>0</v>
      </c>
      <c r="J4" s="96" t="e">
        <f t="shared" si="1"/>
        <v>#REF!</v>
      </c>
      <c r="K4" s="96"/>
      <c r="L4" s="96">
        <f t="shared" si="1"/>
        <v>0</v>
      </c>
      <c r="M4" s="96">
        <f t="shared" si="1"/>
        <v>0</v>
      </c>
      <c r="N4" s="96">
        <f>SUM(N5:N15)</f>
        <v>0</v>
      </c>
      <c r="O4" s="88">
        <f t="shared" si="1"/>
        <v>0</v>
      </c>
      <c r="P4" s="124" t="e">
        <f t="shared" si="1"/>
        <v>#REF!</v>
      </c>
      <c r="Q4" s="43">
        <f t="shared" si="1"/>
        <v>0</v>
      </c>
      <c r="R4" s="44">
        <f t="shared" si="1"/>
        <v>1622390.5769999998</v>
      </c>
      <c r="S4" s="44">
        <f>SUM(S5:S15)</f>
        <v>1574901.9161899998</v>
      </c>
      <c r="T4" s="44" t="e">
        <f t="shared" si="1"/>
        <v>#REF!</v>
      </c>
      <c r="U4" s="141"/>
      <c r="V4" s="176"/>
    </row>
    <row r="5" spans="1:22" s="32" customFormat="1" ht="11.4" x14ac:dyDescent="0.2">
      <c r="A5" s="31"/>
      <c r="C5" s="32" t="s">
        <v>16</v>
      </c>
      <c r="D5" s="33" t="s">
        <v>17</v>
      </c>
      <c r="E5" s="34">
        <v>3</v>
      </c>
      <c r="F5" s="69">
        <f>SKM!P7/1000</f>
        <v>0</v>
      </c>
      <c r="G5" s="97">
        <f>SUKB!P7/1000</f>
        <v>0</v>
      </c>
      <c r="H5" s="97">
        <f>UCT!P7/1000</f>
        <v>0</v>
      </c>
      <c r="I5" s="97">
        <f>SPSSN!P7/1000</f>
        <v>0</v>
      </c>
      <c r="J5" s="97" t="e">
        <f>#REF!/1000</f>
        <v>#REF!</v>
      </c>
      <c r="K5" s="97"/>
      <c r="L5" s="97">
        <f>ÚVT!P7/1000</f>
        <v>0</v>
      </c>
      <c r="M5" s="97">
        <f>CJV!P7/1000</f>
        <v>0</v>
      </c>
      <c r="N5" s="97">
        <f>CZS!P7/1000</f>
        <v>0</v>
      </c>
      <c r="O5" s="89">
        <f>RMU!P7/1000</f>
        <v>0</v>
      </c>
      <c r="P5" s="193" t="e">
        <f t="shared" ref="P5:P27" si="2">SUM(F5:O5)</f>
        <v>#REF!</v>
      </c>
      <c r="Q5" s="45"/>
      <c r="R5" s="71">
        <f>ostatní!P7</f>
        <v>522177.75464684016</v>
      </c>
      <c r="S5" s="71">
        <f>ostatní!Y7</f>
        <v>523529.90707000002</v>
      </c>
      <c r="T5" s="71" t="e">
        <f>(SKM!R7+SUKB!R7+UCT!R7+SPSSN!R7+#REF!+#REF!+ÚVT!R7+CJV!R7+CZS!R7+RMU!R7)/1000</f>
        <v>#REF!</v>
      </c>
      <c r="U5" s="229"/>
      <c r="V5" s="177"/>
    </row>
    <row r="6" spans="1:22" s="32" customFormat="1" ht="11.4" x14ac:dyDescent="0.2">
      <c r="A6" s="31"/>
      <c r="D6" s="33" t="s">
        <v>18</v>
      </c>
      <c r="E6" s="34">
        <v>4</v>
      </c>
      <c r="F6" s="69">
        <f>SKM!P8/1000</f>
        <v>0</v>
      </c>
      <c r="G6" s="97">
        <f>SUKB!P8/1000</f>
        <v>0</v>
      </c>
      <c r="H6" s="97">
        <f>UCT!P8/1000</f>
        <v>0</v>
      </c>
      <c r="I6" s="97">
        <f>SPSSN!P8/1000</f>
        <v>0</v>
      </c>
      <c r="J6" s="97" t="e">
        <f>#REF!/1000</f>
        <v>#REF!</v>
      </c>
      <c r="K6" s="97"/>
      <c r="L6" s="97">
        <f>ÚVT!P8/1000</f>
        <v>0</v>
      </c>
      <c r="M6" s="97">
        <f>CJV!P8/1000</f>
        <v>0</v>
      </c>
      <c r="N6" s="97">
        <f>CZS!P8/1000</f>
        <v>0</v>
      </c>
      <c r="O6" s="89">
        <f>RMU!P8/1000</f>
        <v>0</v>
      </c>
      <c r="P6" s="193" t="e">
        <f t="shared" si="2"/>
        <v>#REF!</v>
      </c>
      <c r="Q6" s="45"/>
      <c r="R6" s="71">
        <f>ostatní!P8</f>
        <v>18761</v>
      </c>
      <c r="S6" s="71">
        <f>ostatní!Y8</f>
        <v>22585.093689999998</v>
      </c>
      <c r="T6" s="71" t="e">
        <f>(SKM!R8+SUKB!R8+UCT!R8+SPSSN!R8+#REF!+#REF!+ÚVT!R8+CJV!R8+CZS!R8+RMU!R8)/1000</f>
        <v>#REF!</v>
      </c>
      <c r="U6" s="229"/>
      <c r="V6" s="177"/>
    </row>
    <row r="7" spans="1:22" s="32" customFormat="1" ht="11.4" x14ac:dyDescent="0.2">
      <c r="A7" s="31"/>
      <c r="D7" s="33" t="s">
        <v>19</v>
      </c>
      <c r="E7" s="34">
        <v>5</v>
      </c>
      <c r="F7" s="69">
        <f>SKM!P9/1000</f>
        <v>0</v>
      </c>
      <c r="G7" s="97">
        <f>SUKB!P9/1000</f>
        <v>0</v>
      </c>
      <c r="H7" s="97">
        <f>UCT!P9/1000</f>
        <v>0</v>
      </c>
      <c r="I7" s="97">
        <f>SPSSN!P9/1000</f>
        <v>0</v>
      </c>
      <c r="J7" s="97" t="e">
        <f>#REF!/1000</f>
        <v>#REF!</v>
      </c>
      <c r="K7" s="97"/>
      <c r="L7" s="97">
        <f>ÚVT!P9/1000</f>
        <v>0</v>
      </c>
      <c r="M7" s="97">
        <f>CJV!P9/1000</f>
        <v>0</v>
      </c>
      <c r="N7" s="97">
        <f>CZS!P9/1000</f>
        <v>0</v>
      </c>
      <c r="O7" s="89">
        <f>RMU!P9/1000</f>
        <v>0</v>
      </c>
      <c r="P7" s="193" t="e">
        <f t="shared" si="2"/>
        <v>#REF!</v>
      </c>
      <c r="Q7" s="45"/>
      <c r="R7" s="71">
        <f>ostatní!P9</f>
        <v>189160.74535315984</v>
      </c>
      <c r="S7" s="71">
        <f>ostatní!Y9</f>
        <v>184961.97169000001</v>
      </c>
      <c r="T7" s="71" t="e">
        <f>(SKM!R9+SUKB!R9+UCT!R9+SPSSN!R9+#REF!+#REF!+ÚVT!R9+CJV!R9+CZS!R9+RMU!R9)/1000</f>
        <v>#REF!</v>
      </c>
      <c r="U7" s="229"/>
      <c r="V7" s="177"/>
    </row>
    <row r="8" spans="1:22" s="32" customFormat="1" ht="11.4" x14ac:dyDescent="0.2">
      <c r="A8" s="31"/>
      <c r="D8" s="33" t="s">
        <v>20</v>
      </c>
      <c r="E8" s="34">
        <v>6</v>
      </c>
      <c r="F8" s="69">
        <f>SKM!P10/1000</f>
        <v>0</v>
      </c>
      <c r="G8" s="97">
        <f>SUKB!P10/1000</f>
        <v>0</v>
      </c>
      <c r="H8" s="97">
        <f>UCT!P10/1000</f>
        <v>0</v>
      </c>
      <c r="I8" s="97">
        <f>SPSSN!P10/1000</f>
        <v>0</v>
      </c>
      <c r="J8" s="97" t="e">
        <f>#REF!/1000</f>
        <v>#REF!</v>
      </c>
      <c r="K8" s="97"/>
      <c r="L8" s="97">
        <f>ÚVT!P10/1000</f>
        <v>0</v>
      </c>
      <c r="M8" s="97">
        <f>CJV!P10/1000</f>
        <v>0</v>
      </c>
      <c r="N8" s="97">
        <f>CZS!P10/1000</f>
        <v>0</v>
      </c>
      <c r="O8" s="89">
        <f>RMU!P10/1000</f>
        <v>0</v>
      </c>
      <c r="P8" s="193" t="e">
        <f t="shared" si="2"/>
        <v>#REF!</v>
      </c>
      <c r="Q8" s="45"/>
      <c r="R8" s="71">
        <f>ostatní!P10</f>
        <v>110085</v>
      </c>
      <c r="S8" s="71">
        <f>ostatní!Y10</f>
        <v>93654.29164000001</v>
      </c>
      <c r="T8" s="71" t="e">
        <f>(SKM!R10+SUKB!R10+UCT!R10+SPSSN!R10+#REF!+#REF!+ÚVT!R10+CJV!R10+CZS!R10+RMU!R10)/1000</f>
        <v>#REF!</v>
      </c>
      <c r="U8" s="229"/>
      <c r="V8" s="177"/>
    </row>
    <row r="9" spans="1:22" s="32" customFormat="1" ht="11.4" x14ac:dyDescent="0.2">
      <c r="A9" s="31"/>
      <c r="D9" s="33" t="s">
        <v>21</v>
      </c>
      <c r="E9" s="34">
        <v>7</v>
      </c>
      <c r="F9" s="69">
        <f>SKM!P11/1000</f>
        <v>0</v>
      </c>
      <c r="G9" s="97">
        <f>SUKB!P11/1000</f>
        <v>0</v>
      </c>
      <c r="H9" s="97">
        <f>UCT!P11/1000</f>
        <v>0</v>
      </c>
      <c r="I9" s="97">
        <f>SPSSN!P11/1000</f>
        <v>0</v>
      </c>
      <c r="J9" s="97" t="e">
        <f>#REF!/1000</f>
        <v>#REF!</v>
      </c>
      <c r="K9" s="97"/>
      <c r="L9" s="97">
        <f>ÚVT!P11/1000</f>
        <v>0</v>
      </c>
      <c r="M9" s="97">
        <f>CJV!P11/1000</f>
        <v>0</v>
      </c>
      <c r="N9" s="97">
        <f>CZS!P11/1000</f>
        <v>0</v>
      </c>
      <c r="O9" s="89">
        <f>RMU!P11/1000</f>
        <v>0</v>
      </c>
      <c r="P9" s="193" t="e">
        <f t="shared" si="2"/>
        <v>#REF!</v>
      </c>
      <c r="Q9" s="45"/>
      <c r="R9" s="71">
        <f>ostatní!P11</f>
        <v>38433</v>
      </c>
      <c r="S9" s="71">
        <f>ostatní!Y11</f>
        <v>29518.576720000001</v>
      </c>
      <c r="T9" s="71" t="e">
        <f>(SKM!R11+SUKB!R11+UCT!R11+SPSSN!R11+#REF!+#REF!+ÚVT!R11+CJV!R11+CZS!R11+RMU!R11)/1000</f>
        <v>#REF!</v>
      </c>
      <c r="U9" s="229"/>
      <c r="V9" s="177"/>
    </row>
    <row r="10" spans="1:22" s="32" customFormat="1" ht="11.4" x14ac:dyDescent="0.2">
      <c r="A10" s="31"/>
      <c r="D10" s="33" t="s">
        <v>22</v>
      </c>
      <c r="E10" s="34">
        <v>8</v>
      </c>
      <c r="F10" s="69">
        <f>SKM!P12/1000</f>
        <v>0</v>
      </c>
      <c r="G10" s="97">
        <f>SUKB!P12/1000</f>
        <v>0</v>
      </c>
      <c r="H10" s="97">
        <f>UCT!P12/1000</f>
        <v>0</v>
      </c>
      <c r="I10" s="97">
        <f>SPSSN!P12/1000</f>
        <v>0</v>
      </c>
      <c r="J10" s="97" t="e">
        <f>#REF!/1000</f>
        <v>#REF!</v>
      </c>
      <c r="K10" s="97"/>
      <c r="L10" s="97">
        <f>ÚVT!P12/1000</f>
        <v>0</v>
      </c>
      <c r="M10" s="97">
        <f>CJV!P12/1000</f>
        <v>0</v>
      </c>
      <c r="N10" s="97">
        <f>CZS!P12/1000</f>
        <v>0</v>
      </c>
      <c r="O10" s="89">
        <f>RMU!P12/1000</f>
        <v>0</v>
      </c>
      <c r="P10" s="193" t="e">
        <f t="shared" si="2"/>
        <v>#REF!</v>
      </c>
      <c r="Q10" s="45"/>
      <c r="R10" s="71">
        <f>ostatní!P12</f>
        <v>53168</v>
      </c>
      <c r="S10" s="71">
        <f>ostatní!Y12</f>
        <v>57132.986279999997</v>
      </c>
      <c r="T10" s="71" t="e">
        <f>(SKM!R12+SUKB!R12+UCT!R12+SPSSN!R12+#REF!+#REF!+ÚVT!R12+CJV!R12+CZS!R12+RMU!R12)/1000</f>
        <v>#REF!</v>
      </c>
      <c r="U10" s="229"/>
      <c r="V10" s="177"/>
    </row>
    <row r="11" spans="1:22" s="32" customFormat="1" ht="11.4" x14ac:dyDescent="0.2">
      <c r="A11" s="31"/>
      <c r="D11" s="33" t="s">
        <v>23</v>
      </c>
      <c r="E11" s="34">
        <v>9</v>
      </c>
      <c r="F11" s="69">
        <f>SKM!P13/1000</f>
        <v>0</v>
      </c>
      <c r="G11" s="97">
        <f>SUKB!P13/1000</f>
        <v>0</v>
      </c>
      <c r="H11" s="97">
        <f>UCT!P13/1000</f>
        <v>0</v>
      </c>
      <c r="I11" s="97">
        <f>SPSSN!P13/1000</f>
        <v>0</v>
      </c>
      <c r="J11" s="97" t="e">
        <f>#REF!/1000</f>
        <v>#REF!</v>
      </c>
      <c r="K11" s="97"/>
      <c r="L11" s="97">
        <f>ÚVT!P13/1000</f>
        <v>0</v>
      </c>
      <c r="M11" s="97">
        <f>CJV!P13/1000</f>
        <v>0</v>
      </c>
      <c r="N11" s="97">
        <f>CZS!P13/1000</f>
        <v>0</v>
      </c>
      <c r="O11" s="89">
        <f>RMU!P13/1000</f>
        <v>0</v>
      </c>
      <c r="P11" s="193" t="e">
        <f t="shared" si="2"/>
        <v>#REF!</v>
      </c>
      <c r="Q11" s="45"/>
      <c r="R11" s="71">
        <f>ostatní!P13</f>
        <v>125419</v>
      </c>
      <c r="S11" s="71">
        <f>ostatní!Y13</f>
        <v>107790.26164999999</v>
      </c>
      <c r="T11" s="71" t="e">
        <f>(SKM!R13+SUKB!R13+UCT!R13+SPSSN!R13+#REF!+#REF!+ÚVT!R13+CJV!R13+CZS!R13+RMU!R13)/1000</f>
        <v>#REF!</v>
      </c>
      <c r="U11" s="229"/>
      <c r="V11" s="177"/>
    </row>
    <row r="12" spans="1:22" s="32" customFormat="1" ht="11.4" x14ac:dyDescent="0.2">
      <c r="A12" s="31"/>
      <c r="D12" s="33" t="s">
        <v>24</v>
      </c>
      <c r="E12" s="34">
        <v>10</v>
      </c>
      <c r="F12" s="69">
        <f>SKM!P14/1000</f>
        <v>0</v>
      </c>
      <c r="G12" s="97">
        <f>SUKB!P14/1000</f>
        <v>0</v>
      </c>
      <c r="H12" s="97">
        <f>UCT!P14/1000</f>
        <v>0</v>
      </c>
      <c r="I12" s="97">
        <f>SPSSN!P14/1000</f>
        <v>0</v>
      </c>
      <c r="J12" s="97" t="e">
        <f>#REF!/1000</f>
        <v>#REF!</v>
      </c>
      <c r="K12" s="97"/>
      <c r="L12" s="97">
        <f>ÚVT!P14/1000</f>
        <v>0</v>
      </c>
      <c r="M12" s="97">
        <f>CJV!P14/1000</f>
        <v>0</v>
      </c>
      <c r="N12" s="97">
        <f>CZS!P14/1000</f>
        <v>0</v>
      </c>
      <c r="O12" s="89">
        <f>RMU!P14/1000</f>
        <v>0</v>
      </c>
      <c r="P12" s="193" t="e">
        <f t="shared" si="2"/>
        <v>#REF!</v>
      </c>
      <c r="Q12" s="45"/>
      <c r="R12" s="71">
        <f>ostatní!P14</f>
        <v>8542</v>
      </c>
      <c r="S12" s="71">
        <f>ostatní!Y14</f>
        <v>6230.7889800000012</v>
      </c>
      <c r="T12" s="71" t="e">
        <f>(SKM!R14+SUKB!R14+UCT!R14+SPSSN!R14+#REF!+#REF!+ÚVT!R14+CJV!R14+CZS!R14+RMU!R14)/1000</f>
        <v>#REF!</v>
      </c>
      <c r="U12" s="229"/>
      <c r="V12" s="177"/>
    </row>
    <row r="13" spans="1:22" s="32" customFormat="1" ht="11.4" x14ac:dyDescent="0.2">
      <c r="A13" s="31"/>
      <c r="D13" s="33" t="s">
        <v>25</v>
      </c>
      <c r="E13" s="34">
        <v>11</v>
      </c>
      <c r="F13" s="69">
        <f>SKM!P15/1000</f>
        <v>0</v>
      </c>
      <c r="G13" s="97">
        <f>SUKB!P15/1000</f>
        <v>0</v>
      </c>
      <c r="H13" s="97">
        <f>UCT!P15/1000</f>
        <v>0</v>
      </c>
      <c r="I13" s="97">
        <f>SPSSN!P15/1000</f>
        <v>0</v>
      </c>
      <c r="J13" s="97" t="e">
        <f>#REF!/1000</f>
        <v>#REF!</v>
      </c>
      <c r="K13" s="97"/>
      <c r="L13" s="97">
        <f>ÚVT!P15/1000</f>
        <v>0</v>
      </c>
      <c r="M13" s="97">
        <f>CJV!P15/1000</f>
        <v>0</v>
      </c>
      <c r="N13" s="97">
        <f>CZS!P15/1000</f>
        <v>0</v>
      </c>
      <c r="O13" s="89">
        <f>RMU!P15/1000</f>
        <v>0</v>
      </c>
      <c r="P13" s="193" t="e">
        <f t="shared" si="2"/>
        <v>#REF!</v>
      </c>
      <c r="Q13" s="45"/>
      <c r="R13" s="71">
        <f>ostatní!P15</f>
        <v>306699.62699999998</v>
      </c>
      <c r="S13" s="71">
        <f>ostatní!Y15</f>
        <v>316418.16467000003</v>
      </c>
      <c r="T13" s="71" t="e">
        <f>(SKM!R15+SUKB!R15+UCT!R15+SPSSN!R15+#REF!+#REF!+ÚVT!R15+CJV!R15+CZS!R15+RMU!R15)/1000</f>
        <v>#REF!</v>
      </c>
      <c r="U13" s="229"/>
      <c r="V13" s="177"/>
    </row>
    <row r="14" spans="1:22" s="32" customFormat="1" ht="11.4" x14ac:dyDescent="0.2">
      <c r="A14" s="31"/>
      <c r="D14" s="33" t="s">
        <v>26</v>
      </c>
      <c r="E14" s="34">
        <v>12</v>
      </c>
      <c r="F14" s="69">
        <f>SKM!P16/1000</f>
        <v>0</v>
      </c>
      <c r="G14" s="97">
        <f>SUKB!P16/1000</f>
        <v>0</v>
      </c>
      <c r="H14" s="97">
        <f>UCT!P16/1000</f>
        <v>0</v>
      </c>
      <c r="I14" s="97">
        <f>SPSSN!P16/1000</f>
        <v>0</v>
      </c>
      <c r="J14" s="97" t="e">
        <f>#REF!/1000</f>
        <v>#REF!</v>
      </c>
      <c r="K14" s="97"/>
      <c r="L14" s="97">
        <f>ÚVT!P16/1000</f>
        <v>0</v>
      </c>
      <c r="M14" s="97">
        <f>CJV!P16/1000</f>
        <v>0</v>
      </c>
      <c r="N14" s="97">
        <f>CZS!P16/1000</f>
        <v>0</v>
      </c>
      <c r="O14" s="89">
        <f>RMU!P16/1000</f>
        <v>0</v>
      </c>
      <c r="P14" s="193" t="e">
        <f t="shared" si="2"/>
        <v>#REF!</v>
      </c>
      <c r="Q14" s="45"/>
      <c r="R14" s="71">
        <f>ostatní!P16</f>
        <v>116905.45</v>
      </c>
      <c r="S14" s="71">
        <f>ostatní!Y16</f>
        <v>114329.16800000001</v>
      </c>
      <c r="T14" s="71" t="e">
        <f>(SKM!R16+SUKB!R16+UCT!R16+SPSSN!R16+#REF!+#REF!+ÚVT!R16+CJV!R16+CZS!R16+RMU!R16)/1000</f>
        <v>#REF!</v>
      </c>
      <c r="U14" s="229"/>
      <c r="V14" s="177"/>
    </row>
    <row r="15" spans="1:22" s="32" customFormat="1" ht="11.4" x14ac:dyDescent="0.2">
      <c r="A15" s="31"/>
      <c r="C15" s="33"/>
      <c r="D15" s="33" t="s">
        <v>27</v>
      </c>
      <c r="E15" s="34">
        <v>13</v>
      </c>
      <c r="F15" s="69">
        <f>SKM!P17/1000</f>
        <v>0</v>
      </c>
      <c r="G15" s="97">
        <f>SUKB!P17/1000</f>
        <v>0</v>
      </c>
      <c r="H15" s="97">
        <f>UCT!P17/1000</f>
        <v>0</v>
      </c>
      <c r="I15" s="97">
        <f>SPSSN!P17/1000</f>
        <v>0</v>
      </c>
      <c r="J15" s="97" t="e">
        <f>#REF!/1000</f>
        <v>#REF!</v>
      </c>
      <c r="K15" s="97"/>
      <c r="L15" s="97">
        <f>ÚVT!P17/1000</f>
        <v>0</v>
      </c>
      <c r="M15" s="97">
        <f>CJV!P17/1000</f>
        <v>0</v>
      </c>
      <c r="N15" s="97">
        <f>CZS!P17/1000</f>
        <v>0</v>
      </c>
      <c r="O15" s="89">
        <f>RMU!P17/1000</f>
        <v>0</v>
      </c>
      <c r="P15" s="193" t="e">
        <f t="shared" si="2"/>
        <v>#REF!</v>
      </c>
      <c r="Q15" s="45"/>
      <c r="R15" s="71">
        <f>ostatní!P17</f>
        <v>133039</v>
      </c>
      <c r="S15" s="71">
        <f>ostatní!Y17</f>
        <v>118750.7058</v>
      </c>
      <c r="T15" s="71" t="e">
        <f>(SKM!R17+SUKB!R17+UCT!R17+SPSSN!R17+#REF!+#REF!+ÚVT!R17+CJV!R17+CZS!R17+RMU!R17)/1000</f>
        <v>#REF!</v>
      </c>
      <c r="U15" s="229"/>
      <c r="V15" s="177"/>
    </row>
    <row r="16" spans="1:22" s="14" customFormat="1" ht="11.4" x14ac:dyDescent="0.2">
      <c r="A16" s="11"/>
      <c r="B16" s="17" t="s">
        <v>28</v>
      </c>
      <c r="C16" s="15"/>
      <c r="D16" s="15"/>
      <c r="E16" s="16">
        <v>14</v>
      </c>
      <c r="F16" s="72">
        <f>SKM!P18/1000</f>
        <v>0</v>
      </c>
      <c r="G16" s="67">
        <f>SUKB!P18/1000</f>
        <v>0</v>
      </c>
      <c r="H16" s="67">
        <f>UCT!P18/1000</f>
        <v>0</v>
      </c>
      <c r="I16" s="67">
        <f>SPSSN!P18/1000</f>
        <v>0</v>
      </c>
      <c r="J16" s="67" t="e">
        <f>#REF!/1000</f>
        <v>#REF!</v>
      </c>
      <c r="K16" s="67"/>
      <c r="L16" s="67">
        <f>ÚVT!P18/1000</f>
        <v>0</v>
      </c>
      <c r="M16" s="67">
        <f>CJV!P18/1000</f>
        <v>0</v>
      </c>
      <c r="N16" s="67">
        <f>CZS!P18/1000</f>
        <v>0</v>
      </c>
      <c r="O16" s="90">
        <f>RMU!P18/1000</f>
        <v>0</v>
      </c>
      <c r="P16" s="194" t="e">
        <f t="shared" si="2"/>
        <v>#REF!</v>
      </c>
      <c r="Q16" s="155"/>
      <c r="R16" s="52">
        <f>ostatní!P18</f>
        <v>0</v>
      </c>
      <c r="S16" s="52">
        <f>ostatní!Y18</f>
        <v>0</v>
      </c>
      <c r="T16" s="52" t="e">
        <f>(SKM!R18+SUKB!R18+UCT!R18+SPSSN!R18+#REF!+#REF!+ÚVT!R18+CJV!R18+CZS!R18+RMU!R18)/1000</f>
        <v>#REF!</v>
      </c>
      <c r="U16" s="141"/>
      <c r="V16" s="176"/>
    </row>
    <row r="17" spans="1:22" s="14" customFormat="1" ht="11.4" x14ac:dyDescent="0.2">
      <c r="A17" s="11"/>
      <c r="B17" s="17" t="s">
        <v>30</v>
      </c>
      <c r="C17" s="15"/>
      <c r="D17" s="15"/>
      <c r="E17" s="16">
        <v>15</v>
      </c>
      <c r="F17" s="72">
        <f>SKM!P19/1000</f>
        <v>0</v>
      </c>
      <c r="G17" s="67">
        <f>SUKB!P19/1000</f>
        <v>0</v>
      </c>
      <c r="H17" s="67">
        <f>UCT!P19/1000</f>
        <v>0</v>
      </c>
      <c r="I17" s="67">
        <f>SPSSN!P19/1000</f>
        <v>0</v>
      </c>
      <c r="J17" s="67" t="e">
        <f>#REF!/1000</f>
        <v>#REF!</v>
      </c>
      <c r="K17" s="67"/>
      <c r="L17" s="67">
        <f>ÚVT!P19/1000</f>
        <v>0</v>
      </c>
      <c r="M17" s="67">
        <f>CJV!P19/1000</f>
        <v>0</v>
      </c>
      <c r="N17" s="67">
        <f>CZS!P19/1000</f>
        <v>0</v>
      </c>
      <c r="O17" s="90">
        <f>RMU!P19/1000</f>
        <v>0</v>
      </c>
      <c r="P17" s="194" t="e">
        <f t="shared" si="2"/>
        <v>#REF!</v>
      </c>
      <c r="Q17" s="66"/>
      <c r="R17" s="52">
        <f>ostatní!P19</f>
        <v>300</v>
      </c>
      <c r="S17" s="52">
        <f>ostatní!Y19</f>
        <v>251</v>
      </c>
      <c r="T17" s="52" t="e">
        <f>(SKM!R19+SUKB!R19+UCT!R19+SPSSN!R19+#REF!+#REF!+ÚVT!R19+CJV!R19+CZS!R19+RMU!R19)/1000</f>
        <v>#REF!</v>
      </c>
      <c r="U17" s="141"/>
      <c r="V17" s="176"/>
    </row>
    <row r="18" spans="1:22" s="14" customFormat="1" ht="11.4" x14ac:dyDescent="0.2">
      <c r="A18" s="11"/>
      <c r="B18" s="17" t="s">
        <v>32</v>
      </c>
      <c r="C18" s="15"/>
      <c r="D18" s="15"/>
      <c r="E18" s="16">
        <v>16</v>
      </c>
      <c r="F18" s="72">
        <f>SKM!P20/1000</f>
        <v>0</v>
      </c>
      <c r="G18" s="67">
        <f>SUKB!P20/1000</f>
        <v>0</v>
      </c>
      <c r="H18" s="67">
        <f>UCT!P20/1000</f>
        <v>0</v>
      </c>
      <c r="I18" s="67">
        <f>SPSSN!P20/1000</f>
        <v>0</v>
      </c>
      <c r="J18" s="67" t="e">
        <f>#REF!/1000</f>
        <v>#REF!</v>
      </c>
      <c r="K18" s="67"/>
      <c r="L18" s="67">
        <f>ÚVT!P20/1000</f>
        <v>0</v>
      </c>
      <c r="M18" s="67">
        <f>CJV!P20/1000</f>
        <v>0</v>
      </c>
      <c r="N18" s="67">
        <f>CZS!P20/1000</f>
        <v>0</v>
      </c>
      <c r="O18" s="90">
        <f>RMU!P20/1000</f>
        <v>0</v>
      </c>
      <c r="P18" s="194" t="e">
        <f t="shared" si="2"/>
        <v>#REF!</v>
      </c>
      <c r="Q18" s="66"/>
      <c r="R18" s="52">
        <f>ostatní!P20</f>
        <v>153678</v>
      </c>
      <c r="S18" s="52">
        <f>ostatní!Y20</f>
        <v>164978.71328999999</v>
      </c>
      <c r="T18" s="52" t="e">
        <f>(SKM!R20+SUKB!R20+UCT!R20+SPSSN!R20+#REF!+#REF!+ÚVT!R20+CJV!R20+CZS!R20+RMU!R20)/1000</f>
        <v>#REF!</v>
      </c>
      <c r="U18" s="141"/>
      <c r="V18" s="176"/>
    </row>
    <row r="19" spans="1:22" s="14" customFormat="1" ht="11.4" x14ac:dyDescent="0.2">
      <c r="A19" s="11"/>
      <c r="B19" s="17" t="s">
        <v>34</v>
      </c>
      <c r="C19" s="15"/>
      <c r="D19" s="15"/>
      <c r="E19" s="16">
        <v>17</v>
      </c>
      <c r="F19" s="72" t="e">
        <f>SKM!#REF!/1000</f>
        <v>#REF!</v>
      </c>
      <c r="G19" s="67" t="e">
        <f>SUKB!#REF!/1000</f>
        <v>#REF!</v>
      </c>
      <c r="H19" s="67" t="e">
        <f>UCT!#REF!/1000</f>
        <v>#REF!</v>
      </c>
      <c r="I19" s="67" t="e">
        <f>SPSSN!#REF!/1000</f>
        <v>#REF!</v>
      </c>
      <c r="J19" s="67" t="e">
        <f>#REF!/1000</f>
        <v>#REF!</v>
      </c>
      <c r="K19" s="67"/>
      <c r="L19" s="67" t="e">
        <f>ÚVT!#REF!/1000</f>
        <v>#REF!</v>
      </c>
      <c r="M19" s="67" t="e">
        <f>CJV!#REF!/1000</f>
        <v>#REF!</v>
      </c>
      <c r="N19" s="67" t="e">
        <f>CZS!#REF!/1000</f>
        <v>#REF!</v>
      </c>
      <c r="O19" s="90" t="e">
        <f>RMU!#REF!/1000</f>
        <v>#REF!</v>
      </c>
      <c r="P19" s="194" t="e">
        <f t="shared" si="2"/>
        <v>#REF!</v>
      </c>
      <c r="Q19" s="66"/>
      <c r="R19" s="52" t="e">
        <f>ostatní!#REF!</f>
        <v>#REF!</v>
      </c>
      <c r="S19" s="52" t="e">
        <f>ostatní!#REF!</f>
        <v>#REF!</v>
      </c>
      <c r="T19" s="52" t="e">
        <f>(SKM!#REF!+SUKB!#REF!+UCT!#REF!+SPSSN!#REF!+#REF!+#REF!+ÚVT!#REF!+CJV!#REF!+CZS!#REF!+RMU!#REF!)/1000</f>
        <v>#REF!</v>
      </c>
      <c r="U19" s="141"/>
      <c r="V19" s="176"/>
    </row>
    <row r="20" spans="1:22" s="14" customFormat="1" ht="11.4" x14ac:dyDescent="0.2">
      <c r="A20" s="11"/>
      <c r="B20" s="17" t="s">
        <v>36</v>
      </c>
      <c r="C20" s="17"/>
      <c r="D20" s="17"/>
      <c r="E20" s="16">
        <v>18</v>
      </c>
      <c r="F20" s="72">
        <f>SKM!P21/1000</f>
        <v>0</v>
      </c>
      <c r="G20" s="67">
        <f>SUKB!P21/1000</f>
        <v>0</v>
      </c>
      <c r="H20" s="67">
        <f>UCT!P21/1000</f>
        <v>0</v>
      </c>
      <c r="I20" s="67">
        <f>SPSSN!P21/1000</f>
        <v>0</v>
      </c>
      <c r="J20" s="67" t="e">
        <f>#REF!/1000</f>
        <v>#REF!</v>
      </c>
      <c r="K20" s="67"/>
      <c r="L20" s="67">
        <f>ÚVT!P21/1000</f>
        <v>0</v>
      </c>
      <c r="M20" s="67">
        <f>CJV!P21/1000</f>
        <v>0</v>
      </c>
      <c r="N20" s="67">
        <f>CZS!P21/1000</f>
        <v>0</v>
      </c>
      <c r="O20" s="90">
        <f>RMU!P21/1000</f>
        <v>0</v>
      </c>
      <c r="P20" s="194" t="e">
        <f t="shared" si="2"/>
        <v>#REF!</v>
      </c>
      <c r="Q20" s="66"/>
      <c r="R20" s="52">
        <f>ostatní!P21</f>
        <v>238</v>
      </c>
      <c r="S20" s="52">
        <f>ostatní!Y21</f>
        <v>495</v>
      </c>
      <c r="T20" s="52" t="e">
        <f>(SKM!R21+SUKB!R21+UCT!R21+SPSSN!R21+#REF!+#REF!+ÚVT!R21+CJV!R21+CZS!R21+RMU!R21)/1000</f>
        <v>#REF!</v>
      </c>
      <c r="U20" s="141"/>
      <c r="V20" s="176"/>
    </row>
    <row r="21" spans="1:22" s="14" customFormat="1" ht="11.4" x14ac:dyDescent="0.2">
      <c r="A21" s="11"/>
      <c r="B21" s="17" t="s">
        <v>38</v>
      </c>
      <c r="C21" s="17"/>
      <c r="D21" s="17"/>
      <c r="E21" s="16">
        <v>19</v>
      </c>
      <c r="F21" s="72">
        <f>SKM!P22/1000</f>
        <v>0</v>
      </c>
      <c r="G21" s="67">
        <f>SUKB!P22/1000</f>
        <v>0</v>
      </c>
      <c r="H21" s="67">
        <f>UCT!P22/1000</f>
        <v>0</v>
      </c>
      <c r="I21" s="67">
        <f>SPSSN!P22/1000</f>
        <v>0</v>
      </c>
      <c r="J21" s="67" t="e">
        <f>#REF!/1000</f>
        <v>#REF!</v>
      </c>
      <c r="K21" s="67"/>
      <c r="L21" s="67">
        <f>ÚVT!P22/1000</f>
        <v>0</v>
      </c>
      <c r="M21" s="67">
        <f>CJV!P22/1000</f>
        <v>0</v>
      </c>
      <c r="N21" s="67">
        <f>CZS!P22/1000</f>
        <v>0</v>
      </c>
      <c r="O21" s="90">
        <f>RMU!P22/1000</f>
        <v>0</v>
      </c>
      <c r="P21" s="194" t="e">
        <f t="shared" si="2"/>
        <v>#REF!</v>
      </c>
      <c r="Q21" s="66"/>
      <c r="R21" s="52">
        <f>ostatní!P22</f>
        <v>6442.16</v>
      </c>
      <c r="S21" s="52">
        <f>ostatní!Y22</f>
        <v>6032.4338100000004</v>
      </c>
      <c r="T21" s="52" t="e">
        <f>(SKM!R22+SUKB!R22+UCT!R22+SPSSN!R22+#REF!+#REF!+ÚVT!R22+CJV!R22+CZS!R22+RMU!R22)/1000</f>
        <v>#REF!</v>
      </c>
      <c r="U21" s="141"/>
      <c r="V21" s="176"/>
    </row>
    <row r="22" spans="1:22" s="14" customFormat="1" ht="11.4" x14ac:dyDescent="0.2">
      <c r="A22" s="11"/>
      <c r="B22" s="17" t="s">
        <v>40</v>
      </c>
      <c r="C22" s="17"/>
      <c r="D22" s="17"/>
      <c r="E22" s="16">
        <v>20</v>
      </c>
      <c r="F22" s="72">
        <f>SKM!P23/1000</f>
        <v>0</v>
      </c>
      <c r="G22" s="67">
        <f>SUKB!P23/1000</f>
        <v>0</v>
      </c>
      <c r="H22" s="67">
        <f>UCT!P23/1000</f>
        <v>0</v>
      </c>
      <c r="I22" s="67">
        <f>SPSSN!P23/1000</f>
        <v>0</v>
      </c>
      <c r="J22" s="67" t="e">
        <f>#REF!/1000</f>
        <v>#REF!</v>
      </c>
      <c r="K22" s="67"/>
      <c r="L22" s="67">
        <f>ÚVT!P23/1000</f>
        <v>0</v>
      </c>
      <c r="M22" s="67">
        <f>CJV!P23/1000</f>
        <v>0</v>
      </c>
      <c r="N22" s="67">
        <f>CZS!P23/1000</f>
        <v>0</v>
      </c>
      <c r="O22" s="90">
        <f>RMU!P23/1000</f>
        <v>0</v>
      </c>
      <c r="P22" s="194" t="e">
        <f t="shared" si="2"/>
        <v>#REF!</v>
      </c>
      <c r="Q22" s="66"/>
      <c r="R22" s="52" t="e">
        <f>ostatní!#REF!</f>
        <v>#REF!</v>
      </c>
      <c r="S22" s="52" t="e">
        <f>ostatní!#REF!</f>
        <v>#REF!</v>
      </c>
      <c r="T22" s="52" t="e">
        <f>(SKM!R23+SUKB!R23+UCT!R23+SPSSN!R23+#REF!+#REF!+ÚVT!R23+CJV!R23+CZS!R23+RMU!R23)/1000</f>
        <v>#REF!</v>
      </c>
      <c r="U22" s="141"/>
      <c r="V22" s="176"/>
    </row>
    <row r="23" spans="1:22" s="14" customFormat="1" ht="11.4" x14ac:dyDescent="0.2">
      <c r="A23" s="11"/>
      <c r="B23" s="17" t="s">
        <v>42</v>
      </c>
      <c r="C23" s="17"/>
      <c r="D23" s="17"/>
      <c r="E23" s="16">
        <v>21</v>
      </c>
      <c r="F23" s="72">
        <f>SKM!P25/1000</f>
        <v>0</v>
      </c>
      <c r="G23" s="67">
        <f>SUKB!P25/1000</f>
        <v>0</v>
      </c>
      <c r="H23" s="67">
        <f>UCT!P25/1000</f>
        <v>0</v>
      </c>
      <c r="I23" s="67">
        <f>SPSSN!P25/1000</f>
        <v>0</v>
      </c>
      <c r="J23" s="67" t="e">
        <f>#REF!/1000</f>
        <v>#REF!</v>
      </c>
      <c r="K23" s="67"/>
      <c r="L23" s="67">
        <f>ÚVT!P25/1000</f>
        <v>0</v>
      </c>
      <c r="M23" s="67">
        <f>CJV!P25/1000</f>
        <v>0</v>
      </c>
      <c r="N23" s="67">
        <f>CZS!P25/1000</f>
        <v>0</v>
      </c>
      <c r="O23" s="90">
        <f>RMU!P25/1000</f>
        <v>0</v>
      </c>
      <c r="P23" s="194" t="e">
        <f t="shared" si="2"/>
        <v>#REF!</v>
      </c>
      <c r="Q23" s="66"/>
      <c r="R23" s="52" t="e">
        <f>ostatní!#REF!</f>
        <v>#REF!</v>
      </c>
      <c r="S23" s="52" t="e">
        <f>ostatní!#REF!</f>
        <v>#REF!</v>
      </c>
      <c r="T23" s="52" t="e">
        <f>(SKM!R25+SUKB!R25+UCT!R25+SPSSN!R25+#REF!+#REF!+ÚVT!R25+CJV!R25+CZS!R25+RMU!R25)/1000</f>
        <v>#REF!</v>
      </c>
      <c r="U23" s="141"/>
      <c r="V23" s="176"/>
    </row>
    <row r="24" spans="1:22" s="14" customFormat="1" ht="11.4" x14ac:dyDescent="0.2">
      <c r="A24" s="11"/>
      <c r="B24" s="17" t="s">
        <v>43</v>
      </c>
      <c r="C24" s="17"/>
      <c r="D24" s="17"/>
      <c r="E24" s="16">
        <v>22</v>
      </c>
      <c r="F24" s="72">
        <f>SKM!P24/1000</f>
        <v>0</v>
      </c>
      <c r="G24" s="67">
        <f>SUKB!P24/1000</f>
        <v>0</v>
      </c>
      <c r="H24" s="67">
        <f>UCT!P24/1000</f>
        <v>0</v>
      </c>
      <c r="I24" s="67">
        <f>SPSSN!P24/1000</f>
        <v>0</v>
      </c>
      <c r="J24" s="67" t="e">
        <f>#REF!/1000</f>
        <v>#REF!</v>
      </c>
      <c r="K24" s="67"/>
      <c r="L24" s="67">
        <f>ÚVT!P24/1000</f>
        <v>0</v>
      </c>
      <c r="M24" s="67">
        <f>CJV!P24/1000</f>
        <v>0</v>
      </c>
      <c r="N24" s="67">
        <f>CZS!P24/1000</f>
        <v>0</v>
      </c>
      <c r="O24" s="90">
        <f>RMU!P24/1000</f>
        <v>0</v>
      </c>
      <c r="P24" s="194" t="e">
        <f t="shared" si="2"/>
        <v>#REF!</v>
      </c>
      <c r="Q24" s="66"/>
      <c r="R24" s="52">
        <f>ostatní!P23</f>
        <v>199424.68</v>
      </c>
      <c r="S24" s="52">
        <f>ostatní!Y23</f>
        <v>191509.39035</v>
      </c>
      <c r="T24" s="52" t="e">
        <f>(SKM!R24+SUKB!R24+UCT!R24+SPSSN!R24+#REF!+#REF!+ÚVT!R24+CJV!R24+CZS!R24+RMU!R24)/1000</f>
        <v>#REF!</v>
      </c>
      <c r="U24" s="141"/>
      <c r="V24" s="176"/>
    </row>
    <row r="25" spans="1:22" s="14" customFormat="1" ht="11.4" x14ac:dyDescent="0.2">
      <c r="A25" s="11"/>
      <c r="B25" s="17" t="s">
        <v>134</v>
      </c>
      <c r="C25" s="17"/>
      <c r="D25" s="17"/>
      <c r="E25" s="16">
        <v>23</v>
      </c>
      <c r="F25" s="72" t="e">
        <f>SKM!#REF!/1000</f>
        <v>#REF!</v>
      </c>
      <c r="G25" s="67" t="e">
        <f>SUKB!#REF!/1000</f>
        <v>#REF!</v>
      </c>
      <c r="H25" s="67" t="e">
        <f>UCT!#REF!/1000</f>
        <v>#REF!</v>
      </c>
      <c r="I25" s="67" t="e">
        <f>SPSSN!#REF!/1000</f>
        <v>#REF!</v>
      </c>
      <c r="J25" s="67" t="e">
        <f>#REF!/1000</f>
        <v>#REF!</v>
      </c>
      <c r="K25" s="67"/>
      <c r="L25" s="67" t="e">
        <f>ÚVT!#REF!/1000</f>
        <v>#REF!</v>
      </c>
      <c r="M25" s="67" t="e">
        <f>CJV!#REF!/1000</f>
        <v>#REF!</v>
      </c>
      <c r="N25" s="67" t="e">
        <f>CZS!#REF!/1000</f>
        <v>#REF!</v>
      </c>
      <c r="O25" s="90" t="e">
        <f>RMU!#REF!/1000</f>
        <v>#REF!</v>
      </c>
      <c r="P25" s="194" t="e">
        <f t="shared" si="2"/>
        <v>#REF!</v>
      </c>
      <c r="Q25" s="66"/>
      <c r="R25" s="52">
        <f>ostatní!P24</f>
        <v>392083.39602390799</v>
      </c>
      <c r="S25" s="52">
        <f>ostatní!Y24</f>
        <v>399500.19031999994</v>
      </c>
      <c r="T25" s="52" t="e">
        <f>(SKM!#REF!+SUKB!#REF!+UCT!#REF!+SPSSN!#REF!+#REF!+#REF!+ÚVT!#REF!+CJV!#REF!+CZS!#REF!+RMU!#REF!)/1000</f>
        <v>#REF!</v>
      </c>
      <c r="U25" s="141"/>
      <c r="V25" s="176"/>
    </row>
    <row r="26" spans="1:22" s="14" customFormat="1" ht="11.4" x14ac:dyDescent="0.2">
      <c r="A26" s="11"/>
      <c r="B26" s="17" t="s">
        <v>44</v>
      </c>
      <c r="C26" s="17"/>
      <c r="D26" s="17"/>
      <c r="E26" s="16">
        <v>24</v>
      </c>
      <c r="F26" s="72">
        <f>SKM!P26/1000</f>
        <v>0</v>
      </c>
      <c r="G26" s="67">
        <f>SUKB!P26/1000</f>
        <v>0</v>
      </c>
      <c r="H26" s="67">
        <f>UCT!P26/1000</f>
        <v>0</v>
      </c>
      <c r="I26" s="67">
        <f>SPSSN!P26/1000</f>
        <v>0</v>
      </c>
      <c r="J26" s="67" t="e">
        <f>#REF!/1000</f>
        <v>#REF!</v>
      </c>
      <c r="K26" s="67"/>
      <c r="L26" s="67">
        <f>ÚVT!P26/1000</f>
        <v>0</v>
      </c>
      <c r="M26" s="67">
        <f>CJV!P26/1000</f>
        <v>0</v>
      </c>
      <c r="N26" s="67">
        <f>CZS!P26/1000</f>
        <v>0</v>
      </c>
      <c r="O26" s="90">
        <f>RMU!P26/1000</f>
        <v>0</v>
      </c>
      <c r="P26" s="194" t="e">
        <f t="shared" si="2"/>
        <v>#REF!</v>
      </c>
      <c r="Q26" s="66"/>
      <c r="R26" s="52">
        <f>ostatní!P25</f>
        <v>177753.66</v>
      </c>
      <c r="S26" s="52">
        <f>ostatní!Y25</f>
        <v>169398.77351</v>
      </c>
      <c r="T26" s="52" t="e">
        <f>(SKM!R26+SUKB!R26+UCT!R26+SPSSN!R26+#REF!+#REF!+ÚVT!R26+CJV!R26+CZS!R26+RMU!R26)/1000</f>
        <v>#REF!</v>
      </c>
      <c r="U26" s="141"/>
      <c r="V26" s="176"/>
    </row>
    <row r="27" spans="1:22" s="14" customFormat="1" ht="12" thickBot="1" x14ac:dyDescent="0.25">
      <c r="A27" s="11"/>
      <c r="B27" s="17" t="s">
        <v>46</v>
      </c>
      <c r="C27" s="17"/>
      <c r="D27" s="17"/>
      <c r="E27" s="16">
        <v>25</v>
      </c>
      <c r="F27" s="72">
        <f>SKM!P27/1000</f>
        <v>0</v>
      </c>
      <c r="G27" s="67">
        <f>SUKB!P27/1000</f>
        <v>0</v>
      </c>
      <c r="H27" s="67">
        <f>UCT!P27/1000</f>
        <v>0</v>
      </c>
      <c r="I27" s="67">
        <f>SPSSN!P27/1000</f>
        <v>0</v>
      </c>
      <c r="J27" s="67" t="e">
        <f>#REF!/1000</f>
        <v>#REF!</v>
      </c>
      <c r="K27" s="67"/>
      <c r="L27" s="67">
        <f>ÚVT!P27/1000</f>
        <v>0</v>
      </c>
      <c r="M27" s="67">
        <f>CJV!P27/1000</f>
        <v>0</v>
      </c>
      <c r="N27" s="67">
        <f>CZS!P27/1000</f>
        <v>0</v>
      </c>
      <c r="O27" s="90">
        <f>RMU!P27/1000</f>
        <v>0</v>
      </c>
      <c r="P27" s="194" t="e">
        <f t="shared" si="2"/>
        <v>#REF!</v>
      </c>
      <c r="Q27" s="66"/>
      <c r="R27" s="52">
        <f>ostatní!P26</f>
        <v>45876</v>
      </c>
      <c r="S27" s="52">
        <f>ostatní!Y26</f>
        <v>12949.839169999999</v>
      </c>
      <c r="T27" s="52" t="e">
        <f>(SKM!R27+SUKB!R27+UCT!R27+SPSSN!R27+#REF!+#REF!+ÚVT!R27+CJV!R27+CZS!R27+RMU!R27)/1000</f>
        <v>#REF!</v>
      </c>
      <c r="U27" s="141"/>
      <c r="V27" s="176"/>
    </row>
    <row r="28" spans="1:22" ht="13.8" thickBot="1" x14ac:dyDescent="0.3">
      <c r="A28" s="18" t="s">
        <v>48</v>
      </c>
      <c r="B28" s="19"/>
      <c r="C28" s="19"/>
      <c r="D28" s="19"/>
      <c r="E28" s="10">
        <v>26</v>
      </c>
      <c r="F28" s="98" t="e">
        <f t="shared" ref="F28:T28" si="3">SUM(F29:F45)</f>
        <v>#REF!</v>
      </c>
      <c r="G28" s="98" t="e">
        <f t="shared" si="3"/>
        <v>#REF!</v>
      </c>
      <c r="H28" s="98">
        <f t="shared" si="3"/>
        <v>0</v>
      </c>
      <c r="I28" s="98">
        <f t="shared" si="3"/>
        <v>0</v>
      </c>
      <c r="J28" s="98" t="e">
        <f t="shared" si="3"/>
        <v>#REF!</v>
      </c>
      <c r="K28" s="98">
        <f t="shared" si="3"/>
        <v>0</v>
      </c>
      <c r="L28" s="98">
        <f t="shared" si="3"/>
        <v>0</v>
      </c>
      <c r="M28" s="98">
        <f t="shared" si="3"/>
        <v>0</v>
      </c>
      <c r="N28" s="98">
        <f t="shared" si="3"/>
        <v>0</v>
      </c>
      <c r="O28" s="98">
        <f t="shared" si="3"/>
        <v>0</v>
      </c>
      <c r="P28" s="78" t="e">
        <f t="shared" si="3"/>
        <v>#REF!</v>
      </c>
      <c r="Q28" s="78">
        <f t="shared" si="3"/>
        <v>0</v>
      </c>
      <c r="R28" s="42" t="e">
        <f t="shared" si="3"/>
        <v>#REF!</v>
      </c>
      <c r="S28" s="42">
        <f>ostatní!Y28</f>
        <v>2641031.5669999998</v>
      </c>
      <c r="T28" s="42" t="e">
        <f t="shared" si="3"/>
        <v>#REF!</v>
      </c>
    </row>
    <row r="29" spans="1:22" s="14" customFormat="1" ht="11.4" x14ac:dyDescent="0.2">
      <c r="A29" s="11" t="s">
        <v>14</v>
      </c>
      <c r="B29" s="15" t="s">
        <v>49</v>
      </c>
      <c r="C29" s="15"/>
      <c r="D29" s="15"/>
      <c r="E29" s="75">
        <v>27</v>
      </c>
      <c r="F29" s="72">
        <f>SKM!P29/1000</f>
        <v>0</v>
      </c>
      <c r="G29" s="67">
        <f>SUKB!P29/1000</f>
        <v>0</v>
      </c>
      <c r="H29" s="67">
        <f>UCT!P29/1000</f>
        <v>0</v>
      </c>
      <c r="I29" s="67">
        <f>SPSSN!P29/1000</f>
        <v>0</v>
      </c>
      <c r="J29" s="67" t="e">
        <f>#REF!/1000</f>
        <v>#REF!</v>
      </c>
      <c r="K29" s="67"/>
      <c r="L29" s="67">
        <f>ÚVT!P29/1000</f>
        <v>0</v>
      </c>
      <c r="M29" s="67">
        <f>CJV!P29/1000</f>
        <v>0</v>
      </c>
      <c r="N29" s="67">
        <f>CZS!P29/1000</f>
        <v>0</v>
      </c>
      <c r="O29" s="90">
        <f>RMU!P29/1000</f>
        <v>0</v>
      </c>
      <c r="P29" s="194" t="e">
        <f t="shared" ref="P29:P45" si="4">SUM(F29:O29)</f>
        <v>#REF!</v>
      </c>
      <c r="Q29" s="154"/>
      <c r="R29" s="52">
        <f>ostatní!P29</f>
        <v>486664</v>
      </c>
      <c r="S29" s="52">
        <f>ostatní!Y29</f>
        <v>625549.68700000003</v>
      </c>
      <c r="T29" s="52" t="e">
        <f>(SKM!R29+SUKB!R29+UCT!R29+SPSSN!R29+#REF!+#REF!+ÚVT!R29+CJV!R29+CZS!R29+RMU!R29)/1000</f>
        <v>#REF!</v>
      </c>
      <c r="U29" s="141"/>
      <c r="V29" s="176"/>
    </row>
    <row r="30" spans="1:22" s="14" customFormat="1" ht="11.4" x14ac:dyDescent="0.2">
      <c r="A30" s="11"/>
      <c r="B30" s="17" t="s">
        <v>28</v>
      </c>
      <c r="C30" s="17"/>
      <c r="D30" s="17"/>
      <c r="E30" s="75">
        <v>28</v>
      </c>
      <c r="F30" s="72">
        <f>SKM!P30/1000</f>
        <v>0</v>
      </c>
      <c r="G30" s="67">
        <f>SUKB!P30/1000</f>
        <v>0</v>
      </c>
      <c r="H30" s="67">
        <f>UCT!P30/1000</f>
        <v>0</v>
      </c>
      <c r="I30" s="67">
        <f>SPSSN!P30/1000</f>
        <v>0</v>
      </c>
      <c r="J30" s="67" t="e">
        <f>#REF!/1000</f>
        <v>#REF!</v>
      </c>
      <c r="K30" s="67"/>
      <c r="L30" s="67">
        <f>ÚVT!P30/1000</f>
        <v>0</v>
      </c>
      <c r="M30" s="67">
        <f>CJV!P30/1000</f>
        <v>0</v>
      </c>
      <c r="N30" s="67">
        <f>CZS!P30/1000</f>
        <v>0</v>
      </c>
      <c r="O30" s="90">
        <f>RMU!P30/1000</f>
        <v>0</v>
      </c>
      <c r="P30" s="194" t="e">
        <f t="shared" si="4"/>
        <v>#REF!</v>
      </c>
      <c r="Q30" s="155"/>
      <c r="R30" s="52">
        <f>ostatní!P30</f>
        <v>0</v>
      </c>
      <c r="S30" s="52">
        <f>ostatní!Y30</f>
        <v>0</v>
      </c>
      <c r="T30" s="52" t="e">
        <f>(SKM!R30+SUKB!R30+UCT!R30+SPSSN!R30+#REF!+#REF!+ÚVT!R30+CJV!R30+CZS!R30+RMU!R30)/1000</f>
        <v>#REF!</v>
      </c>
      <c r="U30" s="141"/>
      <c r="V30" s="176"/>
    </row>
    <row r="31" spans="1:22" s="14" customFormat="1" ht="11.4" x14ac:dyDescent="0.2">
      <c r="A31" s="11"/>
      <c r="B31" s="17" t="s">
        <v>30</v>
      </c>
      <c r="C31" s="17"/>
      <c r="D31" s="17"/>
      <c r="E31" s="75">
        <v>29</v>
      </c>
      <c r="F31" s="72">
        <f>SKM!P31/1000</f>
        <v>0</v>
      </c>
      <c r="G31" s="67">
        <f>SUKB!P31/1000</f>
        <v>0</v>
      </c>
      <c r="H31" s="67">
        <f>UCT!P31/1000</f>
        <v>0</v>
      </c>
      <c r="I31" s="67">
        <f>SPSSN!P31/1000</f>
        <v>0</v>
      </c>
      <c r="J31" s="67" t="e">
        <f>#REF!/1000</f>
        <v>#REF!</v>
      </c>
      <c r="K31" s="67"/>
      <c r="L31" s="67">
        <f>ÚVT!P31/1000</f>
        <v>0</v>
      </c>
      <c r="M31" s="67">
        <f>CJV!P31/1000</f>
        <v>0</v>
      </c>
      <c r="N31" s="67">
        <f>CZS!P31/1000</f>
        <v>0</v>
      </c>
      <c r="O31" s="90">
        <f>RMU!P31/1000</f>
        <v>0</v>
      </c>
      <c r="P31" s="194" t="e">
        <f t="shared" si="4"/>
        <v>#REF!</v>
      </c>
      <c r="Q31" s="155"/>
      <c r="R31" s="52">
        <f>ostatní!P31</f>
        <v>300</v>
      </c>
      <c r="S31" s="52">
        <f>ostatní!Y31</f>
        <v>251</v>
      </c>
      <c r="T31" s="52" t="e">
        <f>(SKM!R31+SUKB!R31+UCT!R31+SPSSN!R31+#REF!+#REF!+ÚVT!R31+CJV!R31+CZS!R31+RMU!R31)/1000</f>
        <v>#REF!</v>
      </c>
      <c r="U31" s="141"/>
      <c r="V31" s="176"/>
    </row>
    <row r="32" spans="1:22" s="14" customFormat="1" ht="11.4" x14ac:dyDescent="0.2">
      <c r="A32" s="11"/>
      <c r="B32" s="17" t="s">
        <v>32</v>
      </c>
      <c r="C32" s="15"/>
      <c r="D32" s="15"/>
      <c r="E32" s="75">
        <v>30</v>
      </c>
      <c r="F32" s="72">
        <f>SKM!P32/1000</f>
        <v>0</v>
      </c>
      <c r="G32" s="67">
        <f>SUKB!P32/1000</f>
        <v>0</v>
      </c>
      <c r="H32" s="67">
        <f>UCT!P32/1000</f>
        <v>0</v>
      </c>
      <c r="I32" s="67">
        <f>SPSSN!P32/1000</f>
        <v>0</v>
      </c>
      <c r="J32" s="67" t="e">
        <f>#REF!/1000</f>
        <v>#REF!</v>
      </c>
      <c r="K32" s="67"/>
      <c r="L32" s="67">
        <f>ÚVT!P32/1000</f>
        <v>0</v>
      </c>
      <c r="M32" s="67">
        <f>CJV!P32/1000</f>
        <v>0</v>
      </c>
      <c r="N32" s="67">
        <f>CZS!P32/1000</f>
        <v>0</v>
      </c>
      <c r="O32" s="90">
        <f>RMU!P32/1000</f>
        <v>0</v>
      </c>
      <c r="P32" s="194" t="e">
        <f t="shared" si="4"/>
        <v>#REF!</v>
      </c>
      <c r="Q32" s="155"/>
      <c r="R32" s="52">
        <f>ostatní!P32</f>
        <v>153678</v>
      </c>
      <c r="S32" s="52">
        <f>ostatní!Y32</f>
        <v>164978.71328999999</v>
      </c>
      <c r="T32" s="52" t="e">
        <f>(SKM!R32+SUKB!R32+UCT!R32+SPSSN!R32+#REF!+#REF!+ÚVT!R32+CJV!R32+CZS!R32+RMU!R32)/1000</f>
        <v>#REF!</v>
      </c>
      <c r="U32" s="141"/>
      <c r="V32" s="174">
        <f>ostatni!S32</f>
        <v>164978.71328999999</v>
      </c>
    </row>
    <row r="33" spans="1:22" s="14" customFormat="1" ht="11.4" x14ac:dyDescent="0.2">
      <c r="A33" s="11"/>
      <c r="B33" s="17" t="s">
        <v>34</v>
      </c>
      <c r="C33" s="17"/>
      <c r="D33" s="17"/>
      <c r="E33" s="75">
        <v>31</v>
      </c>
      <c r="F33" s="72" t="e">
        <f>SKM!#REF!/1000</f>
        <v>#REF!</v>
      </c>
      <c r="G33" s="67" t="e">
        <f>SUKB!#REF!/1000</f>
        <v>#REF!</v>
      </c>
      <c r="H33" s="67">
        <f>UCT!P50/1000</f>
        <v>0</v>
      </c>
      <c r="I33" s="67">
        <f>SPSSN!P50/1000</f>
        <v>0</v>
      </c>
      <c r="J33" s="67" t="e">
        <f>#REF!/1000</f>
        <v>#REF!</v>
      </c>
      <c r="K33" s="67"/>
      <c r="L33" s="67">
        <f>ÚVT!P50/1000</f>
        <v>0</v>
      </c>
      <c r="M33" s="67">
        <f>CJV!P50/1000</f>
        <v>0</v>
      </c>
      <c r="N33" s="67">
        <f>CZS!P50/1000</f>
        <v>0</v>
      </c>
      <c r="O33" s="90">
        <f>RMU!P50/1000</f>
        <v>0</v>
      </c>
      <c r="P33" s="194" t="e">
        <f t="shared" si="4"/>
        <v>#REF!</v>
      </c>
      <c r="Q33" s="155"/>
      <c r="R33" s="52" t="e">
        <f>ostatní!#REF!</f>
        <v>#REF!</v>
      </c>
      <c r="S33" s="52" t="e">
        <f>ostatní!#REF!</f>
        <v>#REF!</v>
      </c>
      <c r="T33" s="52" t="e">
        <f>(SKM!#REF!+SUKB!#REF!+UCT!R50+SPSSN!R50+#REF!+#REF!+ÚVT!R50+CJV!R50+CZS!R50+RMU!R50)/1000</f>
        <v>#REF!</v>
      </c>
      <c r="U33" s="141"/>
      <c r="V33" s="176"/>
    </row>
    <row r="34" spans="1:22" s="14" customFormat="1" ht="11.4" x14ac:dyDescent="0.2">
      <c r="A34" s="11"/>
      <c r="B34" s="17" t="s">
        <v>51</v>
      </c>
      <c r="C34" s="17"/>
      <c r="D34" s="17"/>
      <c r="E34" s="75">
        <v>32</v>
      </c>
      <c r="F34" s="72">
        <f>SKM!P33/1000</f>
        <v>0</v>
      </c>
      <c r="G34" s="67">
        <f>SUKB!P33/1000</f>
        <v>0</v>
      </c>
      <c r="H34" s="67">
        <f>UCT!P33/1000</f>
        <v>0</v>
      </c>
      <c r="I34" s="67">
        <f>SPSSN!P33/1000</f>
        <v>0</v>
      </c>
      <c r="J34" s="67" t="e">
        <f>#REF!/1000</f>
        <v>#REF!</v>
      </c>
      <c r="K34" s="67"/>
      <c r="L34" s="67">
        <f>ÚVT!P33/1000</f>
        <v>0</v>
      </c>
      <c r="M34" s="67">
        <f>CJV!P33/1000</f>
        <v>0</v>
      </c>
      <c r="N34" s="67">
        <f>CZS!P33/1000</f>
        <v>0</v>
      </c>
      <c r="O34" s="90">
        <f>RMU!P33/1000</f>
        <v>0</v>
      </c>
      <c r="P34" s="194" t="e">
        <f t="shared" si="4"/>
        <v>#REF!</v>
      </c>
      <c r="Q34" s="155"/>
      <c r="R34" s="52">
        <f>ostatní!P33</f>
        <v>107772</v>
      </c>
      <c r="S34" s="52">
        <f>ostatní!Y33</f>
        <v>108000.893</v>
      </c>
      <c r="T34" s="52" t="e">
        <f>(SKM!R33+SUKB!R33+UCT!R33+SPSSN!R33+#REF!+#REF!+ÚVT!R33+CJV!R33+CZS!R33+RMU!R33)/1000</f>
        <v>#REF!</v>
      </c>
      <c r="U34" s="141"/>
      <c r="V34" s="176"/>
    </row>
    <row r="35" spans="1:22" s="14" customFormat="1" ht="11.4" x14ac:dyDescent="0.2">
      <c r="A35" s="11"/>
      <c r="B35" s="17" t="s">
        <v>36</v>
      </c>
      <c r="C35" s="17"/>
      <c r="D35" s="17"/>
      <c r="E35" s="75">
        <v>33</v>
      </c>
      <c r="F35" s="72">
        <f>SKM!P34/1000</f>
        <v>0</v>
      </c>
      <c r="G35" s="67">
        <f>SUKB!P34/1000</f>
        <v>0</v>
      </c>
      <c r="H35" s="67">
        <f>UCT!P34/1000</f>
        <v>0</v>
      </c>
      <c r="I35" s="67">
        <f>SPSSN!P34/1000</f>
        <v>0</v>
      </c>
      <c r="J35" s="67" t="e">
        <f>#REF!/1000</f>
        <v>#REF!</v>
      </c>
      <c r="K35" s="67"/>
      <c r="L35" s="67">
        <f>ÚVT!P34/1000</f>
        <v>0</v>
      </c>
      <c r="M35" s="67">
        <f>CJV!P34/1000</f>
        <v>0</v>
      </c>
      <c r="N35" s="67">
        <f>CZS!P34/1000</f>
        <v>0</v>
      </c>
      <c r="O35" s="90">
        <f>RMU!P34/1000</f>
        <v>0</v>
      </c>
      <c r="P35" s="194" t="e">
        <f t="shared" si="4"/>
        <v>#REF!</v>
      </c>
      <c r="Q35" s="155"/>
      <c r="R35" s="52">
        <f>ostatní!P34</f>
        <v>238</v>
      </c>
      <c r="S35" s="52">
        <f>ostatní!Y34</f>
        <v>495</v>
      </c>
      <c r="T35" s="52" t="e">
        <f>(SKM!R34+SUKB!R34+UCT!R34+SPSSN!R34+#REF!+#REF!+ÚVT!R34+CJV!R34+CZS!R34+RMU!R34)/1000</f>
        <v>#REF!</v>
      </c>
      <c r="U35" s="141"/>
      <c r="V35" s="176"/>
    </row>
    <row r="36" spans="1:22" s="14" customFormat="1" ht="11.4" x14ac:dyDescent="0.2">
      <c r="A36" s="11"/>
      <c r="B36" s="17" t="s">
        <v>38</v>
      </c>
      <c r="C36" s="17"/>
      <c r="D36" s="17"/>
      <c r="E36" s="75">
        <v>34</v>
      </c>
      <c r="F36" s="72">
        <f>SKM!P35/1000</f>
        <v>0</v>
      </c>
      <c r="G36" s="67">
        <f>SUKB!P35/1000</f>
        <v>0</v>
      </c>
      <c r="H36" s="67">
        <f>UCT!P35/1000</f>
        <v>0</v>
      </c>
      <c r="I36" s="67">
        <f>SPSSN!P35/1000</f>
        <v>0</v>
      </c>
      <c r="J36" s="67" t="e">
        <f>#REF!/1000</f>
        <v>#REF!</v>
      </c>
      <c r="K36" s="67"/>
      <c r="L36" s="67">
        <f>ÚVT!P35/1000</f>
        <v>0</v>
      </c>
      <c r="M36" s="67">
        <f>CJV!P35/1000</f>
        <v>0</v>
      </c>
      <c r="N36" s="67">
        <f>CZS!P35/1000</f>
        <v>0</v>
      </c>
      <c r="O36" s="90">
        <f>RMU!P35/1000</f>
        <v>0</v>
      </c>
      <c r="P36" s="194" t="e">
        <f t="shared" si="4"/>
        <v>#REF!</v>
      </c>
      <c r="Q36" s="155"/>
      <c r="R36" s="52">
        <f>ostatní!P35</f>
        <v>6442.16</v>
      </c>
      <c r="S36" s="52">
        <f>ostatní!Y35</f>
        <v>6032.4300500000008</v>
      </c>
      <c r="T36" s="52" t="e">
        <f>(SKM!R35+SUKB!R35+UCT!R35+SPSSN!R35+#REF!+#REF!+ÚVT!R35+CJV!R35+CZS!R35+RMU!R35)/1000</f>
        <v>#REF!</v>
      </c>
      <c r="U36" s="141"/>
      <c r="V36" s="176"/>
    </row>
    <row r="37" spans="1:22" s="14" customFormat="1" ht="11.4" x14ac:dyDescent="0.2">
      <c r="A37" s="11"/>
      <c r="B37" s="17" t="s">
        <v>53</v>
      </c>
      <c r="C37" s="17"/>
      <c r="D37" s="17"/>
      <c r="E37" s="75">
        <v>35</v>
      </c>
      <c r="F37" s="72">
        <f>SKM!P36/1000</f>
        <v>0</v>
      </c>
      <c r="G37" s="67">
        <f>SUKB!P36/1000</f>
        <v>0</v>
      </c>
      <c r="H37" s="67">
        <f>UCT!P36/1000</f>
        <v>0</v>
      </c>
      <c r="I37" s="67">
        <f>SPSSN!P36/1000</f>
        <v>0</v>
      </c>
      <c r="J37" s="67" t="e">
        <f>#REF!/1000</f>
        <v>#REF!</v>
      </c>
      <c r="K37" s="67"/>
      <c r="L37" s="67">
        <f>ÚVT!P36/1000</f>
        <v>0</v>
      </c>
      <c r="M37" s="67">
        <f>CJV!P36/1000</f>
        <v>0</v>
      </c>
      <c r="N37" s="67">
        <f>CZS!P36/1000</f>
        <v>0</v>
      </c>
      <c r="O37" s="90">
        <f>RMU!P36/1000</f>
        <v>0</v>
      </c>
      <c r="P37" s="194" t="e">
        <f t="shared" si="4"/>
        <v>#REF!</v>
      </c>
      <c r="Q37" s="155"/>
      <c r="R37" s="52">
        <f>ostatní!P36</f>
        <v>199424.68</v>
      </c>
      <c r="S37" s="52">
        <f>ostatní!Y36</f>
        <v>191509.51814</v>
      </c>
      <c r="T37" s="52" t="e">
        <f>(SKM!R36+SUKB!R36+UCT!R36+SPSSN!R36+#REF!+#REF!+ÚVT!R36+CJV!R36+CZS!R36+RMU!R36)/1000</f>
        <v>#REF!</v>
      </c>
      <c r="U37" s="141"/>
      <c r="V37" s="176"/>
    </row>
    <row r="38" spans="1:22" s="14" customFormat="1" ht="11.4" x14ac:dyDescent="0.2">
      <c r="A38" s="11"/>
      <c r="B38" s="17" t="s">
        <v>126</v>
      </c>
      <c r="C38" s="17"/>
      <c r="D38" s="17"/>
      <c r="E38" s="75">
        <v>36</v>
      </c>
      <c r="F38" s="72">
        <f>SKM!P37/1000</f>
        <v>0</v>
      </c>
      <c r="G38" s="67">
        <f>SUKB!P37/1000</f>
        <v>0</v>
      </c>
      <c r="H38" s="67">
        <f>UCT!P37/1000</f>
        <v>0</v>
      </c>
      <c r="I38" s="67">
        <f>SPSSN!P37/1000</f>
        <v>0</v>
      </c>
      <c r="J38" s="67" t="e">
        <f>#REF!/1000</f>
        <v>#REF!</v>
      </c>
      <c r="K38" s="67"/>
      <c r="L38" s="67">
        <f>ÚVT!P37/1000</f>
        <v>0</v>
      </c>
      <c r="M38" s="67">
        <f>CJV!P37/1000</f>
        <v>0</v>
      </c>
      <c r="N38" s="67">
        <f>CZS!P37/1000</f>
        <v>0</v>
      </c>
      <c r="O38" s="90">
        <f>RMU!P37/1000</f>
        <v>0</v>
      </c>
      <c r="P38" s="194" t="e">
        <f t="shared" si="4"/>
        <v>#REF!</v>
      </c>
      <c r="Q38" s="155"/>
      <c r="R38" s="52">
        <f>ostatní!P37</f>
        <v>272667.376428944</v>
      </c>
      <c r="S38" s="52">
        <f>ostatní!Y37</f>
        <v>184093.23616999999</v>
      </c>
      <c r="T38" s="52" t="e">
        <f>(SKM!R37+SUKB!R37+UCT!R37+SPSSN!R37+#REF!+#REF!+ÚVT!R37+CJV!R37+CZS!R37+RMU!R37)/1000</f>
        <v>#REF!</v>
      </c>
      <c r="U38" s="141"/>
      <c r="V38" s="176"/>
    </row>
    <row r="39" spans="1:22" s="14" customFormat="1" ht="11.4" x14ac:dyDescent="0.2">
      <c r="A39" s="11"/>
      <c r="B39" s="17" t="s">
        <v>54</v>
      </c>
      <c r="C39" s="17"/>
      <c r="D39" s="17"/>
      <c r="E39" s="75">
        <v>37</v>
      </c>
      <c r="F39" s="72">
        <f>SKM!P39/1000</f>
        <v>0</v>
      </c>
      <c r="G39" s="67">
        <f>SUKB!P39/1000</f>
        <v>0</v>
      </c>
      <c r="H39" s="67">
        <f>UCT!P39/1000</f>
        <v>0</v>
      </c>
      <c r="I39" s="67">
        <f>SPSSN!P39/1000</f>
        <v>0</v>
      </c>
      <c r="J39" s="67" t="e">
        <f>#REF!/1000</f>
        <v>#REF!</v>
      </c>
      <c r="K39" s="67"/>
      <c r="L39" s="67">
        <f>ÚVT!P39/1000</f>
        <v>0</v>
      </c>
      <c r="M39" s="67">
        <f>CJV!P39/1000</f>
        <v>0</v>
      </c>
      <c r="N39" s="67">
        <f>CZS!P39/1000</f>
        <v>0</v>
      </c>
      <c r="O39" s="90">
        <f>RMU!P39/1000</f>
        <v>0</v>
      </c>
      <c r="P39" s="194" t="e">
        <f t="shared" si="4"/>
        <v>#REF!</v>
      </c>
      <c r="Q39" s="155"/>
      <c r="R39" s="52" t="e">
        <f>ostatní!#REF!</f>
        <v>#REF!</v>
      </c>
      <c r="S39" s="52" t="e">
        <f>ostatní!#REF!</f>
        <v>#REF!</v>
      </c>
      <c r="T39" s="52" t="e">
        <f>(SKM!R39+SUKB!R39+UCT!R39+SPSSN!R39+#REF!+#REF!+ÚVT!R39+CJV!R39+CZS!R39+RMU!R39)/1000</f>
        <v>#REF!</v>
      </c>
      <c r="U39" s="141"/>
      <c r="V39" s="176"/>
    </row>
    <row r="40" spans="1:22" s="14" customFormat="1" ht="11.4" x14ac:dyDescent="0.2">
      <c r="A40" s="11"/>
      <c r="B40" s="17" t="s">
        <v>55</v>
      </c>
      <c r="C40" s="17"/>
      <c r="D40" s="17"/>
      <c r="E40" s="75">
        <v>38</v>
      </c>
      <c r="F40" s="72">
        <f>SKM!P38/1000</f>
        <v>0</v>
      </c>
      <c r="G40" s="67">
        <f>SUKB!P38/1000</f>
        <v>0</v>
      </c>
      <c r="H40" s="67">
        <f>UCT!P38/1000</f>
        <v>0</v>
      </c>
      <c r="I40" s="67">
        <f>SPSSN!P38/1000</f>
        <v>0</v>
      </c>
      <c r="J40" s="67" t="e">
        <f>#REF!/1000</f>
        <v>#REF!</v>
      </c>
      <c r="K40" s="67"/>
      <c r="L40" s="67">
        <f>ÚVT!P38/1000</f>
        <v>0</v>
      </c>
      <c r="M40" s="67">
        <f>CJV!P38/1000</f>
        <v>0</v>
      </c>
      <c r="N40" s="67">
        <f>CZS!P38/1000</f>
        <v>0</v>
      </c>
      <c r="O40" s="90">
        <f>RMU!P38/1000</f>
        <v>0</v>
      </c>
      <c r="P40" s="194" t="e">
        <f t="shared" si="4"/>
        <v>#REF!</v>
      </c>
      <c r="Q40" s="155"/>
      <c r="R40" s="52">
        <f>ostatní!P38</f>
        <v>392083</v>
      </c>
      <c r="S40" s="52">
        <f>ostatní!Y38</f>
        <v>399499.90031999996</v>
      </c>
      <c r="T40" s="52" t="e">
        <f>(SKM!R38+SUKB!R38+UCT!R38+SPSSN!R38+#REF!+#REF!+ÚVT!R38+CJV!R38+CZS!R38+RMU!R38)/1000</f>
        <v>#REF!</v>
      </c>
      <c r="U40" s="141"/>
      <c r="V40" s="176"/>
    </row>
    <row r="41" spans="1:22" s="14" customFormat="1" ht="11.4" x14ac:dyDescent="0.2">
      <c r="A41" s="11"/>
      <c r="B41" s="17" t="s">
        <v>134</v>
      </c>
      <c r="C41" s="17"/>
      <c r="D41" s="17"/>
      <c r="E41" s="75">
        <v>39</v>
      </c>
      <c r="F41" s="72" t="e">
        <f>SKM!#REF!/1000</f>
        <v>#REF!</v>
      </c>
      <c r="G41" s="67" t="e">
        <f>SUKB!#REF!/1000</f>
        <v>#REF!</v>
      </c>
      <c r="H41" s="67">
        <f>UCT!P51/1000</f>
        <v>0</v>
      </c>
      <c r="I41" s="67">
        <f>SPSSN!P51/1000</f>
        <v>0</v>
      </c>
      <c r="J41" s="67" t="e">
        <f>#REF!/1000</f>
        <v>#REF!</v>
      </c>
      <c r="K41" s="67"/>
      <c r="L41" s="67">
        <f>ÚVT!P51/1000</f>
        <v>0</v>
      </c>
      <c r="M41" s="67">
        <f>CJV!P51/1000</f>
        <v>0</v>
      </c>
      <c r="N41" s="67">
        <f>CZS!P51/1000</f>
        <v>0</v>
      </c>
      <c r="O41" s="90">
        <f>RMU!P51/1000</f>
        <v>0</v>
      </c>
      <c r="P41" s="194" t="e">
        <f t="shared" si="4"/>
        <v>#REF!</v>
      </c>
      <c r="Q41" s="155"/>
      <c r="R41" s="52">
        <f>ostatní!P39</f>
        <v>177753.66</v>
      </c>
      <c r="S41" s="52">
        <f>ostatní!Y39</f>
        <v>169398.77351</v>
      </c>
      <c r="T41" s="52" t="e">
        <f>(SKM!#REF!+SUKB!#REF!+UCT!R51+SPSSN!R51+#REF!+#REF!+ÚVT!R51+CJV!R51+CZS!R51+RMU!R51)/1000</f>
        <v>#REF!</v>
      </c>
      <c r="U41" s="141"/>
      <c r="V41" s="176"/>
    </row>
    <row r="42" spans="1:22" s="14" customFormat="1" ht="11.4" x14ac:dyDescent="0.2">
      <c r="A42" s="11"/>
      <c r="B42" s="17" t="s">
        <v>56</v>
      </c>
      <c r="C42" s="17"/>
      <c r="D42" s="17"/>
      <c r="E42" s="75">
        <v>40</v>
      </c>
      <c r="F42" s="72">
        <f>SKM!P40/1000</f>
        <v>0</v>
      </c>
      <c r="G42" s="67">
        <f>SUKB!P40/1000</f>
        <v>0</v>
      </c>
      <c r="H42" s="67">
        <f>UCT!P40/1000</f>
        <v>0</v>
      </c>
      <c r="I42" s="67">
        <f>SPSSN!P40/1000</f>
        <v>0</v>
      </c>
      <c r="J42" s="67" t="e">
        <f>#REF!/1000</f>
        <v>#REF!</v>
      </c>
      <c r="K42" s="67"/>
      <c r="L42" s="67">
        <f>ÚVT!P40/1000</f>
        <v>0</v>
      </c>
      <c r="M42" s="67">
        <f>CJV!P40/1000</f>
        <v>0</v>
      </c>
      <c r="N42" s="67">
        <f>CZS!P40/1000</f>
        <v>0</v>
      </c>
      <c r="O42" s="90">
        <f>RMU!P40/1000</f>
        <v>0</v>
      </c>
      <c r="P42" s="194" t="e">
        <f t="shared" si="4"/>
        <v>#REF!</v>
      </c>
      <c r="Q42" s="155"/>
      <c r="R42" s="52">
        <f>ostatní!P40</f>
        <v>45876</v>
      </c>
      <c r="S42" s="52">
        <f>ostatní!Y40</f>
        <v>12949.839169999999</v>
      </c>
      <c r="T42" s="52" t="e">
        <f>(SKM!R40+SUKB!R40+UCT!R40+SPSSN!R40+#REF!+#REF!+ÚVT!R40+CJV!R40+CZS!R40+RMU!R40)/1000</f>
        <v>#REF!</v>
      </c>
      <c r="U42" s="141"/>
      <c r="V42" s="176"/>
    </row>
    <row r="43" spans="1:22" s="14" customFormat="1" ht="11.4" x14ac:dyDescent="0.2">
      <c r="A43" s="11"/>
      <c r="B43" s="17" t="s">
        <v>57</v>
      </c>
      <c r="C43" s="17"/>
      <c r="D43" s="17"/>
      <c r="E43" s="75">
        <v>41</v>
      </c>
      <c r="F43" s="72">
        <f>SKM!P41/1000</f>
        <v>0</v>
      </c>
      <c r="G43" s="67">
        <f>SUKB!P41/1000</f>
        <v>0</v>
      </c>
      <c r="H43" s="67">
        <f>UCT!P41/1000</f>
        <v>0</v>
      </c>
      <c r="I43" s="67">
        <f>SPSSN!P41/1000</f>
        <v>0</v>
      </c>
      <c r="J43" s="67" t="e">
        <f>#REF!/1000</f>
        <v>#REF!</v>
      </c>
      <c r="K43" s="67"/>
      <c r="L43" s="67">
        <f>ÚVT!P41/1000</f>
        <v>0</v>
      </c>
      <c r="M43" s="67">
        <f>CJV!P41/1000</f>
        <v>0</v>
      </c>
      <c r="N43" s="67">
        <f>CZS!P41/1000</f>
        <v>0</v>
      </c>
      <c r="O43" s="90">
        <f>RMU!P41/1000</f>
        <v>0</v>
      </c>
      <c r="P43" s="194" t="e">
        <f t="shared" si="4"/>
        <v>#REF!</v>
      </c>
      <c r="Q43" s="155"/>
      <c r="R43" s="52">
        <f>ostatní!P41</f>
        <v>665393</v>
      </c>
      <c r="S43" s="52">
        <f>ostatní!Y41</f>
        <v>607645.13451999996</v>
      </c>
      <c r="T43" s="52" t="e">
        <f>(SKM!R41+SUKB!R41+UCT!R41+SPSSN!R41+#REF!+#REF!+ÚVT!R41+CJV!R41+CZS!R41+RMU!R41)/1000</f>
        <v>#REF!</v>
      </c>
      <c r="U43" s="141"/>
      <c r="V43" s="176"/>
    </row>
    <row r="44" spans="1:22" s="14" customFormat="1" ht="11.4" x14ac:dyDescent="0.2">
      <c r="A44" s="11"/>
      <c r="B44" s="17" t="s">
        <v>58</v>
      </c>
      <c r="C44" s="17"/>
      <c r="D44" s="17"/>
      <c r="E44" s="75">
        <v>42</v>
      </c>
      <c r="F44" s="72">
        <f>SKM!P42/1000</f>
        <v>0</v>
      </c>
      <c r="G44" s="67">
        <f>SUKB!P42/1000</f>
        <v>0</v>
      </c>
      <c r="H44" s="67">
        <f>UCT!P42/1000</f>
        <v>0</v>
      </c>
      <c r="I44" s="67">
        <f>SPSSN!P42/1000</f>
        <v>0</v>
      </c>
      <c r="J44" s="67" t="e">
        <f>#REF!/1000</f>
        <v>#REF!</v>
      </c>
      <c r="K44" s="67"/>
      <c r="L44" s="67">
        <f>ÚVT!P42/1000</f>
        <v>0</v>
      </c>
      <c r="M44" s="67">
        <f>CJV!P42/1000</f>
        <v>0</v>
      </c>
      <c r="N44" s="67">
        <f>CZS!P42/1000</f>
        <v>0</v>
      </c>
      <c r="O44" s="90">
        <f>RMU!P42/1000</f>
        <v>0</v>
      </c>
      <c r="P44" s="194" t="e">
        <f t="shared" si="4"/>
        <v>#REF!</v>
      </c>
      <c r="Q44" s="155"/>
      <c r="R44" s="52">
        <f>ostatní!P42</f>
        <v>113636</v>
      </c>
      <c r="S44" s="52">
        <f>ostatní!Y42</f>
        <v>67009.187700000009</v>
      </c>
      <c r="T44" s="52" t="e">
        <f>(SKM!R42+SUKB!R42+UCT!R42+SPSSN!R42+#REF!+#REF!+ÚVT!R42+CJV!R42+CZS!R42+RMU!R42)/1000</f>
        <v>#REF!</v>
      </c>
      <c r="U44" s="141"/>
      <c r="V44" s="176"/>
    </row>
    <row r="45" spans="1:22" s="14" customFormat="1" ht="11.4" x14ac:dyDescent="0.2">
      <c r="A45" s="20"/>
      <c r="B45" s="21" t="s">
        <v>46</v>
      </c>
      <c r="C45" s="21"/>
      <c r="D45" s="21"/>
      <c r="E45" s="76">
        <v>43</v>
      </c>
      <c r="F45" s="73">
        <f>SKM!P43/1000</f>
        <v>0</v>
      </c>
      <c r="G45" s="99">
        <f>SUKB!P43/1000</f>
        <v>0</v>
      </c>
      <c r="H45" s="99">
        <f>UCT!P43/1000</f>
        <v>0</v>
      </c>
      <c r="I45" s="99">
        <f>SPSSN!P43/1000</f>
        <v>0</v>
      </c>
      <c r="J45" s="99" t="e">
        <f>#REF!/1000</f>
        <v>#REF!</v>
      </c>
      <c r="K45" s="99"/>
      <c r="L45" s="99">
        <f>ÚVT!P43/1000</f>
        <v>0</v>
      </c>
      <c r="M45" s="99">
        <f>CJV!P43/1000</f>
        <v>0</v>
      </c>
      <c r="N45" s="99">
        <f>CZS!P43/1000</f>
        <v>0</v>
      </c>
      <c r="O45" s="74">
        <f>RMU!P43/1000</f>
        <v>0</v>
      </c>
      <c r="P45" s="195" t="e">
        <f t="shared" si="4"/>
        <v>#REF!</v>
      </c>
      <c r="Q45" s="156"/>
      <c r="R45" s="54">
        <f>ostatní!P43</f>
        <v>120338</v>
      </c>
      <c r="S45" s="54">
        <f>ostatní!Y43</f>
        <v>103618.25413</v>
      </c>
      <c r="T45" s="54" t="e">
        <f>(SKM!R43+SUKB!R43+UCT!R43+SPSSN!R43+#REF!+#REF!+ÚVT!R43+CJV!R43+CZS!R43+RMU!R43)/1000</f>
        <v>#REF!</v>
      </c>
      <c r="U45" s="141"/>
      <c r="V45" s="176"/>
    </row>
    <row r="46" spans="1:22" s="14" customFormat="1" ht="12" thickBot="1" x14ac:dyDescent="0.25">
      <c r="A46" s="22" t="s">
        <v>59</v>
      </c>
      <c r="B46" s="23"/>
      <c r="C46" s="23"/>
      <c r="D46" s="23"/>
      <c r="E46" s="75">
        <v>44</v>
      </c>
      <c r="F46" s="84">
        <f>F29+F34+F38+F43+F44+F45-F4-F27</f>
        <v>0</v>
      </c>
      <c r="G46" s="100">
        <f>G29+G34+G38+G43+G44+G45-G4-G27</f>
        <v>0</v>
      </c>
      <c r="H46" s="100">
        <f>H29+H34+H38+H43+H44+H45-H4-H27</f>
        <v>0</v>
      </c>
      <c r="I46" s="100">
        <f>I29+I34+I38+I43+I44+I45-I4-I27</f>
        <v>0</v>
      </c>
      <c r="J46" s="100" t="e">
        <f>J29+J34+J38+J43+J44+J45-J4-J27</f>
        <v>#REF!</v>
      </c>
      <c r="K46" s="100"/>
      <c r="L46" s="100">
        <f>L29+L34+L38+L43+L44+L45-L4-L27</f>
        <v>0</v>
      </c>
      <c r="M46" s="100">
        <f>M29+M34+M38+M43+M44+M45-M4-M27</f>
        <v>0</v>
      </c>
      <c r="N46" s="100">
        <f>N29+N34+N38+N43+N44+N45-N4-N27</f>
        <v>0</v>
      </c>
      <c r="O46" s="92">
        <f>O29+O34+O38+O43+O44+O45-O4-O27</f>
        <v>0</v>
      </c>
      <c r="P46" s="196" t="e">
        <f>P29+P34+P38+P43+P44+P45-P4-P27</f>
        <v>#REF!</v>
      </c>
      <c r="Q46" s="56">
        <f>Q29+Q34+Q38+Q43+Q44+Q45+-Q4-Q27</f>
        <v>0</v>
      </c>
      <c r="R46" s="54">
        <f>ostatní!P44</f>
        <v>50460.799428944243</v>
      </c>
      <c r="S46" s="54">
        <f>ostatní!Y44</f>
        <v>43110.780170000216</v>
      </c>
      <c r="T46" s="47" t="e">
        <f>(SKM!R44+SUKB!R44+UCT!R44+SPSSN!R44+#REF!+#REF!+ÚVT!R44+CJV!R44+CZS!R44+RMU!R44)/1000</f>
        <v>#REF!</v>
      </c>
      <c r="U46" s="141"/>
      <c r="V46" s="176"/>
    </row>
    <row r="47" spans="1:22" ht="13.8" thickBot="1" x14ac:dyDescent="0.3">
      <c r="A47" s="18" t="s">
        <v>60</v>
      </c>
      <c r="B47" s="19"/>
      <c r="C47" s="19"/>
      <c r="D47" s="19"/>
      <c r="E47" s="77">
        <v>45</v>
      </c>
      <c r="F47" s="83" t="e">
        <f t="shared" ref="F47:T47" si="5">F28-F3</f>
        <v>#REF!</v>
      </c>
      <c r="G47" s="98" t="e">
        <f t="shared" si="5"/>
        <v>#REF!</v>
      </c>
      <c r="H47" s="98" t="e">
        <f t="shared" si="5"/>
        <v>#REF!</v>
      </c>
      <c r="I47" s="98" t="e">
        <f t="shared" si="5"/>
        <v>#REF!</v>
      </c>
      <c r="J47" s="98" t="e">
        <f t="shared" si="5"/>
        <v>#REF!</v>
      </c>
      <c r="K47" s="98">
        <f t="shared" si="5"/>
        <v>0</v>
      </c>
      <c r="L47" s="98" t="e">
        <f t="shared" si="5"/>
        <v>#REF!</v>
      </c>
      <c r="M47" s="98" t="e">
        <f t="shared" si="5"/>
        <v>#REF!</v>
      </c>
      <c r="N47" s="98" t="e">
        <f t="shared" si="5"/>
        <v>#REF!</v>
      </c>
      <c r="O47" s="91" t="e">
        <f t="shared" si="5"/>
        <v>#REF!</v>
      </c>
      <c r="P47" s="78" t="e">
        <f t="shared" si="5"/>
        <v>#REF!</v>
      </c>
      <c r="Q47" s="41">
        <f t="shared" si="5"/>
        <v>0</v>
      </c>
      <c r="R47" s="42" t="e">
        <f t="shared" si="5"/>
        <v>#REF!</v>
      </c>
      <c r="S47" s="42" t="e">
        <f t="shared" si="5"/>
        <v>#REF!</v>
      </c>
      <c r="T47" s="42" t="e">
        <f t="shared" si="5"/>
        <v>#REF!</v>
      </c>
    </row>
    <row r="48" spans="1:22" ht="9" customHeight="1" x14ac:dyDescent="0.25">
      <c r="A48" s="24"/>
      <c r="B48" s="24"/>
      <c r="C48" s="24"/>
      <c r="D48" s="24"/>
      <c r="E48" s="25"/>
    </row>
    <row r="49" spans="1:22" ht="11.25" customHeight="1" x14ac:dyDescent="0.25">
      <c r="A49" s="24"/>
      <c r="B49" s="24"/>
      <c r="C49" s="24"/>
      <c r="D49" s="24"/>
      <c r="E49" s="25"/>
      <c r="O49" s="133" t="s">
        <v>122</v>
      </c>
      <c r="P49" s="218" t="e">
        <f>ostatni!#REF!/1000</f>
        <v>#REF!</v>
      </c>
      <c r="S49" s="64" t="e">
        <f>ostatni!#REF!/1000</f>
        <v>#REF!</v>
      </c>
    </row>
    <row r="50" spans="1:22" ht="9" customHeight="1" x14ac:dyDescent="0.25">
      <c r="A50" s="24"/>
      <c r="B50" s="24"/>
      <c r="C50" s="24"/>
      <c r="D50" s="24"/>
      <c r="E50" s="25"/>
    </row>
    <row r="51" spans="1:22" s="24" customFormat="1" ht="10.199999999999999" x14ac:dyDescent="0.2">
      <c r="A51" s="1077" t="s">
        <v>85</v>
      </c>
      <c r="B51" s="1078"/>
      <c r="C51" s="1078"/>
      <c r="D51" s="1078"/>
      <c r="E51" s="1078"/>
      <c r="F51" s="29" t="e">
        <f>SKM!#REF!/1000</f>
        <v>#REF!</v>
      </c>
      <c r="G51" s="29" t="e">
        <f>SUKB!#REF!/1000</f>
        <v>#REF!</v>
      </c>
      <c r="H51" s="29" t="e">
        <f>UCT!#REF!/1000</f>
        <v>#REF!</v>
      </c>
      <c r="I51" s="29" t="e">
        <f>SPSSN!#REF!/1000</f>
        <v>#REF!</v>
      </c>
      <c r="J51" s="29" t="e">
        <f>#REF!/1000</f>
        <v>#REF!</v>
      </c>
      <c r="K51" s="29"/>
      <c r="L51" s="29" t="e">
        <f>ÚVT!#REF!/1000</f>
        <v>#REF!</v>
      </c>
      <c r="M51" s="29" t="e">
        <f>CJV!#REF!/1000</f>
        <v>#REF!</v>
      </c>
      <c r="N51" s="29" t="e">
        <f>CZS!#REF!</f>
        <v>#REF!</v>
      </c>
      <c r="O51" s="29" t="e">
        <f>RMU!#REF!/1000</f>
        <v>#REF!</v>
      </c>
      <c r="P51" s="199" t="e">
        <f>ostatni!#REF!/1000</f>
        <v>#REF!</v>
      </c>
      <c r="Q51" s="29"/>
      <c r="R51" s="29"/>
      <c r="S51" s="29"/>
      <c r="T51" s="178"/>
      <c r="U51" s="141"/>
      <c r="V51" s="178"/>
    </row>
    <row r="52" spans="1:22" s="24" customFormat="1" ht="10.199999999999999" x14ac:dyDescent="0.2">
      <c r="A52" s="1078"/>
      <c r="B52" s="1078"/>
      <c r="C52" s="1078"/>
      <c r="D52" s="1078"/>
      <c r="E52" s="1078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97"/>
      <c r="R52" s="29"/>
      <c r="S52" s="29"/>
      <c r="T52" s="178"/>
      <c r="U52" s="141"/>
      <c r="V52" s="178"/>
    </row>
    <row r="53" spans="1:22" s="24" customFormat="1" ht="10.199999999999999" hidden="1" x14ac:dyDescent="0.2">
      <c r="A53" s="26" t="s">
        <v>63</v>
      </c>
      <c r="B53" s="24" t="s">
        <v>135</v>
      </c>
      <c r="E53" s="25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97"/>
      <c r="R53" s="29"/>
      <c r="S53" s="29"/>
      <c r="T53" s="178"/>
      <c r="U53" s="141"/>
      <c r="V53" s="178"/>
    </row>
    <row r="54" spans="1:22" s="24" customFormat="1" ht="10.199999999999999" hidden="1" x14ac:dyDescent="0.2">
      <c r="A54" s="26" t="s">
        <v>64</v>
      </c>
      <c r="E54" s="25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97"/>
      <c r="R54" s="29"/>
      <c r="S54" s="29"/>
      <c r="T54" s="178"/>
      <c r="U54" s="141"/>
      <c r="V54" s="178"/>
    </row>
    <row r="55" spans="1:22" s="26" customFormat="1" ht="10.199999999999999" hidden="1" x14ac:dyDescent="0.2">
      <c r="A55" s="26" t="s">
        <v>66</v>
      </c>
      <c r="E55" s="27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200"/>
      <c r="R55" s="40"/>
      <c r="S55" s="40"/>
      <c r="T55" s="178"/>
      <c r="U55" s="141"/>
      <c r="V55" s="178"/>
    </row>
    <row r="56" spans="1:22" s="26" customFormat="1" ht="10.199999999999999" hidden="1" x14ac:dyDescent="0.2">
      <c r="A56" s="26" t="s">
        <v>67</v>
      </c>
      <c r="E56" s="27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200"/>
      <c r="R56" s="40"/>
      <c r="S56" s="40"/>
      <c r="T56" s="178"/>
      <c r="U56" s="141"/>
      <c r="V56" s="178"/>
    </row>
    <row r="57" spans="1:22" s="26" customFormat="1" ht="10.199999999999999" hidden="1" x14ac:dyDescent="0.2">
      <c r="A57" s="26" t="s">
        <v>68</v>
      </c>
      <c r="E57" s="27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200"/>
      <c r="R57" s="40"/>
      <c r="S57" s="40"/>
      <c r="T57" s="178"/>
      <c r="U57" s="141"/>
      <c r="V57" s="178"/>
    </row>
    <row r="58" spans="1:22" s="24" customFormat="1" ht="10.199999999999999" x14ac:dyDescent="0.2">
      <c r="A58" s="26"/>
      <c r="B58" s="26"/>
      <c r="C58" s="26"/>
      <c r="D58" s="26"/>
      <c r="E58" s="25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197"/>
      <c r="R58" s="29"/>
      <c r="S58" s="29"/>
      <c r="T58" s="178"/>
      <c r="U58" s="141"/>
      <c r="V58" s="178"/>
    </row>
    <row r="59" spans="1:22" s="29" customFormat="1" ht="10.8" thickBot="1" x14ac:dyDescent="0.25">
      <c r="A59" s="26"/>
      <c r="B59" s="26"/>
      <c r="C59" s="26"/>
      <c r="D59" s="26"/>
      <c r="E59" s="28"/>
      <c r="P59" s="197"/>
      <c r="R59" s="141"/>
      <c r="S59" s="141"/>
      <c r="T59" s="141"/>
      <c r="U59" s="141"/>
      <c r="V59" s="141"/>
    </row>
    <row r="60" spans="1:22" s="29" customFormat="1" x14ac:dyDescent="0.25">
      <c r="A60" s="244" t="s">
        <v>135</v>
      </c>
      <c r="B60" s="245"/>
      <c r="C60" s="246"/>
      <c r="D60" s="247"/>
      <c r="E60" s="30"/>
      <c r="F60" s="249" t="e">
        <f>SKM!#REF!/1000</f>
        <v>#REF!</v>
      </c>
      <c r="G60" s="250">
        <f>SUKB!P57/1000</f>
        <v>0</v>
      </c>
      <c r="H60" s="250">
        <f>UCT!P49/1000</f>
        <v>0</v>
      </c>
      <c r="I60" s="250">
        <f>SPSSN!P58/1000</f>
        <v>0</v>
      </c>
      <c r="J60" s="250" t="e">
        <f>#REF!/1000</f>
        <v>#REF!</v>
      </c>
      <c r="K60" s="250"/>
      <c r="L60" s="250" t="e">
        <f>ÚVT!#REF!/1000</f>
        <v>#REF!</v>
      </c>
      <c r="M60" s="250">
        <f>CJV!P55/1000</f>
        <v>0</v>
      </c>
      <c r="N60" s="250">
        <f>CZS!P58/1000</f>
        <v>0</v>
      </c>
      <c r="O60" s="250" t="e">
        <f>RMU!#REF!/1000</f>
        <v>#REF!</v>
      </c>
      <c r="P60" s="255" t="e">
        <f>SUM(F60:O60)</f>
        <v>#REF!</v>
      </c>
      <c r="Q60" s="252"/>
      <c r="R60" s="141"/>
      <c r="S60" s="141"/>
      <c r="T60" s="141"/>
      <c r="U60" s="141"/>
      <c r="V60" s="141"/>
    </row>
    <row r="61" spans="1:22" s="29" customFormat="1" x14ac:dyDescent="0.25">
      <c r="A61" s="248" t="s">
        <v>136</v>
      </c>
      <c r="B61" s="245"/>
      <c r="C61" s="246"/>
      <c r="D61" s="247"/>
      <c r="E61" s="30"/>
      <c r="F61" s="251" t="e">
        <f>SKM!#REF!/1000</f>
        <v>#REF!</v>
      </c>
      <c r="G61" s="224" t="e">
        <f>SUKB!P58/1000</f>
        <v>#REF!</v>
      </c>
      <c r="H61" s="224">
        <f>UCT!P52/1000</f>
        <v>0</v>
      </c>
      <c r="I61" s="224">
        <f>SPSSN!P59/1000</f>
        <v>0</v>
      </c>
      <c r="J61" s="224" t="e">
        <f>#REF!/1000</f>
        <v>#REF!</v>
      </c>
      <c r="K61" s="224"/>
      <c r="L61" s="224" t="e">
        <f>ÚVT!#REF!/1000</f>
        <v>#REF!</v>
      </c>
      <c r="M61" s="224">
        <f>CJV!P56/1000</f>
        <v>0</v>
      </c>
      <c r="N61" s="224">
        <f>CZS!P59/1000</f>
        <v>0</v>
      </c>
      <c r="O61" s="224" t="e">
        <f>RMU!#REF!/1000</f>
        <v>#REF!</v>
      </c>
      <c r="P61" s="256" t="e">
        <f>SUM(F61:O61)</f>
        <v>#REF!</v>
      </c>
      <c r="Q61" s="253"/>
      <c r="R61" s="141"/>
      <c r="S61" s="141"/>
      <c r="T61" s="141"/>
      <c r="U61" s="141"/>
      <c r="V61" s="141"/>
    </row>
    <row r="62" spans="1:22" x14ac:dyDescent="0.25">
      <c r="A62" s="248" t="s">
        <v>137</v>
      </c>
      <c r="B62" s="246"/>
      <c r="C62" s="246"/>
      <c r="D62" s="247"/>
      <c r="F62" s="251" t="e">
        <f>SKM!#REF!/1000</f>
        <v>#REF!</v>
      </c>
      <c r="G62" s="224" t="e">
        <f>SUKB!P59/1000</f>
        <v>#REF!</v>
      </c>
      <c r="H62" s="224">
        <f>UCT!P53/1000</f>
        <v>0</v>
      </c>
      <c r="I62" s="224">
        <f>SPSSN!P60/1000</f>
        <v>0</v>
      </c>
      <c r="J62" s="224" t="e">
        <f>#REF!/1000</f>
        <v>#REF!</v>
      </c>
      <c r="K62" s="224"/>
      <c r="L62" s="224" t="e">
        <f>ÚVT!#REF!/1000</f>
        <v>#REF!</v>
      </c>
      <c r="M62" s="224">
        <f>CJV!P57/1000</f>
        <v>0</v>
      </c>
      <c r="N62" s="224">
        <f>CZS!P60/1000</f>
        <v>0</v>
      </c>
      <c r="O62" s="224" t="e">
        <f>RMU!#REF!/1000</f>
        <v>#REF!</v>
      </c>
      <c r="P62" s="256" t="e">
        <f>SUM(F62:O62)</f>
        <v>#REF!</v>
      </c>
      <c r="Q62" s="253"/>
      <c r="R62" s="141"/>
      <c r="S62" s="141"/>
      <c r="T62" s="141"/>
      <c r="V62" s="141"/>
    </row>
    <row r="63" spans="1:22" x14ac:dyDescent="0.25">
      <c r="A63" s="248" t="s">
        <v>140</v>
      </c>
      <c r="B63" s="246"/>
      <c r="C63" s="246"/>
      <c r="D63" s="247"/>
      <c r="F63" s="251" t="e">
        <f>SKM!#REF!/1000</f>
        <v>#REF!</v>
      </c>
      <c r="G63" s="224">
        <f>SUKB!P60/1000</f>
        <v>0</v>
      </c>
      <c r="H63" s="224">
        <f>UCT!P54/1000</f>
        <v>0</v>
      </c>
      <c r="I63" s="224">
        <f>SPSSN!P61/1000</f>
        <v>0</v>
      </c>
      <c r="J63" s="224" t="e">
        <f>#REF!/1000</f>
        <v>#REF!</v>
      </c>
      <c r="K63" s="224"/>
      <c r="L63" s="224" t="e">
        <f>ÚVT!#REF!/1000</f>
        <v>#REF!</v>
      </c>
      <c r="M63" s="224">
        <f>CJV!P58/1000</f>
        <v>0</v>
      </c>
      <c r="N63" s="224">
        <f>CZS!P61/1000</f>
        <v>0</v>
      </c>
      <c r="O63" s="224" t="e">
        <f>RMU!#REF!/1000</f>
        <v>#REF!</v>
      </c>
      <c r="P63" s="256" t="e">
        <f>SUM(F63:O63)</f>
        <v>#REF!</v>
      </c>
      <c r="Q63" s="253"/>
      <c r="R63" s="141"/>
      <c r="S63" s="141"/>
      <c r="T63" s="141"/>
      <c r="V63" s="141"/>
    </row>
    <row r="64" spans="1:22" ht="13.8" thickBot="1" x14ac:dyDescent="0.3">
      <c r="A64" s="257" t="s">
        <v>139</v>
      </c>
      <c r="B64" s="258"/>
      <c r="C64" s="258"/>
      <c r="D64" s="259"/>
      <c r="F64" s="260" t="e">
        <f>SKM!#REF!/1000</f>
        <v>#REF!</v>
      </c>
      <c r="G64" s="261">
        <f>SUKB!P61/1000</f>
        <v>0</v>
      </c>
      <c r="H64" s="261">
        <f>UCT!P55/1000</f>
        <v>0</v>
      </c>
      <c r="I64" s="261">
        <f>SPSSN!P62/1000</f>
        <v>0</v>
      </c>
      <c r="J64" s="261" t="e">
        <f>#REF!/1000</f>
        <v>#REF!</v>
      </c>
      <c r="K64" s="261"/>
      <c r="L64" s="261" t="e">
        <f>ÚVT!#REF!/1000</f>
        <v>#REF!</v>
      </c>
      <c r="M64" s="261">
        <f>CJV!P59/1000</f>
        <v>0</v>
      </c>
      <c r="N64" s="261">
        <f>CZS!P62/1000</f>
        <v>0</v>
      </c>
      <c r="O64" s="261" t="e">
        <f>RMU!#REF!/1000</f>
        <v>#REF!</v>
      </c>
      <c r="P64" s="262" t="e">
        <f>SUM(F64:O64)</f>
        <v>#REF!</v>
      </c>
      <c r="Q64" s="254"/>
      <c r="R64" s="141"/>
      <c r="S64" s="141"/>
      <c r="T64" s="141"/>
      <c r="V64" s="141"/>
    </row>
    <row r="65" spans="1:22" x14ac:dyDescent="0.25">
      <c r="A65" s="24" t="s">
        <v>141</v>
      </c>
      <c r="F65" s="64" t="e">
        <f>F47-F64</f>
        <v>#REF!</v>
      </c>
      <c r="G65" s="64" t="e">
        <f t="shared" ref="G65:P65" si="6">G47-G64</f>
        <v>#REF!</v>
      </c>
      <c r="H65" s="64" t="e">
        <f t="shared" si="6"/>
        <v>#REF!</v>
      </c>
      <c r="I65" s="64" t="e">
        <f t="shared" si="6"/>
        <v>#REF!</v>
      </c>
      <c r="J65" s="64" t="e">
        <f t="shared" si="6"/>
        <v>#REF!</v>
      </c>
      <c r="K65" s="64">
        <f t="shared" si="6"/>
        <v>0</v>
      </c>
      <c r="L65" s="64" t="e">
        <f t="shared" si="6"/>
        <v>#REF!</v>
      </c>
      <c r="M65" s="64" t="e">
        <f t="shared" si="6"/>
        <v>#REF!</v>
      </c>
      <c r="N65" s="64" t="e">
        <f t="shared" si="6"/>
        <v>#REF!</v>
      </c>
      <c r="O65" s="64" t="e">
        <f t="shared" si="6"/>
        <v>#REF!</v>
      </c>
      <c r="P65" s="64" t="e">
        <f t="shared" si="6"/>
        <v>#REF!</v>
      </c>
      <c r="R65" s="141"/>
      <c r="S65" s="141"/>
      <c r="T65" s="141"/>
      <c r="V65" s="141"/>
    </row>
  </sheetData>
  <mergeCells count="4">
    <mergeCell ref="A1:D1"/>
    <mergeCell ref="C2:D2"/>
    <mergeCell ref="A51:E52"/>
    <mergeCell ref="U1:U2"/>
  </mergeCells>
  <phoneticPr fontId="0" type="noConversion"/>
  <conditionalFormatting sqref="F46:O47">
    <cfRule type="cellIs" dxfId="2" priority="1" stopIfTrue="1" operator="lessThan">
      <formula>0</formula>
    </cfRule>
  </conditionalFormatting>
  <printOptions horizontalCentered="1" verticalCentered="1"/>
  <pageMargins left="0.31496062992125984" right="0.27559055118110237" top="0.69" bottom="0.25" header="0.19685039370078741" footer="0.16"/>
  <pageSetup paperSize="9" scale="74" orientation="landscape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34"/>
  </sheetPr>
  <dimension ref="A1:P49"/>
  <sheetViews>
    <sheetView workbookViewId="0">
      <pane ySplit="3" topLeftCell="A40" activePane="bottomLeft" state="frozen"/>
      <selection activeCell="J50" sqref="J50"/>
      <selection pane="bottomLeft" activeCell="J50" sqref="J50"/>
    </sheetView>
  </sheetViews>
  <sheetFormatPr defaultColWidth="8.5546875" defaultRowHeight="13.2" x14ac:dyDescent="0.25"/>
  <cols>
    <col min="1" max="1" width="8.44140625" customWidth="1"/>
    <col min="2" max="2" width="5.5546875" customWidth="1"/>
    <col min="3" max="3" width="6.44140625" customWidth="1"/>
    <col min="4" max="4" width="28.5546875" customWidth="1"/>
    <col min="5" max="5" width="3.5546875" style="30" bestFit="1" customWidth="1"/>
    <col min="6" max="6" width="11.44140625" style="14" customWidth="1"/>
    <col min="7" max="7" width="11.109375" style="14" customWidth="1"/>
    <col min="8" max="8" width="11.5546875" style="129" customWidth="1"/>
    <col min="9" max="9" width="5.109375" hidden="1" customWidth="1"/>
    <col min="10" max="10" width="10.5546875" style="29" customWidth="1"/>
    <col min="11" max="11" width="9.88671875" style="29" customWidth="1"/>
    <col min="12" max="12" width="7.44140625" style="174" customWidth="1"/>
  </cols>
  <sheetData>
    <row r="1" spans="1:12" ht="15.75" customHeight="1" x14ac:dyDescent="0.3">
      <c r="A1" s="1075" t="s">
        <v>143</v>
      </c>
      <c r="B1" s="1046"/>
      <c r="C1" s="1046"/>
      <c r="D1" s="1058"/>
      <c r="E1" s="104"/>
      <c r="F1" s="112"/>
      <c r="G1" s="107"/>
      <c r="H1" s="122" t="s">
        <v>119</v>
      </c>
      <c r="I1" s="2" t="s">
        <v>1</v>
      </c>
      <c r="J1" s="35" t="s">
        <v>7</v>
      </c>
      <c r="K1" s="35" t="s">
        <v>114</v>
      </c>
    </row>
    <row r="2" spans="1:12" s="7" customFormat="1" ht="13.8" thickBot="1" x14ac:dyDescent="0.3">
      <c r="A2" s="3" t="s">
        <v>108</v>
      </c>
      <c r="B2" s="4"/>
      <c r="C2" s="1059" t="s">
        <v>121</v>
      </c>
      <c r="D2" s="1060"/>
      <c r="E2" s="105" t="s">
        <v>5</v>
      </c>
      <c r="F2" s="118" t="s">
        <v>105</v>
      </c>
      <c r="G2" s="119" t="s">
        <v>27</v>
      </c>
      <c r="H2" s="123">
        <v>2011</v>
      </c>
      <c r="I2" s="6" t="s">
        <v>7</v>
      </c>
      <c r="J2" s="39">
        <v>2011</v>
      </c>
      <c r="K2" s="39">
        <v>2010</v>
      </c>
      <c r="L2" s="174"/>
    </row>
    <row r="3" spans="1:12" ht="13.8" thickBot="1" x14ac:dyDescent="0.3">
      <c r="A3" s="8" t="s">
        <v>13</v>
      </c>
      <c r="B3" s="9"/>
      <c r="C3" s="9"/>
      <c r="D3" s="9"/>
      <c r="E3" s="77">
        <v>1</v>
      </c>
      <c r="F3" s="113" t="e">
        <f t="shared" ref="F3:K3" si="0">SUM(F5:F27)</f>
        <v>#REF!</v>
      </c>
      <c r="G3" s="108" t="e">
        <f t="shared" si="0"/>
        <v>#REF!</v>
      </c>
      <c r="H3" s="78" t="e">
        <f t="shared" si="0"/>
        <v>#REF!</v>
      </c>
      <c r="I3" s="41">
        <f t="shared" si="0"/>
        <v>0</v>
      </c>
      <c r="J3" s="42" t="e">
        <f t="shared" si="0"/>
        <v>#REF!</v>
      </c>
      <c r="K3" s="42" t="e">
        <f t="shared" si="0"/>
        <v>#REF!</v>
      </c>
    </row>
    <row r="4" spans="1:12" s="14" customFormat="1" ht="12" x14ac:dyDescent="0.25">
      <c r="A4" s="11" t="s">
        <v>14</v>
      </c>
      <c r="B4" s="12" t="s">
        <v>15</v>
      </c>
      <c r="C4" s="12"/>
      <c r="D4" s="12"/>
      <c r="E4" s="106">
        <v>2</v>
      </c>
      <c r="F4" s="114">
        <f>SUM(F5:F15)</f>
        <v>0</v>
      </c>
      <c r="G4" s="43" t="e">
        <f>SUM(G5:G15)</f>
        <v>#REF!</v>
      </c>
      <c r="H4" s="124" t="e">
        <f>SUM(H5:H15)</f>
        <v>#REF!</v>
      </c>
      <c r="I4" s="43">
        <f>SUM(I5:I15)</f>
        <v>0</v>
      </c>
      <c r="J4" s="44">
        <f>'fak-odhad'!Q5+ostatni_odhad!R5</f>
        <v>2376513.8640321936</v>
      </c>
      <c r="K4" s="44">
        <f>'fak-odhad'!R5+ostatni_odhad!S5</f>
        <v>525438.66329343</v>
      </c>
      <c r="L4" s="174"/>
    </row>
    <row r="5" spans="1:12" s="14" customFormat="1" ht="11.4" x14ac:dyDescent="0.2">
      <c r="A5" s="11"/>
      <c r="C5" s="14" t="s">
        <v>16</v>
      </c>
      <c r="D5" s="15" t="s">
        <v>17</v>
      </c>
      <c r="E5" s="75">
        <v>3</v>
      </c>
      <c r="F5" s="115">
        <f>'fak-odhad'!O5</f>
        <v>0</v>
      </c>
      <c r="G5" s="109" t="e">
        <f>ostatni_odhad!P5</f>
        <v>#REF!</v>
      </c>
      <c r="H5" s="125" t="e">
        <f t="shared" ref="H5:H27" si="1">SUM(F5:G5)</f>
        <v>#REF!</v>
      </c>
      <c r="I5" s="45"/>
      <c r="J5" s="71">
        <f>Celkem!H7</f>
        <v>2541343.6012488403</v>
      </c>
      <c r="K5" s="71" t="e">
        <f>Celkem!#REF!</f>
        <v>#REF!</v>
      </c>
      <c r="L5" s="174"/>
    </row>
    <row r="6" spans="1:12" s="14" customFormat="1" ht="11.4" x14ac:dyDescent="0.2">
      <c r="A6" s="11"/>
      <c r="D6" s="15" t="s">
        <v>18</v>
      </c>
      <c r="E6" s="75">
        <v>4</v>
      </c>
      <c r="F6" s="116">
        <f>'fak-odhad'!O6</f>
        <v>0</v>
      </c>
      <c r="G6" s="110" t="e">
        <f>ostatni_odhad!P6</f>
        <v>#REF!</v>
      </c>
      <c r="H6" s="126" t="e">
        <f t="shared" si="1"/>
        <v>#REF!</v>
      </c>
      <c r="I6" s="45"/>
      <c r="J6" s="71">
        <f>Celkem!H8</f>
        <v>118043.23699999999</v>
      </c>
      <c r="K6" s="71" t="e">
        <f>Celkem!#REF!</f>
        <v>#REF!</v>
      </c>
      <c r="L6" s="174"/>
    </row>
    <row r="7" spans="1:12" s="14" customFormat="1" ht="11.4" x14ac:dyDescent="0.2">
      <c r="A7" s="11"/>
      <c r="D7" s="15" t="s">
        <v>19</v>
      </c>
      <c r="E7" s="75">
        <v>5</v>
      </c>
      <c r="F7" s="116">
        <f>'fak-odhad'!O7</f>
        <v>0</v>
      </c>
      <c r="G7" s="110" t="e">
        <f>ostatni_odhad!P7</f>
        <v>#REF!</v>
      </c>
      <c r="H7" s="126" t="e">
        <f t="shared" si="1"/>
        <v>#REF!</v>
      </c>
      <c r="I7" s="45"/>
      <c r="J7" s="71">
        <f>Celkem!H9</f>
        <v>895930.70095715986</v>
      </c>
      <c r="K7" s="71" t="e">
        <f>Celkem!#REF!</f>
        <v>#REF!</v>
      </c>
      <c r="L7" s="174"/>
    </row>
    <row r="8" spans="1:12" s="14" customFormat="1" ht="11.4" x14ac:dyDescent="0.2">
      <c r="A8" s="11"/>
      <c r="D8" s="15" t="s">
        <v>20</v>
      </c>
      <c r="E8" s="75">
        <v>6</v>
      </c>
      <c r="F8" s="116">
        <f>'fak-odhad'!O8</f>
        <v>0</v>
      </c>
      <c r="G8" s="110" t="e">
        <f>ostatni_odhad!P8</f>
        <v>#REF!</v>
      </c>
      <c r="H8" s="126" t="e">
        <f t="shared" si="1"/>
        <v>#REF!</v>
      </c>
      <c r="I8" s="45"/>
      <c r="J8" s="71">
        <f>Celkem!H10</f>
        <v>309577</v>
      </c>
      <c r="K8" s="71" t="e">
        <f>Celkem!#REF!</f>
        <v>#REF!</v>
      </c>
      <c r="L8" s="174"/>
    </row>
    <row r="9" spans="1:12" s="14" customFormat="1" ht="11.4" x14ac:dyDescent="0.2">
      <c r="A9" s="11"/>
      <c r="D9" s="15" t="s">
        <v>21</v>
      </c>
      <c r="E9" s="75">
        <v>7</v>
      </c>
      <c r="F9" s="116">
        <f>'fak-odhad'!O9</f>
        <v>0</v>
      </c>
      <c r="G9" s="110" t="e">
        <f>ostatni_odhad!P9</f>
        <v>#REF!</v>
      </c>
      <c r="H9" s="126" t="e">
        <f t="shared" si="1"/>
        <v>#REF!</v>
      </c>
      <c r="I9" s="45"/>
      <c r="J9" s="71">
        <f>Celkem!H11</f>
        <v>93077.450247000001</v>
      </c>
      <c r="K9" s="71" t="e">
        <f>Celkem!#REF!</f>
        <v>#REF!</v>
      </c>
      <c r="L9" s="174"/>
    </row>
    <row r="10" spans="1:12" s="14" customFormat="1" ht="11.4" x14ac:dyDescent="0.2">
      <c r="A10" s="11"/>
      <c r="D10" s="15" t="s">
        <v>22</v>
      </c>
      <c r="E10" s="75">
        <v>8</v>
      </c>
      <c r="F10" s="116">
        <f>'fak-odhad'!O10</f>
        <v>0</v>
      </c>
      <c r="G10" s="110" t="e">
        <f>ostatni_odhad!P10</f>
        <v>#REF!</v>
      </c>
      <c r="H10" s="126" t="e">
        <f t="shared" si="1"/>
        <v>#REF!</v>
      </c>
      <c r="I10" s="45"/>
      <c r="J10" s="71">
        <f>Celkem!H12</f>
        <v>172752.05046299999</v>
      </c>
      <c r="K10" s="71" t="e">
        <f>Celkem!#REF!</f>
        <v>#REF!</v>
      </c>
      <c r="L10" s="174"/>
    </row>
    <row r="11" spans="1:12" s="14" customFormat="1" ht="11.4" x14ac:dyDescent="0.2">
      <c r="A11" s="11"/>
      <c r="D11" s="15" t="s">
        <v>23</v>
      </c>
      <c r="E11" s="75">
        <v>9</v>
      </c>
      <c r="F11" s="116">
        <f>'fak-odhad'!O11</f>
        <v>0</v>
      </c>
      <c r="G11" s="110" t="e">
        <f>ostatni_odhad!P11</f>
        <v>#REF!</v>
      </c>
      <c r="H11" s="126" t="e">
        <f t="shared" si="1"/>
        <v>#REF!</v>
      </c>
      <c r="I11" s="45"/>
      <c r="J11" s="71">
        <f>Celkem!H13</f>
        <v>357299.63656200003</v>
      </c>
      <c r="K11" s="71" t="e">
        <f>Celkem!#REF!</f>
        <v>#REF!</v>
      </c>
      <c r="L11" s="174"/>
    </row>
    <row r="12" spans="1:12" s="14" customFormat="1" ht="11.4" x14ac:dyDescent="0.2">
      <c r="A12" s="11"/>
      <c r="D12" s="15" t="s">
        <v>24</v>
      </c>
      <c r="E12" s="75">
        <v>10</v>
      </c>
      <c r="F12" s="116">
        <f>'fak-odhad'!O12</f>
        <v>0</v>
      </c>
      <c r="G12" s="110" t="e">
        <f>ostatni_odhad!P12</f>
        <v>#REF!</v>
      </c>
      <c r="H12" s="126" t="e">
        <f t="shared" si="1"/>
        <v>#REF!</v>
      </c>
      <c r="I12" s="45"/>
      <c r="J12" s="71">
        <f>Celkem!H14</f>
        <v>36842.358746999998</v>
      </c>
      <c r="K12" s="71" t="e">
        <f>Celkem!#REF!</f>
        <v>#REF!</v>
      </c>
      <c r="L12" s="174"/>
    </row>
    <row r="13" spans="1:12" s="14" customFormat="1" ht="11.4" x14ac:dyDescent="0.2">
      <c r="A13" s="11"/>
      <c r="D13" s="15" t="s">
        <v>25</v>
      </c>
      <c r="E13" s="75">
        <v>11</v>
      </c>
      <c r="F13" s="116">
        <f>'fak-odhad'!O13</f>
        <v>0</v>
      </c>
      <c r="G13" s="110" t="e">
        <f>ostatni_odhad!P13</f>
        <v>#REF!</v>
      </c>
      <c r="H13" s="126" t="e">
        <f t="shared" si="1"/>
        <v>#REF!</v>
      </c>
      <c r="I13" s="45"/>
      <c r="J13" s="71">
        <f>Celkem!H15</f>
        <v>623532.02049699996</v>
      </c>
      <c r="K13" s="71" t="e">
        <f>Celkem!#REF!</f>
        <v>#REF!</v>
      </c>
      <c r="L13" s="174"/>
    </row>
    <row r="14" spans="1:12" s="14" customFormat="1" ht="11.4" x14ac:dyDescent="0.2">
      <c r="A14" s="11"/>
      <c r="D14" s="15" t="s">
        <v>26</v>
      </c>
      <c r="E14" s="75">
        <v>12</v>
      </c>
      <c r="F14" s="116">
        <f>'fak-odhad'!O14</f>
        <v>0</v>
      </c>
      <c r="G14" s="110" t="e">
        <f>ostatni_odhad!P14</f>
        <v>#REF!</v>
      </c>
      <c r="H14" s="126" t="e">
        <f t="shared" si="1"/>
        <v>#REF!</v>
      </c>
      <c r="I14" s="45"/>
      <c r="J14" s="71">
        <f>Celkem!H16</f>
        <v>236239.3009090909</v>
      </c>
      <c r="K14" s="71" t="e">
        <f>Celkem!#REF!</f>
        <v>#REF!</v>
      </c>
      <c r="L14" s="174"/>
    </row>
    <row r="15" spans="1:12" s="14" customFormat="1" ht="11.4" x14ac:dyDescent="0.2">
      <c r="A15" s="11"/>
      <c r="C15" s="15"/>
      <c r="D15" s="15" t="s">
        <v>27</v>
      </c>
      <c r="E15" s="75">
        <v>13</v>
      </c>
      <c r="F15" s="116">
        <f>'fak-odhad'!O15</f>
        <v>0</v>
      </c>
      <c r="G15" s="110" t="e">
        <f>ostatni_odhad!P15</f>
        <v>#REF!</v>
      </c>
      <c r="H15" s="126" t="e">
        <f t="shared" si="1"/>
        <v>#REF!</v>
      </c>
      <c r="I15" s="45"/>
      <c r="J15" s="71">
        <f>Celkem!H17</f>
        <v>297208.77835500002</v>
      </c>
      <c r="K15" s="71" t="e">
        <f>Celkem!#REF!</f>
        <v>#REF!</v>
      </c>
      <c r="L15" s="174"/>
    </row>
    <row r="16" spans="1:12" s="14" customFormat="1" ht="11.4" x14ac:dyDescent="0.2">
      <c r="A16" s="11"/>
      <c r="B16" s="17" t="s">
        <v>28</v>
      </c>
      <c r="C16" s="15"/>
      <c r="D16" s="15"/>
      <c r="E16" s="75">
        <v>14</v>
      </c>
      <c r="F16" s="116">
        <f>'fak-odhad'!O16</f>
        <v>0</v>
      </c>
      <c r="G16" s="110" t="e">
        <f>ostatni_odhad!P16</f>
        <v>#REF!</v>
      </c>
      <c r="H16" s="126" t="e">
        <f t="shared" si="1"/>
        <v>#REF!</v>
      </c>
      <c r="I16" s="48"/>
      <c r="J16" s="71">
        <f>Celkem!H18</f>
        <v>241419</v>
      </c>
      <c r="K16" s="71" t="e">
        <f>Celkem!#REF!</f>
        <v>#REF!</v>
      </c>
      <c r="L16" s="174"/>
    </row>
    <row r="17" spans="1:12" s="14" customFormat="1" ht="11.4" x14ac:dyDescent="0.2">
      <c r="A17" s="11"/>
      <c r="B17" s="17" t="s">
        <v>30</v>
      </c>
      <c r="C17" s="15"/>
      <c r="D17" s="15"/>
      <c r="E17" s="75">
        <v>15</v>
      </c>
      <c r="F17" s="116">
        <f>'fak-odhad'!O17</f>
        <v>0</v>
      </c>
      <c r="G17" s="110" t="e">
        <f>ostatni_odhad!P17</f>
        <v>#REF!</v>
      </c>
      <c r="H17" s="126" t="e">
        <f t="shared" si="1"/>
        <v>#REF!</v>
      </c>
      <c r="I17" s="48"/>
      <c r="J17" s="71">
        <f>Celkem!H19</f>
        <v>12279</v>
      </c>
      <c r="K17" s="71" t="e">
        <f>Celkem!#REF!</f>
        <v>#REF!</v>
      </c>
      <c r="L17" s="174"/>
    </row>
    <row r="18" spans="1:12" s="14" customFormat="1" ht="11.4" x14ac:dyDescent="0.2">
      <c r="A18" s="11"/>
      <c r="B18" s="17" t="s">
        <v>32</v>
      </c>
      <c r="C18" s="15"/>
      <c r="D18" s="15"/>
      <c r="E18" s="75">
        <v>16</v>
      </c>
      <c r="F18" s="116">
        <f>'fak-odhad'!O18</f>
        <v>0</v>
      </c>
      <c r="G18" s="110" t="e">
        <f>ostatni_odhad!P18</f>
        <v>#REF!</v>
      </c>
      <c r="H18" s="126" t="e">
        <f t="shared" si="1"/>
        <v>#REF!</v>
      </c>
      <c r="I18" s="48"/>
      <c r="J18" s="71">
        <f>Celkem!H20</f>
        <v>443287.39405</v>
      </c>
      <c r="K18" s="71" t="e">
        <f>Celkem!#REF!</f>
        <v>#REF!</v>
      </c>
      <c r="L18" s="174"/>
    </row>
    <row r="19" spans="1:12" s="14" customFormat="1" ht="11.4" x14ac:dyDescent="0.2">
      <c r="A19" s="11"/>
      <c r="B19" s="17" t="s">
        <v>34</v>
      </c>
      <c r="C19" s="15"/>
      <c r="D19" s="15"/>
      <c r="E19" s="75">
        <v>17</v>
      </c>
      <c r="F19" s="116" t="e">
        <f>'fak-odhad'!O19</f>
        <v>#REF!</v>
      </c>
      <c r="G19" s="110" t="e">
        <f>ostatni_odhad!P19</f>
        <v>#REF!</v>
      </c>
      <c r="H19" s="126" t="e">
        <f t="shared" si="1"/>
        <v>#REF!</v>
      </c>
      <c r="I19" s="48"/>
      <c r="J19" s="71" t="e">
        <f>Celkem!#REF!</f>
        <v>#REF!</v>
      </c>
      <c r="K19" s="71" t="e">
        <f>Celkem!#REF!</f>
        <v>#REF!</v>
      </c>
      <c r="L19" s="174"/>
    </row>
    <row r="20" spans="1:12" s="14" customFormat="1" ht="11.4" x14ac:dyDescent="0.2">
      <c r="A20" s="11"/>
      <c r="B20" s="17" t="s">
        <v>36</v>
      </c>
      <c r="C20" s="17"/>
      <c r="D20" s="17"/>
      <c r="E20" s="75">
        <v>18</v>
      </c>
      <c r="F20" s="116">
        <f>'fak-odhad'!O20</f>
        <v>0</v>
      </c>
      <c r="G20" s="110" t="e">
        <f>ostatni_odhad!P20</f>
        <v>#REF!</v>
      </c>
      <c r="H20" s="126" t="e">
        <f t="shared" si="1"/>
        <v>#REF!</v>
      </c>
      <c r="I20" s="48"/>
      <c r="J20" s="71">
        <f>Celkem!H21</f>
        <v>20505</v>
      </c>
      <c r="K20" s="71" t="e">
        <f>Celkem!#REF!</f>
        <v>#REF!</v>
      </c>
      <c r="L20" s="174"/>
    </row>
    <row r="21" spans="1:12" s="14" customFormat="1" ht="11.4" x14ac:dyDescent="0.2">
      <c r="A21" s="11"/>
      <c r="B21" s="17" t="s">
        <v>38</v>
      </c>
      <c r="C21" s="17"/>
      <c r="D21" s="17"/>
      <c r="E21" s="75">
        <v>19</v>
      </c>
      <c r="F21" s="116">
        <f>'fak-odhad'!O21</f>
        <v>0</v>
      </c>
      <c r="G21" s="110" t="e">
        <f>ostatni_odhad!P21</f>
        <v>#REF!</v>
      </c>
      <c r="H21" s="126" t="e">
        <f t="shared" si="1"/>
        <v>#REF!</v>
      </c>
      <c r="I21" s="48"/>
      <c r="J21" s="71">
        <f>Celkem!H22</f>
        <v>69341.748999999996</v>
      </c>
      <c r="K21" s="71" t="e">
        <f>Celkem!#REF!</f>
        <v>#REF!</v>
      </c>
      <c r="L21" s="174"/>
    </row>
    <row r="22" spans="1:12" s="14" customFormat="1" ht="11.4" x14ac:dyDescent="0.2">
      <c r="A22" s="11"/>
      <c r="B22" s="17" t="s">
        <v>40</v>
      </c>
      <c r="C22" s="17"/>
      <c r="D22" s="17"/>
      <c r="E22" s="75">
        <v>20</v>
      </c>
      <c r="F22" s="116">
        <f>'fak-odhad'!O22</f>
        <v>0</v>
      </c>
      <c r="G22" s="110" t="e">
        <f>ostatni_odhad!P22</f>
        <v>#REF!</v>
      </c>
      <c r="H22" s="126" t="e">
        <f t="shared" si="1"/>
        <v>#REF!</v>
      </c>
      <c r="I22" s="48"/>
      <c r="J22" s="71">
        <f>Celkem!H23</f>
        <v>226609.04641000001</v>
      </c>
      <c r="K22" s="71" t="e">
        <f>Celkem!#REF!</f>
        <v>#REF!</v>
      </c>
      <c r="L22" s="174"/>
    </row>
    <row r="23" spans="1:12" s="14" customFormat="1" ht="11.4" x14ac:dyDescent="0.2">
      <c r="A23" s="11"/>
      <c r="B23" s="17" t="s">
        <v>42</v>
      </c>
      <c r="C23" s="17"/>
      <c r="D23" s="17"/>
      <c r="E23" s="75">
        <v>21</v>
      </c>
      <c r="F23" s="116">
        <f>'fak-odhad'!O23</f>
        <v>0</v>
      </c>
      <c r="G23" s="110" t="e">
        <f>ostatni_odhad!P23</f>
        <v>#REF!</v>
      </c>
      <c r="H23" s="126" t="e">
        <f t="shared" si="1"/>
        <v>#REF!</v>
      </c>
      <c r="I23" s="48"/>
      <c r="J23" s="71" t="e">
        <f>Celkem!#REF!</f>
        <v>#REF!</v>
      </c>
      <c r="K23" s="71" t="e">
        <f>Celkem!#REF!</f>
        <v>#REF!</v>
      </c>
      <c r="L23" s="174"/>
    </row>
    <row r="24" spans="1:12" s="14" customFormat="1" ht="11.4" x14ac:dyDescent="0.2">
      <c r="A24" s="11"/>
      <c r="B24" s="17" t="s">
        <v>43</v>
      </c>
      <c r="C24" s="17"/>
      <c r="D24" s="17"/>
      <c r="E24" s="75">
        <v>22</v>
      </c>
      <c r="F24" s="116">
        <f>'fak-odhad'!O24</f>
        <v>0</v>
      </c>
      <c r="G24" s="110" t="e">
        <f>ostatni_odhad!P24</f>
        <v>#REF!</v>
      </c>
      <c r="H24" s="126" t="e">
        <f t="shared" si="1"/>
        <v>#REF!</v>
      </c>
      <c r="I24" s="48"/>
      <c r="J24" s="71">
        <f>Celkem!H24</f>
        <v>1522289.190333908</v>
      </c>
      <c r="K24" s="71" t="e">
        <f>Celkem!#REF!</f>
        <v>#REF!</v>
      </c>
      <c r="L24" s="174"/>
    </row>
    <row r="25" spans="1:12" s="14" customFormat="1" ht="11.4" x14ac:dyDescent="0.2">
      <c r="A25" s="11"/>
      <c r="B25" s="17" t="s">
        <v>134</v>
      </c>
      <c r="C25" s="17"/>
      <c r="D25" s="17"/>
      <c r="E25" s="75">
        <v>23</v>
      </c>
      <c r="F25" s="116" t="e">
        <f>'fak-odhad'!O25</f>
        <v>#REF!</v>
      </c>
      <c r="G25" s="110" t="e">
        <f>ostatni_odhad!P25</f>
        <v>#REF!</v>
      </c>
      <c r="H25" s="126" t="e">
        <f t="shared" si="1"/>
        <v>#REF!</v>
      </c>
      <c r="I25" s="48"/>
      <c r="J25" s="71">
        <f>Celkem!H25</f>
        <v>563828.32026000007</v>
      </c>
      <c r="K25" s="71" t="e">
        <f>Celkem!#REF!</f>
        <v>#REF!</v>
      </c>
      <c r="L25" s="174"/>
    </row>
    <row r="26" spans="1:12" s="14" customFormat="1" ht="11.4" x14ac:dyDescent="0.2">
      <c r="A26" s="11"/>
      <c r="B26" s="17" t="s">
        <v>44</v>
      </c>
      <c r="C26" s="17"/>
      <c r="D26" s="17"/>
      <c r="E26" s="75">
        <v>24</v>
      </c>
      <c r="F26" s="116">
        <f>'fak-odhad'!O26</f>
        <v>0</v>
      </c>
      <c r="G26" s="110" t="e">
        <f>ostatni_odhad!P26</f>
        <v>#REF!</v>
      </c>
      <c r="H26" s="126" t="e">
        <f t="shared" si="1"/>
        <v>#REF!</v>
      </c>
      <c r="I26" s="48"/>
      <c r="J26" s="71">
        <f>Celkem!H26</f>
        <v>47172.948340000003</v>
      </c>
      <c r="K26" s="71" t="e">
        <f>Celkem!#REF!</f>
        <v>#REF!</v>
      </c>
      <c r="L26" s="174"/>
    </row>
    <row r="27" spans="1:12" s="14" customFormat="1" ht="12" thickBot="1" x14ac:dyDescent="0.25">
      <c r="A27" s="11"/>
      <c r="B27" s="17" t="s">
        <v>46</v>
      </c>
      <c r="C27" s="17"/>
      <c r="D27" s="17"/>
      <c r="E27" s="75">
        <v>25</v>
      </c>
      <c r="F27" s="116">
        <f>'fak-odhad'!O27</f>
        <v>0</v>
      </c>
      <c r="G27" s="110" t="e">
        <f>ostatni_odhad!P27</f>
        <v>#REF!</v>
      </c>
      <c r="H27" s="126" t="e">
        <f t="shared" si="1"/>
        <v>#REF!</v>
      </c>
      <c r="I27" s="48"/>
      <c r="J27" s="71">
        <f>Celkem!H27</f>
        <v>198006.6400133</v>
      </c>
      <c r="K27" s="71" t="e">
        <f>Celkem!#REF!</f>
        <v>#REF!</v>
      </c>
      <c r="L27" s="174"/>
    </row>
    <row r="28" spans="1:12" ht="13.8" thickBot="1" x14ac:dyDescent="0.3">
      <c r="A28" s="18" t="s">
        <v>48</v>
      </c>
      <c r="B28" s="19"/>
      <c r="C28" s="19"/>
      <c r="D28" s="19"/>
      <c r="E28" s="77">
        <v>26</v>
      </c>
      <c r="F28" s="113" t="e">
        <f t="shared" ref="F28:K28" si="2">SUM(F29:F45)</f>
        <v>#REF!</v>
      </c>
      <c r="G28" s="108" t="e">
        <f t="shared" si="2"/>
        <v>#REF!</v>
      </c>
      <c r="H28" s="78" t="e">
        <f t="shared" si="2"/>
        <v>#REF!</v>
      </c>
      <c r="I28" s="59">
        <f t="shared" si="2"/>
        <v>0</v>
      </c>
      <c r="J28" s="42" t="e">
        <f t="shared" si="2"/>
        <v>#REF!</v>
      </c>
      <c r="K28" s="42" t="e">
        <f t="shared" si="2"/>
        <v>#REF!</v>
      </c>
    </row>
    <row r="29" spans="1:12" s="14" customFormat="1" ht="11.4" x14ac:dyDescent="0.2">
      <c r="A29" s="11" t="s">
        <v>14</v>
      </c>
      <c r="B29" s="15" t="s">
        <v>49</v>
      </c>
      <c r="C29" s="15"/>
      <c r="D29" s="15"/>
      <c r="E29" s="75">
        <v>27</v>
      </c>
      <c r="F29" s="116">
        <f>'fak-odhad'!O29</f>
        <v>0</v>
      </c>
      <c r="G29" s="110" t="e">
        <f>ostatni_odhad!P29</f>
        <v>#REF!</v>
      </c>
      <c r="H29" s="126" t="e">
        <f t="shared" ref="H29:H45" si="3">SUM(F29:G29)</f>
        <v>#REF!</v>
      </c>
      <c r="I29" s="43"/>
      <c r="J29" s="71">
        <f>Celkem!H29</f>
        <v>2557169</v>
      </c>
      <c r="K29" s="71" t="e">
        <f>Celkem!#REF!</f>
        <v>#REF!</v>
      </c>
      <c r="L29" s="174" t="e">
        <f>#REF!-K29</f>
        <v>#REF!</v>
      </c>
    </row>
    <row r="30" spans="1:12" s="14" customFormat="1" ht="11.4" x14ac:dyDescent="0.2">
      <c r="A30" s="11"/>
      <c r="B30" s="17" t="s">
        <v>28</v>
      </c>
      <c r="C30" s="17"/>
      <c r="D30" s="17"/>
      <c r="E30" s="75">
        <v>28</v>
      </c>
      <c r="F30" s="116">
        <f>'fak-odhad'!O30</f>
        <v>0</v>
      </c>
      <c r="G30" s="110" t="e">
        <f>ostatni_odhad!P30</f>
        <v>#REF!</v>
      </c>
      <c r="H30" s="126" t="e">
        <f t="shared" si="3"/>
        <v>#REF!</v>
      </c>
      <c r="I30" s="50"/>
      <c r="J30" s="71">
        <f>Celkem!H30</f>
        <v>241419</v>
      </c>
      <c r="K30" s="71" t="e">
        <f>Celkem!#REF!</f>
        <v>#REF!</v>
      </c>
      <c r="L30" s="174"/>
    </row>
    <row r="31" spans="1:12" s="14" customFormat="1" ht="11.4" x14ac:dyDescent="0.2">
      <c r="A31" s="11"/>
      <c r="B31" s="17" t="s">
        <v>30</v>
      </c>
      <c r="C31" s="17"/>
      <c r="D31" s="17"/>
      <c r="E31" s="75">
        <v>29</v>
      </c>
      <c r="F31" s="116">
        <f>'fak-odhad'!O31</f>
        <v>0</v>
      </c>
      <c r="G31" s="110" t="e">
        <f>ostatni_odhad!P31</f>
        <v>#REF!</v>
      </c>
      <c r="H31" s="126" t="e">
        <f t="shared" si="3"/>
        <v>#REF!</v>
      </c>
      <c r="I31" s="50"/>
      <c r="J31" s="71">
        <f>Celkem!H31</f>
        <v>12279</v>
      </c>
      <c r="K31" s="71" t="e">
        <f>Celkem!#REF!</f>
        <v>#REF!</v>
      </c>
      <c r="L31" s="174"/>
    </row>
    <row r="32" spans="1:12" s="14" customFormat="1" ht="11.4" x14ac:dyDescent="0.2">
      <c r="A32" s="11"/>
      <c r="B32" s="17" t="s">
        <v>32</v>
      </c>
      <c r="C32" s="15"/>
      <c r="D32" s="15"/>
      <c r="E32" s="75">
        <v>30</v>
      </c>
      <c r="F32" s="116">
        <f>'fak-odhad'!O32</f>
        <v>0</v>
      </c>
      <c r="G32" s="110" t="e">
        <f>ostatni_odhad!P32</f>
        <v>#REF!</v>
      </c>
      <c r="H32" s="126" t="e">
        <f t="shared" si="3"/>
        <v>#REF!</v>
      </c>
      <c r="I32" s="50"/>
      <c r="J32" s="71">
        <f>Celkem!H32</f>
        <v>443287.39405</v>
      </c>
      <c r="K32" s="71" t="e">
        <f>Celkem!#REF!</f>
        <v>#REF!</v>
      </c>
      <c r="L32" s="174" t="e">
        <f>#REF!-K32</f>
        <v>#REF!</v>
      </c>
    </row>
    <row r="33" spans="1:12" s="14" customFormat="1" ht="11.4" x14ac:dyDescent="0.2">
      <c r="A33" s="11"/>
      <c r="B33" s="17" t="s">
        <v>34</v>
      </c>
      <c r="C33" s="17"/>
      <c r="D33" s="17"/>
      <c r="E33" s="75">
        <v>31</v>
      </c>
      <c r="F33" s="116" t="e">
        <f>'fak-odhad'!O33</f>
        <v>#REF!</v>
      </c>
      <c r="G33" s="110" t="e">
        <f>ostatni_odhad!P33</f>
        <v>#REF!</v>
      </c>
      <c r="H33" s="126" t="e">
        <f t="shared" si="3"/>
        <v>#REF!</v>
      </c>
      <c r="I33" s="50"/>
      <c r="J33" s="71" t="e">
        <f>Celkem!#REF!</f>
        <v>#REF!</v>
      </c>
      <c r="K33" s="71" t="e">
        <f>Celkem!#REF!</f>
        <v>#REF!</v>
      </c>
      <c r="L33" s="174" t="e">
        <f>#REF!-K33</f>
        <v>#REF!</v>
      </c>
    </row>
    <row r="34" spans="1:12" s="14" customFormat="1" ht="11.4" x14ac:dyDescent="0.2">
      <c r="A34" s="11"/>
      <c r="B34" s="17" t="s">
        <v>51</v>
      </c>
      <c r="C34" s="17"/>
      <c r="D34" s="17"/>
      <c r="E34" s="75">
        <v>32</v>
      </c>
      <c r="F34" s="116">
        <f>'fak-odhad'!O34</f>
        <v>0</v>
      </c>
      <c r="G34" s="110" t="e">
        <f>ostatni_odhad!P34</f>
        <v>#REF!</v>
      </c>
      <c r="H34" s="126" t="e">
        <f t="shared" si="3"/>
        <v>#REF!</v>
      </c>
      <c r="I34" s="50"/>
      <c r="J34" s="71">
        <f>Celkem!H33</f>
        <v>107772</v>
      </c>
      <c r="K34" s="71" t="e">
        <f>Celkem!#REF!</f>
        <v>#REF!</v>
      </c>
      <c r="L34" s="174"/>
    </row>
    <row r="35" spans="1:12" s="14" customFormat="1" ht="11.4" x14ac:dyDescent="0.2">
      <c r="A35" s="11"/>
      <c r="B35" s="17" t="s">
        <v>36</v>
      </c>
      <c r="C35" s="17"/>
      <c r="D35" s="17"/>
      <c r="E35" s="75">
        <v>33</v>
      </c>
      <c r="F35" s="116">
        <f>'fak-odhad'!O35</f>
        <v>0</v>
      </c>
      <c r="G35" s="110" t="e">
        <f>ostatni_odhad!P35</f>
        <v>#REF!</v>
      </c>
      <c r="H35" s="126" t="e">
        <f t="shared" si="3"/>
        <v>#REF!</v>
      </c>
      <c r="I35" s="50"/>
      <c r="J35" s="71">
        <f>Celkem!H34</f>
        <v>20505</v>
      </c>
      <c r="K35" s="71" t="e">
        <f>Celkem!#REF!</f>
        <v>#REF!</v>
      </c>
      <c r="L35" s="174"/>
    </row>
    <row r="36" spans="1:12" s="14" customFormat="1" ht="11.4" x14ac:dyDescent="0.2">
      <c r="A36" s="11"/>
      <c r="B36" s="17" t="s">
        <v>38</v>
      </c>
      <c r="C36" s="17"/>
      <c r="D36" s="17"/>
      <c r="E36" s="75">
        <v>34</v>
      </c>
      <c r="F36" s="116">
        <f>'fak-odhad'!O36</f>
        <v>0</v>
      </c>
      <c r="G36" s="110" t="e">
        <f>ostatni_odhad!P36</f>
        <v>#REF!</v>
      </c>
      <c r="H36" s="126" t="e">
        <f t="shared" si="3"/>
        <v>#REF!</v>
      </c>
      <c r="I36" s="50"/>
      <c r="J36" s="71">
        <f>Celkem!H35</f>
        <v>69341.748999999996</v>
      </c>
      <c r="K36" s="71" t="e">
        <f>Celkem!#REF!</f>
        <v>#REF!</v>
      </c>
      <c r="L36" s="174"/>
    </row>
    <row r="37" spans="1:12" s="14" customFormat="1" ht="11.4" x14ac:dyDescent="0.2">
      <c r="A37" s="11"/>
      <c r="B37" s="17" t="s">
        <v>53</v>
      </c>
      <c r="C37" s="17"/>
      <c r="D37" s="17"/>
      <c r="E37" s="75">
        <v>35</v>
      </c>
      <c r="F37" s="116">
        <f>'fak-odhad'!O37</f>
        <v>0</v>
      </c>
      <c r="G37" s="110" t="e">
        <f>ostatni_odhad!P37</f>
        <v>#REF!</v>
      </c>
      <c r="H37" s="126" t="e">
        <f t="shared" si="3"/>
        <v>#REF!</v>
      </c>
      <c r="I37" s="50"/>
      <c r="J37" s="71">
        <f>Celkem!H36</f>
        <v>226609.04641000001</v>
      </c>
      <c r="K37" s="71" t="e">
        <f>Celkem!#REF!</f>
        <v>#REF!</v>
      </c>
      <c r="L37" s="174"/>
    </row>
    <row r="38" spans="1:12" s="14" customFormat="1" ht="11.4" x14ac:dyDescent="0.2">
      <c r="A38" s="11"/>
      <c r="B38" s="17" t="s">
        <v>126</v>
      </c>
      <c r="C38" s="17"/>
      <c r="D38" s="17"/>
      <c r="E38" s="75">
        <v>36</v>
      </c>
      <c r="F38" s="116">
        <f>'fak-odhad'!O38</f>
        <v>0</v>
      </c>
      <c r="G38" s="110" t="e">
        <f>ostatni_odhad!P38</f>
        <v>#REF!</v>
      </c>
      <c r="H38" s="126" t="e">
        <f t="shared" si="3"/>
        <v>#REF!</v>
      </c>
      <c r="I38" s="50"/>
      <c r="J38" s="71">
        <f>Celkem!H37</f>
        <v>1113096.191555371</v>
      </c>
      <c r="K38" s="71" t="e">
        <f>Celkem!#REF!</f>
        <v>#REF!</v>
      </c>
      <c r="L38" s="174"/>
    </row>
    <row r="39" spans="1:12" s="14" customFormat="1" ht="11.4" x14ac:dyDescent="0.2">
      <c r="A39" s="11"/>
      <c r="B39" s="17" t="s">
        <v>54</v>
      </c>
      <c r="C39" s="17"/>
      <c r="D39" s="17"/>
      <c r="E39" s="75">
        <v>37</v>
      </c>
      <c r="F39" s="116">
        <f>'fak-odhad'!O39</f>
        <v>0</v>
      </c>
      <c r="G39" s="110" t="e">
        <f>ostatni_odhad!P39</f>
        <v>#REF!</v>
      </c>
      <c r="H39" s="126" t="e">
        <f t="shared" si="3"/>
        <v>#REF!</v>
      </c>
      <c r="I39" s="50"/>
      <c r="J39" s="71" t="e">
        <f>Celkem!#REF!</f>
        <v>#REF!</v>
      </c>
      <c r="K39" s="71" t="e">
        <f>Celkem!#REF!</f>
        <v>#REF!</v>
      </c>
      <c r="L39" s="174"/>
    </row>
    <row r="40" spans="1:12" s="14" customFormat="1" ht="11.4" x14ac:dyDescent="0.2">
      <c r="A40" s="11"/>
      <c r="B40" s="17" t="s">
        <v>55</v>
      </c>
      <c r="C40" s="17"/>
      <c r="D40" s="17"/>
      <c r="E40" s="75">
        <v>38</v>
      </c>
      <c r="F40" s="116">
        <f>'fak-odhad'!O40</f>
        <v>0</v>
      </c>
      <c r="G40" s="110" t="e">
        <f>ostatni_odhad!P40</f>
        <v>#REF!</v>
      </c>
      <c r="H40" s="126" t="e">
        <f t="shared" si="3"/>
        <v>#REF!</v>
      </c>
      <c r="I40" s="50"/>
      <c r="J40" s="71">
        <f>Celkem!H38</f>
        <v>1522288.79431</v>
      </c>
      <c r="K40" s="71" t="e">
        <f>Celkem!#REF!</f>
        <v>#REF!</v>
      </c>
      <c r="L40" s="174"/>
    </row>
    <row r="41" spans="1:12" s="14" customFormat="1" ht="11.4" x14ac:dyDescent="0.2">
      <c r="A41" s="11"/>
      <c r="B41" s="17" t="s">
        <v>134</v>
      </c>
      <c r="C41" s="17"/>
      <c r="D41" s="17"/>
      <c r="E41" s="75">
        <v>39</v>
      </c>
      <c r="F41" s="116" t="e">
        <f>'fak-odhad'!O41</f>
        <v>#REF!</v>
      </c>
      <c r="G41" s="110" t="e">
        <f>ostatni_odhad!P41</f>
        <v>#REF!</v>
      </c>
      <c r="H41" s="126" t="e">
        <f t="shared" si="3"/>
        <v>#REF!</v>
      </c>
      <c r="I41" s="50"/>
      <c r="J41" s="71">
        <f>Celkem!H39</f>
        <v>563828.32026000007</v>
      </c>
      <c r="K41" s="71" t="e">
        <f>Celkem!#REF!</f>
        <v>#REF!</v>
      </c>
      <c r="L41" s="174"/>
    </row>
    <row r="42" spans="1:12" s="14" customFormat="1" ht="11.4" x14ac:dyDescent="0.2">
      <c r="A42" s="11"/>
      <c r="B42" s="17" t="s">
        <v>56</v>
      </c>
      <c r="C42" s="17"/>
      <c r="D42" s="17"/>
      <c r="E42" s="75">
        <v>40</v>
      </c>
      <c r="F42" s="116">
        <f>'fak-odhad'!O42</f>
        <v>0</v>
      </c>
      <c r="G42" s="110" t="e">
        <f>ostatni_odhad!P42</f>
        <v>#REF!</v>
      </c>
      <c r="H42" s="126" t="e">
        <f t="shared" si="3"/>
        <v>#REF!</v>
      </c>
      <c r="I42" s="50"/>
      <c r="J42" s="71">
        <f>Celkem!H40</f>
        <v>47172.948340000003</v>
      </c>
      <c r="K42" s="71" t="e">
        <f>Celkem!#REF!</f>
        <v>#REF!</v>
      </c>
      <c r="L42" s="174"/>
    </row>
    <row r="43" spans="1:12" s="14" customFormat="1" ht="11.4" x14ac:dyDescent="0.2">
      <c r="A43" s="11"/>
      <c r="B43" s="17" t="s">
        <v>57</v>
      </c>
      <c r="C43" s="17"/>
      <c r="D43" s="17"/>
      <c r="E43" s="75">
        <v>41</v>
      </c>
      <c r="F43" s="116">
        <f>'fak-odhad'!O43</f>
        <v>0</v>
      </c>
      <c r="G43" s="110" t="e">
        <f>ostatni_odhad!P43</f>
        <v>#REF!</v>
      </c>
      <c r="H43" s="126" t="e">
        <f t="shared" si="3"/>
        <v>#REF!</v>
      </c>
      <c r="I43" s="50"/>
      <c r="J43" s="71">
        <f>Celkem!H41</f>
        <v>1505421.7545611002</v>
      </c>
      <c r="K43" s="71" t="e">
        <f>Celkem!#REF!</f>
        <v>#REF!</v>
      </c>
      <c r="L43" s="174"/>
    </row>
    <row r="44" spans="1:12" s="14" customFormat="1" ht="11.4" x14ac:dyDescent="0.2">
      <c r="A44" s="11"/>
      <c r="B44" s="17" t="s">
        <v>58</v>
      </c>
      <c r="C44" s="17"/>
      <c r="D44" s="17"/>
      <c r="E44" s="75">
        <v>42</v>
      </c>
      <c r="F44" s="116">
        <f>'fak-odhad'!O44</f>
        <v>0</v>
      </c>
      <c r="G44" s="110" t="e">
        <f>ostatni_odhad!P44</f>
        <v>#REF!</v>
      </c>
      <c r="H44" s="126" t="e">
        <f t="shared" si="3"/>
        <v>#REF!</v>
      </c>
      <c r="I44" s="50"/>
      <c r="J44" s="71">
        <f>Celkem!H42</f>
        <v>438823.57424666418</v>
      </c>
      <c r="K44" s="71" t="e">
        <f>Celkem!#REF!</f>
        <v>#REF!</v>
      </c>
      <c r="L44" s="174"/>
    </row>
    <row r="45" spans="1:12" s="14" customFormat="1" ht="11.4" x14ac:dyDescent="0.2">
      <c r="A45" s="20"/>
      <c r="B45" s="21" t="s">
        <v>46</v>
      </c>
      <c r="C45" s="21"/>
      <c r="D45" s="21"/>
      <c r="E45" s="76">
        <v>43</v>
      </c>
      <c r="F45" s="117">
        <f>'fak-odhad'!O45</f>
        <v>0</v>
      </c>
      <c r="G45" s="111" t="e">
        <f>ostatni_odhad!P45</f>
        <v>#REF!</v>
      </c>
      <c r="H45" s="127" t="e">
        <f t="shared" si="3"/>
        <v>#REF!</v>
      </c>
      <c r="I45" s="53"/>
      <c r="J45" s="163">
        <f>Celkem!H43</f>
        <v>244001.05406520001</v>
      </c>
      <c r="K45" s="163" t="e">
        <f>Celkem!#REF!</f>
        <v>#REF!</v>
      </c>
      <c r="L45" s="174"/>
    </row>
    <row r="46" spans="1:12" s="14" customFormat="1" ht="12.6" thickBot="1" x14ac:dyDescent="0.3">
      <c r="A46" s="22" t="s">
        <v>59</v>
      </c>
      <c r="B46" s="23"/>
      <c r="C46" s="23"/>
      <c r="D46" s="23"/>
      <c r="E46" s="75">
        <v>44</v>
      </c>
      <c r="F46" s="120">
        <f>F29+F34+F38+F43+F44+F45-F4-F27</f>
        <v>0</v>
      </c>
      <c r="G46" s="55" t="e">
        <f>G29+G34+G38+G43+G44+G45-G4-G27</f>
        <v>#REF!</v>
      </c>
      <c r="H46" s="128" t="e">
        <f>H29+H34+H38+H43+H44+H45-H4-H27</f>
        <v>#REF!</v>
      </c>
      <c r="I46" s="128">
        <f>I29+I34+I38+I43+I44+I45-I4-I27</f>
        <v>0</v>
      </c>
      <c r="J46" s="163">
        <f>Celkem!H44</f>
        <v>86430.799428945291</v>
      </c>
      <c r="K46" s="163" t="e">
        <f>Celkem!#REF!</f>
        <v>#REF!</v>
      </c>
      <c r="L46" s="174"/>
    </row>
    <row r="47" spans="1:12" ht="13.8" thickBot="1" x14ac:dyDescent="0.3">
      <c r="A47" s="18" t="s">
        <v>60</v>
      </c>
      <c r="B47" s="19"/>
      <c r="C47" s="19"/>
      <c r="D47" s="19"/>
      <c r="E47" s="77">
        <v>45</v>
      </c>
      <c r="F47" s="113" t="e">
        <f t="shared" ref="F47:K47" si="4">F28-F3</f>
        <v>#REF!</v>
      </c>
      <c r="G47" s="108" t="e">
        <f t="shared" si="4"/>
        <v>#REF!</v>
      </c>
      <c r="H47" s="78" t="e">
        <f t="shared" si="4"/>
        <v>#REF!</v>
      </c>
      <c r="I47" s="41">
        <f t="shared" si="4"/>
        <v>0</v>
      </c>
      <c r="J47" s="42" t="e">
        <f t="shared" si="4"/>
        <v>#REF!</v>
      </c>
      <c r="K47" s="42" t="e">
        <f t="shared" si="4"/>
        <v>#REF!</v>
      </c>
    </row>
    <row r="48" spans="1:12" s="24" customFormat="1" ht="9" customHeight="1" x14ac:dyDescent="0.25">
      <c r="E48" s="25"/>
      <c r="F48" s="14"/>
      <c r="G48" s="14"/>
      <c r="H48" s="129"/>
      <c r="J48" s="29"/>
      <c r="K48" s="29"/>
      <c r="L48" s="174"/>
    </row>
    <row r="49" spans="1:16" s="24" customFormat="1" ht="10.199999999999999" x14ac:dyDescent="0.2">
      <c r="A49" s="26" t="s">
        <v>85</v>
      </c>
      <c r="E49" s="25"/>
      <c r="F49" s="29"/>
      <c r="G49" s="29"/>
      <c r="H49" s="68" t="e">
        <f>'fak-odhad'!O49+ostatni_odhad!P49</f>
        <v>#REF!</v>
      </c>
      <c r="I49" s="29"/>
      <c r="J49" s="29"/>
      <c r="K49" s="29"/>
      <c r="L49" s="174"/>
      <c r="N49" s="29"/>
      <c r="P49" s="29"/>
    </row>
  </sheetData>
  <mergeCells count="2">
    <mergeCell ref="A1:D1"/>
    <mergeCell ref="C2:D2"/>
  </mergeCells>
  <phoneticPr fontId="0" type="noConversion"/>
  <printOptions horizontalCentered="1" verticalCentered="1"/>
  <pageMargins left="0.6692913385826772" right="0.47244094488188981" top="0.43307086614173229" bottom="0.35433070866141736" header="0.19685039370078741" footer="0.27559055118110237"/>
  <pageSetup paperSize="9" scale="85" orientation="landscape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indexed="34"/>
  </sheetPr>
  <dimension ref="A1:Y49"/>
  <sheetViews>
    <sheetView workbookViewId="0">
      <pane ySplit="3" topLeftCell="A34" activePane="bottomLeft" state="frozen"/>
      <selection activeCell="J50" sqref="J50"/>
      <selection pane="bottomLeft" activeCell="J50" sqref="J50"/>
    </sheetView>
  </sheetViews>
  <sheetFormatPr defaultColWidth="8.5546875" defaultRowHeight="13.2" x14ac:dyDescent="0.25"/>
  <cols>
    <col min="1" max="1" width="8.44140625" customWidth="1"/>
    <col min="2" max="2" width="5.5546875" customWidth="1"/>
    <col min="3" max="3" width="6.44140625" customWidth="1"/>
    <col min="4" max="4" width="28.5546875" customWidth="1"/>
    <col min="5" max="5" width="3.5546875" style="30" bestFit="1" customWidth="1"/>
    <col min="6" max="7" width="7.44140625" style="29" customWidth="1"/>
    <col min="8" max="9" width="9.109375" style="29" customWidth="1"/>
    <col min="10" max="10" width="9" style="29" customWidth="1"/>
    <col min="11" max="14" width="7.44140625" style="29" customWidth="1"/>
    <col min="15" max="15" width="8.88671875" style="197" customWidth="1"/>
    <col min="16" max="16" width="5.109375" hidden="1" customWidth="1"/>
    <col min="17" max="17" width="9.109375" style="29" customWidth="1"/>
    <col min="18" max="18" width="9.109375" style="175" customWidth="1"/>
    <col min="19" max="19" width="7" style="175" customWidth="1"/>
    <col min="20" max="20" width="6.5546875" style="175" customWidth="1"/>
  </cols>
  <sheetData>
    <row r="1" spans="1:20" ht="15.75" customHeight="1" x14ac:dyDescent="0.3">
      <c r="A1" s="1075" t="s">
        <v>144</v>
      </c>
      <c r="B1" s="1046"/>
      <c r="C1" s="1046"/>
      <c r="D1" s="1058"/>
      <c r="E1" s="146"/>
      <c r="F1" s="136" t="s">
        <v>86</v>
      </c>
      <c r="G1" s="93" t="s">
        <v>98</v>
      </c>
      <c r="H1" s="93" t="s">
        <v>99</v>
      </c>
      <c r="I1" s="93" t="s">
        <v>100</v>
      </c>
      <c r="J1" s="93" t="s">
        <v>87</v>
      </c>
      <c r="K1" s="93" t="s">
        <v>101</v>
      </c>
      <c r="L1" s="93" t="s">
        <v>102</v>
      </c>
      <c r="M1" s="93" t="s">
        <v>103</v>
      </c>
      <c r="N1" s="93" t="s">
        <v>104</v>
      </c>
      <c r="O1" s="191" t="s">
        <v>119</v>
      </c>
      <c r="P1" s="142" t="s">
        <v>1</v>
      </c>
      <c r="Q1" s="35" t="s">
        <v>0</v>
      </c>
      <c r="R1" s="35" t="s">
        <v>114</v>
      </c>
    </row>
    <row r="2" spans="1:20" s="7" customFormat="1" ht="13.8" thickBot="1" x14ac:dyDescent="0.3">
      <c r="A2" s="157" t="s">
        <v>108</v>
      </c>
      <c r="B2" s="4"/>
      <c r="C2" s="1059" t="s">
        <v>118</v>
      </c>
      <c r="D2" s="1060"/>
      <c r="E2" s="147" t="s">
        <v>5</v>
      </c>
      <c r="F2" s="37">
        <v>11</v>
      </c>
      <c r="G2" s="94">
        <v>21</v>
      </c>
      <c r="H2" s="94">
        <v>22</v>
      </c>
      <c r="I2" s="94">
        <v>23</v>
      </c>
      <c r="J2" s="94">
        <v>31</v>
      </c>
      <c r="K2" s="94">
        <v>33</v>
      </c>
      <c r="L2" s="94">
        <v>41</v>
      </c>
      <c r="M2" s="94">
        <v>51</v>
      </c>
      <c r="N2" s="94">
        <v>56</v>
      </c>
      <c r="O2" s="192">
        <v>2011</v>
      </c>
      <c r="P2" s="143" t="s">
        <v>7</v>
      </c>
      <c r="Q2" s="39">
        <v>2011</v>
      </c>
      <c r="R2" s="186">
        <v>2010</v>
      </c>
      <c r="S2" s="175"/>
      <c r="T2" s="175"/>
    </row>
    <row r="3" spans="1:20" ht="13.8" thickBot="1" x14ac:dyDescent="0.3">
      <c r="A3" s="8" t="s">
        <v>13</v>
      </c>
      <c r="B3" s="9"/>
      <c r="C3" s="9"/>
      <c r="D3" s="9"/>
      <c r="E3" s="148">
        <v>1</v>
      </c>
      <c r="F3" s="108" t="e">
        <f t="shared" ref="F3:R3" si="0">SUM(F5:F27)</f>
        <v>#REF!</v>
      </c>
      <c r="G3" s="95" t="e">
        <f t="shared" si="0"/>
        <v>#REF!</v>
      </c>
      <c r="H3" s="95" t="e">
        <f t="shared" si="0"/>
        <v>#REF!</v>
      </c>
      <c r="I3" s="95" t="e">
        <f t="shared" si="0"/>
        <v>#REF!</v>
      </c>
      <c r="J3" s="95" t="e">
        <f t="shared" si="0"/>
        <v>#REF!</v>
      </c>
      <c r="K3" s="95" t="e">
        <f t="shared" si="0"/>
        <v>#REF!</v>
      </c>
      <c r="L3" s="95" t="e">
        <f t="shared" si="0"/>
        <v>#REF!</v>
      </c>
      <c r="M3" s="95" t="e">
        <f t="shared" si="0"/>
        <v>#REF!</v>
      </c>
      <c r="N3" s="95" t="e">
        <f t="shared" si="0"/>
        <v>#REF!</v>
      </c>
      <c r="O3" s="78" t="e">
        <f t="shared" si="0"/>
        <v>#REF!</v>
      </c>
      <c r="P3" s="144">
        <f t="shared" si="0"/>
        <v>0</v>
      </c>
      <c r="Q3" s="42" t="e">
        <f t="shared" si="0"/>
        <v>#REF!</v>
      </c>
      <c r="R3" s="42" t="e">
        <f t="shared" si="0"/>
        <v>#REF!</v>
      </c>
    </row>
    <row r="4" spans="1:20" s="14" customFormat="1" ht="12" x14ac:dyDescent="0.25">
      <c r="A4" s="11" t="s">
        <v>14</v>
      </c>
      <c r="B4" s="12" t="s">
        <v>15</v>
      </c>
      <c r="C4" s="12"/>
      <c r="D4" s="12"/>
      <c r="E4" s="149">
        <v>2</v>
      </c>
      <c r="F4" s="43">
        <f t="shared" ref="F4:R4" si="1">SUM(F5:F15)</f>
        <v>0</v>
      </c>
      <c r="G4" s="96">
        <f t="shared" si="1"/>
        <v>0</v>
      </c>
      <c r="H4" s="96">
        <f t="shared" si="1"/>
        <v>0</v>
      </c>
      <c r="I4" s="96">
        <f t="shared" si="1"/>
        <v>0</v>
      </c>
      <c r="J4" s="96">
        <f t="shared" si="1"/>
        <v>0</v>
      </c>
      <c r="K4" s="96">
        <f t="shared" si="1"/>
        <v>0</v>
      </c>
      <c r="L4" s="96">
        <f t="shared" si="1"/>
        <v>0</v>
      </c>
      <c r="M4" s="96">
        <f t="shared" si="1"/>
        <v>0</v>
      </c>
      <c r="N4" s="96">
        <f t="shared" si="1"/>
        <v>0</v>
      </c>
      <c r="O4" s="124">
        <f t="shared" si="1"/>
        <v>0</v>
      </c>
      <c r="P4" s="82">
        <f t="shared" si="1"/>
        <v>0</v>
      </c>
      <c r="Q4" s="44">
        <f t="shared" si="1"/>
        <v>3720167.1816494265</v>
      </c>
      <c r="R4" s="187">
        <f t="shared" si="1"/>
        <v>3808.52354229</v>
      </c>
      <c r="S4" s="176"/>
      <c r="T4" s="176"/>
    </row>
    <row r="5" spans="1:20" s="32" customFormat="1" ht="11.4" x14ac:dyDescent="0.2">
      <c r="A5" s="31"/>
      <c r="C5" s="32" t="s">
        <v>16</v>
      </c>
      <c r="D5" s="33" t="s">
        <v>17</v>
      </c>
      <c r="E5" s="150">
        <v>3</v>
      </c>
      <c r="F5" s="201">
        <f>LF!R7/1000</f>
        <v>0</v>
      </c>
      <c r="G5" s="97">
        <f>FF!R7/1000</f>
        <v>0</v>
      </c>
      <c r="H5" s="97">
        <f>PrF!R7/1000</f>
        <v>0</v>
      </c>
      <c r="I5" s="97">
        <f>FSS!R7/1000</f>
        <v>0</v>
      </c>
      <c r="J5" s="97">
        <f>PřF!R7/1000</f>
        <v>0</v>
      </c>
      <c r="K5" s="97">
        <f>FI!R7/1000</f>
        <v>0</v>
      </c>
      <c r="L5" s="97">
        <f>PdF!R7/1000</f>
        <v>0</v>
      </c>
      <c r="M5" s="97">
        <f>FSpS!R7/1000</f>
        <v>0</v>
      </c>
      <c r="N5" s="202">
        <f>ESF!R7/1000</f>
        <v>0</v>
      </c>
      <c r="O5" s="193">
        <f t="shared" ref="O5:O27" si="2">SUM(F5:N5)</f>
        <v>0</v>
      </c>
      <c r="P5" s="145"/>
      <c r="Q5" s="71">
        <f>fakulty!Q7</f>
        <v>1888115.1093853535</v>
      </c>
      <c r="R5" s="71">
        <f>'fak-skut.'!R5</f>
        <v>1908.7562234299999</v>
      </c>
      <c r="S5" s="177"/>
      <c r="T5" s="177"/>
    </row>
    <row r="6" spans="1:20" s="32" customFormat="1" ht="11.4" x14ac:dyDescent="0.2">
      <c r="A6" s="31"/>
      <c r="D6" s="33" t="s">
        <v>18</v>
      </c>
      <c r="E6" s="150">
        <v>4</v>
      </c>
      <c r="F6" s="201">
        <f>LF!R8/1000</f>
        <v>0</v>
      </c>
      <c r="G6" s="97">
        <f>FF!R8/1000</f>
        <v>0</v>
      </c>
      <c r="H6" s="97">
        <f>PrF!R8/1000</f>
        <v>0</v>
      </c>
      <c r="I6" s="97">
        <f>FSS!R8/1000</f>
        <v>0</v>
      </c>
      <c r="J6" s="97">
        <f>PřF!R8/1000</f>
        <v>0</v>
      </c>
      <c r="K6" s="97">
        <f>FI!R8/1000</f>
        <v>0</v>
      </c>
      <c r="L6" s="97">
        <f>PdF!R8/1000</f>
        <v>0</v>
      </c>
      <c r="M6" s="97">
        <f>FSpS!R8/1000</f>
        <v>0</v>
      </c>
      <c r="N6" s="202">
        <f>ESF!R8/1000</f>
        <v>0</v>
      </c>
      <c r="O6" s="193">
        <f t="shared" si="2"/>
        <v>0</v>
      </c>
      <c r="P6" s="145"/>
      <c r="Q6" s="71">
        <f>fakulty!Q8</f>
        <v>94638.827176335355</v>
      </c>
      <c r="R6" s="71">
        <f>'fak-skut.'!R6</f>
        <v>89.65983688</v>
      </c>
      <c r="S6" s="177"/>
      <c r="T6" s="177"/>
    </row>
    <row r="7" spans="1:20" s="32" customFormat="1" ht="11.4" x14ac:dyDescent="0.2">
      <c r="A7" s="31"/>
      <c r="D7" s="33" t="s">
        <v>19</v>
      </c>
      <c r="E7" s="150">
        <v>5</v>
      </c>
      <c r="F7" s="201">
        <f>LF!R9/1000</f>
        <v>0</v>
      </c>
      <c r="G7" s="97">
        <f>FF!R9/1000</f>
        <v>0</v>
      </c>
      <c r="H7" s="97">
        <f>PrF!R9/1000</f>
        <v>0</v>
      </c>
      <c r="I7" s="97">
        <f>FSS!R9/1000</f>
        <v>0</v>
      </c>
      <c r="J7" s="97">
        <f>PřF!R9/1000</f>
        <v>0</v>
      </c>
      <c r="K7" s="97">
        <f>FI!R9/1000</f>
        <v>0</v>
      </c>
      <c r="L7" s="97">
        <f>PdF!R9/1000</f>
        <v>0</v>
      </c>
      <c r="M7" s="97">
        <f>FSpS!R9/1000</f>
        <v>0</v>
      </c>
      <c r="N7" s="202">
        <f>ESF!R9/1000</f>
        <v>0</v>
      </c>
      <c r="O7" s="193">
        <f t="shared" si="2"/>
        <v>0</v>
      </c>
      <c r="P7" s="145"/>
      <c r="Q7" s="71">
        <f>fakulty!Q9</f>
        <v>660447.88941764703</v>
      </c>
      <c r="R7" s="71">
        <f>'fak-skut.'!R7</f>
        <v>663.81027207999989</v>
      </c>
      <c r="S7" s="177"/>
      <c r="T7" s="177"/>
    </row>
    <row r="8" spans="1:20" s="32" customFormat="1" ht="11.4" x14ac:dyDescent="0.2">
      <c r="A8" s="31"/>
      <c r="D8" s="33" t="s">
        <v>20</v>
      </c>
      <c r="E8" s="150">
        <v>6</v>
      </c>
      <c r="F8" s="201">
        <f>LF!R10/1000</f>
        <v>0</v>
      </c>
      <c r="G8" s="97">
        <f>FF!R10/1000</f>
        <v>0</v>
      </c>
      <c r="H8" s="97">
        <f>PrF!R10/1000</f>
        <v>0</v>
      </c>
      <c r="I8" s="97">
        <f>FSS!R10/1000</f>
        <v>0</v>
      </c>
      <c r="J8" s="97">
        <f>PřF!R10/1000</f>
        <v>0</v>
      </c>
      <c r="K8" s="97">
        <f>FI!R10/1000</f>
        <v>0</v>
      </c>
      <c r="L8" s="97">
        <f>PdF!R10/1000</f>
        <v>0</v>
      </c>
      <c r="M8" s="97">
        <f>FSpS!R10/1000</f>
        <v>0</v>
      </c>
      <c r="N8" s="202">
        <f>ESF!R10/1000</f>
        <v>0</v>
      </c>
      <c r="O8" s="193">
        <f t="shared" si="2"/>
        <v>0</v>
      </c>
      <c r="P8" s="145"/>
      <c r="Q8" s="71">
        <f>fakulty!Q10</f>
        <v>197296</v>
      </c>
      <c r="R8" s="71">
        <f>'fak-skut.'!R8</f>
        <v>165.79761392</v>
      </c>
      <c r="S8" s="177"/>
      <c r="T8" s="177"/>
    </row>
    <row r="9" spans="1:20" s="32" customFormat="1" ht="11.4" x14ac:dyDescent="0.2">
      <c r="A9" s="31"/>
      <c r="D9" s="33" t="s">
        <v>21</v>
      </c>
      <c r="E9" s="150">
        <v>7</v>
      </c>
      <c r="F9" s="201">
        <f>LF!R11/1000</f>
        <v>0</v>
      </c>
      <c r="G9" s="97">
        <f>FF!R11/1000</f>
        <v>0</v>
      </c>
      <c r="H9" s="97">
        <f>PrF!R11/1000</f>
        <v>0</v>
      </c>
      <c r="I9" s="97">
        <f>FSS!R11/1000</f>
        <v>0</v>
      </c>
      <c r="J9" s="97">
        <f>PřF!R11/1000</f>
        <v>0</v>
      </c>
      <c r="K9" s="97">
        <f>FI!R11/1000</f>
        <v>0</v>
      </c>
      <c r="L9" s="97">
        <f>PdF!R11/1000</f>
        <v>0</v>
      </c>
      <c r="M9" s="97">
        <f>FSpS!R11/1000</f>
        <v>0</v>
      </c>
      <c r="N9" s="202">
        <f>ESF!R11/1000</f>
        <v>0</v>
      </c>
      <c r="O9" s="193">
        <f t="shared" si="2"/>
        <v>0</v>
      </c>
      <c r="P9" s="145"/>
      <c r="Q9" s="71">
        <f>fakulty!Q11</f>
        <v>51050.450247000001</v>
      </c>
      <c r="R9" s="71">
        <f>'fak-skut.'!R9</f>
        <v>46.158552099999994</v>
      </c>
      <c r="S9" s="177"/>
      <c r="T9" s="177"/>
    </row>
    <row r="10" spans="1:20" s="32" customFormat="1" ht="11.4" x14ac:dyDescent="0.2">
      <c r="A10" s="31"/>
      <c r="D10" s="33" t="s">
        <v>22</v>
      </c>
      <c r="E10" s="150">
        <v>8</v>
      </c>
      <c r="F10" s="201">
        <f>LF!R12/1000</f>
        <v>0</v>
      </c>
      <c r="G10" s="97">
        <f>FF!R12/1000</f>
        <v>0</v>
      </c>
      <c r="H10" s="97">
        <f>PrF!R12/1000</f>
        <v>0</v>
      </c>
      <c r="I10" s="97">
        <f>FSS!R12/1000</f>
        <v>0</v>
      </c>
      <c r="J10" s="97">
        <f>PřF!R12/1000</f>
        <v>0</v>
      </c>
      <c r="K10" s="97">
        <f>FI!R12/1000</f>
        <v>0</v>
      </c>
      <c r="L10" s="97">
        <f>PdF!R12/1000</f>
        <v>0</v>
      </c>
      <c r="M10" s="97">
        <f>FSpS!R12/1000</f>
        <v>0</v>
      </c>
      <c r="N10" s="202">
        <f>ESF!R12/1000</f>
        <v>0</v>
      </c>
      <c r="O10" s="193">
        <f t="shared" si="2"/>
        <v>0</v>
      </c>
      <c r="P10" s="145"/>
      <c r="Q10" s="71">
        <f>fakulty!Q12</f>
        <v>114757.05046299999</v>
      </c>
      <c r="R10" s="71">
        <f>'fak-skut.'!R10</f>
        <v>112.86864910999999</v>
      </c>
      <c r="S10" s="177"/>
      <c r="T10" s="177"/>
    </row>
    <row r="11" spans="1:20" s="32" customFormat="1" ht="11.4" x14ac:dyDescent="0.2">
      <c r="A11" s="31"/>
      <c r="D11" s="33" t="s">
        <v>23</v>
      </c>
      <c r="E11" s="150">
        <v>9</v>
      </c>
      <c r="F11" s="201">
        <f>LF!R13/1000</f>
        <v>0</v>
      </c>
      <c r="G11" s="97">
        <f>FF!R13/1000</f>
        <v>0</v>
      </c>
      <c r="H11" s="97">
        <f>PrF!R13/1000</f>
        <v>0</v>
      </c>
      <c r="I11" s="97">
        <f>FSS!R13/1000</f>
        <v>0</v>
      </c>
      <c r="J11" s="97">
        <f>PřF!R13/1000</f>
        <v>0</v>
      </c>
      <c r="K11" s="97">
        <f>FI!R13/1000</f>
        <v>0</v>
      </c>
      <c r="L11" s="97">
        <f>PdF!R13/1000</f>
        <v>0</v>
      </c>
      <c r="M11" s="97">
        <f>FSpS!R13/1000</f>
        <v>0</v>
      </c>
      <c r="N11" s="202">
        <f>ESF!R13/1000</f>
        <v>0</v>
      </c>
      <c r="O11" s="193">
        <f t="shared" si="2"/>
        <v>0</v>
      </c>
      <c r="P11" s="145"/>
      <c r="Q11" s="71">
        <f>fakulty!Q13</f>
        <v>219067.636562</v>
      </c>
      <c r="R11" s="71">
        <f>'fak-skut.'!R11</f>
        <v>192.00020185</v>
      </c>
      <c r="S11" s="177"/>
      <c r="T11" s="177"/>
    </row>
    <row r="12" spans="1:20" s="32" customFormat="1" ht="11.4" x14ac:dyDescent="0.2">
      <c r="A12" s="31"/>
      <c r="D12" s="33" t="s">
        <v>24</v>
      </c>
      <c r="E12" s="150">
        <v>10</v>
      </c>
      <c r="F12" s="201">
        <f>LF!R14/1000</f>
        <v>0</v>
      </c>
      <c r="G12" s="97">
        <f>FF!R14/1000</f>
        <v>0</v>
      </c>
      <c r="H12" s="97">
        <f>PrF!R14/1000</f>
        <v>0</v>
      </c>
      <c r="I12" s="97">
        <f>FSS!R14/1000</f>
        <v>0</v>
      </c>
      <c r="J12" s="97">
        <f>PřF!R14/1000</f>
        <v>0</v>
      </c>
      <c r="K12" s="97">
        <f>FI!R14/1000</f>
        <v>0</v>
      </c>
      <c r="L12" s="97">
        <f>PdF!R14/1000</f>
        <v>0</v>
      </c>
      <c r="M12" s="97">
        <f>FSpS!R14/1000</f>
        <v>0</v>
      </c>
      <c r="N12" s="202">
        <f>ESF!R14/1000</f>
        <v>0</v>
      </c>
      <c r="O12" s="193">
        <f t="shared" si="2"/>
        <v>0</v>
      </c>
      <c r="P12" s="145"/>
      <c r="Q12" s="71">
        <f>fakulty!Q14</f>
        <v>27078.358746999998</v>
      </c>
      <c r="R12" s="71">
        <f>'fak-skut.'!R12</f>
        <v>27.346377799999999</v>
      </c>
      <c r="S12" s="177"/>
      <c r="T12" s="177"/>
    </row>
    <row r="13" spans="1:20" s="32" customFormat="1" ht="11.4" x14ac:dyDescent="0.2">
      <c r="A13" s="31"/>
      <c r="D13" s="33" t="s">
        <v>25</v>
      </c>
      <c r="E13" s="150">
        <v>11</v>
      </c>
      <c r="F13" s="201">
        <f>LF!R15/1000</f>
        <v>0</v>
      </c>
      <c r="G13" s="97">
        <f>FF!R15/1000</f>
        <v>0</v>
      </c>
      <c r="H13" s="97">
        <f>PrF!R15/1000</f>
        <v>0</v>
      </c>
      <c r="I13" s="97">
        <f>FSS!R15/1000</f>
        <v>0</v>
      </c>
      <c r="J13" s="97">
        <f>PřF!R15/1000</f>
        <v>0</v>
      </c>
      <c r="K13" s="97">
        <f>FI!R15/1000</f>
        <v>0</v>
      </c>
      <c r="L13" s="97">
        <f>PdF!R15/1000</f>
        <v>0</v>
      </c>
      <c r="M13" s="97">
        <f>FSpS!R15/1000</f>
        <v>0</v>
      </c>
      <c r="N13" s="202">
        <f>ESF!R15/1000</f>
        <v>0</v>
      </c>
      <c r="O13" s="193">
        <f t="shared" si="2"/>
        <v>0</v>
      </c>
      <c r="P13" s="145"/>
      <c r="Q13" s="71">
        <f>fakulty!Q15</f>
        <v>316832.39349699998</v>
      </c>
      <c r="R13" s="71">
        <f>'fak-skut.'!R13</f>
        <v>301.94697029999998</v>
      </c>
      <c r="S13" s="177"/>
      <c r="T13" s="177"/>
    </row>
    <row r="14" spans="1:20" s="32" customFormat="1" ht="11.4" x14ac:dyDescent="0.2">
      <c r="A14" s="31"/>
      <c r="D14" s="33" t="s">
        <v>26</v>
      </c>
      <c r="E14" s="150">
        <v>12</v>
      </c>
      <c r="F14" s="201">
        <f>LF!R16/1000</f>
        <v>0</v>
      </c>
      <c r="G14" s="97">
        <f>FF!R16/1000</f>
        <v>0</v>
      </c>
      <c r="H14" s="97">
        <f>PrF!R16/1000</f>
        <v>0</v>
      </c>
      <c r="I14" s="97">
        <f>FSS!R16/1000</f>
        <v>0</v>
      </c>
      <c r="J14" s="97">
        <f>PřF!R16/1000</f>
        <v>0</v>
      </c>
      <c r="K14" s="97">
        <f>FI!R16/1000</f>
        <v>0</v>
      </c>
      <c r="L14" s="97">
        <f>PdF!R16/1000</f>
        <v>0</v>
      </c>
      <c r="M14" s="97">
        <f>FSpS!R16/1000</f>
        <v>0</v>
      </c>
      <c r="N14" s="202">
        <f>ESF!R16/1000</f>
        <v>0</v>
      </c>
      <c r="O14" s="193">
        <f t="shared" si="2"/>
        <v>0</v>
      </c>
      <c r="P14" s="145"/>
      <c r="Q14" s="71">
        <f>fakulty!Q16</f>
        <v>56333.850909090906</v>
      </c>
      <c r="R14" s="71">
        <f>'fak-skut.'!R14</f>
        <v>118.7826163</v>
      </c>
      <c r="S14" s="177"/>
      <c r="T14" s="177"/>
    </row>
    <row r="15" spans="1:20" s="32" customFormat="1" ht="11.4" x14ac:dyDescent="0.2">
      <c r="A15" s="31"/>
      <c r="C15" s="33"/>
      <c r="D15" s="33" t="s">
        <v>27</v>
      </c>
      <c r="E15" s="150">
        <v>13</v>
      </c>
      <c r="F15" s="201">
        <f>LF!R17/1000</f>
        <v>0</v>
      </c>
      <c r="G15" s="97">
        <f>FF!R17/1000</f>
        <v>0</v>
      </c>
      <c r="H15" s="97">
        <f>PrF!R17/1000</f>
        <v>0</v>
      </c>
      <c r="I15" s="97">
        <f>FSS!R17/1000</f>
        <v>0</v>
      </c>
      <c r="J15" s="97">
        <f>PřF!R17/1000</f>
        <v>0</v>
      </c>
      <c r="K15" s="97">
        <f>FI!R17/1000</f>
        <v>0</v>
      </c>
      <c r="L15" s="97">
        <f>PdF!R17/1000</f>
        <v>0</v>
      </c>
      <c r="M15" s="97">
        <f>FSpS!R17/1000</f>
        <v>0</v>
      </c>
      <c r="N15" s="202">
        <f>ESF!R17/1000</f>
        <v>0</v>
      </c>
      <c r="O15" s="193">
        <f t="shared" si="2"/>
        <v>0</v>
      </c>
      <c r="P15" s="145"/>
      <c r="Q15" s="71">
        <f>fakulty!Q17</f>
        <v>94549.615244999994</v>
      </c>
      <c r="R15" s="71">
        <f>'fak-skut.'!R15</f>
        <v>181.39622851999999</v>
      </c>
      <c r="S15" s="177"/>
      <c r="T15" s="177"/>
    </row>
    <row r="16" spans="1:20" s="14" customFormat="1" ht="11.4" x14ac:dyDescent="0.2">
      <c r="A16" s="11"/>
      <c r="B16" s="17" t="s">
        <v>28</v>
      </c>
      <c r="C16" s="15"/>
      <c r="D16" s="15"/>
      <c r="E16" s="151">
        <v>14</v>
      </c>
      <c r="F16" s="203">
        <f>LF!R18/1000</f>
        <v>0</v>
      </c>
      <c r="G16" s="67">
        <f>FF!R18/1000</f>
        <v>0</v>
      </c>
      <c r="H16" s="67">
        <f>PrF!R18/1000</f>
        <v>0</v>
      </c>
      <c r="I16" s="67">
        <f>FSS!R18/1000</f>
        <v>0</v>
      </c>
      <c r="J16" s="67">
        <f>PřF!R18/1000</f>
        <v>0</v>
      </c>
      <c r="K16" s="67">
        <f>FI!R18/1000</f>
        <v>0</v>
      </c>
      <c r="L16" s="67">
        <f>PdF!R18/1000</f>
        <v>0</v>
      </c>
      <c r="M16" s="67">
        <f>FSpS!R18/1000</f>
        <v>0</v>
      </c>
      <c r="N16" s="205">
        <f>ESF!R18/1000</f>
        <v>0</v>
      </c>
      <c r="O16" s="194">
        <f t="shared" si="2"/>
        <v>0</v>
      </c>
      <c r="P16" s="206"/>
      <c r="Q16" s="71">
        <f>fakulty!Q18</f>
        <v>241419</v>
      </c>
      <c r="R16" s="71">
        <f>'fak-skut.'!R16</f>
        <v>205.06524999999999</v>
      </c>
      <c r="S16" s="176"/>
      <c r="T16" s="176"/>
    </row>
    <row r="17" spans="1:25" s="14" customFormat="1" ht="11.4" x14ac:dyDescent="0.2">
      <c r="A17" s="11"/>
      <c r="B17" s="17" t="s">
        <v>30</v>
      </c>
      <c r="C17" s="15"/>
      <c r="D17" s="15"/>
      <c r="E17" s="151">
        <v>15</v>
      </c>
      <c r="F17" s="203">
        <f>LF!R19/1000</f>
        <v>0</v>
      </c>
      <c r="G17" s="67">
        <f>FF!R19/1000</f>
        <v>0</v>
      </c>
      <c r="H17" s="67">
        <f>PrF!R19/1000</f>
        <v>0</v>
      </c>
      <c r="I17" s="67">
        <f>FSS!R19/1000</f>
        <v>0</v>
      </c>
      <c r="J17" s="67">
        <f>PřF!R19/1000</f>
        <v>0</v>
      </c>
      <c r="K17" s="67">
        <f>FI!R19/1000</f>
        <v>0</v>
      </c>
      <c r="L17" s="67">
        <f>PdF!R19/1000</f>
        <v>0</v>
      </c>
      <c r="M17" s="67">
        <f>FSpS!R19/1000</f>
        <v>0</v>
      </c>
      <c r="N17" s="205">
        <f>ESF!R19/1000</f>
        <v>0</v>
      </c>
      <c r="O17" s="194">
        <f t="shared" si="2"/>
        <v>0</v>
      </c>
      <c r="P17" s="206"/>
      <c r="Q17" s="71">
        <f>fakulty!Q19</f>
        <v>11979</v>
      </c>
      <c r="R17" s="71">
        <f>'fak-skut.'!R17</f>
        <v>11.7694882</v>
      </c>
      <c r="S17" s="176"/>
      <c r="T17" s="176"/>
    </row>
    <row r="18" spans="1:25" s="14" customFormat="1" ht="11.4" x14ac:dyDescent="0.2">
      <c r="A18" s="11"/>
      <c r="B18" s="17" t="s">
        <v>32</v>
      </c>
      <c r="C18" s="15"/>
      <c r="D18" s="15"/>
      <c r="E18" s="151">
        <v>16</v>
      </c>
      <c r="F18" s="203">
        <f>LF!R20/1000</f>
        <v>0</v>
      </c>
      <c r="G18" s="67">
        <f>FF!R20/1000</f>
        <v>0</v>
      </c>
      <c r="H18" s="67">
        <f>PrF!R20/1000</f>
        <v>0</v>
      </c>
      <c r="I18" s="67">
        <f>FSS!R20/1000</f>
        <v>0</v>
      </c>
      <c r="J18" s="67">
        <f>PřF!R20/1000</f>
        <v>0</v>
      </c>
      <c r="K18" s="67">
        <f>FI!R20/1000</f>
        <v>0</v>
      </c>
      <c r="L18" s="67">
        <f>PdF!R20/1000</f>
        <v>0</v>
      </c>
      <c r="M18" s="67">
        <f>FSpS!R20/1000</f>
        <v>0</v>
      </c>
      <c r="N18" s="205">
        <f>ESF!R20/1000</f>
        <v>0</v>
      </c>
      <c r="O18" s="194">
        <f t="shared" si="2"/>
        <v>0</v>
      </c>
      <c r="P18" s="206"/>
      <c r="Q18" s="71">
        <f>fakulty!Q20</f>
        <v>279805.32211000001</v>
      </c>
      <c r="R18" s="71">
        <f>'fak-skut.'!R18</f>
        <v>320.70324707999998</v>
      </c>
      <c r="S18" s="176"/>
      <c r="T18" s="176"/>
    </row>
    <row r="19" spans="1:25" s="14" customFormat="1" ht="11.4" x14ac:dyDescent="0.2">
      <c r="A19" s="11"/>
      <c r="B19" s="17" t="s">
        <v>34</v>
      </c>
      <c r="C19" s="15"/>
      <c r="D19" s="15"/>
      <c r="E19" s="151">
        <v>17</v>
      </c>
      <c r="F19" s="203" t="e">
        <f>LF!#REF!/1000</f>
        <v>#REF!</v>
      </c>
      <c r="G19" s="67" t="e">
        <f>FF!#REF!/1000</f>
        <v>#REF!</v>
      </c>
      <c r="H19" s="67" t="e">
        <f>PrF!#REF!/1000</f>
        <v>#REF!</v>
      </c>
      <c r="I19" s="67" t="e">
        <f>FSS!#REF!/1000</f>
        <v>#REF!</v>
      </c>
      <c r="J19" s="67" t="e">
        <f>PřF!#REF!/1000</f>
        <v>#REF!</v>
      </c>
      <c r="K19" s="67" t="e">
        <f>FI!#REF!/1000</f>
        <v>#REF!</v>
      </c>
      <c r="L19" s="67" t="e">
        <f>PdF!#REF!/1000</f>
        <v>#REF!</v>
      </c>
      <c r="M19" s="67" t="e">
        <f>FSpS!#REF!/1000</f>
        <v>#REF!</v>
      </c>
      <c r="N19" s="205" t="e">
        <f>ESF!#REF!/1000</f>
        <v>#REF!</v>
      </c>
      <c r="O19" s="194" t="e">
        <f t="shared" si="2"/>
        <v>#REF!</v>
      </c>
      <c r="P19" s="206"/>
      <c r="Q19" s="71" t="e">
        <f>fakulty!#REF!</f>
        <v>#REF!</v>
      </c>
      <c r="R19" s="71" t="e">
        <f>'fak-skut.'!R19</f>
        <v>#REF!</v>
      </c>
      <c r="S19" s="176"/>
      <c r="T19" s="176"/>
    </row>
    <row r="20" spans="1:25" s="14" customFormat="1" ht="11.4" x14ac:dyDescent="0.2">
      <c r="A20" s="11"/>
      <c r="B20" s="17" t="s">
        <v>36</v>
      </c>
      <c r="C20" s="17"/>
      <c r="D20" s="17"/>
      <c r="E20" s="151">
        <v>18</v>
      </c>
      <c r="F20" s="203">
        <f>LF!R21/1000</f>
        <v>0</v>
      </c>
      <c r="G20" s="67">
        <f>FF!R21/1000</f>
        <v>0</v>
      </c>
      <c r="H20" s="67">
        <f>PrF!R21/1000</f>
        <v>0</v>
      </c>
      <c r="I20" s="67">
        <f>FSS!R21/1000</f>
        <v>0</v>
      </c>
      <c r="J20" s="67">
        <f>PřF!R21/1000</f>
        <v>0</v>
      </c>
      <c r="K20" s="67">
        <f>FI!R21/1000</f>
        <v>0</v>
      </c>
      <c r="L20" s="67">
        <f>PdF!R21/1000</f>
        <v>0</v>
      </c>
      <c r="M20" s="67">
        <f>FSpS!R21/1000</f>
        <v>0</v>
      </c>
      <c r="N20" s="205">
        <f>ESF!R21/1000</f>
        <v>0</v>
      </c>
      <c r="O20" s="194">
        <f t="shared" si="2"/>
        <v>0</v>
      </c>
      <c r="P20" s="206"/>
      <c r="Q20" s="71">
        <f>fakulty!Q21</f>
        <v>20267</v>
      </c>
      <c r="R20" s="71">
        <f>'fak-skut.'!R20</f>
        <v>21.54929143</v>
      </c>
      <c r="S20" s="176"/>
      <c r="T20" s="176"/>
    </row>
    <row r="21" spans="1:25" s="14" customFormat="1" ht="11.4" x14ac:dyDescent="0.2">
      <c r="A21" s="11"/>
      <c r="B21" s="17" t="s">
        <v>38</v>
      </c>
      <c r="C21" s="17"/>
      <c r="D21" s="17"/>
      <c r="E21" s="151">
        <v>19</v>
      </c>
      <c r="F21" s="203">
        <f>LF!R22/1000</f>
        <v>0</v>
      </c>
      <c r="G21" s="67">
        <f>FF!R22/1000</f>
        <v>0</v>
      </c>
      <c r="H21" s="67">
        <f>PrF!R22/1000</f>
        <v>0</v>
      </c>
      <c r="I21" s="67">
        <f>FSS!R22/1000</f>
        <v>0</v>
      </c>
      <c r="J21" s="67">
        <f>PřF!R22/1000</f>
        <v>0</v>
      </c>
      <c r="K21" s="67">
        <f>FI!R22/1000</f>
        <v>0</v>
      </c>
      <c r="L21" s="67">
        <f>PdF!R22/1000</f>
        <v>0</v>
      </c>
      <c r="M21" s="67">
        <f>FSpS!R22/1000</f>
        <v>0</v>
      </c>
      <c r="N21" s="205">
        <f>ESF!R22/1000</f>
        <v>0</v>
      </c>
      <c r="O21" s="194">
        <f t="shared" si="2"/>
        <v>0</v>
      </c>
      <c r="P21" s="206"/>
      <c r="Q21" s="71">
        <f>fakulty!Q22</f>
        <v>62507.589</v>
      </c>
      <c r="R21" s="71">
        <f>'fak-skut.'!R21</f>
        <v>21.971854</v>
      </c>
      <c r="S21" s="176"/>
      <c r="T21" s="176"/>
    </row>
    <row r="22" spans="1:25" s="14" customFormat="1" ht="11.4" x14ac:dyDescent="0.2">
      <c r="A22" s="11"/>
      <c r="B22" s="17" t="s">
        <v>40</v>
      </c>
      <c r="C22" s="17"/>
      <c r="D22" s="17"/>
      <c r="E22" s="151">
        <v>20</v>
      </c>
      <c r="F22" s="203">
        <f>LF!R23/1000</f>
        <v>0</v>
      </c>
      <c r="G22" s="67">
        <f>FF!R23/1000</f>
        <v>0</v>
      </c>
      <c r="H22" s="67">
        <f>PrF!R23/1000</f>
        <v>0</v>
      </c>
      <c r="I22" s="67">
        <f>FSS!R23/1000</f>
        <v>0</v>
      </c>
      <c r="J22" s="67">
        <f>PřF!R23/1000</f>
        <v>0</v>
      </c>
      <c r="K22" s="67">
        <f>FI!R23/1000</f>
        <v>0</v>
      </c>
      <c r="L22" s="67">
        <f>PdF!R23/1000</f>
        <v>0</v>
      </c>
      <c r="M22" s="67">
        <f>FSpS!R23/1000</f>
        <v>0</v>
      </c>
      <c r="N22" s="205">
        <f>ESF!R23/1000</f>
        <v>0</v>
      </c>
      <c r="O22" s="194">
        <f t="shared" si="2"/>
        <v>0</v>
      </c>
      <c r="P22" s="206"/>
      <c r="Q22" s="71" t="e">
        <f>fakulty!#REF!</f>
        <v>#REF!</v>
      </c>
      <c r="R22" s="71">
        <f>'fak-skut.'!R22</f>
        <v>49.527696449999993</v>
      </c>
      <c r="S22" s="176"/>
      <c r="T22" s="176"/>
    </row>
    <row r="23" spans="1:25" s="14" customFormat="1" ht="11.4" x14ac:dyDescent="0.2">
      <c r="A23" s="11"/>
      <c r="B23" s="17" t="s">
        <v>42</v>
      </c>
      <c r="C23" s="17"/>
      <c r="D23" s="17"/>
      <c r="E23" s="151">
        <v>21</v>
      </c>
      <c r="F23" s="203">
        <f>LF!R25/1000</f>
        <v>0</v>
      </c>
      <c r="G23" s="67">
        <f>FF!R25/1000</f>
        <v>0</v>
      </c>
      <c r="H23" s="67">
        <f>PrF!R25/1000</f>
        <v>0</v>
      </c>
      <c r="I23" s="67">
        <f>FSS!R25/1000</f>
        <v>0</v>
      </c>
      <c r="J23" s="67">
        <f>PřF!R25/1000</f>
        <v>0</v>
      </c>
      <c r="K23" s="67">
        <f>FI!R25/1000</f>
        <v>0</v>
      </c>
      <c r="L23" s="67">
        <f>PdF!R25/1000</f>
        <v>0</v>
      </c>
      <c r="M23" s="67">
        <f>FSpS!R25/1000</f>
        <v>0</v>
      </c>
      <c r="N23" s="205">
        <f>ESF!R25/1000</f>
        <v>0</v>
      </c>
      <c r="O23" s="194">
        <f t="shared" si="2"/>
        <v>0</v>
      </c>
      <c r="P23" s="206"/>
      <c r="Q23" s="71" t="e">
        <f>fakulty!#REF!</f>
        <v>#REF!</v>
      </c>
      <c r="R23" s="71">
        <f>'fak-skut.'!R23</f>
        <v>490.62571892999995</v>
      </c>
      <c r="S23" s="176"/>
      <c r="T23" s="176"/>
    </row>
    <row r="24" spans="1:25" s="14" customFormat="1" ht="11.4" x14ac:dyDescent="0.2">
      <c r="A24" s="11"/>
      <c r="B24" s="17" t="s">
        <v>43</v>
      </c>
      <c r="C24" s="17"/>
      <c r="D24" s="17"/>
      <c r="E24" s="151">
        <v>22</v>
      </c>
      <c r="F24" s="203">
        <f>LF!R24/1000</f>
        <v>0</v>
      </c>
      <c r="G24" s="67">
        <f>FF!R24/1000</f>
        <v>0</v>
      </c>
      <c r="H24" s="67">
        <f>PrF!R24/1000</f>
        <v>0</v>
      </c>
      <c r="I24" s="67">
        <f>FSS!R24/1000</f>
        <v>0</v>
      </c>
      <c r="J24" s="67">
        <f>PřF!R24/1000</f>
        <v>0</v>
      </c>
      <c r="K24" s="67">
        <f>FI!R24/1000</f>
        <v>0</v>
      </c>
      <c r="L24" s="67">
        <f>PdF!R24/1000</f>
        <v>0</v>
      </c>
      <c r="M24" s="67">
        <f>FSpS!R24/1000</f>
        <v>0</v>
      </c>
      <c r="N24" s="205">
        <f>ESF!R24/1000</f>
        <v>0</v>
      </c>
      <c r="O24" s="194">
        <f t="shared" si="2"/>
        <v>0</v>
      </c>
      <c r="P24" s="206"/>
      <c r="Q24" s="71">
        <f>fakulty!Q23</f>
        <v>24134</v>
      </c>
      <c r="R24" s="71">
        <f>'fak-skut.'!R24</f>
        <v>1079.1778850000001</v>
      </c>
      <c r="S24" s="176"/>
      <c r="T24" s="176"/>
    </row>
    <row r="25" spans="1:25" s="14" customFormat="1" ht="11.4" x14ac:dyDescent="0.2">
      <c r="A25" s="11"/>
      <c r="B25" s="17" t="s">
        <v>134</v>
      </c>
      <c r="C25" s="17"/>
      <c r="D25" s="17"/>
      <c r="E25" s="151">
        <v>23</v>
      </c>
      <c r="F25" s="203" t="e">
        <f>LF!#REF!/1000</f>
        <v>#REF!</v>
      </c>
      <c r="G25" s="67" t="e">
        <f>FF!#REF!/1000</f>
        <v>#REF!</v>
      </c>
      <c r="H25" s="67" t="e">
        <f>PrF!#REF!/1000</f>
        <v>#REF!</v>
      </c>
      <c r="I25" s="67" t="e">
        <f>FSS!#REF!/1000</f>
        <v>#REF!</v>
      </c>
      <c r="J25" s="67" t="e">
        <f>PřF!#REF!/1000</f>
        <v>#REF!</v>
      </c>
      <c r="K25" s="67" t="e">
        <f>FI!#REF!/1000</f>
        <v>#REF!</v>
      </c>
      <c r="L25" s="67" t="e">
        <f>PdF!#REF!/1000</f>
        <v>#REF!</v>
      </c>
      <c r="M25" s="67" t="e">
        <f>FSpS!#REF!/1000</f>
        <v>#REF!</v>
      </c>
      <c r="N25" s="205" t="e">
        <f>ESF!#REF!/1000</f>
        <v>#REF!</v>
      </c>
      <c r="O25" s="194" t="e">
        <f t="shared" si="2"/>
        <v>#REF!</v>
      </c>
      <c r="P25" s="206"/>
      <c r="Q25" s="71">
        <f>fakulty!Q24</f>
        <v>1104891.23844</v>
      </c>
      <c r="R25" s="71" t="e">
        <f>'fak-skut.'!R25</f>
        <v>#REF!</v>
      </c>
      <c r="S25" s="176"/>
      <c r="T25" s="176"/>
    </row>
    <row r="26" spans="1:25" s="14" customFormat="1" ht="11.4" x14ac:dyDescent="0.2">
      <c r="A26" s="11"/>
      <c r="B26" s="17" t="s">
        <v>44</v>
      </c>
      <c r="C26" s="17"/>
      <c r="D26" s="17"/>
      <c r="E26" s="151">
        <v>24</v>
      </c>
      <c r="F26" s="203">
        <f>LF!R26/1000</f>
        <v>0</v>
      </c>
      <c r="G26" s="67">
        <f>FF!R26/1000</f>
        <v>0</v>
      </c>
      <c r="H26" s="67">
        <f>PrF!R26/1000</f>
        <v>0</v>
      </c>
      <c r="I26" s="67">
        <f>FSS!R26/1000</f>
        <v>0</v>
      </c>
      <c r="J26" s="67">
        <f>PřF!R26/1000</f>
        <v>0</v>
      </c>
      <c r="K26" s="67">
        <f>FI!R26/1000</f>
        <v>0</v>
      </c>
      <c r="L26" s="67">
        <f>PdF!R26/1000</f>
        <v>0</v>
      </c>
      <c r="M26" s="67">
        <f>FSpS!R26/1000</f>
        <v>0</v>
      </c>
      <c r="N26" s="205">
        <f>ESF!R26/1000</f>
        <v>0</v>
      </c>
      <c r="O26" s="194">
        <f t="shared" si="2"/>
        <v>0</v>
      </c>
      <c r="P26" s="206"/>
      <c r="Q26" s="71">
        <f>fakulty!Q25</f>
        <v>209927.11300000001</v>
      </c>
      <c r="R26" s="71">
        <f>'fak-skut.'!R26</f>
        <v>6.9875324000000001</v>
      </c>
      <c r="S26" s="176"/>
      <c r="T26" s="176"/>
    </row>
    <row r="27" spans="1:25" s="14" customFormat="1" ht="12" thickBot="1" x14ac:dyDescent="0.25">
      <c r="A27" s="11"/>
      <c r="B27" s="17" t="s">
        <v>46</v>
      </c>
      <c r="C27" s="17"/>
      <c r="D27" s="17"/>
      <c r="E27" s="151">
        <v>25</v>
      </c>
      <c r="F27" s="203">
        <f>LF!R27/1000</f>
        <v>0</v>
      </c>
      <c r="G27" s="67">
        <f>FF!R27/1000</f>
        <v>0</v>
      </c>
      <c r="H27" s="67">
        <f>PrF!R27/1000</f>
        <v>0</v>
      </c>
      <c r="I27" s="67">
        <f>FSS!R27/1000</f>
        <v>0</v>
      </c>
      <c r="J27" s="67">
        <f>PřF!R27/1000</f>
        <v>0</v>
      </c>
      <c r="K27" s="67">
        <f>FI!R27/1000</f>
        <v>0</v>
      </c>
      <c r="L27" s="67">
        <f>PdF!R27/1000</f>
        <v>0</v>
      </c>
      <c r="M27" s="67">
        <f>FSpS!R27/1000</f>
        <v>0</v>
      </c>
      <c r="N27" s="205">
        <f>ESF!R27/1000</f>
        <v>0</v>
      </c>
      <c r="O27" s="194">
        <f t="shared" si="2"/>
        <v>0</v>
      </c>
      <c r="P27" s="206"/>
      <c r="Q27" s="71">
        <f>fakulty!Q26</f>
        <v>0</v>
      </c>
      <c r="R27" s="71">
        <f>'fak-skut.'!R27</f>
        <v>102.55692997999999</v>
      </c>
      <c r="S27" s="176"/>
      <c r="T27" s="176"/>
    </row>
    <row r="28" spans="1:25" ht="13.8" thickBot="1" x14ac:dyDescent="0.3">
      <c r="A28" s="18" t="s">
        <v>48</v>
      </c>
      <c r="B28" s="19"/>
      <c r="C28" s="19"/>
      <c r="D28" s="19"/>
      <c r="E28" s="148">
        <v>26</v>
      </c>
      <c r="F28" s="98" t="e">
        <f t="shared" ref="F28:R28" si="3">SUM(F29:F45)</f>
        <v>#REF!</v>
      </c>
      <c r="G28" s="98" t="e">
        <f t="shared" si="3"/>
        <v>#REF!</v>
      </c>
      <c r="H28" s="98" t="e">
        <f t="shared" si="3"/>
        <v>#REF!</v>
      </c>
      <c r="I28" s="98" t="e">
        <f t="shared" si="3"/>
        <v>#REF!</v>
      </c>
      <c r="J28" s="98" t="e">
        <f t="shared" si="3"/>
        <v>#REF!</v>
      </c>
      <c r="K28" s="98" t="e">
        <f t="shared" si="3"/>
        <v>#REF!</v>
      </c>
      <c r="L28" s="98" t="e">
        <f t="shared" si="3"/>
        <v>#REF!</v>
      </c>
      <c r="M28" s="98" t="e">
        <f t="shared" si="3"/>
        <v>#REF!</v>
      </c>
      <c r="N28" s="98" t="e">
        <f t="shared" si="3"/>
        <v>#REF!</v>
      </c>
      <c r="O28" s="78" t="e">
        <f t="shared" si="3"/>
        <v>#REF!</v>
      </c>
      <c r="P28" s="83">
        <f t="shared" si="3"/>
        <v>0</v>
      </c>
      <c r="Q28" s="42" t="e">
        <f t="shared" si="3"/>
        <v>#REF!</v>
      </c>
      <c r="R28" s="42" t="e">
        <f t="shared" si="3"/>
        <v>#REF!</v>
      </c>
      <c r="V28" s="14"/>
      <c r="W28" s="14"/>
      <c r="X28" s="14"/>
      <c r="Y28" s="14"/>
    </row>
    <row r="29" spans="1:25" s="14" customFormat="1" ht="11.4" x14ac:dyDescent="0.2">
      <c r="A29" s="11" t="s">
        <v>14</v>
      </c>
      <c r="B29" s="15" t="s">
        <v>49</v>
      </c>
      <c r="C29" s="15"/>
      <c r="D29" s="15"/>
      <c r="E29" s="151">
        <v>27</v>
      </c>
      <c r="F29" s="203">
        <f>LF!R29/1000</f>
        <v>0</v>
      </c>
      <c r="G29" s="67">
        <f>FF!R29/1000</f>
        <v>0</v>
      </c>
      <c r="H29" s="67">
        <f>PrF!R29/1000</f>
        <v>0</v>
      </c>
      <c r="I29" s="67">
        <f>FSS!R29/1000</f>
        <v>0</v>
      </c>
      <c r="J29" s="67">
        <f>PřF!R29/1000</f>
        <v>0</v>
      </c>
      <c r="K29" s="67">
        <f>FI!R29/1000</f>
        <v>0</v>
      </c>
      <c r="L29" s="67">
        <f>PdF!R29/1000</f>
        <v>0</v>
      </c>
      <c r="M29" s="67">
        <f>FSpS!R29/1000</f>
        <v>0</v>
      </c>
      <c r="N29" s="205">
        <f>ESF!R29/1000</f>
        <v>0</v>
      </c>
      <c r="O29" s="194">
        <f t="shared" ref="O29:O45" si="4">SUM(F29:N29)</f>
        <v>0</v>
      </c>
      <c r="P29" s="207"/>
      <c r="Q29" s="52">
        <f>fakulty!Q29</f>
        <v>2070505</v>
      </c>
      <c r="R29" s="52">
        <f>'fak-skut.'!R29</f>
        <v>1895.212221</v>
      </c>
      <c r="S29" s="174" t="e">
        <f>R29-#REF!</f>
        <v>#REF!</v>
      </c>
      <c r="T29" s="176">
        <v>1287059</v>
      </c>
    </row>
    <row r="30" spans="1:25" s="14" customFormat="1" ht="11.4" x14ac:dyDescent="0.2">
      <c r="A30" s="11"/>
      <c r="B30" s="17" t="s">
        <v>28</v>
      </c>
      <c r="C30" s="17"/>
      <c r="D30" s="17"/>
      <c r="E30" s="151">
        <v>28</v>
      </c>
      <c r="F30" s="203">
        <f>LF!R30/1000</f>
        <v>0</v>
      </c>
      <c r="G30" s="67">
        <f>FF!R30/1000</f>
        <v>0</v>
      </c>
      <c r="H30" s="67">
        <f>PrF!R30/1000</f>
        <v>0</v>
      </c>
      <c r="I30" s="67">
        <f>FSS!R30/1000</f>
        <v>0</v>
      </c>
      <c r="J30" s="67">
        <f>PřF!R30/1000</f>
        <v>0</v>
      </c>
      <c r="K30" s="67">
        <f>FI!R30/1000</f>
        <v>0</v>
      </c>
      <c r="L30" s="67">
        <f>PdF!R30/1000</f>
        <v>0</v>
      </c>
      <c r="M30" s="67">
        <f>FSpS!R30/1000</f>
        <v>0</v>
      </c>
      <c r="N30" s="205">
        <f>ESF!R30/1000</f>
        <v>0</v>
      </c>
      <c r="O30" s="194">
        <f t="shared" si="4"/>
        <v>0</v>
      </c>
      <c r="P30" s="208"/>
      <c r="Q30" s="52">
        <f>fakulty!Q30</f>
        <v>241419</v>
      </c>
      <c r="R30" s="52">
        <f>'fak-skut.'!R30</f>
        <v>205.06524999999999</v>
      </c>
      <c r="S30" s="176"/>
      <c r="T30" s="176">
        <v>132210.25</v>
      </c>
    </row>
    <row r="31" spans="1:25" s="14" customFormat="1" ht="11.4" x14ac:dyDescent="0.2">
      <c r="A31" s="11"/>
      <c r="B31" s="17" t="s">
        <v>30</v>
      </c>
      <c r="C31" s="17"/>
      <c r="D31" s="17"/>
      <c r="E31" s="151">
        <v>29</v>
      </c>
      <c r="F31" s="203">
        <f>LF!R31/1000</f>
        <v>0</v>
      </c>
      <c r="G31" s="67">
        <f>FF!R31/1000</f>
        <v>0</v>
      </c>
      <c r="H31" s="67">
        <f>PrF!R31/1000</f>
        <v>0</v>
      </c>
      <c r="I31" s="67">
        <f>FSS!R31/1000</f>
        <v>0</v>
      </c>
      <c r="J31" s="67">
        <f>PřF!R31/1000</f>
        <v>0</v>
      </c>
      <c r="K31" s="67">
        <f>FI!R31/1000</f>
        <v>0</v>
      </c>
      <c r="L31" s="67">
        <f>PdF!R31/1000</f>
        <v>0</v>
      </c>
      <c r="M31" s="67">
        <f>FSpS!R31/1000</f>
        <v>0</v>
      </c>
      <c r="N31" s="205">
        <f>ESF!R31/1000</f>
        <v>0</v>
      </c>
      <c r="O31" s="194">
        <f t="shared" si="4"/>
        <v>0</v>
      </c>
      <c r="P31" s="208"/>
      <c r="Q31" s="52">
        <f>fakulty!Q31</f>
        <v>11979</v>
      </c>
      <c r="R31" s="52">
        <f>'fak-skut.'!R31</f>
        <v>11.7694882</v>
      </c>
      <c r="S31" s="176"/>
      <c r="T31" s="176">
        <v>9145.3940000000002</v>
      </c>
    </row>
    <row r="32" spans="1:25" s="14" customFormat="1" ht="11.4" x14ac:dyDescent="0.2">
      <c r="A32" s="11"/>
      <c r="B32" s="17" t="s">
        <v>32</v>
      </c>
      <c r="C32" s="15"/>
      <c r="D32" s="15"/>
      <c r="E32" s="151">
        <v>30</v>
      </c>
      <c r="F32" s="203">
        <f>LF!R32/1000</f>
        <v>0</v>
      </c>
      <c r="G32" s="67">
        <f>FF!R32/1000</f>
        <v>0</v>
      </c>
      <c r="H32" s="67">
        <f>PrF!R32/1000</f>
        <v>0</v>
      </c>
      <c r="I32" s="67">
        <f>FSS!R32/1000</f>
        <v>0</v>
      </c>
      <c r="J32" s="67">
        <f>PřF!R32/1000</f>
        <v>0</v>
      </c>
      <c r="K32" s="67">
        <f>FI!R32/1000</f>
        <v>0</v>
      </c>
      <c r="L32" s="67">
        <f>PdF!R32/1000</f>
        <v>0</v>
      </c>
      <c r="M32" s="67">
        <f>FSpS!R32/1000</f>
        <v>0</v>
      </c>
      <c r="N32" s="205">
        <f>ESF!R32/1000</f>
        <v>0</v>
      </c>
      <c r="O32" s="194">
        <f t="shared" si="4"/>
        <v>0</v>
      </c>
      <c r="P32" s="208"/>
      <c r="Q32" s="52">
        <f>fakulty!Q32</f>
        <v>279805.32211000001</v>
      </c>
      <c r="R32" s="52">
        <f>'fak-skut.'!R32</f>
        <v>320.70324707999998</v>
      </c>
      <c r="S32" s="174">
        <f>fak!R32/1000</f>
        <v>0</v>
      </c>
      <c r="T32" s="174">
        <v>40739</v>
      </c>
    </row>
    <row r="33" spans="1:20" s="14" customFormat="1" ht="11.4" x14ac:dyDescent="0.2">
      <c r="A33" s="11"/>
      <c r="B33" s="17" t="s">
        <v>34</v>
      </c>
      <c r="C33" s="17"/>
      <c r="D33" s="17"/>
      <c r="E33" s="151">
        <v>31</v>
      </c>
      <c r="F33" s="203" t="e">
        <f>LF!#REF!/1000</f>
        <v>#REF!</v>
      </c>
      <c r="G33" s="67" t="e">
        <f>FF!#REF!/1000</f>
        <v>#REF!</v>
      </c>
      <c r="H33" s="67" t="e">
        <f>PrF!#REF!/1000</f>
        <v>#REF!</v>
      </c>
      <c r="I33" s="67" t="e">
        <f>FSS!#REF!/1000</f>
        <v>#REF!</v>
      </c>
      <c r="J33" s="67" t="e">
        <f>PřF!#REF!/1000</f>
        <v>#REF!</v>
      </c>
      <c r="K33" s="67" t="e">
        <f>FI!#REF!/1000</f>
        <v>#REF!</v>
      </c>
      <c r="L33" s="67" t="e">
        <f>PdF!#REF!/1000</f>
        <v>#REF!</v>
      </c>
      <c r="M33" s="67" t="e">
        <f>FSpS!#REF!/1000</f>
        <v>#REF!</v>
      </c>
      <c r="N33" s="205" t="e">
        <f>ESF!#REF!/1000</f>
        <v>#REF!</v>
      </c>
      <c r="O33" s="194" t="e">
        <f t="shared" si="4"/>
        <v>#REF!</v>
      </c>
      <c r="P33" s="208"/>
      <c r="Q33" s="52" t="e">
        <f>fakulty!#REF!</f>
        <v>#REF!</v>
      </c>
      <c r="R33" s="52" t="e">
        <f>'fak-skut.'!R33</f>
        <v>#REF!</v>
      </c>
      <c r="S33" s="176"/>
      <c r="T33" s="176">
        <v>6919</v>
      </c>
    </row>
    <row r="34" spans="1:20" s="14" customFormat="1" ht="11.4" x14ac:dyDescent="0.2">
      <c r="A34" s="11"/>
      <c r="B34" s="17" t="s">
        <v>51</v>
      </c>
      <c r="C34" s="17"/>
      <c r="D34" s="17"/>
      <c r="E34" s="151">
        <v>32</v>
      </c>
      <c r="F34" s="203">
        <f>LF!R33/1000</f>
        <v>0</v>
      </c>
      <c r="G34" s="67">
        <f>FF!R33/1000</f>
        <v>0</v>
      </c>
      <c r="H34" s="67">
        <f>PrF!R33/1000</f>
        <v>0</v>
      </c>
      <c r="I34" s="67">
        <f>FSS!R33/1000</f>
        <v>0</v>
      </c>
      <c r="J34" s="67">
        <f>PřF!R33/1000</f>
        <v>0</v>
      </c>
      <c r="K34" s="67">
        <f>FI!R33/1000</f>
        <v>0</v>
      </c>
      <c r="L34" s="67">
        <f>PdF!R33/1000</f>
        <v>0</v>
      </c>
      <c r="M34" s="67">
        <f>FSpS!R33/1000</f>
        <v>0</v>
      </c>
      <c r="N34" s="205">
        <f>ESF!R33/1000</f>
        <v>0</v>
      </c>
      <c r="O34" s="194">
        <f t="shared" si="4"/>
        <v>0</v>
      </c>
      <c r="P34" s="208"/>
      <c r="Q34" s="52">
        <f>fakulty!Q33</f>
        <v>0</v>
      </c>
      <c r="R34" s="52">
        <f>'fak-skut.'!R34</f>
        <v>0</v>
      </c>
      <c r="S34" s="176"/>
      <c r="T34" s="176">
        <v>0</v>
      </c>
    </row>
    <row r="35" spans="1:20" s="14" customFormat="1" ht="11.4" x14ac:dyDescent="0.2">
      <c r="A35" s="11"/>
      <c r="B35" s="17" t="s">
        <v>36</v>
      </c>
      <c r="C35" s="17"/>
      <c r="D35" s="17"/>
      <c r="E35" s="151">
        <v>33</v>
      </c>
      <c r="F35" s="203">
        <f>LF!R34/1000</f>
        <v>0</v>
      </c>
      <c r="G35" s="67">
        <f>FF!R34/1000</f>
        <v>0</v>
      </c>
      <c r="H35" s="67">
        <f>PrF!R34/1000</f>
        <v>0</v>
      </c>
      <c r="I35" s="67">
        <f>FSS!R34/1000</f>
        <v>0</v>
      </c>
      <c r="J35" s="67">
        <f>PřF!R34/1000</f>
        <v>0</v>
      </c>
      <c r="K35" s="67">
        <f>FI!R34/1000</f>
        <v>0</v>
      </c>
      <c r="L35" s="67">
        <f>PdF!R34/1000</f>
        <v>0</v>
      </c>
      <c r="M35" s="67">
        <f>FSpS!R34/1000</f>
        <v>0</v>
      </c>
      <c r="N35" s="205">
        <f>ESF!R34/1000</f>
        <v>0</v>
      </c>
      <c r="O35" s="194">
        <f t="shared" si="4"/>
        <v>0</v>
      </c>
      <c r="P35" s="208"/>
      <c r="Q35" s="52">
        <f>fakulty!Q34</f>
        <v>20267</v>
      </c>
      <c r="R35" s="52">
        <f>'fak-skut.'!R35</f>
        <v>21.54929143</v>
      </c>
      <c r="S35" s="176"/>
      <c r="T35" s="176">
        <v>5550</v>
      </c>
    </row>
    <row r="36" spans="1:20" s="14" customFormat="1" ht="11.4" x14ac:dyDescent="0.2">
      <c r="A36" s="11"/>
      <c r="B36" s="17" t="s">
        <v>38</v>
      </c>
      <c r="C36" s="17"/>
      <c r="D36" s="17"/>
      <c r="E36" s="151">
        <v>34</v>
      </c>
      <c r="F36" s="203">
        <f>LF!R35/1000</f>
        <v>0</v>
      </c>
      <c r="G36" s="67">
        <f>FF!R35/1000</f>
        <v>0</v>
      </c>
      <c r="H36" s="67">
        <f>PrF!R35/1000</f>
        <v>0</v>
      </c>
      <c r="I36" s="67">
        <f>FSS!R35/1000</f>
        <v>0</v>
      </c>
      <c r="J36" s="67">
        <f>PřF!R35/1000</f>
        <v>0</v>
      </c>
      <c r="K36" s="67">
        <f>FI!R35/1000</f>
        <v>0</v>
      </c>
      <c r="L36" s="67">
        <f>PdF!R35/1000</f>
        <v>0</v>
      </c>
      <c r="M36" s="67">
        <f>FSpS!R35/1000</f>
        <v>0</v>
      </c>
      <c r="N36" s="205">
        <f>ESF!R35/1000</f>
        <v>0</v>
      </c>
      <c r="O36" s="194">
        <f t="shared" si="4"/>
        <v>0</v>
      </c>
      <c r="P36" s="208"/>
      <c r="Q36" s="52">
        <f>fakulty!Q35</f>
        <v>62507.589</v>
      </c>
      <c r="R36" s="52">
        <f>'fak-skut.'!R36</f>
        <v>21.971854</v>
      </c>
      <c r="S36" s="176"/>
      <c r="T36" s="176">
        <v>109728</v>
      </c>
    </row>
    <row r="37" spans="1:20" s="14" customFormat="1" ht="11.4" x14ac:dyDescent="0.2">
      <c r="A37" s="11"/>
      <c r="B37" s="17" t="s">
        <v>53</v>
      </c>
      <c r="C37" s="17"/>
      <c r="D37" s="17"/>
      <c r="E37" s="151">
        <v>35</v>
      </c>
      <c r="F37" s="203">
        <f>LF!R36/1000</f>
        <v>0</v>
      </c>
      <c r="G37" s="67">
        <f>FF!R36/1000</f>
        <v>0</v>
      </c>
      <c r="H37" s="67">
        <f>PrF!R36/1000</f>
        <v>0</v>
      </c>
      <c r="I37" s="67">
        <f>FSS!R36/1000</f>
        <v>0</v>
      </c>
      <c r="J37" s="67">
        <f>PřF!R36/1000</f>
        <v>0</v>
      </c>
      <c r="K37" s="67">
        <f>FI!R36/1000</f>
        <v>0</v>
      </c>
      <c r="L37" s="67">
        <f>PdF!R36/1000</f>
        <v>0</v>
      </c>
      <c r="M37" s="67">
        <f>FSpS!R36/1000</f>
        <v>0</v>
      </c>
      <c r="N37" s="205">
        <f>ESF!R36/1000</f>
        <v>0</v>
      </c>
      <c r="O37" s="194">
        <f t="shared" si="4"/>
        <v>0</v>
      </c>
      <c r="P37" s="208"/>
      <c r="Q37" s="52">
        <f>fakulty!Q36</f>
        <v>24134</v>
      </c>
      <c r="R37" s="52">
        <f>'fak-skut.'!R37</f>
        <v>49.580754720000002</v>
      </c>
      <c r="S37" s="176"/>
      <c r="T37" s="176">
        <v>23999.177</v>
      </c>
    </row>
    <row r="38" spans="1:20" s="14" customFormat="1" ht="11.4" x14ac:dyDescent="0.2">
      <c r="A38" s="11"/>
      <c r="B38" s="17" t="s">
        <v>126</v>
      </c>
      <c r="C38" s="17"/>
      <c r="D38" s="17"/>
      <c r="E38" s="151">
        <v>36</v>
      </c>
      <c r="F38" s="203">
        <f>LF!R37/1000</f>
        <v>0</v>
      </c>
      <c r="G38" s="67">
        <f>FF!R37/1000</f>
        <v>0</v>
      </c>
      <c r="H38" s="67">
        <f>PrF!R37/1000</f>
        <v>0</v>
      </c>
      <c r="I38" s="67">
        <f>FSS!R37/1000</f>
        <v>0</v>
      </c>
      <c r="J38" s="67">
        <f>PřF!R37/1000</f>
        <v>0</v>
      </c>
      <c r="K38" s="67">
        <f>FI!R37/1000</f>
        <v>0</v>
      </c>
      <c r="L38" s="67">
        <f>PdF!R37/1000</f>
        <v>0</v>
      </c>
      <c r="M38" s="67">
        <f>FSpS!R37/1000</f>
        <v>0</v>
      </c>
      <c r="N38" s="205">
        <f>ESF!R37/1000</f>
        <v>0</v>
      </c>
      <c r="O38" s="194">
        <f t="shared" si="4"/>
        <v>0</v>
      </c>
      <c r="P38" s="208"/>
      <c r="Q38" s="52">
        <f>fakulty!Q37</f>
        <v>832503.979986427</v>
      </c>
      <c r="R38" s="52">
        <f>'fak-skut.'!R38</f>
        <v>809.24645007000015</v>
      </c>
      <c r="S38" s="176"/>
      <c r="T38" s="176">
        <v>149307</v>
      </c>
    </row>
    <row r="39" spans="1:20" s="14" customFormat="1" ht="11.4" x14ac:dyDescent="0.2">
      <c r="A39" s="11"/>
      <c r="B39" s="17" t="s">
        <v>54</v>
      </c>
      <c r="C39" s="17"/>
      <c r="D39" s="17"/>
      <c r="E39" s="151">
        <v>37</v>
      </c>
      <c r="F39" s="203">
        <f>LF!R39/1000</f>
        <v>0</v>
      </c>
      <c r="G39" s="67">
        <f>FF!R39/1000</f>
        <v>0</v>
      </c>
      <c r="H39" s="67">
        <f>PrF!R39/1000</f>
        <v>0</v>
      </c>
      <c r="I39" s="67">
        <f>FSS!R39/1000</f>
        <v>0</v>
      </c>
      <c r="J39" s="67">
        <f>PřF!R39/1000</f>
        <v>0</v>
      </c>
      <c r="K39" s="67">
        <f>FI!R39/1000</f>
        <v>0</v>
      </c>
      <c r="L39" s="67">
        <f>PdF!R39/1000</f>
        <v>0</v>
      </c>
      <c r="M39" s="67">
        <f>FSpS!R39/1000</f>
        <v>0</v>
      </c>
      <c r="N39" s="205">
        <f>ESF!R39/1000</f>
        <v>0</v>
      </c>
      <c r="O39" s="194">
        <f t="shared" si="4"/>
        <v>0</v>
      </c>
      <c r="P39" s="208"/>
      <c r="Q39" s="52" t="e">
        <f>fakulty!#REF!</f>
        <v>#REF!</v>
      </c>
      <c r="R39" s="52">
        <f>'fak-skut.'!R39</f>
        <v>490.62571892999995</v>
      </c>
      <c r="S39" s="176"/>
      <c r="T39" s="176">
        <v>246032.962</v>
      </c>
    </row>
    <row r="40" spans="1:20" s="14" customFormat="1" ht="11.4" x14ac:dyDescent="0.2">
      <c r="A40" s="11"/>
      <c r="B40" s="17" t="s">
        <v>55</v>
      </c>
      <c r="C40" s="17"/>
      <c r="D40" s="17"/>
      <c r="E40" s="151">
        <v>38</v>
      </c>
      <c r="F40" s="203">
        <f>LF!R38/1000</f>
        <v>0</v>
      </c>
      <c r="G40" s="67">
        <f>FF!R38/1000</f>
        <v>0</v>
      </c>
      <c r="H40" s="67">
        <f>PrF!R38/1000</f>
        <v>0</v>
      </c>
      <c r="I40" s="67">
        <f>FSS!R38/1000</f>
        <v>0</v>
      </c>
      <c r="J40" s="67">
        <f>PřF!R38/1000</f>
        <v>0</v>
      </c>
      <c r="K40" s="67">
        <f>FI!R38/1000</f>
        <v>0</v>
      </c>
      <c r="L40" s="67">
        <f>PdF!R38/1000</f>
        <v>0</v>
      </c>
      <c r="M40" s="67">
        <f>FSpS!R38/1000</f>
        <v>0</v>
      </c>
      <c r="N40" s="205">
        <f>ESF!R38/1000</f>
        <v>0</v>
      </c>
      <c r="O40" s="194">
        <f t="shared" si="4"/>
        <v>0</v>
      </c>
      <c r="P40" s="208"/>
      <c r="Q40" s="52">
        <f>fakulty!Q38</f>
        <v>1104891.23844</v>
      </c>
      <c r="R40" s="52">
        <f>'fak-skut.'!R40</f>
        <v>1079.1778849999998</v>
      </c>
      <c r="S40" s="176"/>
      <c r="T40" s="176">
        <v>456042.42200000002</v>
      </c>
    </row>
    <row r="41" spans="1:20" s="14" customFormat="1" ht="11.4" x14ac:dyDescent="0.2">
      <c r="A41" s="11"/>
      <c r="B41" s="17" t="s">
        <v>134</v>
      </c>
      <c r="C41" s="17"/>
      <c r="D41" s="17"/>
      <c r="E41" s="151">
        <v>39</v>
      </c>
      <c r="F41" s="203" t="e">
        <f>LF!#REF!/1000</f>
        <v>#REF!</v>
      </c>
      <c r="G41" s="67" t="e">
        <f>FF!#REF!/1000</f>
        <v>#REF!</v>
      </c>
      <c r="H41" s="67" t="e">
        <f>PrF!#REF!/1000</f>
        <v>#REF!</v>
      </c>
      <c r="I41" s="67" t="e">
        <f>FSS!#REF!/1000</f>
        <v>#REF!</v>
      </c>
      <c r="J41" s="67" t="e">
        <f>PřF!#REF!/1000</f>
        <v>#REF!</v>
      </c>
      <c r="K41" s="67" t="e">
        <f>FI!#REF!/1000</f>
        <v>#REF!</v>
      </c>
      <c r="L41" s="67" t="e">
        <f>PdF!#REF!/1000</f>
        <v>#REF!</v>
      </c>
      <c r="M41" s="67" t="e">
        <f>FSpS!#REF!/1000</f>
        <v>#REF!</v>
      </c>
      <c r="N41" s="205" t="e">
        <f>ESF!#REF!/1000</f>
        <v>#REF!</v>
      </c>
      <c r="O41" s="194" t="e">
        <f t="shared" si="4"/>
        <v>#REF!</v>
      </c>
      <c r="P41" s="208"/>
      <c r="Q41" s="52">
        <f>fakulty!Q39</f>
        <v>209927.11300000001</v>
      </c>
      <c r="R41" s="52" t="e">
        <f>'fak-skut.'!R41</f>
        <v>#REF!</v>
      </c>
      <c r="S41" s="176"/>
      <c r="T41" s="176">
        <v>84505.831999999995</v>
      </c>
    </row>
    <row r="42" spans="1:20" s="14" customFormat="1" ht="11.4" x14ac:dyDescent="0.2">
      <c r="A42" s="11"/>
      <c r="B42" s="17" t="s">
        <v>56</v>
      </c>
      <c r="C42" s="17"/>
      <c r="D42" s="17"/>
      <c r="E42" s="151">
        <v>40</v>
      </c>
      <c r="F42" s="203">
        <f>LF!R40/1000</f>
        <v>0</v>
      </c>
      <c r="G42" s="67">
        <f>FF!R40/1000</f>
        <v>0</v>
      </c>
      <c r="H42" s="67">
        <f>PrF!R40/1000</f>
        <v>0</v>
      </c>
      <c r="I42" s="67">
        <f>FSS!R40/1000</f>
        <v>0</v>
      </c>
      <c r="J42" s="67">
        <f>PřF!R40/1000</f>
        <v>0</v>
      </c>
      <c r="K42" s="67">
        <f>FI!R40/1000</f>
        <v>0</v>
      </c>
      <c r="L42" s="67">
        <f>PdF!R40/1000</f>
        <v>0</v>
      </c>
      <c r="M42" s="67">
        <f>FSpS!R40/1000</f>
        <v>0</v>
      </c>
      <c r="N42" s="205">
        <f>ESF!R40/1000</f>
        <v>0</v>
      </c>
      <c r="O42" s="194">
        <f t="shared" si="4"/>
        <v>0</v>
      </c>
      <c r="P42" s="208"/>
      <c r="Q42" s="52">
        <f>fakulty!Q40</f>
        <v>0</v>
      </c>
      <c r="R42" s="52">
        <f>'fak-skut.'!R42</f>
        <v>6.9875324000000001</v>
      </c>
      <c r="S42" s="176"/>
      <c r="T42" s="176">
        <v>49723.733999999997</v>
      </c>
    </row>
    <row r="43" spans="1:20" s="14" customFormat="1" ht="11.4" x14ac:dyDescent="0.2">
      <c r="A43" s="11"/>
      <c r="B43" s="17" t="s">
        <v>57</v>
      </c>
      <c r="C43" s="17"/>
      <c r="D43" s="17"/>
      <c r="E43" s="151">
        <v>41</v>
      </c>
      <c r="F43" s="203">
        <f>LF!R41/1000</f>
        <v>0</v>
      </c>
      <c r="G43" s="67">
        <f>FF!R41/1000</f>
        <v>0</v>
      </c>
      <c r="H43" s="67">
        <f>PrF!R41/1000</f>
        <v>0</v>
      </c>
      <c r="I43" s="67">
        <f>FSS!R41/1000</f>
        <v>0</v>
      </c>
      <c r="J43" s="67">
        <f>PřF!R41/1000</f>
        <v>0</v>
      </c>
      <c r="K43" s="67">
        <f>FI!R41/1000</f>
        <v>0</v>
      </c>
      <c r="L43" s="67">
        <f>PdF!R41/1000</f>
        <v>0</v>
      </c>
      <c r="M43" s="67">
        <f>FSpS!R41/1000</f>
        <v>0</v>
      </c>
      <c r="N43" s="205">
        <f>ESF!R41/1000</f>
        <v>0</v>
      </c>
      <c r="O43" s="194">
        <f t="shared" si="4"/>
        <v>0</v>
      </c>
      <c r="P43" s="208"/>
      <c r="Q43" s="52">
        <f>fakulty!Q41</f>
        <v>833852.78761110001</v>
      </c>
      <c r="R43" s="52">
        <f>'fak-skut.'!R43</f>
        <v>862.20599851000009</v>
      </c>
      <c r="S43" s="176"/>
      <c r="T43" s="176">
        <v>419200</v>
      </c>
    </row>
    <row r="44" spans="1:20" s="14" customFormat="1" ht="11.4" x14ac:dyDescent="0.2">
      <c r="A44" s="11"/>
      <c r="B44" s="17" t="s">
        <v>58</v>
      </c>
      <c r="C44" s="17"/>
      <c r="D44" s="17"/>
      <c r="E44" s="151">
        <v>42</v>
      </c>
      <c r="F44" s="203">
        <f>LF!R42/1000</f>
        <v>0</v>
      </c>
      <c r="G44" s="67">
        <f>FF!R42/1000</f>
        <v>0</v>
      </c>
      <c r="H44" s="67">
        <f>PrF!R42/1000</f>
        <v>0</v>
      </c>
      <c r="I44" s="67">
        <f>FSS!R42/1000</f>
        <v>0</v>
      </c>
      <c r="J44" s="67">
        <f>PřF!R42/1000</f>
        <v>0</v>
      </c>
      <c r="K44" s="67">
        <f>FI!R42/1000</f>
        <v>0</v>
      </c>
      <c r="L44" s="67">
        <f>PdF!R42/1000</f>
        <v>0</v>
      </c>
      <c r="M44" s="67">
        <f>FSpS!R42/1000</f>
        <v>0</v>
      </c>
      <c r="N44" s="205">
        <f>ESF!R42/1000</f>
        <v>0</v>
      </c>
      <c r="O44" s="194">
        <f t="shared" si="4"/>
        <v>0</v>
      </c>
      <c r="P44" s="208"/>
      <c r="Q44" s="52">
        <f>fakulty!Q42</f>
        <v>0</v>
      </c>
      <c r="R44" s="52">
        <f>'fak-skut.'!R44</f>
        <v>262.84896182</v>
      </c>
      <c r="S44" s="176"/>
      <c r="T44" s="176">
        <v>160598.55600000001</v>
      </c>
    </row>
    <row r="45" spans="1:20" s="14" customFormat="1" ht="11.4" x14ac:dyDescent="0.2">
      <c r="A45" s="20"/>
      <c r="B45" s="21" t="s">
        <v>46</v>
      </c>
      <c r="C45" s="21"/>
      <c r="D45" s="21"/>
      <c r="E45" s="152">
        <v>43</v>
      </c>
      <c r="F45" s="204">
        <f>LF!R43/1000</f>
        <v>0</v>
      </c>
      <c r="G45" s="99">
        <f>FF!R43/1000</f>
        <v>0</v>
      </c>
      <c r="H45" s="99">
        <f>PrF!R43/1000</f>
        <v>0</v>
      </c>
      <c r="I45" s="99">
        <f>FSS!R43/1000</f>
        <v>0</v>
      </c>
      <c r="J45" s="99">
        <f>PřF!R43/1000</f>
        <v>0</v>
      </c>
      <c r="K45" s="99">
        <f>FI!R43/1000</f>
        <v>0</v>
      </c>
      <c r="L45" s="99">
        <f>PdF!R43/1000</f>
        <v>0</v>
      </c>
      <c r="M45" s="99">
        <f>FSpS!R43/1000</f>
        <v>0</v>
      </c>
      <c r="N45" s="209">
        <f>ESF!R43/1000</f>
        <v>0</v>
      </c>
      <c r="O45" s="195">
        <f t="shared" si="4"/>
        <v>0</v>
      </c>
      <c r="P45" s="210"/>
      <c r="Q45" s="54">
        <f>fakulty!P43</f>
        <v>123663.05406520001</v>
      </c>
      <c r="R45" s="54">
        <f>'fak-skut.'!R45</f>
        <v>122.17969482999997</v>
      </c>
      <c r="S45" s="176"/>
      <c r="T45" s="176">
        <v>33329</v>
      </c>
    </row>
    <row r="46" spans="1:20" s="14" customFormat="1" ht="12" thickBot="1" x14ac:dyDescent="0.25">
      <c r="A46" s="22" t="s">
        <v>59</v>
      </c>
      <c r="B46" s="23"/>
      <c r="C46" s="23"/>
      <c r="D46" s="23"/>
      <c r="E46" s="151">
        <v>44</v>
      </c>
      <c r="F46" s="56">
        <f t="shared" ref="F46:O46" si="5">F29+F34+F38+F43+F44+F45-F4-F27</f>
        <v>0</v>
      </c>
      <c r="G46" s="100">
        <f t="shared" si="5"/>
        <v>0</v>
      </c>
      <c r="H46" s="100">
        <f t="shared" si="5"/>
        <v>0</v>
      </c>
      <c r="I46" s="100">
        <f t="shared" si="5"/>
        <v>0</v>
      </c>
      <c r="J46" s="100">
        <f t="shared" si="5"/>
        <v>0</v>
      </c>
      <c r="K46" s="100">
        <f t="shared" si="5"/>
        <v>0</v>
      </c>
      <c r="L46" s="100">
        <f t="shared" si="5"/>
        <v>0</v>
      </c>
      <c r="M46" s="100">
        <f t="shared" si="5"/>
        <v>0</v>
      </c>
      <c r="N46" s="100">
        <f t="shared" si="5"/>
        <v>0</v>
      </c>
      <c r="O46" s="196">
        <f t="shared" si="5"/>
        <v>0</v>
      </c>
      <c r="P46" s="84">
        <f>P29+P34+P38+P43+P44+P45+-P4-P27</f>
        <v>0</v>
      </c>
      <c r="Q46" s="49">
        <f>(LF!P44+FF!P44+PrF!P44+FSS!P44+PřF!P44+FI!P44+PdF!P44+FSpS!P44+ESF!P44)/1000</f>
        <v>0</v>
      </c>
      <c r="R46" s="190">
        <f>(LF!R44+FF!R44+PrF!R44+FSS!R44+PřF!R44+FI!R44+PdF!R44+FSpS!R44+ESF!R44)/1000</f>
        <v>0</v>
      </c>
      <c r="S46" s="176"/>
      <c r="T46" s="176">
        <v>150971.10923000006</v>
      </c>
    </row>
    <row r="47" spans="1:20" ht="13.8" thickBot="1" x14ac:dyDescent="0.3">
      <c r="A47" s="18" t="s">
        <v>60</v>
      </c>
      <c r="B47" s="19"/>
      <c r="C47" s="19"/>
      <c r="D47" s="19"/>
      <c r="E47" s="148">
        <v>45</v>
      </c>
      <c r="F47" s="108" t="e">
        <f t="shared" ref="F47:R47" si="6">F28-F3</f>
        <v>#REF!</v>
      </c>
      <c r="G47" s="95" t="e">
        <f t="shared" si="6"/>
        <v>#REF!</v>
      </c>
      <c r="H47" s="95" t="e">
        <f t="shared" si="6"/>
        <v>#REF!</v>
      </c>
      <c r="I47" s="95" t="e">
        <f t="shared" si="6"/>
        <v>#REF!</v>
      </c>
      <c r="J47" s="95" t="e">
        <f t="shared" si="6"/>
        <v>#REF!</v>
      </c>
      <c r="K47" s="95" t="e">
        <f t="shared" si="6"/>
        <v>#REF!</v>
      </c>
      <c r="L47" s="95" t="e">
        <f t="shared" si="6"/>
        <v>#REF!</v>
      </c>
      <c r="M47" s="95" t="e">
        <f t="shared" si="6"/>
        <v>#REF!</v>
      </c>
      <c r="N47" s="95" t="e">
        <f t="shared" si="6"/>
        <v>#REF!</v>
      </c>
      <c r="O47" s="78" t="e">
        <f t="shared" si="6"/>
        <v>#REF!</v>
      </c>
      <c r="P47" s="144">
        <f t="shared" si="6"/>
        <v>0</v>
      </c>
      <c r="Q47" s="42" t="e">
        <f t="shared" si="6"/>
        <v>#REF!</v>
      </c>
      <c r="R47" s="42" t="e">
        <f t="shared" si="6"/>
        <v>#REF!</v>
      </c>
    </row>
    <row r="48" spans="1:20" ht="7.5" customHeight="1" x14ac:dyDescent="0.25">
      <c r="A48" s="24"/>
      <c r="B48" s="24"/>
      <c r="C48" s="24"/>
      <c r="D48" s="24"/>
      <c r="E48" s="25"/>
    </row>
    <row r="49" spans="1:20" s="24" customFormat="1" ht="23.25" customHeight="1" x14ac:dyDescent="0.25">
      <c r="A49" s="1077" t="s">
        <v>85</v>
      </c>
      <c r="B49" s="1078"/>
      <c r="C49" s="1078"/>
      <c r="D49" s="1078"/>
      <c r="E49" s="25"/>
      <c r="F49" s="165" t="e">
        <f>LF!#REF!/1000</f>
        <v>#REF!</v>
      </c>
      <c r="G49" s="165" t="e">
        <f>FF!#REF!/1000</f>
        <v>#REF!</v>
      </c>
      <c r="H49" s="165" t="e">
        <f>PrF!#REF!/1000</f>
        <v>#REF!</v>
      </c>
      <c r="I49" s="165" t="e">
        <f>FSS!#REF!/1000</f>
        <v>#REF!</v>
      </c>
      <c r="J49" s="166" t="e">
        <f>PřF!#REF!/1000</f>
        <v>#REF!</v>
      </c>
      <c r="K49" s="166" t="e">
        <f>FI!#REF!/1000</f>
        <v>#REF!</v>
      </c>
      <c r="L49" s="166" t="e">
        <f>PdF!#REF!/1000</f>
        <v>#REF!</v>
      </c>
      <c r="M49" s="166" t="e">
        <f>FSpS!#REF!/1000</f>
        <v>#REF!</v>
      </c>
      <c r="N49" s="166" t="e">
        <f>ESF!#REF!/1000</f>
        <v>#REF!</v>
      </c>
      <c r="O49" s="198" t="e">
        <f>fak!#REF!/1000</f>
        <v>#REF!</v>
      </c>
      <c r="Q49" s="64"/>
      <c r="R49" s="178"/>
      <c r="S49" s="178"/>
      <c r="T49" s="178"/>
    </row>
  </sheetData>
  <mergeCells count="3">
    <mergeCell ref="A1:D1"/>
    <mergeCell ref="C2:D2"/>
    <mergeCell ref="A49:D49"/>
  </mergeCells>
  <phoneticPr fontId="0" type="noConversion"/>
  <conditionalFormatting sqref="F47:R47">
    <cfRule type="cellIs" dxfId="1" priority="1" stopIfTrue="1" operator="lessThan">
      <formula>0</formula>
    </cfRule>
  </conditionalFormatting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80" orientation="landscape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indexed="34"/>
  </sheetPr>
  <dimension ref="A1:V65"/>
  <sheetViews>
    <sheetView workbookViewId="0">
      <pane ySplit="3" topLeftCell="A34" activePane="bottomLeft" state="frozen"/>
      <selection activeCell="J50" sqref="J50"/>
      <selection pane="bottomLeft" activeCell="J50" sqref="J50"/>
    </sheetView>
  </sheetViews>
  <sheetFormatPr defaultColWidth="8.5546875" defaultRowHeight="13.2" x14ac:dyDescent="0.25"/>
  <cols>
    <col min="1" max="1" width="8.44140625" customWidth="1"/>
    <col min="2" max="2" width="5.5546875" customWidth="1"/>
    <col min="3" max="3" width="6.44140625" customWidth="1"/>
    <col min="4" max="4" width="28.5546875" customWidth="1"/>
    <col min="5" max="5" width="3.5546875" style="30" bestFit="1" customWidth="1"/>
    <col min="6" max="10" width="7.44140625" style="29" customWidth="1"/>
    <col min="11" max="11" width="7.44140625" style="29" hidden="1" customWidth="1"/>
    <col min="12" max="12" width="8.109375" style="29" customWidth="1"/>
    <col min="13" max="15" width="7.44140625" style="29" customWidth="1"/>
    <col min="16" max="16" width="8.88671875" style="197" customWidth="1"/>
    <col min="17" max="17" width="5.109375" hidden="1" customWidth="1"/>
    <col min="18" max="19" width="8.88671875" style="29" customWidth="1"/>
    <col min="20" max="20" width="7" style="175" customWidth="1"/>
    <col min="21" max="21" width="7.88671875" style="175" customWidth="1"/>
  </cols>
  <sheetData>
    <row r="1" spans="1:21" ht="15.75" customHeight="1" x14ac:dyDescent="0.3">
      <c r="A1" s="1075" t="s">
        <v>144</v>
      </c>
      <c r="B1" s="1046"/>
      <c r="C1" s="1046"/>
      <c r="D1" s="1058"/>
      <c r="E1" s="1"/>
      <c r="F1" s="79" t="s">
        <v>88</v>
      </c>
      <c r="G1" s="93" t="s">
        <v>89</v>
      </c>
      <c r="H1" s="93" t="s">
        <v>90</v>
      </c>
      <c r="I1" s="93" t="s">
        <v>91</v>
      </c>
      <c r="J1" s="93" t="s">
        <v>92</v>
      </c>
      <c r="K1" s="93" t="s">
        <v>106</v>
      </c>
      <c r="L1" s="93" t="s">
        <v>93</v>
      </c>
      <c r="M1" s="93" t="s">
        <v>94</v>
      </c>
      <c r="N1" s="93" t="s">
        <v>95</v>
      </c>
      <c r="O1" s="85" t="s">
        <v>96</v>
      </c>
      <c r="P1" s="191" t="s">
        <v>119</v>
      </c>
      <c r="Q1" s="142" t="s">
        <v>1</v>
      </c>
      <c r="R1" s="35" t="s">
        <v>0</v>
      </c>
      <c r="S1" s="35" t="s">
        <v>114</v>
      </c>
    </row>
    <row r="2" spans="1:21" s="7" customFormat="1" ht="13.8" thickBot="1" x14ac:dyDescent="0.3">
      <c r="A2" s="157" t="s">
        <v>108</v>
      </c>
      <c r="B2" s="4"/>
      <c r="C2" s="1059" t="s">
        <v>120</v>
      </c>
      <c r="D2" s="1060"/>
      <c r="E2" s="5" t="s">
        <v>5</v>
      </c>
      <c r="F2" s="80">
        <v>81</v>
      </c>
      <c r="G2" s="94">
        <v>82</v>
      </c>
      <c r="H2" s="94">
        <v>83</v>
      </c>
      <c r="I2" s="94">
        <v>84</v>
      </c>
      <c r="J2" s="94">
        <v>85</v>
      </c>
      <c r="K2" s="94">
        <v>87</v>
      </c>
      <c r="L2" s="94">
        <v>92</v>
      </c>
      <c r="M2" s="94">
        <v>96</v>
      </c>
      <c r="N2" s="94">
        <v>97</v>
      </c>
      <c r="O2" s="86">
        <v>99</v>
      </c>
      <c r="P2" s="192">
        <v>2011</v>
      </c>
      <c r="Q2" s="143" t="s">
        <v>7</v>
      </c>
      <c r="R2" s="39">
        <v>2011</v>
      </c>
      <c r="S2" s="186">
        <v>2010</v>
      </c>
      <c r="T2" s="175"/>
      <c r="U2" s="175"/>
    </row>
    <row r="3" spans="1:21" ht="13.8" thickBot="1" x14ac:dyDescent="0.3">
      <c r="A3" s="8" t="s">
        <v>13</v>
      </c>
      <c r="B3" s="9"/>
      <c r="C3" s="9"/>
      <c r="D3" s="9"/>
      <c r="E3" s="10">
        <v>1</v>
      </c>
      <c r="F3" s="81" t="e">
        <f t="shared" ref="F3:S3" si="0">SUM(F5:F27)</f>
        <v>#REF!</v>
      </c>
      <c r="G3" s="95" t="e">
        <f t="shared" si="0"/>
        <v>#REF!</v>
      </c>
      <c r="H3" s="95" t="e">
        <f t="shared" si="0"/>
        <v>#REF!</v>
      </c>
      <c r="I3" s="95" t="e">
        <f t="shared" si="0"/>
        <v>#REF!</v>
      </c>
      <c r="J3" s="95" t="e">
        <f t="shared" si="0"/>
        <v>#REF!</v>
      </c>
      <c r="K3" s="95">
        <f t="shared" si="0"/>
        <v>0</v>
      </c>
      <c r="L3" s="95" t="e">
        <f t="shared" si="0"/>
        <v>#REF!</v>
      </c>
      <c r="M3" s="95" t="e">
        <f t="shared" si="0"/>
        <v>#REF!</v>
      </c>
      <c r="N3" s="95" t="e">
        <f t="shared" si="0"/>
        <v>#REF!</v>
      </c>
      <c r="O3" s="87" t="e">
        <f t="shared" si="0"/>
        <v>#REF!</v>
      </c>
      <c r="P3" s="78" t="e">
        <f t="shared" si="0"/>
        <v>#REF!</v>
      </c>
      <c r="Q3" s="41">
        <f t="shared" si="0"/>
        <v>0</v>
      </c>
      <c r="R3" s="42" t="e">
        <f t="shared" si="0"/>
        <v>#REF!</v>
      </c>
      <c r="S3" s="42" t="e">
        <f t="shared" si="0"/>
        <v>#REF!</v>
      </c>
    </row>
    <row r="4" spans="1:21" s="14" customFormat="1" ht="12" x14ac:dyDescent="0.25">
      <c r="A4" s="11" t="s">
        <v>14</v>
      </c>
      <c r="B4" s="12" t="s">
        <v>15</v>
      </c>
      <c r="C4" s="12"/>
      <c r="D4" s="12"/>
      <c r="E4" s="13">
        <v>2</v>
      </c>
      <c r="F4" s="82">
        <f t="shared" ref="F4:S4" si="1">SUM(F5:F15)</f>
        <v>0</v>
      </c>
      <c r="G4" s="96">
        <f t="shared" si="1"/>
        <v>0</v>
      </c>
      <c r="H4" s="96">
        <f t="shared" si="1"/>
        <v>0</v>
      </c>
      <c r="I4" s="96">
        <f t="shared" si="1"/>
        <v>0</v>
      </c>
      <c r="J4" s="96" t="e">
        <f t="shared" si="1"/>
        <v>#REF!</v>
      </c>
      <c r="K4" s="96"/>
      <c r="L4" s="96">
        <f t="shared" si="1"/>
        <v>0</v>
      </c>
      <c r="M4" s="96">
        <f t="shared" si="1"/>
        <v>0</v>
      </c>
      <c r="N4" s="96">
        <f t="shared" si="1"/>
        <v>0</v>
      </c>
      <c r="O4" s="88">
        <f t="shared" si="1"/>
        <v>0</v>
      </c>
      <c r="P4" s="124" t="e">
        <f t="shared" si="1"/>
        <v>#REF!</v>
      </c>
      <c r="Q4" s="43">
        <f t="shared" si="1"/>
        <v>0</v>
      </c>
      <c r="R4" s="44">
        <f t="shared" si="1"/>
        <v>1486665.5769999998</v>
      </c>
      <c r="S4" s="44">
        <f t="shared" si="1"/>
        <v>1574901.9161899998</v>
      </c>
      <c r="T4" s="176"/>
      <c r="U4" s="176"/>
    </row>
    <row r="5" spans="1:21" s="32" customFormat="1" ht="11.4" x14ac:dyDescent="0.2">
      <c r="A5" s="31"/>
      <c r="C5" s="32" t="s">
        <v>16</v>
      </c>
      <c r="D5" s="33" t="s">
        <v>17</v>
      </c>
      <c r="E5" s="34">
        <v>3</v>
      </c>
      <c r="F5" s="201">
        <f>SKM!R7/1000</f>
        <v>0</v>
      </c>
      <c r="G5" s="97">
        <f>SUKB!R7/1000</f>
        <v>0</v>
      </c>
      <c r="H5" s="97">
        <f>UCT!R7/1000</f>
        <v>0</v>
      </c>
      <c r="I5" s="97">
        <f>SPSSN!R7/1000</f>
        <v>0</v>
      </c>
      <c r="J5" s="97" t="e">
        <f>#REF!/1000</f>
        <v>#REF!</v>
      </c>
      <c r="K5" s="97"/>
      <c r="L5" s="97">
        <f>ÚVT!R7/1000</f>
        <v>0</v>
      </c>
      <c r="M5" s="97">
        <f>CJV!R7/1000</f>
        <v>0</v>
      </c>
      <c r="N5" s="97">
        <f>CZS!R7/1000</f>
        <v>0</v>
      </c>
      <c r="O5" s="89">
        <f>RMU!R7/1000</f>
        <v>0</v>
      </c>
      <c r="P5" s="193" t="e">
        <f t="shared" ref="P5:P27" si="2">SUM(F5:O5)</f>
        <v>#REF!</v>
      </c>
      <c r="Q5" s="45"/>
      <c r="R5" s="71">
        <f>ostatní!Q7</f>
        <v>488398.75464684016</v>
      </c>
      <c r="S5" s="71">
        <f>ostatni_skut!S5</f>
        <v>523529.90707000002</v>
      </c>
      <c r="T5" s="177"/>
      <c r="U5" s="177"/>
    </row>
    <row r="6" spans="1:21" s="32" customFormat="1" ht="11.4" x14ac:dyDescent="0.2">
      <c r="A6" s="31"/>
      <c r="D6" s="33" t="s">
        <v>18</v>
      </c>
      <c r="E6" s="34">
        <v>4</v>
      </c>
      <c r="F6" s="201">
        <f>SKM!R8/1000</f>
        <v>0</v>
      </c>
      <c r="G6" s="97">
        <f>SUKB!R8/1000</f>
        <v>0</v>
      </c>
      <c r="H6" s="97">
        <f>UCT!R8/1000</f>
        <v>0</v>
      </c>
      <c r="I6" s="97">
        <f>SPSSN!R8/1000</f>
        <v>0</v>
      </c>
      <c r="J6" s="97" t="e">
        <f>#REF!/1000</f>
        <v>#REF!</v>
      </c>
      <c r="K6" s="97"/>
      <c r="L6" s="97">
        <f>ÚVT!R8/1000</f>
        <v>0</v>
      </c>
      <c r="M6" s="97">
        <f>CJV!R8/1000</f>
        <v>0</v>
      </c>
      <c r="N6" s="97">
        <f>CZS!R8/1000</f>
        <v>0</v>
      </c>
      <c r="O6" s="89">
        <f>RMU!R8/1000</f>
        <v>0</v>
      </c>
      <c r="P6" s="193" t="e">
        <f t="shared" si="2"/>
        <v>#REF!</v>
      </c>
      <c r="Q6" s="45"/>
      <c r="R6" s="71">
        <f>ostatní!Q8</f>
        <v>18299</v>
      </c>
      <c r="S6" s="71">
        <f>ostatni_skut!S6</f>
        <v>22585.093689999998</v>
      </c>
      <c r="T6" s="177"/>
      <c r="U6" s="177"/>
    </row>
    <row r="7" spans="1:21" s="32" customFormat="1" ht="11.4" x14ac:dyDescent="0.2">
      <c r="A7" s="31"/>
      <c r="D7" s="33" t="s">
        <v>19</v>
      </c>
      <c r="E7" s="34">
        <v>5</v>
      </c>
      <c r="F7" s="201">
        <f>SKM!R9/1000</f>
        <v>0</v>
      </c>
      <c r="G7" s="97">
        <f>SUKB!R9/1000</f>
        <v>0</v>
      </c>
      <c r="H7" s="97">
        <f>UCT!R9/1000</f>
        <v>0</v>
      </c>
      <c r="I7" s="97">
        <f>SPSSN!R9/1000</f>
        <v>0</v>
      </c>
      <c r="J7" s="97" t="e">
        <f>#REF!/1000</f>
        <v>#REF!</v>
      </c>
      <c r="K7" s="97"/>
      <c r="L7" s="97">
        <f>ÚVT!R9/1000</f>
        <v>0</v>
      </c>
      <c r="M7" s="97">
        <f>CJV!R9/1000</f>
        <v>0</v>
      </c>
      <c r="N7" s="97">
        <f>CZS!R9/1000</f>
        <v>0</v>
      </c>
      <c r="O7" s="89">
        <f>RMU!R9/1000</f>
        <v>0</v>
      </c>
      <c r="P7" s="193" t="e">
        <f t="shared" si="2"/>
        <v>#REF!</v>
      </c>
      <c r="Q7" s="45"/>
      <c r="R7" s="71">
        <f>ostatní!Q9</f>
        <v>177565.74535315984</v>
      </c>
      <c r="S7" s="71">
        <f>ostatni_skut!S7</f>
        <v>184961.97169000001</v>
      </c>
      <c r="T7" s="177"/>
      <c r="U7" s="177"/>
    </row>
    <row r="8" spans="1:21" s="32" customFormat="1" ht="11.4" x14ac:dyDescent="0.2">
      <c r="A8" s="31"/>
      <c r="D8" s="33" t="s">
        <v>20</v>
      </c>
      <c r="E8" s="34">
        <v>6</v>
      </c>
      <c r="F8" s="201">
        <f>SKM!R10/1000</f>
        <v>0</v>
      </c>
      <c r="G8" s="97">
        <f>SUKB!R10/1000</f>
        <v>0</v>
      </c>
      <c r="H8" s="97">
        <f>UCT!R10/1000</f>
        <v>0</v>
      </c>
      <c r="I8" s="97">
        <f>SPSSN!R10/1000</f>
        <v>0</v>
      </c>
      <c r="J8" s="97" t="e">
        <f>#REF!/1000</f>
        <v>#REF!</v>
      </c>
      <c r="K8" s="97"/>
      <c r="L8" s="97">
        <f>ÚVT!R10/1000</f>
        <v>0</v>
      </c>
      <c r="M8" s="97">
        <f>CJV!R10/1000</f>
        <v>0</v>
      </c>
      <c r="N8" s="97">
        <f>CZS!R10/1000</f>
        <v>0</v>
      </c>
      <c r="O8" s="89">
        <f>RMU!R10/1000</f>
        <v>0</v>
      </c>
      <c r="P8" s="193" t="e">
        <f t="shared" si="2"/>
        <v>#REF!</v>
      </c>
      <c r="Q8" s="45"/>
      <c r="R8" s="71">
        <f>ostatní!Q10</f>
        <v>89511</v>
      </c>
      <c r="S8" s="71">
        <f>ostatni_skut!S8</f>
        <v>93654.29164000001</v>
      </c>
      <c r="T8" s="177"/>
      <c r="U8" s="177"/>
    </row>
    <row r="9" spans="1:21" s="32" customFormat="1" ht="11.4" x14ac:dyDescent="0.2">
      <c r="A9" s="31"/>
      <c r="D9" s="33" t="s">
        <v>21</v>
      </c>
      <c r="E9" s="34">
        <v>7</v>
      </c>
      <c r="F9" s="201">
        <f>SKM!R11/1000</f>
        <v>0</v>
      </c>
      <c r="G9" s="97">
        <f>SUKB!R11/1000</f>
        <v>0</v>
      </c>
      <c r="H9" s="97">
        <f>UCT!R11/1000</f>
        <v>0</v>
      </c>
      <c r="I9" s="97">
        <f>SPSSN!R11/1000</f>
        <v>0</v>
      </c>
      <c r="J9" s="97" t="e">
        <f>#REF!/1000</f>
        <v>#REF!</v>
      </c>
      <c r="K9" s="97"/>
      <c r="L9" s="97">
        <f>ÚVT!R11/1000</f>
        <v>0</v>
      </c>
      <c r="M9" s="97">
        <f>CJV!R11/1000</f>
        <v>0</v>
      </c>
      <c r="N9" s="97">
        <f>CZS!R11/1000</f>
        <v>0</v>
      </c>
      <c r="O9" s="89">
        <f>RMU!R11/1000</f>
        <v>0</v>
      </c>
      <c r="P9" s="193" t="e">
        <f t="shared" si="2"/>
        <v>#REF!</v>
      </c>
      <c r="Q9" s="45"/>
      <c r="R9" s="71">
        <f>ostatní!Q11</f>
        <v>21243</v>
      </c>
      <c r="S9" s="71">
        <f>ostatni_skut!S9</f>
        <v>29518.576720000001</v>
      </c>
      <c r="T9" s="177"/>
      <c r="U9" s="177"/>
    </row>
    <row r="10" spans="1:21" s="32" customFormat="1" ht="11.4" x14ac:dyDescent="0.2">
      <c r="A10" s="31"/>
      <c r="D10" s="33" t="s">
        <v>22</v>
      </c>
      <c r="E10" s="34">
        <v>8</v>
      </c>
      <c r="F10" s="201">
        <f>SKM!R12/1000</f>
        <v>0</v>
      </c>
      <c r="G10" s="97">
        <f>SUKB!R12/1000</f>
        <v>0</v>
      </c>
      <c r="H10" s="97">
        <f>UCT!R12/1000</f>
        <v>0</v>
      </c>
      <c r="I10" s="97">
        <f>SPSSN!R12/1000</f>
        <v>0</v>
      </c>
      <c r="J10" s="97" t="e">
        <f>#REF!/1000</f>
        <v>#REF!</v>
      </c>
      <c r="K10" s="97"/>
      <c r="L10" s="97">
        <f>ÚVT!R12/1000</f>
        <v>0</v>
      </c>
      <c r="M10" s="97">
        <f>CJV!R12/1000</f>
        <v>0</v>
      </c>
      <c r="N10" s="97">
        <f>CZS!R12/1000</f>
        <v>0</v>
      </c>
      <c r="O10" s="89">
        <f>RMU!R12/1000</f>
        <v>0</v>
      </c>
      <c r="P10" s="193" t="e">
        <f t="shared" si="2"/>
        <v>#REF!</v>
      </c>
      <c r="Q10" s="45"/>
      <c r="R10" s="71">
        <f>ostatní!Q12</f>
        <v>49689</v>
      </c>
      <c r="S10" s="71">
        <f>ostatni_skut!S10</f>
        <v>57132.986279999997</v>
      </c>
      <c r="T10" s="177"/>
      <c r="U10" s="177"/>
    </row>
    <row r="11" spans="1:21" s="32" customFormat="1" ht="11.4" x14ac:dyDescent="0.2">
      <c r="A11" s="31"/>
      <c r="D11" s="33" t="s">
        <v>23</v>
      </c>
      <c r="E11" s="34">
        <v>9</v>
      </c>
      <c r="F11" s="201">
        <f>SKM!R13/1000</f>
        <v>0</v>
      </c>
      <c r="G11" s="97">
        <f>SUKB!R13/1000</f>
        <v>0</v>
      </c>
      <c r="H11" s="97">
        <f>UCT!R13/1000</f>
        <v>0</v>
      </c>
      <c r="I11" s="97">
        <f>SPSSN!R13/1000</f>
        <v>0</v>
      </c>
      <c r="J11" s="97" t="e">
        <f>#REF!/1000</f>
        <v>#REF!</v>
      </c>
      <c r="K11" s="97"/>
      <c r="L11" s="97">
        <f>ÚVT!R13/1000</f>
        <v>0</v>
      </c>
      <c r="M11" s="97">
        <f>CJV!R13/1000</f>
        <v>0</v>
      </c>
      <c r="N11" s="97">
        <f>CZS!R13/1000</f>
        <v>0</v>
      </c>
      <c r="O11" s="89">
        <f>RMU!R13/1000</f>
        <v>0</v>
      </c>
      <c r="P11" s="193" t="e">
        <f t="shared" si="2"/>
        <v>#REF!</v>
      </c>
      <c r="Q11" s="45"/>
      <c r="R11" s="71">
        <f>ostatní!Q13</f>
        <v>103162</v>
      </c>
      <c r="S11" s="71">
        <f>ostatni_skut!S11</f>
        <v>107790.26164999999</v>
      </c>
      <c r="T11" s="177"/>
      <c r="U11" s="177"/>
    </row>
    <row r="12" spans="1:21" s="32" customFormat="1" ht="11.4" x14ac:dyDescent="0.2">
      <c r="A12" s="31"/>
      <c r="D12" s="33" t="s">
        <v>24</v>
      </c>
      <c r="E12" s="34">
        <v>10</v>
      </c>
      <c r="F12" s="201">
        <f>SKM!R14/1000</f>
        <v>0</v>
      </c>
      <c r="G12" s="97">
        <f>SUKB!R14/1000</f>
        <v>0</v>
      </c>
      <c r="H12" s="97">
        <f>UCT!R14/1000</f>
        <v>0</v>
      </c>
      <c r="I12" s="97">
        <f>SPSSN!R14/1000</f>
        <v>0</v>
      </c>
      <c r="J12" s="97" t="e">
        <f>#REF!/1000</f>
        <v>#REF!</v>
      </c>
      <c r="K12" s="97"/>
      <c r="L12" s="97">
        <f>ÚVT!R14/1000</f>
        <v>0</v>
      </c>
      <c r="M12" s="97">
        <f>CJV!R14/1000</f>
        <v>0</v>
      </c>
      <c r="N12" s="97">
        <f>CZS!R14/1000</f>
        <v>0</v>
      </c>
      <c r="O12" s="89">
        <f>RMU!R14/1000</f>
        <v>0</v>
      </c>
      <c r="P12" s="193" t="e">
        <f t="shared" si="2"/>
        <v>#REF!</v>
      </c>
      <c r="Q12" s="45"/>
      <c r="R12" s="71">
        <f>ostatní!Q14</f>
        <v>7822</v>
      </c>
      <c r="S12" s="71">
        <f>ostatni_skut!S12</f>
        <v>6230.7889800000012</v>
      </c>
      <c r="T12" s="177"/>
      <c r="U12" s="177"/>
    </row>
    <row r="13" spans="1:21" s="32" customFormat="1" ht="11.4" x14ac:dyDescent="0.2">
      <c r="A13" s="31"/>
      <c r="D13" s="33" t="s">
        <v>25</v>
      </c>
      <c r="E13" s="34">
        <v>11</v>
      </c>
      <c r="F13" s="201">
        <f>SKM!R15/1000</f>
        <v>0</v>
      </c>
      <c r="G13" s="97">
        <f>SUKB!R15/1000</f>
        <v>0</v>
      </c>
      <c r="H13" s="97">
        <f>UCT!R15/1000</f>
        <v>0</v>
      </c>
      <c r="I13" s="97">
        <f>SPSSN!R15/1000</f>
        <v>0</v>
      </c>
      <c r="J13" s="97" t="e">
        <f>#REF!/1000</f>
        <v>#REF!</v>
      </c>
      <c r="K13" s="97"/>
      <c r="L13" s="97">
        <f>ÚVT!R15/1000</f>
        <v>0</v>
      </c>
      <c r="M13" s="97">
        <f>CJV!R15/1000</f>
        <v>0</v>
      </c>
      <c r="N13" s="97">
        <f>CZS!R15/1000</f>
        <v>0</v>
      </c>
      <c r="O13" s="89">
        <f>RMU!R15/1000</f>
        <v>0</v>
      </c>
      <c r="P13" s="193" t="e">
        <f t="shared" si="2"/>
        <v>#REF!</v>
      </c>
      <c r="Q13" s="45"/>
      <c r="R13" s="71">
        <f>ostatní!Q15</f>
        <v>304699.62699999998</v>
      </c>
      <c r="S13" s="71">
        <f>ostatni_skut!S13</f>
        <v>316418.16467000003</v>
      </c>
      <c r="T13" s="177"/>
      <c r="U13" s="177"/>
    </row>
    <row r="14" spans="1:21" s="32" customFormat="1" ht="11.4" x14ac:dyDescent="0.2">
      <c r="A14" s="31"/>
      <c r="D14" s="33" t="s">
        <v>26</v>
      </c>
      <c r="E14" s="34">
        <v>12</v>
      </c>
      <c r="F14" s="201">
        <f>SKM!R16/1000</f>
        <v>0</v>
      </c>
      <c r="G14" s="97">
        <f>SUKB!R16/1000</f>
        <v>0</v>
      </c>
      <c r="H14" s="97">
        <f>UCT!R16/1000</f>
        <v>0</v>
      </c>
      <c r="I14" s="97">
        <f>SPSSN!R16/1000</f>
        <v>0</v>
      </c>
      <c r="J14" s="97" t="e">
        <f>#REF!/1000</f>
        <v>#REF!</v>
      </c>
      <c r="K14" s="97"/>
      <c r="L14" s="97">
        <f>ÚVT!R16/1000</f>
        <v>0</v>
      </c>
      <c r="M14" s="97">
        <f>CJV!R16/1000</f>
        <v>0</v>
      </c>
      <c r="N14" s="97">
        <f>CZS!R16/1000</f>
        <v>0</v>
      </c>
      <c r="O14" s="89">
        <f>RMU!R16/1000</f>
        <v>0</v>
      </c>
      <c r="P14" s="193" t="e">
        <f t="shared" si="2"/>
        <v>#REF!</v>
      </c>
      <c r="Q14" s="45"/>
      <c r="R14" s="71">
        <f>ostatní!Q16</f>
        <v>111135.45</v>
      </c>
      <c r="S14" s="71">
        <f>ostatni_skut!S14</f>
        <v>114329.16800000001</v>
      </c>
      <c r="T14" s="177"/>
      <c r="U14" s="177"/>
    </row>
    <row r="15" spans="1:21" s="32" customFormat="1" ht="11.4" x14ac:dyDescent="0.2">
      <c r="A15" s="31"/>
      <c r="C15" s="33"/>
      <c r="D15" s="33" t="s">
        <v>27</v>
      </c>
      <c r="E15" s="34">
        <v>13</v>
      </c>
      <c r="F15" s="201">
        <f>SKM!R17/1000</f>
        <v>0</v>
      </c>
      <c r="G15" s="97">
        <f>SUKB!R17/1000</f>
        <v>0</v>
      </c>
      <c r="H15" s="97">
        <f>UCT!R17/1000</f>
        <v>0</v>
      </c>
      <c r="I15" s="97">
        <f>SPSSN!R17/1000</f>
        <v>0</v>
      </c>
      <c r="J15" s="97" t="e">
        <f>#REF!/1000</f>
        <v>#REF!</v>
      </c>
      <c r="K15" s="97"/>
      <c r="L15" s="97">
        <f>ÚVT!R17/1000</f>
        <v>0</v>
      </c>
      <c r="M15" s="97">
        <f>CJV!R17/1000</f>
        <v>0</v>
      </c>
      <c r="N15" s="97">
        <f>CZS!R17/1000</f>
        <v>0</v>
      </c>
      <c r="O15" s="89">
        <f>RMU!R17/1000</f>
        <v>0</v>
      </c>
      <c r="P15" s="193" t="e">
        <f t="shared" si="2"/>
        <v>#REF!</v>
      </c>
      <c r="Q15" s="45"/>
      <c r="R15" s="71">
        <f>ostatní!Q17</f>
        <v>115140</v>
      </c>
      <c r="S15" s="71">
        <f>ostatni_skut!S15</f>
        <v>118750.7058</v>
      </c>
      <c r="T15" s="177"/>
      <c r="U15" s="177"/>
    </row>
    <row r="16" spans="1:21" s="14" customFormat="1" ht="11.4" x14ac:dyDescent="0.2">
      <c r="A16" s="11"/>
      <c r="B16" s="17" t="s">
        <v>28</v>
      </c>
      <c r="C16" s="15"/>
      <c r="D16" s="15"/>
      <c r="E16" s="16">
        <v>14</v>
      </c>
      <c r="F16" s="203">
        <f>SKM!R18/1000</f>
        <v>0</v>
      </c>
      <c r="G16" s="67">
        <f>SUKB!R18/1000</f>
        <v>0</v>
      </c>
      <c r="H16" s="67">
        <f>UCT!R18/1000</f>
        <v>0</v>
      </c>
      <c r="I16" s="67">
        <f>SPSSN!R18/1000</f>
        <v>0</v>
      </c>
      <c r="J16" s="67" t="e">
        <f>#REF!/1000</f>
        <v>#REF!</v>
      </c>
      <c r="K16" s="67"/>
      <c r="L16" s="67">
        <f>ÚVT!R18/1000</f>
        <v>0</v>
      </c>
      <c r="M16" s="67">
        <f>CJV!R18/1000</f>
        <v>0</v>
      </c>
      <c r="N16" s="67">
        <f>CZS!R18/1000</f>
        <v>0</v>
      </c>
      <c r="O16" s="90">
        <f>RMU!R18/1000</f>
        <v>0</v>
      </c>
      <c r="P16" s="194" t="e">
        <f t="shared" si="2"/>
        <v>#REF!</v>
      </c>
      <c r="Q16" s="66"/>
      <c r="R16" s="71">
        <f>ostatní!Q18</f>
        <v>0</v>
      </c>
      <c r="S16" s="71">
        <f>ostatni_skut!S16</f>
        <v>0</v>
      </c>
      <c r="T16" s="176"/>
      <c r="U16" s="176"/>
    </row>
    <row r="17" spans="1:21" s="14" customFormat="1" ht="11.4" x14ac:dyDescent="0.2">
      <c r="A17" s="11"/>
      <c r="B17" s="17" t="s">
        <v>30</v>
      </c>
      <c r="C17" s="15"/>
      <c r="D17" s="15"/>
      <c r="E17" s="16">
        <v>15</v>
      </c>
      <c r="F17" s="203">
        <f>SKM!R19/1000</f>
        <v>0</v>
      </c>
      <c r="G17" s="67">
        <f>SUKB!R19/1000</f>
        <v>0</v>
      </c>
      <c r="H17" s="67">
        <f>UCT!R19/1000</f>
        <v>0</v>
      </c>
      <c r="I17" s="67">
        <f>SPSSN!R19/1000</f>
        <v>0</v>
      </c>
      <c r="J17" s="67" t="e">
        <f>#REF!/1000</f>
        <v>#REF!</v>
      </c>
      <c r="K17" s="67"/>
      <c r="L17" s="67">
        <f>ÚVT!R19/1000</f>
        <v>0</v>
      </c>
      <c r="M17" s="67">
        <f>CJV!R19/1000</f>
        <v>0</v>
      </c>
      <c r="N17" s="67">
        <f>CZS!R19/1000</f>
        <v>0</v>
      </c>
      <c r="O17" s="90">
        <f>RMU!R19/1000</f>
        <v>0</v>
      </c>
      <c r="P17" s="194" t="e">
        <f t="shared" si="2"/>
        <v>#REF!</v>
      </c>
      <c r="Q17" s="66"/>
      <c r="R17" s="71">
        <f>ostatní!Q19</f>
        <v>300</v>
      </c>
      <c r="S17" s="71">
        <f>ostatni_skut!S17</f>
        <v>251</v>
      </c>
      <c r="T17" s="176"/>
      <c r="U17" s="176"/>
    </row>
    <row r="18" spans="1:21" s="14" customFormat="1" ht="11.4" x14ac:dyDescent="0.2">
      <c r="A18" s="11"/>
      <c r="B18" s="17" t="s">
        <v>32</v>
      </c>
      <c r="C18" s="15"/>
      <c r="D18" s="15"/>
      <c r="E18" s="16">
        <v>16</v>
      </c>
      <c r="F18" s="203">
        <f>SKM!R20/1000</f>
        <v>0</v>
      </c>
      <c r="G18" s="67">
        <f>SUKB!R20/1000</f>
        <v>0</v>
      </c>
      <c r="H18" s="67">
        <f>UCT!R20/1000</f>
        <v>0</v>
      </c>
      <c r="I18" s="67">
        <f>SPSSN!R20/1000</f>
        <v>0</v>
      </c>
      <c r="J18" s="67" t="e">
        <f>#REF!/1000</f>
        <v>#REF!</v>
      </c>
      <c r="K18" s="67"/>
      <c r="L18" s="67">
        <f>ÚVT!R20/1000</f>
        <v>0</v>
      </c>
      <c r="M18" s="67">
        <f>CJV!R20/1000</f>
        <v>0</v>
      </c>
      <c r="N18" s="67">
        <f>CZS!R20/1000</f>
        <v>0</v>
      </c>
      <c r="O18" s="90">
        <f>RMU!R20/1000</f>
        <v>0</v>
      </c>
      <c r="P18" s="194" t="e">
        <f t="shared" si="2"/>
        <v>#REF!</v>
      </c>
      <c r="Q18" s="66"/>
      <c r="R18" s="71">
        <f>ostatní!Q20</f>
        <v>147470</v>
      </c>
      <c r="S18" s="71">
        <f>ostatni_skut!S18</f>
        <v>164978.71328999999</v>
      </c>
      <c r="T18" s="176"/>
      <c r="U18" s="176"/>
    </row>
    <row r="19" spans="1:21" s="14" customFormat="1" ht="11.4" x14ac:dyDescent="0.2">
      <c r="A19" s="11"/>
      <c r="B19" s="17" t="s">
        <v>34</v>
      </c>
      <c r="C19" s="15"/>
      <c r="D19" s="15"/>
      <c r="E19" s="16">
        <v>17</v>
      </c>
      <c r="F19" s="203" t="e">
        <f>SKM!#REF!/1000</f>
        <v>#REF!</v>
      </c>
      <c r="G19" s="67" t="e">
        <f>SUKB!#REF!/1000</f>
        <v>#REF!</v>
      </c>
      <c r="H19" s="67" t="e">
        <f>UCT!#REF!/1000</f>
        <v>#REF!</v>
      </c>
      <c r="I19" s="67" t="e">
        <f>SPSSN!#REF!/1000</f>
        <v>#REF!</v>
      </c>
      <c r="J19" s="67" t="e">
        <f>#REF!/1000</f>
        <v>#REF!</v>
      </c>
      <c r="K19" s="67"/>
      <c r="L19" s="67" t="e">
        <f>ÚVT!#REF!/1000</f>
        <v>#REF!</v>
      </c>
      <c r="M19" s="67" t="e">
        <f>CJV!#REF!/1000</f>
        <v>#REF!</v>
      </c>
      <c r="N19" s="67" t="e">
        <f>CZS!#REF!/1000</f>
        <v>#REF!</v>
      </c>
      <c r="O19" s="90" t="e">
        <f>RMU!#REF!/1000</f>
        <v>#REF!</v>
      </c>
      <c r="P19" s="194" t="e">
        <f t="shared" si="2"/>
        <v>#REF!</v>
      </c>
      <c r="Q19" s="66"/>
      <c r="R19" s="71" t="e">
        <f>ostatní!#REF!</f>
        <v>#REF!</v>
      </c>
      <c r="S19" s="71" t="e">
        <f>ostatni_skut!S19</f>
        <v>#REF!</v>
      </c>
      <c r="T19" s="176"/>
      <c r="U19" s="176"/>
    </row>
    <row r="20" spans="1:21" s="14" customFormat="1" ht="11.4" x14ac:dyDescent="0.2">
      <c r="A20" s="11"/>
      <c r="B20" s="17" t="s">
        <v>36</v>
      </c>
      <c r="C20" s="17"/>
      <c r="D20" s="17"/>
      <c r="E20" s="16">
        <v>18</v>
      </c>
      <c r="F20" s="203">
        <f>SKM!R21/1000</f>
        <v>0</v>
      </c>
      <c r="G20" s="67">
        <f>SUKB!R21/1000</f>
        <v>0</v>
      </c>
      <c r="H20" s="67">
        <f>UCT!R21/1000</f>
        <v>0</v>
      </c>
      <c r="I20" s="67">
        <f>SPSSN!R21/1000</f>
        <v>0</v>
      </c>
      <c r="J20" s="67" t="e">
        <f>#REF!/1000</f>
        <v>#REF!</v>
      </c>
      <c r="K20" s="67"/>
      <c r="L20" s="67">
        <f>ÚVT!R21/1000</f>
        <v>0</v>
      </c>
      <c r="M20" s="67">
        <f>CJV!R21/1000</f>
        <v>0</v>
      </c>
      <c r="N20" s="67">
        <f>CZS!R21/1000</f>
        <v>0</v>
      </c>
      <c r="O20" s="90">
        <f>RMU!R21/1000</f>
        <v>0</v>
      </c>
      <c r="P20" s="194" t="e">
        <f t="shared" si="2"/>
        <v>#REF!</v>
      </c>
      <c r="Q20" s="66"/>
      <c r="R20" s="71">
        <f>ostatní!Q21</f>
        <v>238</v>
      </c>
      <c r="S20" s="71">
        <f>ostatni_skut!S20</f>
        <v>495</v>
      </c>
      <c r="T20" s="176"/>
      <c r="U20" s="176"/>
    </row>
    <row r="21" spans="1:21" s="14" customFormat="1" ht="11.4" x14ac:dyDescent="0.2">
      <c r="A21" s="11"/>
      <c r="B21" s="17" t="s">
        <v>38</v>
      </c>
      <c r="C21" s="17"/>
      <c r="D21" s="17"/>
      <c r="E21" s="16">
        <v>19</v>
      </c>
      <c r="F21" s="203">
        <f>SKM!R22/1000</f>
        <v>0</v>
      </c>
      <c r="G21" s="67">
        <f>SUKB!R22/1000</f>
        <v>0</v>
      </c>
      <c r="H21" s="67">
        <f>UCT!R22/1000</f>
        <v>0</v>
      </c>
      <c r="I21" s="67">
        <f>SPSSN!R22/1000</f>
        <v>0</v>
      </c>
      <c r="J21" s="67" t="e">
        <f>#REF!/1000</f>
        <v>#REF!</v>
      </c>
      <c r="K21" s="67"/>
      <c r="L21" s="67">
        <f>ÚVT!R22/1000</f>
        <v>0</v>
      </c>
      <c r="M21" s="67">
        <f>CJV!R22/1000</f>
        <v>0</v>
      </c>
      <c r="N21" s="67">
        <f>CZS!R22/1000</f>
        <v>0</v>
      </c>
      <c r="O21" s="90">
        <f>RMU!R22/1000</f>
        <v>0</v>
      </c>
      <c r="P21" s="194" t="e">
        <f t="shared" si="2"/>
        <v>#REF!</v>
      </c>
      <c r="Q21" s="66"/>
      <c r="R21" s="71">
        <f>ostatní!Q22</f>
        <v>6442.16</v>
      </c>
      <c r="S21" s="71">
        <f>ostatni_skut!S21</f>
        <v>6032.4338100000004</v>
      </c>
      <c r="T21" s="176"/>
      <c r="U21" s="176"/>
    </row>
    <row r="22" spans="1:21" s="14" customFormat="1" ht="11.4" x14ac:dyDescent="0.2">
      <c r="A22" s="11"/>
      <c r="B22" s="17" t="s">
        <v>40</v>
      </c>
      <c r="C22" s="17"/>
      <c r="D22" s="17"/>
      <c r="E22" s="16">
        <v>20</v>
      </c>
      <c r="F22" s="203">
        <f>SKM!R23/1000</f>
        <v>0</v>
      </c>
      <c r="G22" s="67">
        <f>SUKB!R23/1000</f>
        <v>0</v>
      </c>
      <c r="H22" s="67">
        <f>UCT!R23/1000</f>
        <v>0</v>
      </c>
      <c r="I22" s="67">
        <f>SPSSN!R23/1000</f>
        <v>0</v>
      </c>
      <c r="J22" s="67" t="e">
        <f>#REF!/1000</f>
        <v>#REF!</v>
      </c>
      <c r="K22" s="67"/>
      <c r="L22" s="67">
        <f>ÚVT!R23/1000</f>
        <v>0</v>
      </c>
      <c r="M22" s="67">
        <f>CJV!R23/1000</f>
        <v>0</v>
      </c>
      <c r="N22" s="67">
        <f>CZS!R23/1000</f>
        <v>0</v>
      </c>
      <c r="O22" s="90">
        <f>RMU!R23/1000</f>
        <v>0</v>
      </c>
      <c r="P22" s="194" t="e">
        <f t="shared" si="2"/>
        <v>#REF!</v>
      </c>
      <c r="Q22" s="66"/>
      <c r="R22" s="71" t="e">
        <f>ostatní!#REF!</f>
        <v>#REF!</v>
      </c>
      <c r="S22" s="71" t="e">
        <f>ostatni_skut!S22</f>
        <v>#REF!</v>
      </c>
      <c r="T22" s="176"/>
      <c r="U22" s="176"/>
    </row>
    <row r="23" spans="1:21" s="14" customFormat="1" ht="11.4" x14ac:dyDescent="0.2">
      <c r="A23" s="11"/>
      <c r="B23" s="17" t="s">
        <v>42</v>
      </c>
      <c r="C23" s="17"/>
      <c r="D23" s="17"/>
      <c r="E23" s="16">
        <v>21</v>
      </c>
      <c r="F23" s="203">
        <f>SKM!R25/1000</f>
        <v>0</v>
      </c>
      <c r="G23" s="67">
        <f>SUKB!R25/1000</f>
        <v>0</v>
      </c>
      <c r="H23" s="67">
        <f>UCT!R25/1000</f>
        <v>0</v>
      </c>
      <c r="I23" s="67">
        <f>SPSSN!R25/1000</f>
        <v>0</v>
      </c>
      <c r="J23" s="67" t="e">
        <f>#REF!/1000</f>
        <v>#REF!</v>
      </c>
      <c r="K23" s="67"/>
      <c r="L23" s="67">
        <f>ÚVT!R25/1000</f>
        <v>0</v>
      </c>
      <c r="M23" s="67">
        <f>CJV!R25/1000</f>
        <v>0</v>
      </c>
      <c r="N23" s="67">
        <f>CZS!R25/1000</f>
        <v>0</v>
      </c>
      <c r="O23" s="90">
        <f>RMU!R25/1000</f>
        <v>0</v>
      </c>
      <c r="P23" s="194" t="e">
        <f t="shared" si="2"/>
        <v>#REF!</v>
      </c>
      <c r="Q23" s="66"/>
      <c r="R23" s="71" t="e">
        <f>ostatní!#REF!</f>
        <v>#REF!</v>
      </c>
      <c r="S23" s="71" t="e">
        <f>ostatni_skut!S23</f>
        <v>#REF!</v>
      </c>
      <c r="T23" s="176"/>
      <c r="U23" s="176"/>
    </row>
    <row r="24" spans="1:21" s="14" customFormat="1" ht="11.4" x14ac:dyDescent="0.2">
      <c r="A24" s="11"/>
      <c r="B24" s="17" t="s">
        <v>43</v>
      </c>
      <c r="C24" s="17"/>
      <c r="D24" s="17"/>
      <c r="E24" s="16">
        <v>22</v>
      </c>
      <c r="F24" s="203">
        <f>SKM!R24/1000</f>
        <v>0</v>
      </c>
      <c r="G24" s="67">
        <f>SUKB!R24/1000</f>
        <v>0</v>
      </c>
      <c r="H24" s="67">
        <f>UCT!R24/1000</f>
        <v>0</v>
      </c>
      <c r="I24" s="67">
        <f>SPSSN!R24/1000</f>
        <v>0</v>
      </c>
      <c r="J24" s="67" t="e">
        <f>#REF!/1000</f>
        <v>#REF!</v>
      </c>
      <c r="K24" s="67"/>
      <c r="L24" s="67">
        <f>ÚVT!R24/1000</f>
        <v>0</v>
      </c>
      <c r="M24" s="67">
        <f>CJV!R24/1000</f>
        <v>0</v>
      </c>
      <c r="N24" s="67">
        <f>CZS!R24/1000</f>
        <v>0</v>
      </c>
      <c r="O24" s="90">
        <f>RMU!R24/1000</f>
        <v>0</v>
      </c>
      <c r="P24" s="194" t="e">
        <f t="shared" si="2"/>
        <v>#REF!</v>
      </c>
      <c r="Q24" s="66"/>
      <c r="R24" s="71">
        <f>ostatní!Q23</f>
        <v>127704.68</v>
      </c>
      <c r="S24" s="71">
        <f>ostatni_skut!S24</f>
        <v>191509.39035</v>
      </c>
      <c r="T24" s="176"/>
      <c r="U24" s="176"/>
    </row>
    <row r="25" spans="1:21" s="14" customFormat="1" ht="11.4" x14ac:dyDescent="0.2">
      <c r="A25" s="11"/>
      <c r="B25" s="17" t="s">
        <v>134</v>
      </c>
      <c r="C25" s="17"/>
      <c r="D25" s="17"/>
      <c r="E25" s="16">
        <v>23</v>
      </c>
      <c r="F25" s="203" t="e">
        <f>SKM!#REF!/1000</f>
        <v>#REF!</v>
      </c>
      <c r="G25" s="67" t="e">
        <f>SUKB!#REF!/1000</f>
        <v>#REF!</v>
      </c>
      <c r="H25" s="67" t="e">
        <f>UCT!#REF!/1000</f>
        <v>#REF!</v>
      </c>
      <c r="I25" s="67" t="e">
        <f>SPSSN!#REF!/1000</f>
        <v>#REF!</v>
      </c>
      <c r="J25" s="67" t="e">
        <f>#REF!/1000</f>
        <v>#REF!</v>
      </c>
      <c r="K25" s="67"/>
      <c r="L25" s="67" t="e">
        <f>ÚVT!#REF!/1000</f>
        <v>#REF!</v>
      </c>
      <c r="M25" s="67" t="e">
        <f>CJV!#REF!/1000</f>
        <v>#REF!</v>
      </c>
      <c r="N25" s="67" t="e">
        <f>CZS!#REF!/1000</f>
        <v>#REF!</v>
      </c>
      <c r="O25" s="90" t="e">
        <f>RMU!#REF!/1000</f>
        <v>#REF!</v>
      </c>
      <c r="P25" s="194" t="e">
        <f t="shared" si="2"/>
        <v>#REF!</v>
      </c>
      <c r="Q25" s="66"/>
      <c r="R25" s="71">
        <f>ostatní!Q24</f>
        <v>382886.39602390799</v>
      </c>
      <c r="S25" s="71">
        <f>ostatni_skut!S25</f>
        <v>399500.19031999994</v>
      </c>
      <c r="T25" s="176"/>
      <c r="U25" s="176"/>
    </row>
    <row r="26" spans="1:21" s="14" customFormat="1" ht="11.4" x14ac:dyDescent="0.2">
      <c r="A26" s="11"/>
      <c r="B26" s="17" t="s">
        <v>44</v>
      </c>
      <c r="C26" s="17"/>
      <c r="D26" s="17"/>
      <c r="E26" s="16">
        <v>24</v>
      </c>
      <c r="F26" s="203">
        <f>SKM!R26/1000</f>
        <v>0</v>
      </c>
      <c r="G26" s="67">
        <f>SUKB!R26/1000</f>
        <v>0</v>
      </c>
      <c r="H26" s="67">
        <f>UCT!R26/1000</f>
        <v>0</v>
      </c>
      <c r="I26" s="67">
        <f>SPSSN!R26/1000</f>
        <v>0</v>
      </c>
      <c r="J26" s="67" t="e">
        <f>#REF!/1000</f>
        <v>#REF!</v>
      </c>
      <c r="K26" s="67"/>
      <c r="L26" s="67">
        <f>ÚVT!R26/1000</f>
        <v>0</v>
      </c>
      <c r="M26" s="67">
        <f>CJV!R26/1000</f>
        <v>0</v>
      </c>
      <c r="N26" s="67">
        <f>CZS!R26/1000</f>
        <v>0</v>
      </c>
      <c r="O26" s="90">
        <f>RMU!R26/1000</f>
        <v>0</v>
      </c>
      <c r="P26" s="194" t="e">
        <f t="shared" si="2"/>
        <v>#REF!</v>
      </c>
      <c r="Q26" s="66"/>
      <c r="R26" s="71">
        <f>ostatní!Q25</f>
        <v>177753.66</v>
      </c>
      <c r="S26" s="71">
        <f>ostatni_skut!S26</f>
        <v>169398.77351</v>
      </c>
      <c r="T26" s="176"/>
      <c r="U26" s="176"/>
    </row>
    <row r="27" spans="1:21" s="14" customFormat="1" ht="12" thickBot="1" x14ac:dyDescent="0.25">
      <c r="A27" s="11"/>
      <c r="B27" s="17" t="s">
        <v>46</v>
      </c>
      <c r="C27" s="17"/>
      <c r="D27" s="17"/>
      <c r="E27" s="16">
        <v>25</v>
      </c>
      <c r="F27" s="203">
        <f>SKM!R27/1000</f>
        <v>0</v>
      </c>
      <c r="G27" s="67">
        <f>SUKB!R27/1000</f>
        <v>0</v>
      </c>
      <c r="H27" s="67">
        <f>UCT!R27/1000</f>
        <v>0</v>
      </c>
      <c r="I27" s="67">
        <f>SPSSN!R27/1000</f>
        <v>0</v>
      </c>
      <c r="J27" s="67" t="e">
        <f>#REF!/1000</f>
        <v>#REF!</v>
      </c>
      <c r="K27" s="67"/>
      <c r="L27" s="67">
        <f>ÚVT!R27/1000</f>
        <v>0</v>
      </c>
      <c r="M27" s="67">
        <f>CJV!R27/1000</f>
        <v>0</v>
      </c>
      <c r="N27" s="67">
        <f>CZS!R27/1000</f>
        <v>0</v>
      </c>
      <c r="O27" s="90">
        <f>RMU!R27/1000</f>
        <v>0</v>
      </c>
      <c r="P27" s="194" t="e">
        <f t="shared" si="2"/>
        <v>#REF!</v>
      </c>
      <c r="Q27" s="66"/>
      <c r="R27" s="71">
        <f>ostatní!Q26</f>
        <v>45876</v>
      </c>
      <c r="S27" s="71">
        <f>ostatni_skut!S27</f>
        <v>12949.839169999999</v>
      </c>
      <c r="T27" s="176"/>
      <c r="U27" s="176"/>
    </row>
    <row r="28" spans="1:21" ht="13.8" thickBot="1" x14ac:dyDescent="0.3">
      <c r="A28" s="18" t="s">
        <v>48</v>
      </c>
      <c r="B28" s="19"/>
      <c r="C28" s="19"/>
      <c r="D28" s="19"/>
      <c r="E28" s="10">
        <v>26</v>
      </c>
      <c r="F28" s="98" t="e">
        <f t="shared" ref="F28:S28" si="3">SUM(F29:F45)</f>
        <v>#REF!</v>
      </c>
      <c r="G28" s="98" t="e">
        <f t="shared" si="3"/>
        <v>#REF!</v>
      </c>
      <c r="H28" s="98">
        <f t="shared" si="3"/>
        <v>0</v>
      </c>
      <c r="I28" s="98">
        <f t="shared" si="3"/>
        <v>0</v>
      </c>
      <c r="J28" s="98" t="e">
        <f t="shared" si="3"/>
        <v>#REF!</v>
      </c>
      <c r="K28" s="98">
        <f t="shared" si="3"/>
        <v>0</v>
      </c>
      <c r="L28" s="98">
        <f t="shared" si="3"/>
        <v>0</v>
      </c>
      <c r="M28" s="98">
        <f t="shared" si="3"/>
        <v>0</v>
      </c>
      <c r="N28" s="98">
        <f t="shared" si="3"/>
        <v>0</v>
      </c>
      <c r="O28" s="98">
        <f t="shared" si="3"/>
        <v>0</v>
      </c>
      <c r="P28" s="78" t="e">
        <f t="shared" si="3"/>
        <v>#REF!</v>
      </c>
      <c r="Q28" s="78">
        <f t="shared" si="3"/>
        <v>0</v>
      </c>
      <c r="R28" s="42" t="e">
        <f t="shared" si="3"/>
        <v>#REF!</v>
      </c>
      <c r="S28" s="42" t="e">
        <f t="shared" si="3"/>
        <v>#REF!</v>
      </c>
    </row>
    <row r="29" spans="1:21" s="14" customFormat="1" ht="11.4" x14ac:dyDescent="0.2">
      <c r="A29" s="11" t="s">
        <v>14</v>
      </c>
      <c r="B29" s="15" t="s">
        <v>49</v>
      </c>
      <c r="C29" s="15"/>
      <c r="D29" s="15"/>
      <c r="E29" s="75">
        <v>27</v>
      </c>
      <c r="F29" s="203">
        <f>SKM!R29/1000</f>
        <v>0</v>
      </c>
      <c r="G29" s="67">
        <f>SUKB!R29/1000</f>
        <v>0</v>
      </c>
      <c r="H29" s="67">
        <f>UCT!R29/1000</f>
        <v>0</v>
      </c>
      <c r="I29" s="67">
        <f>SPSSN!R29/1000</f>
        <v>0</v>
      </c>
      <c r="J29" s="67" t="e">
        <f>#REF!/1000</f>
        <v>#REF!</v>
      </c>
      <c r="K29" s="67"/>
      <c r="L29" s="67">
        <f>ÚVT!R29/1000</f>
        <v>0</v>
      </c>
      <c r="M29" s="67">
        <f>CJV!R29/1000</f>
        <v>0</v>
      </c>
      <c r="N29" s="67">
        <f>CZS!R29/1000</f>
        <v>0</v>
      </c>
      <c r="O29" s="90">
        <f>RMU!R29/1000</f>
        <v>0</v>
      </c>
      <c r="P29" s="194" t="e">
        <f t="shared" ref="P29:P45" si="4">SUM(F29:O29)</f>
        <v>#REF!</v>
      </c>
      <c r="Q29" s="154"/>
      <c r="R29" s="52">
        <f>ostatní!Q29</f>
        <v>486664</v>
      </c>
      <c r="S29" s="52">
        <f>ostatni_skut!S29</f>
        <v>625549.68700000003</v>
      </c>
      <c r="T29" s="176"/>
      <c r="U29" s="176"/>
    </row>
    <row r="30" spans="1:21" s="14" customFormat="1" ht="11.4" x14ac:dyDescent="0.2">
      <c r="A30" s="11"/>
      <c r="B30" s="17" t="s">
        <v>28</v>
      </c>
      <c r="C30" s="17"/>
      <c r="D30" s="17"/>
      <c r="E30" s="75">
        <v>28</v>
      </c>
      <c r="F30" s="203">
        <f>SKM!R30/1000</f>
        <v>0</v>
      </c>
      <c r="G30" s="67">
        <f>SUKB!R30/1000</f>
        <v>0</v>
      </c>
      <c r="H30" s="67">
        <f>UCT!R30/1000</f>
        <v>0</v>
      </c>
      <c r="I30" s="67">
        <f>SPSSN!R30/1000</f>
        <v>0</v>
      </c>
      <c r="J30" s="67" t="e">
        <f>#REF!/1000</f>
        <v>#REF!</v>
      </c>
      <c r="K30" s="67"/>
      <c r="L30" s="67">
        <f>ÚVT!R30/1000</f>
        <v>0</v>
      </c>
      <c r="M30" s="67">
        <f>CJV!R30/1000</f>
        <v>0</v>
      </c>
      <c r="N30" s="67">
        <f>CZS!R30/1000</f>
        <v>0</v>
      </c>
      <c r="O30" s="90">
        <f>RMU!R30/1000</f>
        <v>0</v>
      </c>
      <c r="P30" s="194" t="e">
        <f t="shared" si="4"/>
        <v>#REF!</v>
      </c>
      <c r="Q30" s="155"/>
      <c r="R30" s="52">
        <f>ostatní!Q30</f>
        <v>0</v>
      </c>
      <c r="S30" s="52">
        <f>ostatni_skut!S30</f>
        <v>0</v>
      </c>
      <c r="T30" s="176"/>
      <c r="U30" s="176"/>
    </row>
    <row r="31" spans="1:21" s="14" customFormat="1" ht="11.4" x14ac:dyDescent="0.2">
      <c r="A31" s="11"/>
      <c r="B31" s="17" t="s">
        <v>30</v>
      </c>
      <c r="C31" s="17"/>
      <c r="D31" s="17"/>
      <c r="E31" s="75">
        <v>29</v>
      </c>
      <c r="F31" s="203">
        <f>SKM!R31/1000</f>
        <v>0</v>
      </c>
      <c r="G31" s="67">
        <f>SUKB!R31/1000</f>
        <v>0</v>
      </c>
      <c r="H31" s="67">
        <f>UCT!R31/1000</f>
        <v>0</v>
      </c>
      <c r="I31" s="67">
        <f>SPSSN!R31/1000</f>
        <v>0</v>
      </c>
      <c r="J31" s="67" t="e">
        <f>#REF!/1000</f>
        <v>#REF!</v>
      </c>
      <c r="K31" s="67"/>
      <c r="L31" s="67">
        <f>ÚVT!R31/1000</f>
        <v>0</v>
      </c>
      <c r="M31" s="67">
        <f>CJV!R31/1000</f>
        <v>0</v>
      </c>
      <c r="N31" s="67">
        <f>CZS!R31/1000</f>
        <v>0</v>
      </c>
      <c r="O31" s="90">
        <f>RMU!R31/1000</f>
        <v>0</v>
      </c>
      <c r="P31" s="194" t="e">
        <f t="shared" si="4"/>
        <v>#REF!</v>
      </c>
      <c r="Q31" s="155"/>
      <c r="R31" s="52">
        <f>ostatní!Q31</f>
        <v>300</v>
      </c>
      <c r="S31" s="52">
        <f>ostatni_skut!S31</f>
        <v>251</v>
      </c>
      <c r="T31" s="176"/>
      <c r="U31" s="176"/>
    </row>
    <row r="32" spans="1:21" s="14" customFormat="1" ht="11.4" x14ac:dyDescent="0.2">
      <c r="A32" s="11"/>
      <c r="B32" s="17" t="s">
        <v>32</v>
      </c>
      <c r="C32" s="15"/>
      <c r="D32" s="15"/>
      <c r="E32" s="75">
        <v>30</v>
      </c>
      <c r="F32" s="203">
        <f>SKM!R32/1000</f>
        <v>0</v>
      </c>
      <c r="G32" s="67">
        <f>SUKB!R32/1000</f>
        <v>0</v>
      </c>
      <c r="H32" s="67">
        <f>UCT!R32/1000</f>
        <v>0</v>
      </c>
      <c r="I32" s="67">
        <f>SPSSN!R32/1000</f>
        <v>0</v>
      </c>
      <c r="J32" s="67" t="e">
        <f>#REF!/1000</f>
        <v>#REF!</v>
      </c>
      <c r="K32" s="67"/>
      <c r="L32" s="67">
        <f>ÚVT!R32/1000</f>
        <v>0</v>
      </c>
      <c r="M32" s="67">
        <f>CJV!R32/1000</f>
        <v>0</v>
      </c>
      <c r="N32" s="67">
        <f>CZS!R32/1000</f>
        <v>0</v>
      </c>
      <c r="O32" s="90">
        <f>RMU!R32/1000</f>
        <v>0</v>
      </c>
      <c r="P32" s="194" t="e">
        <f t="shared" si="4"/>
        <v>#REF!</v>
      </c>
      <c r="Q32" s="155"/>
      <c r="R32" s="52">
        <f>ostatní!Q32</f>
        <v>147470</v>
      </c>
      <c r="S32" s="52">
        <f>ostatni_skut!S32</f>
        <v>164978.71328999999</v>
      </c>
      <c r="T32" s="174" t="e">
        <f>ostatni!R32/1000</f>
        <v>#REF!</v>
      </c>
      <c r="U32" s="174">
        <f>ostatni!S32</f>
        <v>164978.71328999999</v>
      </c>
    </row>
    <row r="33" spans="1:21" s="14" customFormat="1" ht="11.4" x14ac:dyDescent="0.2">
      <c r="A33" s="11"/>
      <c r="B33" s="17" t="s">
        <v>34</v>
      </c>
      <c r="C33" s="17"/>
      <c r="D33" s="17"/>
      <c r="E33" s="75">
        <v>31</v>
      </c>
      <c r="F33" s="203" t="e">
        <f>SKM!#REF!/1000</f>
        <v>#REF!</v>
      </c>
      <c r="G33" s="67" t="e">
        <f>SUKB!#REF!/1000</f>
        <v>#REF!</v>
      </c>
      <c r="H33" s="67">
        <f>UCT!R50/1000</f>
        <v>0</v>
      </c>
      <c r="I33" s="67">
        <f>SPSSN!R50/1000</f>
        <v>0</v>
      </c>
      <c r="J33" s="67" t="e">
        <f>#REF!/1000</f>
        <v>#REF!</v>
      </c>
      <c r="K33" s="67"/>
      <c r="L33" s="67">
        <f>ÚVT!R50/1000</f>
        <v>0</v>
      </c>
      <c r="M33" s="67">
        <f>CJV!R50/1000</f>
        <v>0</v>
      </c>
      <c r="N33" s="67">
        <f>CZS!R50/1000</f>
        <v>0</v>
      </c>
      <c r="O33" s="90">
        <f>RMU!R50/1000</f>
        <v>0</v>
      </c>
      <c r="P33" s="194" t="e">
        <f t="shared" si="4"/>
        <v>#REF!</v>
      </c>
      <c r="Q33" s="155"/>
      <c r="R33" s="52" t="e">
        <f>ostatní!#REF!</f>
        <v>#REF!</v>
      </c>
      <c r="S33" s="52" t="e">
        <f>ostatni_skut!S33</f>
        <v>#REF!</v>
      </c>
      <c r="T33" s="176"/>
      <c r="U33" s="176"/>
    </row>
    <row r="34" spans="1:21" s="14" customFormat="1" ht="11.4" x14ac:dyDescent="0.2">
      <c r="A34" s="11"/>
      <c r="B34" s="17" t="s">
        <v>51</v>
      </c>
      <c r="C34" s="17"/>
      <c r="D34" s="17"/>
      <c r="E34" s="75">
        <v>32</v>
      </c>
      <c r="F34" s="203">
        <f>SKM!R33/1000</f>
        <v>0</v>
      </c>
      <c r="G34" s="67">
        <f>SUKB!R33/1000</f>
        <v>0</v>
      </c>
      <c r="H34" s="67">
        <f>UCT!R33/1000</f>
        <v>0</v>
      </c>
      <c r="I34" s="67">
        <f>SPSSN!R33/1000</f>
        <v>0</v>
      </c>
      <c r="J34" s="67" t="e">
        <f>#REF!/1000</f>
        <v>#REF!</v>
      </c>
      <c r="K34" s="67"/>
      <c r="L34" s="67">
        <f>ÚVT!R33/1000</f>
        <v>0</v>
      </c>
      <c r="M34" s="67">
        <f>CJV!R33/1000</f>
        <v>0</v>
      </c>
      <c r="N34" s="67">
        <f>CZS!R33/1000</f>
        <v>0</v>
      </c>
      <c r="O34" s="90">
        <f>RMU!R33/1000</f>
        <v>0</v>
      </c>
      <c r="P34" s="194" t="e">
        <f t="shared" si="4"/>
        <v>#REF!</v>
      </c>
      <c r="Q34" s="155"/>
      <c r="R34" s="52">
        <f>ostatní!Q33</f>
        <v>107772</v>
      </c>
      <c r="S34" s="52">
        <f>ostatni_skut!S34</f>
        <v>108000.893</v>
      </c>
      <c r="T34" s="176"/>
      <c r="U34" s="176"/>
    </row>
    <row r="35" spans="1:21" s="14" customFormat="1" ht="11.4" x14ac:dyDescent="0.2">
      <c r="A35" s="11"/>
      <c r="B35" s="17" t="s">
        <v>36</v>
      </c>
      <c r="C35" s="17"/>
      <c r="D35" s="17"/>
      <c r="E35" s="75">
        <v>33</v>
      </c>
      <c r="F35" s="203">
        <f>SKM!R34/1000</f>
        <v>0</v>
      </c>
      <c r="G35" s="67">
        <f>SUKB!R34/1000</f>
        <v>0</v>
      </c>
      <c r="H35" s="67">
        <f>UCT!R34/1000</f>
        <v>0</v>
      </c>
      <c r="I35" s="67">
        <f>SPSSN!R34/1000</f>
        <v>0</v>
      </c>
      <c r="J35" s="67" t="e">
        <f>#REF!/1000</f>
        <v>#REF!</v>
      </c>
      <c r="K35" s="67"/>
      <c r="L35" s="67">
        <f>ÚVT!R34/1000</f>
        <v>0</v>
      </c>
      <c r="M35" s="67">
        <f>CJV!R34/1000</f>
        <v>0</v>
      </c>
      <c r="N35" s="67">
        <f>CZS!R34/1000</f>
        <v>0</v>
      </c>
      <c r="O35" s="90">
        <f>RMU!R34/1000</f>
        <v>0</v>
      </c>
      <c r="P35" s="194" t="e">
        <f t="shared" si="4"/>
        <v>#REF!</v>
      </c>
      <c r="Q35" s="155"/>
      <c r="R35" s="52">
        <f>ostatní!Q34</f>
        <v>238</v>
      </c>
      <c r="S35" s="52">
        <f>ostatni_skut!S35</f>
        <v>495</v>
      </c>
      <c r="T35" s="176"/>
      <c r="U35" s="176"/>
    </row>
    <row r="36" spans="1:21" s="14" customFormat="1" ht="11.4" x14ac:dyDescent="0.2">
      <c r="A36" s="11"/>
      <c r="B36" s="17" t="s">
        <v>38</v>
      </c>
      <c r="C36" s="17"/>
      <c r="D36" s="17"/>
      <c r="E36" s="75">
        <v>34</v>
      </c>
      <c r="F36" s="203">
        <f>SKM!R35/1000</f>
        <v>0</v>
      </c>
      <c r="G36" s="67">
        <f>SUKB!R35/1000</f>
        <v>0</v>
      </c>
      <c r="H36" s="67">
        <f>UCT!R35/1000</f>
        <v>0</v>
      </c>
      <c r="I36" s="67">
        <f>SPSSN!R35/1000</f>
        <v>0</v>
      </c>
      <c r="J36" s="67" t="e">
        <f>#REF!/1000</f>
        <v>#REF!</v>
      </c>
      <c r="K36" s="67"/>
      <c r="L36" s="67">
        <f>ÚVT!R35/1000</f>
        <v>0</v>
      </c>
      <c r="M36" s="67">
        <f>CJV!R35/1000</f>
        <v>0</v>
      </c>
      <c r="N36" s="67">
        <f>CZS!R35/1000</f>
        <v>0</v>
      </c>
      <c r="O36" s="90">
        <f>RMU!R35/1000</f>
        <v>0</v>
      </c>
      <c r="P36" s="194" t="e">
        <f t="shared" si="4"/>
        <v>#REF!</v>
      </c>
      <c r="Q36" s="155"/>
      <c r="R36" s="52">
        <f>ostatní!Q35</f>
        <v>6442.16</v>
      </c>
      <c r="S36" s="52">
        <f>ostatni_skut!S36</f>
        <v>6032.4300500000008</v>
      </c>
      <c r="T36" s="176"/>
      <c r="U36" s="176"/>
    </row>
    <row r="37" spans="1:21" s="14" customFormat="1" ht="11.4" x14ac:dyDescent="0.2">
      <c r="A37" s="11"/>
      <c r="B37" s="17" t="s">
        <v>53</v>
      </c>
      <c r="C37" s="17"/>
      <c r="D37" s="17"/>
      <c r="E37" s="75">
        <v>35</v>
      </c>
      <c r="F37" s="203">
        <f>SKM!R36/1000</f>
        <v>0</v>
      </c>
      <c r="G37" s="67">
        <f>SUKB!R36/1000</f>
        <v>0</v>
      </c>
      <c r="H37" s="67">
        <f>UCT!R36/1000</f>
        <v>0</v>
      </c>
      <c r="I37" s="67">
        <f>SPSSN!R36/1000</f>
        <v>0</v>
      </c>
      <c r="J37" s="67" t="e">
        <f>#REF!/1000</f>
        <v>#REF!</v>
      </c>
      <c r="K37" s="67"/>
      <c r="L37" s="67">
        <f>ÚVT!R36/1000</f>
        <v>0</v>
      </c>
      <c r="M37" s="67">
        <f>CJV!R36/1000</f>
        <v>0</v>
      </c>
      <c r="N37" s="67">
        <f>CZS!R36/1000</f>
        <v>0</v>
      </c>
      <c r="O37" s="90">
        <f>RMU!R36/1000</f>
        <v>0</v>
      </c>
      <c r="P37" s="194" t="e">
        <f t="shared" si="4"/>
        <v>#REF!</v>
      </c>
      <c r="Q37" s="155"/>
      <c r="R37" s="52">
        <f>ostatní!Q36</f>
        <v>127704.68</v>
      </c>
      <c r="S37" s="52">
        <f>ostatni_skut!S37</f>
        <v>191509.51814</v>
      </c>
      <c r="T37" s="176"/>
      <c r="U37" s="176"/>
    </row>
    <row r="38" spans="1:21" s="14" customFormat="1" ht="11.4" x14ac:dyDescent="0.2">
      <c r="A38" s="11"/>
      <c r="B38" s="17" t="s">
        <v>126</v>
      </c>
      <c r="C38" s="17"/>
      <c r="D38" s="17"/>
      <c r="E38" s="75">
        <v>36</v>
      </c>
      <c r="F38" s="203">
        <f>SKM!R37/1000</f>
        <v>0</v>
      </c>
      <c r="G38" s="67">
        <f>SUKB!R37/1000</f>
        <v>0</v>
      </c>
      <c r="H38" s="67">
        <f>UCT!R37/1000</f>
        <v>0</v>
      </c>
      <c r="I38" s="67">
        <f>SPSSN!R37/1000</f>
        <v>0</v>
      </c>
      <c r="J38" s="67" t="e">
        <f>#REF!/1000</f>
        <v>#REF!</v>
      </c>
      <c r="K38" s="67"/>
      <c r="L38" s="67">
        <f>ÚVT!R37/1000</f>
        <v>0</v>
      </c>
      <c r="M38" s="67">
        <f>CJV!R37/1000</f>
        <v>0</v>
      </c>
      <c r="N38" s="67">
        <f>CZS!R37/1000</f>
        <v>0</v>
      </c>
      <c r="O38" s="90">
        <f>RMU!R37/1000</f>
        <v>0</v>
      </c>
      <c r="P38" s="194" t="e">
        <f t="shared" si="4"/>
        <v>#REF!</v>
      </c>
      <c r="Q38" s="155"/>
      <c r="R38" s="52">
        <f>ostatní!Q37</f>
        <v>250578.376428944</v>
      </c>
      <c r="S38" s="52">
        <f>ostatni_skut!S38</f>
        <v>184093.23616999999</v>
      </c>
      <c r="T38" s="176"/>
      <c r="U38" s="176"/>
    </row>
    <row r="39" spans="1:21" s="14" customFormat="1" ht="11.4" x14ac:dyDescent="0.2">
      <c r="A39" s="11"/>
      <c r="B39" s="17" t="s">
        <v>54</v>
      </c>
      <c r="C39" s="17"/>
      <c r="D39" s="17"/>
      <c r="E39" s="75">
        <v>37</v>
      </c>
      <c r="F39" s="203">
        <f>SKM!R39/1000</f>
        <v>0</v>
      </c>
      <c r="G39" s="67">
        <f>SUKB!R39/1000</f>
        <v>0</v>
      </c>
      <c r="H39" s="67">
        <f>UCT!R39/1000</f>
        <v>0</v>
      </c>
      <c r="I39" s="67">
        <f>SPSSN!R39/1000</f>
        <v>0</v>
      </c>
      <c r="J39" s="67" t="e">
        <f>#REF!/1000</f>
        <v>#REF!</v>
      </c>
      <c r="K39" s="67"/>
      <c r="L39" s="67">
        <f>ÚVT!R39/1000</f>
        <v>0</v>
      </c>
      <c r="M39" s="67">
        <f>CJV!R39/1000</f>
        <v>0</v>
      </c>
      <c r="N39" s="67">
        <f>CZS!R39/1000</f>
        <v>0</v>
      </c>
      <c r="O39" s="90">
        <f>RMU!R39/1000</f>
        <v>0</v>
      </c>
      <c r="P39" s="194" t="e">
        <f t="shared" si="4"/>
        <v>#REF!</v>
      </c>
      <c r="Q39" s="155"/>
      <c r="R39" s="52" t="e">
        <f>ostatní!#REF!</f>
        <v>#REF!</v>
      </c>
      <c r="S39" s="52" t="e">
        <f>ostatni_skut!S39</f>
        <v>#REF!</v>
      </c>
      <c r="T39" s="176"/>
      <c r="U39" s="176"/>
    </row>
    <row r="40" spans="1:21" s="14" customFormat="1" ht="11.4" x14ac:dyDescent="0.2">
      <c r="A40" s="11"/>
      <c r="B40" s="17" t="s">
        <v>55</v>
      </c>
      <c r="C40" s="17"/>
      <c r="D40" s="17"/>
      <c r="E40" s="75">
        <v>38</v>
      </c>
      <c r="F40" s="203">
        <f>SKM!R38/1000</f>
        <v>0</v>
      </c>
      <c r="G40" s="67">
        <f>SUKB!R38/1000</f>
        <v>0</v>
      </c>
      <c r="H40" s="67">
        <f>UCT!R38/1000</f>
        <v>0</v>
      </c>
      <c r="I40" s="67">
        <f>SPSSN!R38/1000</f>
        <v>0</v>
      </c>
      <c r="J40" s="67" t="e">
        <f>#REF!/1000</f>
        <v>#REF!</v>
      </c>
      <c r="K40" s="67"/>
      <c r="L40" s="67">
        <f>ÚVT!R38/1000</f>
        <v>0</v>
      </c>
      <c r="M40" s="67">
        <f>CJV!R38/1000</f>
        <v>0</v>
      </c>
      <c r="N40" s="67">
        <f>CZS!R38/1000</f>
        <v>0</v>
      </c>
      <c r="O40" s="90">
        <f>RMU!R38/1000</f>
        <v>0</v>
      </c>
      <c r="P40" s="194" t="e">
        <f t="shared" si="4"/>
        <v>#REF!</v>
      </c>
      <c r="Q40" s="155"/>
      <c r="R40" s="52">
        <f>ostatní!Q38</f>
        <v>382886</v>
      </c>
      <c r="S40" s="52">
        <f>ostatni_skut!S40</f>
        <v>399499.90031999996</v>
      </c>
      <c r="T40" s="176"/>
      <c r="U40" s="176"/>
    </row>
    <row r="41" spans="1:21" s="14" customFormat="1" ht="11.4" x14ac:dyDescent="0.2">
      <c r="A41" s="11"/>
      <c r="B41" s="17" t="s">
        <v>134</v>
      </c>
      <c r="C41" s="17"/>
      <c r="D41" s="17"/>
      <c r="E41" s="75">
        <v>39</v>
      </c>
      <c r="F41" s="203" t="e">
        <f>SKM!#REF!/1000</f>
        <v>#REF!</v>
      </c>
      <c r="G41" s="67" t="e">
        <f>SUKB!#REF!/1000</f>
        <v>#REF!</v>
      </c>
      <c r="H41" s="67">
        <f>UCT!R51/1000</f>
        <v>0</v>
      </c>
      <c r="I41" s="67">
        <f>SPSSN!R51/1000</f>
        <v>0</v>
      </c>
      <c r="J41" s="67" t="e">
        <f>#REF!/1000</f>
        <v>#REF!</v>
      </c>
      <c r="K41" s="67"/>
      <c r="L41" s="67">
        <f>ÚVT!R51/1000</f>
        <v>0</v>
      </c>
      <c r="M41" s="67">
        <f>CJV!R51/1000</f>
        <v>0</v>
      </c>
      <c r="N41" s="67">
        <f>CZS!R51/1000</f>
        <v>0</v>
      </c>
      <c r="O41" s="90">
        <f>RMU!R51/1000</f>
        <v>0</v>
      </c>
      <c r="P41" s="194" t="e">
        <f t="shared" si="4"/>
        <v>#REF!</v>
      </c>
      <c r="Q41" s="155"/>
      <c r="R41" s="52">
        <f>ostatní!Q39</f>
        <v>177753.66</v>
      </c>
      <c r="S41" s="52">
        <f>ostatni_skut!S41</f>
        <v>169398.77351</v>
      </c>
      <c r="T41" s="176"/>
      <c r="U41" s="176"/>
    </row>
    <row r="42" spans="1:21" s="14" customFormat="1" ht="11.4" x14ac:dyDescent="0.2">
      <c r="A42" s="11"/>
      <c r="B42" s="17" t="s">
        <v>56</v>
      </c>
      <c r="C42" s="17"/>
      <c r="D42" s="17"/>
      <c r="E42" s="75">
        <v>40</v>
      </c>
      <c r="F42" s="203">
        <f>SKM!R40/1000</f>
        <v>0</v>
      </c>
      <c r="G42" s="67">
        <f>SUKB!R40/1000</f>
        <v>0</v>
      </c>
      <c r="H42" s="67">
        <f>UCT!R40/1000</f>
        <v>0</v>
      </c>
      <c r="I42" s="67">
        <f>SPSSN!R40/1000</f>
        <v>0</v>
      </c>
      <c r="J42" s="67" t="e">
        <f>#REF!/1000</f>
        <v>#REF!</v>
      </c>
      <c r="K42" s="67"/>
      <c r="L42" s="67">
        <f>ÚVT!R40/1000</f>
        <v>0</v>
      </c>
      <c r="M42" s="67">
        <f>CJV!R40/1000</f>
        <v>0</v>
      </c>
      <c r="N42" s="67">
        <f>CZS!R40/1000</f>
        <v>0</v>
      </c>
      <c r="O42" s="90">
        <f>RMU!R40/1000</f>
        <v>0</v>
      </c>
      <c r="P42" s="194" t="e">
        <f t="shared" si="4"/>
        <v>#REF!</v>
      </c>
      <c r="Q42" s="155"/>
      <c r="R42" s="52">
        <f>ostatní!Q40</f>
        <v>45876</v>
      </c>
      <c r="S42" s="52">
        <f>ostatni_skut!S42</f>
        <v>12949.839169999999</v>
      </c>
      <c r="T42" s="176"/>
      <c r="U42" s="176"/>
    </row>
    <row r="43" spans="1:21" s="14" customFormat="1" ht="11.4" x14ac:dyDescent="0.2">
      <c r="A43" s="11"/>
      <c r="B43" s="17" t="s">
        <v>57</v>
      </c>
      <c r="C43" s="17"/>
      <c r="D43" s="17"/>
      <c r="E43" s="75">
        <v>41</v>
      </c>
      <c r="F43" s="203">
        <f>SKM!R41/1000</f>
        <v>0</v>
      </c>
      <c r="G43" s="67">
        <f>SUKB!R41/1000</f>
        <v>0</v>
      </c>
      <c r="H43" s="67">
        <f>UCT!R41/1000</f>
        <v>0</v>
      </c>
      <c r="I43" s="67">
        <f>SPSSN!R41/1000</f>
        <v>0</v>
      </c>
      <c r="J43" s="67" t="e">
        <f>#REF!/1000</f>
        <v>#REF!</v>
      </c>
      <c r="K43" s="67"/>
      <c r="L43" s="67">
        <f>ÚVT!R41/1000</f>
        <v>0</v>
      </c>
      <c r="M43" s="67">
        <f>CJV!R41/1000</f>
        <v>0</v>
      </c>
      <c r="N43" s="67">
        <f>CZS!R41/1000</f>
        <v>0</v>
      </c>
      <c r="O43" s="90">
        <f>RMU!R41/1000</f>
        <v>0</v>
      </c>
      <c r="P43" s="194" t="e">
        <f t="shared" si="4"/>
        <v>#REF!</v>
      </c>
      <c r="Q43" s="155"/>
      <c r="R43" s="52">
        <f>ostatní!Q41</f>
        <v>665393</v>
      </c>
      <c r="S43" s="52">
        <f>ostatni_skut!S43</f>
        <v>607645.13451999996</v>
      </c>
      <c r="T43" s="176"/>
      <c r="U43" s="176"/>
    </row>
    <row r="44" spans="1:21" s="14" customFormat="1" ht="11.4" x14ac:dyDescent="0.2">
      <c r="A44" s="11"/>
      <c r="B44" s="17" t="s">
        <v>58</v>
      </c>
      <c r="C44" s="17"/>
      <c r="D44" s="17"/>
      <c r="E44" s="75">
        <v>42</v>
      </c>
      <c r="F44" s="203">
        <f>SKM!R42/1000</f>
        <v>0</v>
      </c>
      <c r="G44" s="67">
        <f>SUKB!R42/1000</f>
        <v>0</v>
      </c>
      <c r="H44" s="67">
        <f>UCT!R42/1000</f>
        <v>0</v>
      </c>
      <c r="I44" s="67">
        <f>SPSSN!R42/1000</f>
        <v>0</v>
      </c>
      <c r="J44" s="67" t="e">
        <f>#REF!/1000</f>
        <v>#REF!</v>
      </c>
      <c r="K44" s="67"/>
      <c r="L44" s="67">
        <f>ÚVT!R42/1000</f>
        <v>0</v>
      </c>
      <c r="M44" s="67">
        <f>CJV!R42/1000</f>
        <v>0</v>
      </c>
      <c r="N44" s="67">
        <f>CZS!R42/1000</f>
        <v>0</v>
      </c>
      <c r="O44" s="90">
        <f>RMU!R42/1000</f>
        <v>0</v>
      </c>
      <c r="P44" s="194" t="e">
        <f t="shared" si="4"/>
        <v>#REF!</v>
      </c>
      <c r="Q44" s="155"/>
      <c r="R44" s="52">
        <f>ostatní!Q42</f>
        <v>0</v>
      </c>
      <c r="S44" s="52">
        <f>ostatni_skut!S44</f>
        <v>67009.187700000009</v>
      </c>
      <c r="T44" s="176"/>
      <c r="U44" s="176"/>
    </row>
    <row r="45" spans="1:21" s="14" customFormat="1" ht="11.4" x14ac:dyDescent="0.2">
      <c r="A45" s="20"/>
      <c r="B45" s="21" t="s">
        <v>46</v>
      </c>
      <c r="C45" s="21"/>
      <c r="D45" s="21"/>
      <c r="E45" s="76">
        <v>43</v>
      </c>
      <c r="F45" s="204">
        <f>SKM!R43/1000</f>
        <v>0</v>
      </c>
      <c r="G45" s="99">
        <f>SUKB!R43/1000</f>
        <v>0</v>
      </c>
      <c r="H45" s="99">
        <f>UCT!R43/1000</f>
        <v>0</v>
      </c>
      <c r="I45" s="99">
        <f>SPSSN!R43/1000</f>
        <v>0</v>
      </c>
      <c r="J45" s="99" t="e">
        <f>#REF!/1000</f>
        <v>#REF!</v>
      </c>
      <c r="K45" s="99"/>
      <c r="L45" s="99">
        <f>ÚVT!R43/1000</f>
        <v>0</v>
      </c>
      <c r="M45" s="99">
        <f>CJV!R43/1000</f>
        <v>0</v>
      </c>
      <c r="N45" s="99">
        <f>CZS!R43/1000</f>
        <v>0</v>
      </c>
      <c r="O45" s="74">
        <f>RMU!R43/1000</f>
        <v>0</v>
      </c>
      <c r="P45" s="195" t="e">
        <f t="shared" si="4"/>
        <v>#REF!</v>
      </c>
      <c r="Q45" s="156"/>
      <c r="R45" s="54">
        <f>ostatní!Q43</f>
        <v>120338</v>
      </c>
      <c r="S45" s="54">
        <f>ostatni_skut!S45</f>
        <v>103618.25413</v>
      </c>
      <c r="T45" s="176"/>
      <c r="U45" s="176"/>
    </row>
    <row r="46" spans="1:21" s="14" customFormat="1" ht="12" thickBot="1" x14ac:dyDescent="0.25">
      <c r="A46" s="22" t="s">
        <v>59</v>
      </c>
      <c r="B46" s="23"/>
      <c r="C46" s="23"/>
      <c r="D46" s="23"/>
      <c r="E46" s="75">
        <v>44</v>
      </c>
      <c r="F46" s="84">
        <f>F29+F34+F38+F43+F44+F45-F4-F27</f>
        <v>0</v>
      </c>
      <c r="G46" s="100">
        <f>G29+G34+G38+G43+G44+G45-G4-G27</f>
        <v>0</v>
      </c>
      <c r="H46" s="100">
        <f>H29+H34+H38+H43+H44+H45-H4-H27</f>
        <v>0</v>
      </c>
      <c r="I46" s="100">
        <f>I29+I34+I38+I43+I44+I45-I4-I27</f>
        <v>0</v>
      </c>
      <c r="J46" s="100" t="e">
        <f>J29+J34+J38+J43+J44+J45-J4-J27</f>
        <v>#REF!</v>
      </c>
      <c r="K46" s="100"/>
      <c r="L46" s="100">
        <f>L29+L34+L38+L43+L44+L45-L4-L27</f>
        <v>0</v>
      </c>
      <c r="M46" s="100">
        <f>M29+M34+M38+M43+M44+M45-M4-M27</f>
        <v>0</v>
      </c>
      <c r="N46" s="100">
        <f>N29+N34+N38+N43+N44+N45-N4-N27</f>
        <v>0</v>
      </c>
      <c r="O46" s="92">
        <f>O29+O34+O38+O43+O44+O45-O4-O27</f>
        <v>0</v>
      </c>
      <c r="P46" s="196" t="e">
        <f>P29+P34+P38+P43+P44+P45-P4-P27</f>
        <v>#REF!</v>
      </c>
      <c r="Q46" s="56">
        <f>Q29+Q34+Q38+Q43+Q44+Q45+-Q4-Q27</f>
        <v>0</v>
      </c>
      <c r="R46" s="49">
        <f>ostatní!Q44</f>
        <v>50460.799428944243</v>
      </c>
      <c r="S46" s="49">
        <f>ostatni_skut!S46</f>
        <v>43110.780170000216</v>
      </c>
      <c r="T46" s="176"/>
      <c r="U46" s="176"/>
    </row>
    <row r="47" spans="1:21" ht="13.8" thickBot="1" x14ac:dyDescent="0.3">
      <c r="A47" s="18" t="s">
        <v>60</v>
      </c>
      <c r="B47" s="19"/>
      <c r="C47" s="19"/>
      <c r="D47" s="19"/>
      <c r="E47" s="77">
        <v>45</v>
      </c>
      <c r="F47" s="81" t="e">
        <f t="shared" ref="F47:S47" si="5">F28-F3</f>
        <v>#REF!</v>
      </c>
      <c r="G47" s="95" t="e">
        <f t="shared" si="5"/>
        <v>#REF!</v>
      </c>
      <c r="H47" s="95" t="e">
        <f t="shared" si="5"/>
        <v>#REF!</v>
      </c>
      <c r="I47" s="95" t="e">
        <f t="shared" si="5"/>
        <v>#REF!</v>
      </c>
      <c r="J47" s="95" t="e">
        <f t="shared" si="5"/>
        <v>#REF!</v>
      </c>
      <c r="K47" s="95">
        <f t="shared" si="5"/>
        <v>0</v>
      </c>
      <c r="L47" s="95" t="e">
        <f t="shared" si="5"/>
        <v>#REF!</v>
      </c>
      <c r="M47" s="95" t="e">
        <f t="shared" si="5"/>
        <v>#REF!</v>
      </c>
      <c r="N47" s="95" t="e">
        <f t="shared" si="5"/>
        <v>#REF!</v>
      </c>
      <c r="O47" s="87" t="e">
        <f t="shared" si="5"/>
        <v>#REF!</v>
      </c>
      <c r="P47" s="78" t="e">
        <f t="shared" si="5"/>
        <v>#REF!</v>
      </c>
      <c r="Q47" s="41">
        <f t="shared" si="5"/>
        <v>0</v>
      </c>
      <c r="R47" s="42" t="e">
        <f t="shared" si="5"/>
        <v>#REF!</v>
      </c>
      <c r="S47" s="42" t="e">
        <f t="shared" si="5"/>
        <v>#REF!</v>
      </c>
    </row>
    <row r="48" spans="1:21" ht="9" customHeight="1" x14ac:dyDescent="0.25">
      <c r="A48" s="24"/>
      <c r="B48" s="24"/>
      <c r="C48" s="24"/>
      <c r="D48" s="24"/>
      <c r="E48" s="25"/>
    </row>
    <row r="49" spans="1:22" s="24" customFormat="1" ht="10.199999999999999" x14ac:dyDescent="0.2">
      <c r="A49" s="1077" t="s">
        <v>85</v>
      </c>
      <c r="B49" s="1078"/>
      <c r="C49" s="1078"/>
      <c r="D49" s="1078"/>
      <c r="E49" s="1078"/>
      <c r="F49" s="29" t="e">
        <f>SKM!#REF!/1000</f>
        <v>#REF!</v>
      </c>
      <c r="G49" s="29" t="e">
        <f>SUKB!#REF!/1000</f>
        <v>#REF!</v>
      </c>
      <c r="H49" s="29" t="e">
        <f>UCT!#REF!/1000</f>
        <v>#REF!</v>
      </c>
      <c r="I49" s="29" t="e">
        <f>SPSSN!#REF!/1000</f>
        <v>#REF!</v>
      </c>
      <c r="J49" s="29" t="e">
        <f>#REF!/1000</f>
        <v>#REF!</v>
      </c>
      <c r="K49" s="29"/>
      <c r="L49" s="29" t="e">
        <f>ÚVT!#REF!/1000</f>
        <v>#REF!</v>
      </c>
      <c r="M49" s="29" t="e">
        <f>CJV!#REF!/1000</f>
        <v>#REF!</v>
      </c>
      <c r="N49" s="29" t="e">
        <f>CZS!#REF!</f>
        <v>#REF!</v>
      </c>
      <c r="O49" s="29" t="e">
        <f>RMU!#REF!/1000</f>
        <v>#REF!</v>
      </c>
      <c r="P49" s="199" t="e">
        <f>ostatni!#REF!/1000</f>
        <v>#REF!</v>
      </c>
      <c r="Q49" s="29"/>
      <c r="R49" s="29"/>
      <c r="S49" s="29"/>
      <c r="T49" s="178"/>
      <c r="U49" s="178"/>
    </row>
    <row r="50" spans="1:22" s="24" customFormat="1" ht="10.199999999999999" x14ac:dyDescent="0.2">
      <c r="A50" s="1078"/>
      <c r="B50" s="1078"/>
      <c r="C50" s="1078"/>
      <c r="D50" s="1078"/>
      <c r="E50" s="1078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197"/>
      <c r="R50" s="29"/>
      <c r="S50" s="29"/>
      <c r="T50" s="178"/>
      <c r="U50" s="178"/>
    </row>
    <row r="51" spans="1:22" s="24" customFormat="1" ht="10.199999999999999" hidden="1" x14ac:dyDescent="0.2">
      <c r="A51" s="26" t="s">
        <v>63</v>
      </c>
      <c r="E51" s="25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97"/>
      <c r="R51" s="29"/>
      <c r="S51" s="29"/>
      <c r="T51" s="178"/>
      <c r="U51" s="178"/>
    </row>
    <row r="52" spans="1:22" s="24" customFormat="1" ht="10.199999999999999" hidden="1" x14ac:dyDescent="0.2">
      <c r="A52" s="26" t="s">
        <v>64</v>
      </c>
      <c r="E52" s="25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97"/>
      <c r="R52" s="29"/>
      <c r="S52" s="29"/>
      <c r="T52" s="178"/>
      <c r="U52" s="178"/>
    </row>
    <row r="53" spans="1:22" s="26" customFormat="1" ht="10.199999999999999" hidden="1" x14ac:dyDescent="0.2">
      <c r="A53" s="26" t="s">
        <v>66</v>
      </c>
      <c r="B53" s="26" t="s">
        <v>135</v>
      </c>
      <c r="E53" s="27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200"/>
      <c r="R53" s="40"/>
      <c r="S53" s="40"/>
      <c r="T53" s="178"/>
      <c r="U53" s="178"/>
    </row>
    <row r="54" spans="1:22" s="26" customFormat="1" ht="10.199999999999999" hidden="1" x14ac:dyDescent="0.2">
      <c r="A54" s="26" t="s">
        <v>67</v>
      </c>
      <c r="E54" s="27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200"/>
      <c r="R54" s="40"/>
      <c r="S54" s="40"/>
      <c r="T54" s="178"/>
      <c r="U54" s="178"/>
    </row>
    <row r="55" spans="1:22" s="26" customFormat="1" ht="10.199999999999999" hidden="1" x14ac:dyDescent="0.2">
      <c r="A55" s="26" t="s">
        <v>68</v>
      </c>
      <c r="E55" s="27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200"/>
      <c r="R55" s="40"/>
      <c r="S55" s="40"/>
      <c r="T55" s="178"/>
      <c r="U55" s="178"/>
    </row>
    <row r="56" spans="1:22" s="24" customFormat="1" ht="10.199999999999999" x14ac:dyDescent="0.2">
      <c r="A56" s="26"/>
      <c r="B56" s="26"/>
      <c r="C56" s="26"/>
      <c r="D56" s="26"/>
      <c r="E56" s="25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197"/>
      <c r="R56" s="29"/>
      <c r="S56" s="29"/>
      <c r="T56" s="178"/>
      <c r="U56" s="178"/>
    </row>
    <row r="57" spans="1:22" s="29" customFormat="1" ht="10.199999999999999" x14ac:dyDescent="0.2">
      <c r="A57" s="26"/>
      <c r="B57" s="26"/>
      <c r="C57" s="26"/>
      <c r="D57" s="26"/>
      <c r="E57" s="28"/>
      <c r="P57" s="197"/>
      <c r="T57" s="178"/>
      <c r="U57" s="178"/>
    </row>
    <row r="58" spans="1:22" s="29" customFormat="1" ht="10.199999999999999" x14ac:dyDescent="0.2">
      <c r="A58" s="26"/>
      <c r="B58" s="26"/>
      <c r="C58" s="26"/>
      <c r="D58" s="26"/>
      <c r="E58" s="28"/>
      <c r="P58" s="197"/>
    </row>
    <row r="59" spans="1:22" s="29" customFormat="1" ht="10.8" thickBot="1" x14ac:dyDescent="0.25">
      <c r="A59" s="26"/>
      <c r="B59" s="26"/>
      <c r="C59" s="26"/>
      <c r="D59" s="26"/>
      <c r="E59" s="28"/>
      <c r="P59" s="197"/>
    </row>
    <row r="60" spans="1:22" x14ac:dyDescent="0.25">
      <c r="A60" s="263" t="s">
        <v>135</v>
      </c>
      <c r="B60" s="167"/>
      <c r="C60" s="264"/>
      <c r="D60" s="264"/>
      <c r="E60" s="265"/>
      <c r="F60" s="231" t="e">
        <f>SKM!#REF!/1000</f>
        <v>#REF!</v>
      </c>
      <c r="G60" s="266" t="e">
        <f>SUKB!R55/1000</f>
        <v>#DIV/0!</v>
      </c>
      <c r="H60" s="266">
        <f>UCT!R49/1000</f>
        <v>0</v>
      </c>
      <c r="I60" s="266" t="e">
        <f>SPSSN!R58/1000</f>
        <v>#DIV/0!</v>
      </c>
      <c r="J60" s="266" t="e">
        <f>#REF!/1000</f>
        <v>#REF!</v>
      </c>
      <c r="K60" s="266"/>
      <c r="L60" s="266" t="e">
        <f>ÚVT!#REF!/1000</f>
        <v>#REF!</v>
      </c>
      <c r="M60" s="266" t="e">
        <f>CJV!R55/1000</f>
        <v>#DIV/0!</v>
      </c>
      <c r="N60" s="266" t="e">
        <f>CZS!R58/1000</f>
        <v>#DIV/0!</v>
      </c>
      <c r="O60" s="137" t="e">
        <f>RMU!#REF!/1000</f>
        <v>#REF!</v>
      </c>
      <c r="P60" s="220" t="e">
        <f>SUM(F60:O60)</f>
        <v>#REF!</v>
      </c>
      <c r="Q60" s="154"/>
      <c r="T60" s="29"/>
      <c r="U60" s="29"/>
      <c r="V60" s="29"/>
    </row>
    <row r="61" spans="1:22" x14ac:dyDescent="0.25">
      <c r="A61" s="267" t="s">
        <v>136</v>
      </c>
      <c r="B61" s="29"/>
      <c r="F61" s="203" t="e">
        <f>SKM!#REF!/1000</f>
        <v>#REF!</v>
      </c>
      <c r="G61" s="67" t="e">
        <f>SUKB!R56/1000</f>
        <v>#REF!</v>
      </c>
      <c r="H61" s="67" t="e">
        <f>UCT!R52/1000</f>
        <v>#DIV/0!</v>
      </c>
      <c r="I61" s="67" t="e">
        <f>SPSSN!R59/1000</f>
        <v>#DIV/0!</v>
      </c>
      <c r="J61" s="67" t="e">
        <f>#REF!/1000</f>
        <v>#REF!</v>
      </c>
      <c r="K61" s="67"/>
      <c r="L61" s="67" t="e">
        <f>ÚVT!#REF!/1000</f>
        <v>#REF!</v>
      </c>
      <c r="M61" s="67" t="e">
        <f>CJV!R56/1000</f>
        <v>#DIV/0!</v>
      </c>
      <c r="N61" s="67" t="e">
        <f>CZS!R59/1000</f>
        <v>#DIV/0!</v>
      </c>
      <c r="O61" s="90" t="e">
        <f>RMU!#REF!/1000</f>
        <v>#REF!</v>
      </c>
      <c r="P61" s="194" t="e">
        <f>SUM(F61:O61)</f>
        <v>#REF!</v>
      </c>
      <c r="Q61" s="155"/>
      <c r="T61" s="29"/>
      <c r="U61" s="29"/>
      <c r="V61" s="29"/>
    </row>
    <row r="62" spans="1:22" x14ac:dyDescent="0.25">
      <c r="A62" s="267" t="s">
        <v>137</v>
      </c>
      <c r="F62" s="203" t="e">
        <f>SKM!#REF!/1000</f>
        <v>#REF!</v>
      </c>
      <c r="G62" s="67" t="e">
        <f>SUKB!R57/1000</f>
        <v>#DIV/0!</v>
      </c>
      <c r="H62" s="67" t="e">
        <f>UCT!R53/1000</f>
        <v>#DIV/0!</v>
      </c>
      <c r="I62" s="67" t="e">
        <f>SPSSN!R60/1000</f>
        <v>#DIV/0!</v>
      </c>
      <c r="J62" s="67" t="e">
        <f>#REF!/1000</f>
        <v>#REF!</v>
      </c>
      <c r="K62" s="67"/>
      <c r="L62" s="67" t="e">
        <f>ÚVT!#REF!/1000</f>
        <v>#REF!</v>
      </c>
      <c r="M62" s="67" t="e">
        <f>CJV!R57/1000</f>
        <v>#DIV/0!</v>
      </c>
      <c r="N62" s="67" t="e">
        <f>CZS!R60/1000</f>
        <v>#DIV/0!</v>
      </c>
      <c r="O62" s="90" t="e">
        <f>RMU!#REF!/1000</f>
        <v>#REF!</v>
      </c>
      <c r="P62" s="194" t="e">
        <f>SUM(F62:O62)</f>
        <v>#REF!</v>
      </c>
      <c r="Q62" s="155"/>
      <c r="T62" s="29"/>
      <c r="U62" s="29"/>
      <c r="V62" s="29"/>
    </row>
    <row r="63" spans="1:22" x14ac:dyDescent="0.25">
      <c r="A63" s="267" t="s">
        <v>140</v>
      </c>
      <c r="F63" s="203" t="e">
        <f>SKM!#REF!/1000</f>
        <v>#REF!</v>
      </c>
      <c r="G63" s="67" t="e">
        <f>SUKB!R58/1000</f>
        <v>#REF!</v>
      </c>
      <c r="H63" s="67" t="e">
        <f>UCT!R54/1000</f>
        <v>#DIV/0!</v>
      </c>
      <c r="I63" s="67" t="e">
        <f>SPSSN!R61/1000</f>
        <v>#DIV/0!</v>
      </c>
      <c r="J63" s="67" t="e">
        <f>#REF!/1000</f>
        <v>#REF!</v>
      </c>
      <c r="K63" s="67"/>
      <c r="L63" s="67" t="e">
        <f>ÚVT!#REF!/1000</f>
        <v>#REF!</v>
      </c>
      <c r="M63" s="67" t="e">
        <f>CJV!R58/1000</f>
        <v>#DIV/0!</v>
      </c>
      <c r="N63" s="67" t="e">
        <f>CZS!R61/1000</f>
        <v>#DIV/0!</v>
      </c>
      <c r="O63" s="90" t="e">
        <f>RMU!#REF!/1000</f>
        <v>#REF!</v>
      </c>
      <c r="P63" s="194" t="e">
        <f>SUM(F63:O63)</f>
        <v>#REF!</v>
      </c>
      <c r="Q63" s="155"/>
      <c r="T63" s="29"/>
      <c r="U63" s="29"/>
      <c r="V63" s="29"/>
    </row>
    <row r="64" spans="1:22" ht="13.8" thickBot="1" x14ac:dyDescent="0.3">
      <c r="A64" s="268" t="s">
        <v>139</v>
      </c>
      <c r="B64" s="269"/>
      <c r="C64" s="269"/>
      <c r="D64" s="269"/>
      <c r="E64" s="270"/>
      <c r="F64" s="271" t="e">
        <f>SKM!#REF!/1000</f>
        <v>#REF!</v>
      </c>
      <c r="G64" s="272" t="e">
        <f>SUKB!R59/1000</f>
        <v>#REF!</v>
      </c>
      <c r="H64" s="272" t="e">
        <f>UCT!R55/1000</f>
        <v>#DIV/0!</v>
      </c>
      <c r="I64" s="272" t="e">
        <f>SPSSN!R62/1000</f>
        <v>#DIV/0!</v>
      </c>
      <c r="J64" s="272" t="e">
        <f>#REF!/1000</f>
        <v>#REF!</v>
      </c>
      <c r="K64" s="272"/>
      <c r="L64" s="272" t="e">
        <f>ÚVT!#REF!/1000</f>
        <v>#REF!</v>
      </c>
      <c r="M64" s="272" t="e">
        <f>CJV!R59/1000</f>
        <v>#DIV/0!</v>
      </c>
      <c r="N64" s="272" t="e">
        <f>CZS!R62/1000</f>
        <v>#DIV/0!</v>
      </c>
      <c r="O64" s="273" t="e">
        <f>RMU!#REF!/1000</f>
        <v>#REF!</v>
      </c>
      <c r="P64" s="274" t="e">
        <f>SUM(F64:O64)</f>
        <v>#REF!</v>
      </c>
      <c r="Q64" s="275"/>
      <c r="T64" s="29"/>
      <c r="U64" s="29"/>
      <c r="V64" s="29"/>
    </row>
    <row r="65" spans="1:22" x14ac:dyDescent="0.25">
      <c r="A65" s="24" t="s">
        <v>141</v>
      </c>
      <c r="F65" s="64" t="e">
        <f>F47-F64</f>
        <v>#REF!</v>
      </c>
      <c r="G65" s="64" t="e">
        <f t="shared" ref="G65:P65" si="6">G47-G64</f>
        <v>#REF!</v>
      </c>
      <c r="H65" s="64" t="e">
        <f t="shared" si="6"/>
        <v>#REF!</v>
      </c>
      <c r="I65" s="64" t="e">
        <f t="shared" si="6"/>
        <v>#REF!</v>
      </c>
      <c r="J65" s="64" t="e">
        <f t="shared" si="6"/>
        <v>#REF!</v>
      </c>
      <c r="K65" s="64">
        <f t="shared" si="6"/>
        <v>0</v>
      </c>
      <c r="L65" s="64" t="e">
        <f t="shared" si="6"/>
        <v>#REF!</v>
      </c>
      <c r="M65" s="64" t="e">
        <f t="shared" si="6"/>
        <v>#REF!</v>
      </c>
      <c r="N65" s="64" t="e">
        <f t="shared" si="6"/>
        <v>#REF!</v>
      </c>
      <c r="O65" s="64" t="e">
        <f t="shared" si="6"/>
        <v>#REF!</v>
      </c>
      <c r="P65" s="64" t="e">
        <f t="shared" si="6"/>
        <v>#REF!</v>
      </c>
      <c r="T65" s="29"/>
      <c r="U65" s="29"/>
      <c r="V65" s="29"/>
    </row>
  </sheetData>
  <mergeCells count="3">
    <mergeCell ref="A1:D1"/>
    <mergeCell ref="C2:D2"/>
    <mergeCell ref="A49:E50"/>
  </mergeCells>
  <phoneticPr fontId="0" type="noConversion"/>
  <conditionalFormatting sqref="F47:O47">
    <cfRule type="cellIs" dxfId="0" priority="1" stopIfTrue="1" operator="lessThan">
      <formula>0</formula>
    </cfRule>
  </conditionalFormatting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75" orientation="landscape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T61"/>
  <sheetViews>
    <sheetView showGridLines="0" topLeftCell="A21" workbookViewId="0">
      <selection activeCell="T50" sqref="T50"/>
    </sheetView>
  </sheetViews>
  <sheetFormatPr defaultColWidth="8.5546875" defaultRowHeight="13.8" x14ac:dyDescent="0.3"/>
  <cols>
    <col min="1" max="1" width="8.44140625" style="339" customWidth="1"/>
    <col min="2" max="2" width="5.5546875" style="339" customWidth="1"/>
    <col min="3" max="3" width="6.44140625" style="339" customWidth="1"/>
    <col min="4" max="4" width="6.88671875" style="339" customWidth="1"/>
    <col min="5" max="5" width="23" style="339" customWidth="1"/>
    <col min="6" max="6" width="3.5546875" style="430" bestFit="1" customWidth="1"/>
    <col min="7" max="7" width="64.44140625" style="423" customWidth="1"/>
    <col min="8" max="8" width="10" style="339" customWidth="1"/>
    <col min="9" max="9" width="5.109375" style="339" hidden="1" customWidth="1"/>
    <col min="10" max="10" width="7.5546875" style="368" customWidth="1"/>
    <col min="11" max="14" width="8" style="368" customWidth="1"/>
    <col min="15" max="15" width="8.109375" style="368" customWidth="1"/>
    <col min="16" max="16" width="10.109375" style="421" customWidth="1"/>
    <col min="17" max="16384" width="8.5546875" style="339"/>
  </cols>
  <sheetData>
    <row r="1" spans="1:20" ht="15.75" customHeight="1" x14ac:dyDescent="0.3">
      <c r="A1" s="1080" t="s">
        <v>159</v>
      </c>
      <c r="B1" s="1081"/>
      <c r="C1" s="1081"/>
      <c r="D1" s="1082"/>
      <c r="E1" s="332"/>
      <c r="F1" s="333"/>
      <c r="G1" s="334"/>
      <c r="H1" s="335" t="s">
        <v>0</v>
      </c>
      <c r="I1" s="336" t="s">
        <v>1</v>
      </c>
      <c r="J1" s="337" t="s">
        <v>2</v>
      </c>
      <c r="K1" s="1083" t="s">
        <v>3</v>
      </c>
      <c r="L1" s="1084"/>
      <c r="M1" s="1084"/>
      <c r="N1" s="1084"/>
      <c r="O1" s="1085"/>
      <c r="P1" s="338" t="s">
        <v>4</v>
      </c>
    </row>
    <row r="2" spans="1:20" ht="14.4" thickBot="1" x14ac:dyDescent="0.35">
      <c r="A2" s="340" t="s">
        <v>154</v>
      </c>
      <c r="B2" s="341"/>
      <c r="C2" s="341"/>
      <c r="D2" s="342"/>
      <c r="E2" s="342"/>
      <c r="F2" s="343" t="s">
        <v>5</v>
      </c>
      <c r="G2" s="344" t="s">
        <v>6</v>
      </c>
      <c r="H2" s="345">
        <v>2014</v>
      </c>
      <c r="I2" s="346" t="s">
        <v>7</v>
      </c>
      <c r="J2" s="347" t="s">
        <v>8</v>
      </c>
      <c r="K2" s="348" t="s">
        <v>9</v>
      </c>
      <c r="L2" s="349" t="s">
        <v>10</v>
      </c>
      <c r="M2" s="349" t="s">
        <v>11</v>
      </c>
      <c r="N2" s="349" t="s">
        <v>107</v>
      </c>
      <c r="O2" s="349" t="s">
        <v>12</v>
      </c>
      <c r="P2" s="350">
        <v>2013</v>
      </c>
    </row>
    <row r="3" spans="1:20" ht="14.4" thickBot="1" x14ac:dyDescent="0.35">
      <c r="A3" s="351" t="s">
        <v>13</v>
      </c>
      <c r="B3" s="352"/>
      <c r="C3" s="352"/>
      <c r="D3" s="352"/>
      <c r="E3" s="352"/>
      <c r="F3" s="353">
        <v>1</v>
      </c>
      <c r="G3" s="354"/>
      <c r="H3" s="355">
        <f t="shared" ref="H3:P3" si="0">H4+SUM(H18:H29)</f>
        <v>0</v>
      </c>
      <c r="I3" s="356">
        <f t="shared" si="0"/>
        <v>0</v>
      </c>
      <c r="J3" s="357">
        <f t="shared" si="0"/>
        <v>0</v>
      </c>
      <c r="K3" s="358">
        <f t="shared" si="0"/>
        <v>0</v>
      </c>
      <c r="L3" s="358">
        <f t="shared" si="0"/>
        <v>0</v>
      </c>
      <c r="M3" s="358">
        <f t="shared" si="0"/>
        <v>0</v>
      </c>
      <c r="N3" s="357">
        <f t="shared" si="0"/>
        <v>0</v>
      </c>
      <c r="O3" s="357">
        <f t="shared" si="0"/>
        <v>0</v>
      </c>
      <c r="P3" s="359">
        <f t="shared" si="0"/>
        <v>0</v>
      </c>
    </row>
    <row r="4" spans="1:20" s="368" customFormat="1" x14ac:dyDescent="0.3">
      <c r="A4" s="360" t="s">
        <v>14</v>
      </c>
      <c r="B4" s="361" t="s">
        <v>15</v>
      </c>
      <c r="C4" s="361"/>
      <c r="D4" s="361"/>
      <c r="E4" s="361"/>
      <c r="F4" s="362">
        <v>2</v>
      </c>
      <c r="G4" s="363" t="s">
        <v>155</v>
      </c>
      <c r="H4" s="364">
        <f t="shared" ref="H4:P4" si="1">SUM(H5:H15)</f>
        <v>0</v>
      </c>
      <c r="I4" s="365">
        <f t="shared" si="1"/>
        <v>0</v>
      </c>
      <c r="J4" s="365">
        <f t="shared" si="1"/>
        <v>0</v>
      </c>
      <c r="K4" s="366">
        <f t="shared" si="1"/>
        <v>0</v>
      </c>
      <c r="L4" s="366">
        <f t="shared" si="1"/>
        <v>0</v>
      </c>
      <c r="M4" s="366">
        <f t="shared" si="1"/>
        <v>0</v>
      </c>
      <c r="N4" s="365">
        <f t="shared" si="1"/>
        <v>0</v>
      </c>
      <c r="O4" s="365">
        <f t="shared" si="1"/>
        <v>0</v>
      </c>
      <c r="P4" s="367">
        <f t="shared" si="1"/>
        <v>0</v>
      </c>
    </row>
    <row r="5" spans="1:20" s="370" customFormat="1" x14ac:dyDescent="0.3">
      <c r="A5" s="369"/>
      <c r="C5" s="370" t="s">
        <v>16</v>
      </c>
      <c r="D5" s="371" t="s">
        <v>17</v>
      </c>
      <c r="E5" s="371"/>
      <c r="F5" s="372">
        <v>3</v>
      </c>
      <c r="G5" s="373"/>
      <c r="H5" s="374"/>
      <c r="I5" s="375"/>
      <c r="J5" s="376"/>
      <c r="K5" s="376"/>
      <c r="L5" s="377"/>
      <c r="M5" s="377"/>
      <c r="N5" s="375"/>
      <c r="O5" s="375"/>
      <c r="P5" s="378"/>
    </row>
    <row r="6" spans="1:20" s="370" customFormat="1" x14ac:dyDescent="0.3">
      <c r="A6" s="369"/>
      <c r="D6" s="371" t="s">
        <v>18</v>
      </c>
      <c r="E6" s="371"/>
      <c r="F6" s="372">
        <v>4</v>
      </c>
      <c r="G6" s="373"/>
      <c r="H6" s="374"/>
      <c r="I6" s="375"/>
      <c r="J6" s="376"/>
      <c r="K6" s="376"/>
      <c r="L6" s="377"/>
      <c r="M6" s="377"/>
      <c r="N6" s="375"/>
      <c r="O6" s="375"/>
      <c r="P6" s="378"/>
    </row>
    <row r="7" spans="1:20" s="370" customFormat="1" x14ac:dyDescent="0.3">
      <c r="A7" s="369"/>
      <c r="D7" s="371" t="s">
        <v>19</v>
      </c>
      <c r="E7" s="371"/>
      <c r="F7" s="372">
        <v>5</v>
      </c>
      <c r="G7" s="373"/>
      <c r="H7" s="374"/>
      <c r="I7" s="375"/>
      <c r="J7" s="376"/>
      <c r="K7" s="376"/>
      <c r="L7" s="377"/>
      <c r="M7" s="377"/>
      <c r="N7" s="375"/>
      <c r="O7" s="375"/>
      <c r="P7" s="378"/>
    </row>
    <row r="8" spans="1:20" s="370" customFormat="1" x14ac:dyDescent="0.3">
      <c r="A8" s="369"/>
      <c r="D8" s="371" t="s">
        <v>20</v>
      </c>
      <c r="E8" s="371"/>
      <c r="F8" s="372">
        <v>6</v>
      </c>
      <c r="G8" s="373"/>
      <c r="H8" s="374"/>
      <c r="I8" s="375"/>
      <c r="J8" s="376"/>
      <c r="K8" s="376"/>
      <c r="L8" s="377"/>
      <c r="M8" s="377"/>
      <c r="N8" s="375"/>
      <c r="O8" s="375"/>
      <c r="P8" s="378"/>
    </row>
    <row r="9" spans="1:20" s="370" customFormat="1" x14ac:dyDescent="0.3">
      <c r="A9" s="369"/>
      <c r="D9" s="371" t="s">
        <v>21</v>
      </c>
      <c r="E9" s="371"/>
      <c r="F9" s="372">
        <v>7</v>
      </c>
      <c r="G9" s="373"/>
      <c r="H9" s="374"/>
      <c r="I9" s="375"/>
      <c r="J9" s="376"/>
      <c r="K9" s="376"/>
      <c r="L9" s="377"/>
      <c r="M9" s="377"/>
      <c r="N9" s="375"/>
      <c r="O9" s="375"/>
      <c r="P9" s="378"/>
    </row>
    <row r="10" spans="1:20" s="370" customFormat="1" x14ac:dyDescent="0.3">
      <c r="A10" s="369"/>
      <c r="D10" s="371" t="s">
        <v>22</v>
      </c>
      <c r="E10" s="371"/>
      <c r="F10" s="372">
        <v>8</v>
      </c>
      <c r="G10" s="373"/>
      <c r="H10" s="374"/>
      <c r="I10" s="375"/>
      <c r="J10" s="376"/>
      <c r="K10" s="376"/>
      <c r="L10" s="377"/>
      <c r="M10" s="377"/>
      <c r="N10" s="375"/>
      <c r="O10" s="375"/>
      <c r="P10" s="378"/>
      <c r="R10" s="379"/>
      <c r="S10" s="379"/>
      <c r="T10" s="379"/>
    </row>
    <row r="11" spans="1:20" s="370" customFormat="1" x14ac:dyDescent="0.3">
      <c r="A11" s="369"/>
      <c r="D11" s="371" t="s">
        <v>23</v>
      </c>
      <c r="E11" s="371"/>
      <c r="F11" s="372">
        <v>9</v>
      </c>
      <c r="G11" s="373"/>
      <c r="H11" s="374"/>
      <c r="I11" s="375"/>
      <c r="J11" s="376"/>
      <c r="K11" s="376"/>
      <c r="L11" s="377"/>
      <c r="M11" s="377"/>
      <c r="N11" s="375"/>
      <c r="O11" s="375"/>
      <c r="P11" s="378"/>
      <c r="R11" s="379"/>
      <c r="S11" s="379"/>
      <c r="T11" s="379"/>
    </row>
    <row r="12" spans="1:20" s="370" customFormat="1" x14ac:dyDescent="0.3">
      <c r="A12" s="369"/>
      <c r="D12" s="371" t="s">
        <v>24</v>
      </c>
      <c r="E12" s="371"/>
      <c r="F12" s="372">
        <v>10</v>
      </c>
      <c r="G12" s="373"/>
      <c r="H12" s="374"/>
      <c r="I12" s="375"/>
      <c r="J12" s="376"/>
      <c r="K12" s="376"/>
      <c r="L12" s="377"/>
      <c r="M12" s="377"/>
      <c r="N12" s="375"/>
      <c r="O12" s="375"/>
      <c r="P12" s="378"/>
    </row>
    <row r="13" spans="1:20" s="370" customFormat="1" x14ac:dyDescent="0.3">
      <c r="A13" s="369"/>
      <c r="D13" s="371" t="s">
        <v>25</v>
      </c>
      <c r="E13" s="371"/>
      <c r="F13" s="372">
        <v>11</v>
      </c>
      <c r="G13" s="373"/>
      <c r="H13" s="374"/>
      <c r="I13" s="375"/>
      <c r="J13" s="376"/>
      <c r="K13" s="376"/>
      <c r="L13" s="377"/>
      <c r="M13" s="377"/>
      <c r="N13" s="375"/>
      <c r="O13" s="375"/>
      <c r="P13" s="378"/>
    </row>
    <row r="14" spans="1:20" s="370" customFormat="1" x14ac:dyDescent="0.3">
      <c r="A14" s="369"/>
      <c r="D14" s="371" t="s">
        <v>26</v>
      </c>
      <c r="E14" s="371"/>
      <c r="F14" s="372">
        <v>12</v>
      </c>
      <c r="G14" s="373"/>
      <c r="H14" s="374"/>
      <c r="I14" s="375"/>
      <c r="J14" s="376"/>
      <c r="K14" s="376"/>
      <c r="L14" s="377"/>
      <c r="M14" s="377"/>
      <c r="N14" s="375"/>
      <c r="O14" s="375"/>
      <c r="P14" s="378"/>
    </row>
    <row r="15" spans="1:20" s="370" customFormat="1" x14ac:dyDescent="0.3">
      <c r="A15" s="369"/>
      <c r="C15" s="371"/>
      <c r="D15" s="371" t="s">
        <v>27</v>
      </c>
      <c r="E15" s="371"/>
      <c r="F15" s="372">
        <v>13</v>
      </c>
      <c r="G15" s="373"/>
      <c r="H15" s="374"/>
      <c r="I15" s="375"/>
      <c r="J15" s="376"/>
      <c r="K15" s="376"/>
      <c r="L15" s="377"/>
      <c r="M15" s="377"/>
      <c r="N15" s="375"/>
      <c r="O15" s="375"/>
      <c r="P15" s="378"/>
    </row>
    <row r="16" spans="1:20" s="381" customFormat="1" ht="10.199999999999999" hidden="1" x14ac:dyDescent="0.2">
      <c r="A16" s="380"/>
      <c r="C16" s="382"/>
      <c r="D16" s="382"/>
      <c r="E16" s="382" t="s">
        <v>127</v>
      </c>
      <c r="F16" s="383" t="s">
        <v>128</v>
      </c>
      <c r="G16" s="384"/>
      <c r="H16" s="385"/>
      <c r="I16" s="386"/>
      <c r="J16" s="387"/>
      <c r="K16" s="387"/>
      <c r="L16" s="388"/>
      <c r="M16" s="388"/>
      <c r="N16" s="386"/>
      <c r="O16" s="386"/>
      <c r="P16" s="378"/>
    </row>
    <row r="17" spans="1:16" s="381" customFormat="1" ht="10.199999999999999" hidden="1" x14ac:dyDescent="0.2">
      <c r="A17" s="380"/>
      <c r="C17" s="382"/>
      <c r="D17" s="382"/>
      <c r="E17" s="382" t="s">
        <v>129</v>
      </c>
      <c r="F17" s="383" t="s">
        <v>130</v>
      </c>
      <c r="G17" s="384"/>
      <c r="H17" s="385"/>
      <c r="I17" s="386"/>
      <c r="J17" s="387"/>
      <c r="K17" s="387"/>
      <c r="L17" s="388"/>
      <c r="M17" s="388"/>
      <c r="N17" s="386"/>
      <c r="O17" s="386"/>
      <c r="P17" s="378"/>
    </row>
    <row r="18" spans="1:16" s="368" customFormat="1" x14ac:dyDescent="0.3">
      <c r="A18" s="360"/>
      <c r="B18" s="389" t="s">
        <v>28</v>
      </c>
      <c r="C18" s="390"/>
      <c r="D18" s="390"/>
      <c r="E18" s="390"/>
      <c r="F18" s="391">
        <v>14</v>
      </c>
      <c r="G18" s="392" t="s">
        <v>29</v>
      </c>
      <c r="H18" s="393"/>
      <c r="I18" s="394"/>
      <c r="J18" s="395"/>
      <c r="K18" s="395"/>
      <c r="L18" s="396"/>
      <c r="M18" s="396"/>
      <c r="N18" s="394"/>
      <c r="O18" s="394"/>
      <c r="P18" s="397"/>
    </row>
    <row r="19" spans="1:16" s="368" customFormat="1" x14ac:dyDescent="0.3">
      <c r="A19" s="360"/>
      <c r="B19" s="389" t="s">
        <v>30</v>
      </c>
      <c r="C19" s="390"/>
      <c r="D19" s="390"/>
      <c r="E19" s="390"/>
      <c r="F19" s="391">
        <v>15</v>
      </c>
      <c r="G19" s="392" t="s">
        <v>31</v>
      </c>
      <c r="H19" s="393"/>
      <c r="I19" s="394"/>
      <c r="J19" s="395"/>
      <c r="K19" s="395"/>
      <c r="L19" s="396"/>
      <c r="M19" s="396"/>
      <c r="N19" s="394"/>
      <c r="O19" s="394"/>
      <c r="P19" s="397"/>
    </row>
    <row r="20" spans="1:16" s="368" customFormat="1" x14ac:dyDescent="0.3">
      <c r="A20" s="360"/>
      <c r="B20" s="389" t="s">
        <v>32</v>
      </c>
      <c r="C20" s="390"/>
      <c r="D20" s="390"/>
      <c r="E20" s="390"/>
      <c r="F20" s="391">
        <v>16</v>
      </c>
      <c r="G20" s="392" t="s">
        <v>33</v>
      </c>
      <c r="H20" s="393"/>
      <c r="I20" s="394"/>
      <c r="J20" s="395"/>
      <c r="K20" s="395"/>
      <c r="L20" s="396"/>
      <c r="M20" s="396"/>
      <c r="N20" s="394"/>
      <c r="O20" s="394"/>
      <c r="P20" s="397"/>
    </row>
    <row r="21" spans="1:16" s="368" customFormat="1" x14ac:dyDescent="0.3">
      <c r="A21" s="360"/>
      <c r="B21" s="389" t="s">
        <v>34</v>
      </c>
      <c r="C21" s="390"/>
      <c r="D21" s="390"/>
      <c r="E21" s="390"/>
      <c r="F21" s="391">
        <v>17</v>
      </c>
      <c r="G21" s="398" t="s">
        <v>35</v>
      </c>
      <c r="H21" s="393"/>
      <c r="I21" s="394"/>
      <c r="J21" s="395"/>
      <c r="K21" s="395"/>
      <c r="L21" s="396"/>
      <c r="M21" s="396"/>
      <c r="N21" s="394"/>
      <c r="O21" s="394"/>
      <c r="P21" s="397"/>
    </row>
    <row r="22" spans="1:16" s="368" customFormat="1" x14ac:dyDescent="0.3">
      <c r="A22" s="360"/>
      <c r="B22" s="389" t="s">
        <v>36</v>
      </c>
      <c r="C22" s="389"/>
      <c r="D22" s="389"/>
      <c r="E22" s="390"/>
      <c r="F22" s="391">
        <v>18</v>
      </c>
      <c r="G22" s="398" t="s">
        <v>37</v>
      </c>
      <c r="H22" s="393"/>
      <c r="I22" s="394"/>
      <c r="J22" s="395"/>
      <c r="K22" s="395"/>
      <c r="L22" s="396"/>
      <c r="M22" s="396"/>
      <c r="N22" s="394"/>
      <c r="O22" s="394"/>
      <c r="P22" s="397"/>
    </row>
    <row r="23" spans="1:16" s="368" customFormat="1" x14ac:dyDescent="0.3">
      <c r="A23" s="360"/>
      <c r="B23" s="389" t="s">
        <v>131</v>
      </c>
      <c r="C23" s="389"/>
      <c r="D23" s="389"/>
      <c r="E23" s="390"/>
      <c r="F23" s="391">
        <v>19</v>
      </c>
      <c r="G23" s="398" t="s">
        <v>39</v>
      </c>
      <c r="H23" s="393"/>
      <c r="I23" s="394"/>
      <c r="J23" s="395"/>
      <c r="K23" s="395"/>
      <c r="L23" s="396"/>
      <c r="M23" s="396"/>
      <c r="N23" s="394"/>
      <c r="O23" s="394"/>
      <c r="P23" s="397"/>
    </row>
    <row r="24" spans="1:16" s="368" customFormat="1" x14ac:dyDescent="0.3">
      <c r="A24" s="360"/>
      <c r="B24" s="389" t="s">
        <v>40</v>
      </c>
      <c r="C24" s="389"/>
      <c r="D24" s="389"/>
      <c r="E24" s="390"/>
      <c r="F24" s="391">
        <v>20</v>
      </c>
      <c r="G24" s="398" t="s">
        <v>41</v>
      </c>
      <c r="H24" s="393"/>
      <c r="I24" s="394"/>
      <c r="J24" s="394"/>
      <c r="K24" s="396"/>
      <c r="L24" s="396"/>
      <c r="M24" s="396"/>
      <c r="N24" s="394"/>
      <c r="O24" s="394"/>
      <c r="P24" s="397"/>
    </row>
    <row r="25" spans="1:16" s="368" customFormat="1" x14ac:dyDescent="0.3">
      <c r="A25" s="360"/>
      <c r="B25" s="389" t="s">
        <v>42</v>
      </c>
      <c r="C25" s="389"/>
      <c r="D25" s="389"/>
      <c r="E25" s="390"/>
      <c r="F25" s="391">
        <v>21</v>
      </c>
      <c r="G25" s="398">
        <v>2121</v>
      </c>
      <c r="H25" s="393"/>
      <c r="I25" s="394"/>
      <c r="J25" s="394"/>
      <c r="K25" s="396"/>
      <c r="L25" s="396"/>
      <c r="M25" s="396"/>
      <c r="N25" s="394"/>
      <c r="O25" s="394"/>
      <c r="P25" s="397"/>
    </row>
    <row r="26" spans="1:16" s="368" customFormat="1" x14ac:dyDescent="0.3">
      <c r="A26" s="360"/>
      <c r="B26" s="389" t="s">
        <v>43</v>
      </c>
      <c r="C26" s="389"/>
      <c r="D26" s="389"/>
      <c r="E26" s="390"/>
      <c r="F26" s="391">
        <v>22</v>
      </c>
      <c r="G26" s="398" t="s">
        <v>156</v>
      </c>
      <c r="H26" s="393"/>
      <c r="I26" s="394"/>
      <c r="J26" s="394"/>
      <c r="K26" s="396"/>
      <c r="L26" s="396"/>
      <c r="M26" s="396"/>
      <c r="N26" s="394"/>
      <c r="O26" s="394"/>
      <c r="P26" s="397"/>
    </row>
    <row r="27" spans="1:16" s="368" customFormat="1" x14ac:dyDescent="0.3">
      <c r="A27" s="360"/>
      <c r="B27" s="389" t="s">
        <v>145</v>
      </c>
      <c r="C27" s="389"/>
      <c r="D27" s="389"/>
      <c r="E27" s="390"/>
      <c r="F27" s="391">
        <v>23</v>
      </c>
      <c r="G27" s="398" t="s">
        <v>146</v>
      </c>
      <c r="H27" s="393"/>
      <c r="I27" s="394"/>
      <c r="J27" s="394"/>
      <c r="K27" s="396"/>
      <c r="L27" s="396"/>
      <c r="M27" s="396"/>
      <c r="N27" s="394"/>
      <c r="O27" s="394"/>
      <c r="P27" s="397"/>
    </row>
    <row r="28" spans="1:16" s="368" customFormat="1" x14ac:dyDescent="0.3">
      <c r="A28" s="360"/>
      <c r="B28" s="389" t="s">
        <v>44</v>
      </c>
      <c r="C28" s="389"/>
      <c r="D28" s="389"/>
      <c r="E28" s="390"/>
      <c r="F28" s="391">
        <v>24</v>
      </c>
      <c r="G28" s="398" t="s">
        <v>45</v>
      </c>
      <c r="H28" s="393"/>
      <c r="I28" s="394"/>
      <c r="J28" s="394"/>
      <c r="K28" s="396"/>
      <c r="L28" s="396"/>
      <c r="M28" s="396"/>
      <c r="N28" s="394"/>
      <c r="O28" s="394"/>
      <c r="P28" s="397"/>
    </row>
    <row r="29" spans="1:16" s="368" customFormat="1" ht="14.4" thickBot="1" x14ac:dyDescent="0.35">
      <c r="A29" s="360"/>
      <c r="B29" s="389" t="s">
        <v>46</v>
      </c>
      <c r="C29" s="389"/>
      <c r="D29" s="389"/>
      <c r="E29" s="390"/>
      <c r="F29" s="391">
        <v>25</v>
      </c>
      <c r="G29" s="398" t="s">
        <v>47</v>
      </c>
      <c r="H29" s="393"/>
      <c r="I29" s="394"/>
      <c r="J29" s="394"/>
      <c r="K29" s="396"/>
      <c r="L29" s="396"/>
      <c r="M29" s="396"/>
      <c r="N29" s="394"/>
      <c r="O29" s="394"/>
      <c r="P29" s="397"/>
    </row>
    <row r="30" spans="1:16" ht="14.4" thickBot="1" x14ac:dyDescent="0.35">
      <c r="A30" s="399" t="s">
        <v>48</v>
      </c>
      <c r="B30" s="400"/>
      <c r="C30" s="400"/>
      <c r="D30" s="400"/>
      <c r="E30" s="400"/>
      <c r="F30" s="353">
        <v>26</v>
      </c>
      <c r="G30" s="401"/>
      <c r="H30" s="355">
        <f t="shared" ref="H30:P30" si="2">SUM(H31:H47)</f>
        <v>0</v>
      </c>
      <c r="I30" s="356">
        <f t="shared" si="2"/>
        <v>0</v>
      </c>
      <c r="J30" s="357">
        <f t="shared" si="2"/>
        <v>0</v>
      </c>
      <c r="K30" s="358">
        <f t="shared" si="2"/>
        <v>0</v>
      </c>
      <c r="L30" s="358">
        <f t="shared" si="2"/>
        <v>0</v>
      </c>
      <c r="M30" s="358">
        <f t="shared" si="2"/>
        <v>0</v>
      </c>
      <c r="N30" s="357">
        <f t="shared" si="2"/>
        <v>0</v>
      </c>
      <c r="O30" s="357">
        <f t="shared" si="2"/>
        <v>0</v>
      </c>
      <c r="P30" s="359">
        <f t="shared" si="2"/>
        <v>0</v>
      </c>
    </row>
    <row r="31" spans="1:16" s="368" customFormat="1" x14ac:dyDescent="0.3">
      <c r="A31" s="360" t="s">
        <v>14</v>
      </c>
      <c r="B31" s="390" t="s">
        <v>49</v>
      </c>
      <c r="C31" s="390"/>
      <c r="D31" s="390"/>
      <c r="E31" s="390"/>
      <c r="F31" s="391">
        <v>27</v>
      </c>
      <c r="G31" s="392" t="s">
        <v>50</v>
      </c>
      <c r="H31" s="364"/>
      <c r="I31" s="365"/>
      <c r="J31" s="365"/>
      <c r="K31" s="366"/>
      <c r="L31" s="366"/>
      <c r="M31" s="366"/>
      <c r="N31" s="365"/>
      <c r="O31" s="365"/>
      <c r="P31" s="367"/>
    </row>
    <row r="32" spans="1:16" s="368" customFormat="1" x14ac:dyDescent="0.3">
      <c r="A32" s="360"/>
      <c r="B32" s="389" t="s">
        <v>28</v>
      </c>
      <c r="C32" s="389"/>
      <c r="D32" s="389"/>
      <c r="E32" s="390"/>
      <c r="F32" s="391">
        <v>28</v>
      </c>
      <c r="G32" s="398" t="s">
        <v>29</v>
      </c>
      <c r="H32" s="402"/>
      <c r="I32" s="403"/>
      <c r="J32" s="403"/>
      <c r="K32" s="404"/>
      <c r="L32" s="404"/>
      <c r="M32" s="404"/>
      <c r="N32" s="403"/>
      <c r="O32" s="403"/>
      <c r="P32" s="405"/>
    </row>
    <row r="33" spans="1:16" s="368" customFormat="1" x14ac:dyDescent="0.3">
      <c r="A33" s="360"/>
      <c r="B33" s="389" t="s">
        <v>30</v>
      </c>
      <c r="C33" s="389"/>
      <c r="D33" s="389"/>
      <c r="E33" s="390"/>
      <c r="F33" s="391">
        <v>29</v>
      </c>
      <c r="G33" s="398" t="s">
        <v>31</v>
      </c>
      <c r="H33" s="402"/>
      <c r="I33" s="403"/>
      <c r="J33" s="403"/>
      <c r="K33" s="404"/>
      <c r="L33" s="404"/>
      <c r="M33" s="404"/>
      <c r="N33" s="403"/>
      <c r="O33" s="403"/>
      <c r="P33" s="405"/>
    </row>
    <row r="34" spans="1:16" s="368" customFormat="1" x14ac:dyDescent="0.3">
      <c r="A34" s="360"/>
      <c r="B34" s="389" t="s">
        <v>32</v>
      </c>
      <c r="C34" s="390"/>
      <c r="D34" s="390"/>
      <c r="E34" s="390"/>
      <c r="F34" s="391">
        <v>30</v>
      </c>
      <c r="G34" s="392" t="s">
        <v>33</v>
      </c>
      <c r="H34" s="402"/>
      <c r="I34" s="403"/>
      <c r="J34" s="403"/>
      <c r="K34" s="404"/>
      <c r="L34" s="404"/>
      <c r="M34" s="404"/>
      <c r="N34" s="403"/>
      <c r="O34" s="403"/>
      <c r="P34" s="405"/>
    </row>
    <row r="35" spans="1:16" s="368" customFormat="1" x14ac:dyDescent="0.3">
      <c r="A35" s="360"/>
      <c r="B35" s="389" t="s">
        <v>34</v>
      </c>
      <c r="C35" s="389"/>
      <c r="D35" s="389"/>
      <c r="E35" s="390"/>
      <c r="F35" s="391">
        <v>31</v>
      </c>
      <c r="G35" s="398" t="s">
        <v>35</v>
      </c>
      <c r="H35" s="402"/>
      <c r="I35" s="403"/>
      <c r="J35" s="403"/>
      <c r="K35" s="404"/>
      <c r="L35" s="404"/>
      <c r="M35" s="404"/>
      <c r="N35" s="403"/>
      <c r="O35" s="403"/>
      <c r="P35" s="405"/>
    </row>
    <row r="36" spans="1:16" s="368" customFormat="1" x14ac:dyDescent="0.3">
      <c r="A36" s="360"/>
      <c r="B36" s="389" t="s">
        <v>51</v>
      </c>
      <c r="C36" s="389"/>
      <c r="D36" s="389"/>
      <c r="E36" s="390"/>
      <c r="F36" s="391">
        <v>32</v>
      </c>
      <c r="G36" s="398" t="s">
        <v>52</v>
      </c>
      <c r="H36" s="402"/>
      <c r="I36" s="403"/>
      <c r="J36" s="403"/>
      <c r="K36" s="404"/>
      <c r="L36" s="404"/>
      <c r="M36" s="404"/>
      <c r="N36" s="403"/>
      <c r="O36" s="403"/>
      <c r="P36" s="405"/>
    </row>
    <row r="37" spans="1:16" s="368" customFormat="1" x14ac:dyDescent="0.3">
      <c r="A37" s="360"/>
      <c r="B37" s="389" t="s">
        <v>36</v>
      </c>
      <c r="C37" s="389"/>
      <c r="D37" s="389"/>
      <c r="E37" s="390"/>
      <c r="F37" s="391">
        <v>33</v>
      </c>
      <c r="G37" s="398" t="s">
        <v>37</v>
      </c>
      <c r="H37" s="402"/>
      <c r="I37" s="403"/>
      <c r="J37" s="403"/>
      <c r="K37" s="404"/>
      <c r="L37" s="404"/>
      <c r="M37" s="404"/>
      <c r="N37" s="403"/>
      <c r="O37" s="403"/>
      <c r="P37" s="405"/>
    </row>
    <row r="38" spans="1:16" s="368" customFormat="1" x14ac:dyDescent="0.3">
      <c r="A38" s="360"/>
      <c r="B38" s="389" t="s">
        <v>131</v>
      </c>
      <c r="C38" s="389"/>
      <c r="D38" s="389"/>
      <c r="E38" s="390"/>
      <c r="F38" s="391">
        <v>34</v>
      </c>
      <c r="G38" s="398" t="s">
        <v>39</v>
      </c>
      <c r="H38" s="402"/>
      <c r="I38" s="403"/>
      <c r="J38" s="403"/>
      <c r="K38" s="404"/>
      <c r="L38" s="404"/>
      <c r="M38" s="404"/>
      <c r="N38" s="403"/>
      <c r="O38" s="403"/>
      <c r="P38" s="405"/>
    </row>
    <row r="39" spans="1:16" s="368" customFormat="1" x14ac:dyDescent="0.3">
      <c r="A39" s="360"/>
      <c r="B39" s="389" t="s">
        <v>53</v>
      </c>
      <c r="C39" s="389"/>
      <c r="D39" s="389"/>
      <c r="E39" s="390"/>
      <c r="F39" s="391">
        <v>35</v>
      </c>
      <c r="G39" s="398" t="s">
        <v>41</v>
      </c>
      <c r="H39" s="402"/>
      <c r="I39" s="403"/>
      <c r="J39" s="403"/>
      <c r="K39" s="404"/>
      <c r="L39" s="404"/>
      <c r="M39" s="404"/>
      <c r="N39" s="403"/>
      <c r="O39" s="403"/>
      <c r="P39" s="405"/>
    </row>
    <row r="40" spans="1:16" s="368" customFormat="1" x14ac:dyDescent="0.3">
      <c r="A40" s="360"/>
      <c r="B40" s="389" t="s">
        <v>132</v>
      </c>
      <c r="C40" s="389"/>
      <c r="D40" s="389"/>
      <c r="E40" s="390"/>
      <c r="F40" s="391">
        <v>36</v>
      </c>
      <c r="G40" s="398" t="s">
        <v>164</v>
      </c>
      <c r="H40" s="402"/>
      <c r="I40" s="403"/>
      <c r="J40" s="403"/>
      <c r="K40" s="404"/>
      <c r="L40" s="404"/>
      <c r="M40" s="404"/>
      <c r="N40" s="403"/>
      <c r="O40" s="403"/>
      <c r="P40" s="405"/>
    </row>
    <row r="41" spans="1:16" s="368" customFormat="1" x14ac:dyDescent="0.3">
      <c r="A41" s="360"/>
      <c r="B41" s="389" t="s">
        <v>54</v>
      </c>
      <c r="C41" s="389"/>
      <c r="D41" s="389"/>
      <c r="E41" s="390"/>
      <c r="F41" s="391">
        <v>37</v>
      </c>
      <c r="G41" s="398">
        <v>2121</v>
      </c>
      <c r="H41" s="402"/>
      <c r="I41" s="403"/>
      <c r="J41" s="403"/>
      <c r="K41" s="404"/>
      <c r="L41" s="404"/>
      <c r="M41" s="404"/>
      <c r="N41" s="403"/>
      <c r="O41" s="403"/>
      <c r="P41" s="405"/>
    </row>
    <row r="42" spans="1:16" s="368" customFormat="1" x14ac:dyDescent="0.3">
      <c r="A42" s="360"/>
      <c r="B42" s="389" t="s">
        <v>55</v>
      </c>
      <c r="C42" s="389"/>
      <c r="D42" s="389"/>
      <c r="E42" s="390"/>
      <c r="F42" s="391">
        <v>38</v>
      </c>
      <c r="G42" s="398" t="s">
        <v>157</v>
      </c>
      <c r="H42" s="402"/>
      <c r="I42" s="403"/>
      <c r="J42" s="403"/>
      <c r="K42" s="404"/>
      <c r="L42" s="404"/>
      <c r="M42" s="404"/>
      <c r="N42" s="403"/>
      <c r="O42" s="403"/>
      <c r="P42" s="405"/>
    </row>
    <row r="43" spans="1:16" s="368" customFormat="1" x14ac:dyDescent="0.3">
      <c r="A43" s="360"/>
      <c r="B43" s="389" t="s">
        <v>145</v>
      </c>
      <c r="C43" s="389"/>
      <c r="D43" s="389"/>
      <c r="E43" s="390"/>
      <c r="F43" s="391">
        <v>39</v>
      </c>
      <c r="G43" s="398" t="s">
        <v>146</v>
      </c>
      <c r="H43" s="402"/>
      <c r="I43" s="403"/>
      <c r="J43" s="403"/>
      <c r="K43" s="404"/>
      <c r="L43" s="404"/>
      <c r="M43" s="404"/>
      <c r="N43" s="403"/>
      <c r="O43" s="403"/>
      <c r="P43" s="405"/>
    </row>
    <row r="44" spans="1:16" s="368" customFormat="1" x14ac:dyDescent="0.3">
      <c r="A44" s="360"/>
      <c r="B44" s="389" t="s">
        <v>56</v>
      </c>
      <c r="C44" s="389"/>
      <c r="D44" s="389"/>
      <c r="E44" s="390"/>
      <c r="F44" s="391">
        <v>40</v>
      </c>
      <c r="G44" s="398" t="s">
        <v>45</v>
      </c>
      <c r="H44" s="402"/>
      <c r="I44" s="403"/>
      <c r="J44" s="403"/>
      <c r="K44" s="404"/>
      <c r="L44" s="404"/>
      <c r="M44" s="404"/>
      <c r="N44" s="403"/>
      <c r="O44" s="403"/>
      <c r="P44" s="405"/>
    </row>
    <row r="45" spans="1:16" s="368" customFormat="1" x14ac:dyDescent="0.3">
      <c r="A45" s="360"/>
      <c r="B45" s="389" t="s">
        <v>57</v>
      </c>
      <c r="C45" s="389"/>
      <c r="D45" s="389"/>
      <c r="E45" s="390"/>
      <c r="F45" s="391">
        <v>41</v>
      </c>
      <c r="G45" s="398" t="s">
        <v>147</v>
      </c>
      <c r="H45" s="402"/>
      <c r="I45" s="403"/>
      <c r="J45" s="403"/>
      <c r="K45" s="404"/>
      <c r="L45" s="404"/>
      <c r="M45" s="404"/>
      <c r="N45" s="403"/>
      <c r="O45" s="403"/>
      <c r="P45" s="405"/>
    </row>
    <row r="46" spans="1:16" s="368" customFormat="1" x14ac:dyDescent="0.3">
      <c r="A46" s="360"/>
      <c r="B46" s="389" t="s">
        <v>58</v>
      </c>
      <c r="C46" s="389"/>
      <c r="D46" s="389"/>
      <c r="E46" s="390"/>
      <c r="F46" s="391">
        <v>42</v>
      </c>
      <c r="G46" s="398" t="s">
        <v>133</v>
      </c>
      <c r="H46" s="402"/>
      <c r="I46" s="403"/>
      <c r="J46" s="403"/>
      <c r="K46" s="404"/>
      <c r="L46" s="404"/>
      <c r="M46" s="404"/>
      <c r="N46" s="403"/>
      <c r="O46" s="403"/>
      <c r="P46" s="405"/>
    </row>
    <row r="47" spans="1:16" s="368" customFormat="1" x14ac:dyDescent="0.3">
      <c r="A47" s="406"/>
      <c r="B47" s="407" t="s">
        <v>46</v>
      </c>
      <c r="C47" s="407"/>
      <c r="D47" s="407"/>
      <c r="E47" s="407"/>
      <c r="F47" s="408">
        <v>43</v>
      </c>
      <c r="G47" s="409" t="s">
        <v>47</v>
      </c>
      <c r="H47" s="410"/>
      <c r="I47" s="411"/>
      <c r="J47" s="411"/>
      <c r="K47" s="412"/>
      <c r="L47" s="412"/>
      <c r="M47" s="412"/>
      <c r="N47" s="411"/>
      <c r="O47" s="411"/>
      <c r="P47" s="413"/>
    </row>
    <row r="48" spans="1:16" s="368" customFormat="1" ht="14.4" thickBot="1" x14ac:dyDescent="0.35">
      <c r="A48" s="414" t="s">
        <v>59</v>
      </c>
      <c r="B48" s="415"/>
      <c r="C48" s="415"/>
      <c r="D48" s="415"/>
      <c r="F48" s="391">
        <v>44</v>
      </c>
      <c r="G48" s="416"/>
      <c r="H48" s="417"/>
      <c r="I48" s="418"/>
      <c r="J48" s="418"/>
      <c r="K48" s="419"/>
      <c r="L48" s="419"/>
      <c r="M48" s="419"/>
      <c r="N48" s="418"/>
      <c r="O48" s="418"/>
      <c r="P48" s="420"/>
    </row>
    <row r="49" spans="1:16" ht="14.4" thickBot="1" x14ac:dyDescent="0.35">
      <c r="A49" s="399" t="s">
        <v>60</v>
      </c>
      <c r="B49" s="400"/>
      <c r="C49" s="400"/>
      <c r="D49" s="400"/>
      <c r="E49" s="400"/>
      <c r="F49" s="353">
        <v>45</v>
      </c>
      <c r="G49" s="401"/>
      <c r="H49" s="355">
        <f t="shared" ref="H49:P49" si="3">H30-H3</f>
        <v>0</v>
      </c>
      <c r="I49" s="356">
        <f t="shared" si="3"/>
        <v>0</v>
      </c>
      <c r="J49" s="357">
        <f t="shared" si="3"/>
        <v>0</v>
      </c>
      <c r="K49" s="358">
        <f t="shared" si="3"/>
        <v>0</v>
      </c>
      <c r="L49" s="358">
        <f t="shared" si="3"/>
        <v>0</v>
      </c>
      <c r="M49" s="358">
        <f t="shared" si="3"/>
        <v>0</v>
      </c>
      <c r="N49" s="357">
        <f t="shared" si="3"/>
        <v>0</v>
      </c>
      <c r="O49" s="357">
        <f t="shared" si="3"/>
        <v>0</v>
      </c>
      <c r="P49" s="359">
        <f t="shared" si="3"/>
        <v>0</v>
      </c>
    </row>
    <row r="50" spans="1:16" x14ac:dyDescent="0.3">
      <c r="A50" s="421" t="s">
        <v>61</v>
      </c>
      <c r="B50" s="421"/>
      <c r="C50" s="421"/>
      <c r="D50" s="421"/>
      <c r="E50" s="421"/>
      <c r="F50" s="422"/>
      <c r="G50" s="423" t="s">
        <v>62</v>
      </c>
    </row>
    <row r="51" spans="1:16" s="421" customFormat="1" x14ac:dyDescent="0.3">
      <c r="F51" s="422"/>
      <c r="G51" s="423"/>
      <c r="H51" s="339"/>
      <c r="J51" s="368"/>
      <c r="K51" s="368"/>
      <c r="L51" s="368"/>
      <c r="M51" s="368"/>
      <c r="N51" s="368"/>
      <c r="O51" s="368"/>
    </row>
    <row r="52" spans="1:16" s="421" customFormat="1" x14ac:dyDescent="0.3">
      <c r="A52" s="424" t="s">
        <v>63</v>
      </c>
      <c r="F52" s="422"/>
      <c r="G52" s="423"/>
      <c r="H52" s="339"/>
      <c r="J52" s="368"/>
      <c r="K52" s="368"/>
      <c r="L52" s="368"/>
      <c r="M52" s="368"/>
      <c r="N52" s="368"/>
      <c r="O52" s="368"/>
    </row>
    <row r="53" spans="1:16" s="421" customFormat="1" x14ac:dyDescent="0.3">
      <c r="A53" s="424" t="s">
        <v>142</v>
      </c>
      <c r="F53" s="422"/>
      <c r="G53" s="423"/>
      <c r="H53" s="339"/>
      <c r="J53" s="368"/>
      <c r="K53" s="368"/>
      <c r="L53" s="368"/>
      <c r="M53" s="368"/>
      <c r="N53" s="368"/>
      <c r="O53" s="368"/>
    </row>
    <row r="54" spans="1:16" s="421" customFormat="1" x14ac:dyDescent="0.3">
      <c r="A54" s="424" t="s">
        <v>65</v>
      </c>
      <c r="F54" s="422"/>
      <c r="G54" s="423"/>
      <c r="H54" s="425"/>
      <c r="J54" s="368"/>
      <c r="K54" s="368"/>
      <c r="L54" s="368"/>
      <c r="M54" s="368"/>
      <c r="N54" s="368"/>
      <c r="O54" s="368"/>
    </row>
    <row r="55" spans="1:16" s="424" customFormat="1" x14ac:dyDescent="0.3">
      <c r="A55" s="424" t="s">
        <v>148</v>
      </c>
      <c r="F55" s="426"/>
      <c r="G55" s="427"/>
      <c r="H55" s="428"/>
      <c r="J55" s="429"/>
      <c r="K55" s="429"/>
      <c r="L55" s="429"/>
      <c r="M55" s="429"/>
      <c r="N55" s="429"/>
      <c r="O55" s="429"/>
    </row>
    <row r="56" spans="1:16" s="424" customFormat="1" x14ac:dyDescent="0.3">
      <c r="A56" s="424" t="s">
        <v>67</v>
      </c>
      <c r="F56" s="426"/>
      <c r="G56" s="427"/>
      <c r="H56" s="428"/>
      <c r="J56" s="429"/>
      <c r="K56" s="429"/>
      <c r="L56" s="429"/>
      <c r="M56" s="429"/>
      <c r="N56" s="429"/>
      <c r="O56" s="429"/>
    </row>
    <row r="57" spans="1:16" s="424" customFormat="1" x14ac:dyDescent="0.3">
      <c r="A57" s="424" t="s">
        <v>149</v>
      </c>
      <c r="F57" s="426"/>
      <c r="G57" s="427"/>
      <c r="H57" s="428"/>
      <c r="J57" s="429"/>
      <c r="K57" s="429"/>
      <c r="L57" s="429"/>
      <c r="M57" s="429"/>
      <c r="N57" s="429"/>
      <c r="O57" s="429"/>
    </row>
    <row r="58" spans="1:16" s="421" customFormat="1" x14ac:dyDescent="0.3">
      <c r="A58" s="424"/>
      <c r="B58" s="424"/>
      <c r="C58" s="424"/>
      <c r="D58" s="424"/>
      <c r="E58" s="424"/>
      <c r="F58" s="422"/>
      <c r="G58" s="423"/>
      <c r="H58" s="339"/>
      <c r="J58" s="368"/>
      <c r="K58" s="368"/>
      <c r="L58" s="368"/>
      <c r="M58" s="368"/>
      <c r="N58" s="368"/>
      <c r="O58" s="368"/>
    </row>
    <row r="59" spans="1:16" s="421" customFormat="1" x14ac:dyDescent="0.3">
      <c r="A59" s="424"/>
      <c r="B59" s="424"/>
      <c r="C59" s="424"/>
      <c r="D59" s="424"/>
      <c r="E59" s="424"/>
      <c r="F59" s="422"/>
      <c r="G59" s="423"/>
      <c r="H59" s="339"/>
      <c r="J59" s="368"/>
      <c r="K59" s="368"/>
      <c r="L59" s="368"/>
      <c r="M59" s="368"/>
      <c r="N59" s="368"/>
      <c r="O59" s="368"/>
    </row>
    <row r="60" spans="1:16" s="421" customFormat="1" x14ac:dyDescent="0.3">
      <c r="A60" s="424"/>
      <c r="B60" s="424"/>
      <c r="C60" s="424"/>
      <c r="D60" s="424"/>
      <c r="E60" s="424"/>
      <c r="F60" s="422"/>
      <c r="G60" s="423"/>
      <c r="H60" s="339"/>
      <c r="J60" s="368"/>
      <c r="K60" s="368"/>
      <c r="L60" s="368"/>
      <c r="M60" s="368"/>
      <c r="N60" s="368"/>
      <c r="O60" s="368"/>
    </row>
    <row r="61" spans="1:16" s="421" customFormat="1" x14ac:dyDescent="0.3">
      <c r="A61" s="424"/>
      <c r="B61" s="424"/>
      <c r="C61" s="424"/>
      <c r="D61" s="424"/>
      <c r="E61" s="424"/>
      <c r="F61" s="422"/>
      <c r="G61" s="423"/>
      <c r="H61" s="339"/>
      <c r="J61" s="368"/>
      <c r="K61" s="368"/>
      <c r="L61" s="368"/>
      <c r="M61" s="368"/>
      <c r="N61" s="368"/>
      <c r="O61" s="368"/>
    </row>
  </sheetData>
  <mergeCells count="2">
    <mergeCell ref="A1:D1"/>
    <mergeCell ref="K1:O1"/>
  </mergeCells>
  <pageMargins left="0.51181102362204722" right="0.31496062992125984" top="0.27559055118110237" bottom="0.27559055118110237" header="0.15748031496062992" footer="0.19685039370078741"/>
  <pageSetup paperSize="9" scale="75" orientation="landscape"/>
  <headerFooter alignWithMargins="0">
    <oddFooter>&amp;C&amp;9 13&amp;R&amp;8Příloha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2"/>
  </sheetPr>
  <dimension ref="A2:AA55"/>
  <sheetViews>
    <sheetView showGridLines="0" zoomScaleNormal="100" workbookViewId="0"/>
  </sheetViews>
  <sheetFormatPr defaultColWidth="8.5546875" defaultRowHeight="13.2" x14ac:dyDescent="0.25"/>
  <cols>
    <col min="1" max="1" width="8.44140625" customWidth="1"/>
    <col min="2" max="2" width="5.5546875" customWidth="1"/>
    <col min="3" max="3" width="6.44140625" customWidth="1"/>
    <col min="4" max="4" width="28.5546875" customWidth="1"/>
    <col min="5" max="5" width="3.5546875" style="30" bestFit="1" customWidth="1"/>
    <col min="6" max="6" width="7.44140625" style="30" customWidth="1"/>
    <col min="7" max="15" width="7.44140625" style="29" customWidth="1"/>
    <col min="16" max="16" width="8.5546875" style="197" customWidth="1"/>
    <col min="17" max="17" width="8.44140625" style="29" customWidth="1"/>
    <col min="18" max="24" width="6.5546875" style="29" customWidth="1"/>
    <col min="25" max="25" width="8.44140625" style="326" customWidth="1"/>
    <col min="26" max="26" width="8.88671875" style="29" customWidth="1"/>
    <col min="27" max="27" width="14.88671875" style="525" bestFit="1" customWidth="1"/>
  </cols>
  <sheetData>
    <row r="2" spans="1:27" ht="13.8" thickBot="1" x14ac:dyDescent="0.3"/>
    <row r="3" spans="1:27" ht="27" customHeight="1" x14ac:dyDescent="0.3">
      <c r="A3" s="1045" t="s">
        <v>207</v>
      </c>
      <c r="B3" s="1046"/>
      <c r="C3" s="1046"/>
      <c r="D3" s="1046"/>
      <c r="E3" s="835"/>
      <c r="F3" s="956" t="s">
        <v>191</v>
      </c>
      <c r="G3" s="289" t="s">
        <v>88</v>
      </c>
      <c r="H3" s="957" t="s">
        <v>89</v>
      </c>
      <c r="I3" s="957" t="s">
        <v>90</v>
      </c>
      <c r="J3" s="957" t="s">
        <v>91</v>
      </c>
      <c r="K3" s="957" t="s">
        <v>106</v>
      </c>
      <c r="L3" s="957" t="s">
        <v>93</v>
      </c>
      <c r="M3" s="957" t="s">
        <v>94</v>
      </c>
      <c r="N3" s="957" t="s">
        <v>95</v>
      </c>
      <c r="O3" s="289" t="s">
        <v>96</v>
      </c>
      <c r="P3" s="958" t="s">
        <v>7</v>
      </c>
      <c r="Q3" s="289" t="s">
        <v>158</v>
      </c>
      <c r="R3" s="1052" t="s">
        <v>3</v>
      </c>
      <c r="S3" s="1053"/>
      <c r="T3" s="1053"/>
      <c r="U3" s="1053"/>
      <c r="V3" s="1053"/>
      <c r="W3" s="1053"/>
      <c r="X3" s="1054"/>
      <c r="Y3" s="959" t="s">
        <v>117</v>
      </c>
    </row>
    <row r="4" spans="1:27" s="7" customFormat="1" ht="13.8" thickBot="1" x14ac:dyDescent="0.3">
      <c r="A4" s="960" t="s">
        <v>108</v>
      </c>
      <c r="B4" s="690"/>
      <c r="C4" s="1047" t="s">
        <v>202</v>
      </c>
      <c r="D4" s="1048"/>
      <c r="E4" s="843" t="s">
        <v>5</v>
      </c>
      <c r="F4" s="845">
        <v>71</v>
      </c>
      <c r="G4" s="25">
        <v>81</v>
      </c>
      <c r="H4" s="698">
        <v>82</v>
      </c>
      <c r="I4" s="698">
        <v>83</v>
      </c>
      <c r="J4" s="698">
        <v>84</v>
      </c>
      <c r="K4" s="698">
        <v>87</v>
      </c>
      <c r="L4" s="698">
        <v>92</v>
      </c>
      <c r="M4" s="698">
        <v>96</v>
      </c>
      <c r="N4" s="698">
        <v>97</v>
      </c>
      <c r="O4" s="25">
        <v>99</v>
      </c>
      <c r="P4" s="961" t="s">
        <v>97</v>
      </c>
      <c r="Q4" s="845" t="s">
        <v>8</v>
      </c>
      <c r="R4" s="963" t="s">
        <v>9</v>
      </c>
      <c r="S4" s="693" t="s">
        <v>10</v>
      </c>
      <c r="T4" s="693" t="s">
        <v>11</v>
      </c>
      <c r="U4" s="693" t="s">
        <v>161</v>
      </c>
      <c r="V4" s="693" t="s">
        <v>107</v>
      </c>
      <c r="W4" s="693" t="s">
        <v>12</v>
      </c>
      <c r="X4" s="964" t="s">
        <v>170</v>
      </c>
      <c r="Y4" s="965">
        <v>2023</v>
      </c>
      <c r="Z4" s="29"/>
      <c r="AA4" s="525"/>
    </row>
    <row r="5" spans="1:27" ht="13.8" thickBot="1" x14ac:dyDescent="0.3">
      <c r="A5" s="787" t="s">
        <v>166</v>
      </c>
      <c r="B5" s="931"/>
      <c r="C5" s="931"/>
      <c r="D5" s="931"/>
      <c r="E5" s="966">
        <v>1</v>
      </c>
      <c r="F5" s="827">
        <f>SUM(F7:F27)</f>
        <v>818073.45</v>
      </c>
      <c r="G5" s="861">
        <f t="shared" ref="G5:Y5" si="0">SUM(G7:G27)</f>
        <v>209415</v>
      </c>
      <c r="H5" s="861">
        <f t="shared" si="0"/>
        <v>99549</v>
      </c>
      <c r="I5" s="861">
        <f t="shared" si="0"/>
        <v>21462</v>
      </c>
      <c r="J5" s="861">
        <f t="shared" si="0"/>
        <v>38754</v>
      </c>
      <c r="K5" s="861">
        <f t="shared" si="0"/>
        <v>24975</v>
      </c>
      <c r="L5" s="861">
        <f t="shared" si="0"/>
        <v>345972.5</v>
      </c>
      <c r="M5" s="861">
        <f t="shared" si="0"/>
        <v>67491</v>
      </c>
      <c r="N5" s="861">
        <f t="shared" si="0"/>
        <v>260961</v>
      </c>
      <c r="O5" s="967">
        <f t="shared" si="0"/>
        <v>805152.52302390814</v>
      </c>
      <c r="P5" s="859">
        <f t="shared" si="0"/>
        <v>2691805.4730239077</v>
      </c>
      <c r="Q5" s="860">
        <f t="shared" si="0"/>
        <v>2468955.4730239077</v>
      </c>
      <c r="R5" s="827">
        <f t="shared" si="0"/>
        <v>112732</v>
      </c>
      <c r="S5" s="861">
        <f t="shared" si="0"/>
        <v>103006</v>
      </c>
      <c r="T5" s="861">
        <f t="shared" si="0"/>
        <v>0</v>
      </c>
      <c r="U5" s="861">
        <f t="shared" si="0"/>
        <v>0</v>
      </c>
      <c r="V5" s="861">
        <f t="shared" si="0"/>
        <v>5612</v>
      </c>
      <c r="W5" s="861">
        <f t="shared" si="0"/>
        <v>1500</v>
      </c>
      <c r="X5" s="862">
        <f>SUM(X7:X27)</f>
        <v>0</v>
      </c>
      <c r="Y5" s="935">
        <f t="shared" si="0"/>
        <v>2597920.9527999996</v>
      </c>
      <c r="Z5" s="64"/>
    </row>
    <row r="6" spans="1:27" s="14" customFormat="1" ht="11.4" x14ac:dyDescent="0.2">
      <c r="A6" s="438" t="s">
        <v>14</v>
      </c>
      <c r="B6" s="443" t="s">
        <v>15</v>
      </c>
      <c r="C6" s="443"/>
      <c r="D6" s="443"/>
      <c r="E6" s="867">
        <v>2</v>
      </c>
      <c r="F6" s="529">
        <f>SUM(F7:F17)</f>
        <v>320862.45</v>
      </c>
      <c r="G6" s="532">
        <f t="shared" ref="G6:P6" si="1">SUM(G7:G17)</f>
        <v>198075</v>
      </c>
      <c r="H6" s="686">
        <f t="shared" si="1"/>
        <v>93447</v>
      </c>
      <c r="I6" s="686">
        <f t="shared" si="1"/>
        <v>18720</v>
      </c>
      <c r="J6" s="686">
        <f t="shared" si="1"/>
        <v>13727</v>
      </c>
      <c r="K6" s="686">
        <f>SUM(K7:K17)</f>
        <v>20324</v>
      </c>
      <c r="L6" s="686">
        <f t="shared" si="1"/>
        <v>201752.5</v>
      </c>
      <c r="M6" s="686">
        <f t="shared" si="1"/>
        <v>63337</v>
      </c>
      <c r="N6" s="686">
        <f t="shared" si="1"/>
        <v>34785</v>
      </c>
      <c r="O6" s="532">
        <f t="shared" si="1"/>
        <v>657360.62699999998</v>
      </c>
      <c r="P6" s="968">
        <f t="shared" si="1"/>
        <v>1622390.5769999998</v>
      </c>
      <c r="Q6" s="868">
        <f t="shared" ref="Q6:Y6" si="2">SUM(Q7:Q17)</f>
        <v>1486665.5769999998</v>
      </c>
      <c r="R6" s="970">
        <f t="shared" si="2"/>
        <v>106524</v>
      </c>
      <c r="S6" s="531">
        <f t="shared" ref="S6:X6" si="3">SUM(S7:S17)</f>
        <v>22089</v>
      </c>
      <c r="T6" s="531">
        <f t="shared" si="3"/>
        <v>0</v>
      </c>
      <c r="U6" s="531">
        <f t="shared" si="3"/>
        <v>0</v>
      </c>
      <c r="V6" s="531">
        <f t="shared" si="3"/>
        <v>5612</v>
      </c>
      <c r="W6" s="531">
        <f t="shared" si="3"/>
        <v>1500</v>
      </c>
      <c r="X6" s="969">
        <f t="shared" si="3"/>
        <v>0</v>
      </c>
      <c r="Y6" s="561">
        <f t="shared" si="2"/>
        <v>1574901.9161899998</v>
      </c>
      <c r="Z6" s="64"/>
      <c r="AA6" s="525"/>
    </row>
    <row r="7" spans="1:27" s="32" customFormat="1" ht="11.4" x14ac:dyDescent="0.2">
      <c r="A7" s="31"/>
      <c r="B7" s="441"/>
      <c r="C7" s="441" t="s">
        <v>16</v>
      </c>
      <c r="D7" s="443" t="s">
        <v>17</v>
      </c>
      <c r="E7" s="867">
        <v>3</v>
      </c>
      <c r="F7" s="971">
        <f>CEITEC!F7</f>
        <v>95627</v>
      </c>
      <c r="G7" s="536">
        <f>SKM!F7</f>
        <v>71232</v>
      </c>
      <c r="H7" s="550">
        <f>SUKB!F7</f>
        <v>63518</v>
      </c>
      <c r="I7" s="550">
        <f>UCT!F7</f>
        <v>5900</v>
      </c>
      <c r="J7" s="550">
        <f>SPSSN!F7</f>
        <v>5000</v>
      </c>
      <c r="K7" s="550">
        <f>CTT!F7</f>
        <v>10000</v>
      </c>
      <c r="L7" s="550">
        <f>ÚVT!F7</f>
        <v>74626.754646840156</v>
      </c>
      <c r="M7" s="550">
        <f>CJV!F7</f>
        <v>44105</v>
      </c>
      <c r="N7" s="550">
        <f>CZS!F7</f>
        <v>14500</v>
      </c>
      <c r="O7" s="536">
        <f>RMU!F7</f>
        <v>137669</v>
      </c>
      <c r="P7" s="972">
        <f t="shared" ref="P7:P27" si="4">SUM(F7:O7)</f>
        <v>522177.75464684016</v>
      </c>
      <c r="Q7" s="938">
        <f>CEITEC!G7+CŘS!G7+SKM!G7+SUKB!G7+UCT!G7+SPSSN!G7+CTT!G7+ÚVT!G7+CJV!G7+CZS!G7+RMU!G7</f>
        <v>488398.75464684016</v>
      </c>
      <c r="R7" s="974">
        <f>CEITEC!H7+CŘS!H7+SKM!H7+SUKB!H7+UCT!H7+SPSSN!H7+CTT!H7+ÚVT!H7+CJV!H7+CZS!H7+RMU!H7</f>
        <v>30328</v>
      </c>
      <c r="S7" s="535">
        <f>CEITEC!I7+CŘS!I7+SKM!I7+SUKB!I7+UCT!I7+SPSSN!I7+CTT!I7+ÚVT!I7+CJV!I7+CZS!I7+RMU!I7</f>
        <v>3451</v>
      </c>
      <c r="T7" s="535">
        <f>CEITEC!J7+CŘS!J7+SKM!J7+SUKB!J7+UCT!J7+SPSSN!J7+CTT!J7+ÚVT!J7+CJV!J7+CZS!J7+RMU!J7</f>
        <v>0</v>
      </c>
      <c r="U7" s="535">
        <f>CEITEC!K7+CŘS!K7+SKM!K7+SUKB!K7+UCT!K7+SPSSN!K7+CTT!K7+ÚVT!K7+CJV!K7+CZS!K7+RMU!K7</f>
        <v>0</v>
      </c>
      <c r="V7" s="535">
        <f>CEITEC!L7+CŘS!L7+SKM!L7+SUKB!L7+UCT!L7+SPSSN!L7+CTT!L7+ÚVT!L7+CJV!L7+CZS!L7+RMU!L7</f>
        <v>0</v>
      </c>
      <c r="W7" s="535">
        <f>CEITEC!M7+CŘS!M7+SKM!M7+SUKB!M7+UCT!M7+SPSSN!M7+CTT!M7+ÚVT!M7+CJV!M7+CZS!M7+RMU!M7</f>
        <v>0</v>
      </c>
      <c r="X7" s="973">
        <f>CEITEC!N7+CŘS!N7+SKM!N7+SUKB!N7+UCT!N7+SPSSN!N7+CTT!N7+ÚVT!N7+CJV!N7+CZS!N7+RMU!N7</f>
        <v>0</v>
      </c>
      <c r="Y7" s="975">
        <f>ostatni!S7</f>
        <v>523529.90707000002</v>
      </c>
      <c r="Z7" s="64"/>
      <c r="AA7" s="525"/>
    </row>
    <row r="8" spans="1:27" s="32" customFormat="1" ht="11.4" x14ac:dyDescent="0.2">
      <c r="A8" s="31"/>
      <c r="B8" s="441"/>
      <c r="C8" s="441"/>
      <c r="D8" s="443" t="s">
        <v>18</v>
      </c>
      <c r="E8" s="867">
        <v>4</v>
      </c>
      <c r="F8" s="971">
        <f>CEITEC!F8</f>
        <v>2425</v>
      </c>
      <c r="G8" s="536">
        <f>SKM!F8</f>
        <v>1497</v>
      </c>
      <c r="H8" s="550">
        <f>SUKB!F8</f>
        <v>1730</v>
      </c>
      <c r="I8" s="550">
        <f>UCT!F8</f>
        <v>420</v>
      </c>
      <c r="J8" s="550">
        <f>SPSSN!F8</f>
        <v>100</v>
      </c>
      <c r="K8" s="550">
        <f>CTT!F8</f>
        <v>180</v>
      </c>
      <c r="L8" s="550">
        <f>ÚVT!F8</f>
        <v>3000</v>
      </c>
      <c r="M8" s="550">
        <f>CJV!F8</f>
        <v>592</v>
      </c>
      <c r="N8" s="550">
        <f>CZS!F8</f>
        <v>300</v>
      </c>
      <c r="O8" s="536">
        <f>RMU!F8</f>
        <v>8517</v>
      </c>
      <c r="P8" s="972">
        <f t="shared" si="4"/>
        <v>18761</v>
      </c>
      <c r="Q8" s="938">
        <f>CEITEC!G8+CŘS!G8+SKM!G8+SUKB!G8+UCT!G8+SPSSN!G8+CTT!G8+ÚVT!G8+CJV!G8+CZS!G8+RMU!G8</f>
        <v>18299</v>
      </c>
      <c r="R8" s="974">
        <f>CEITEC!H8+CŘS!H8+SKM!H8+SUKB!H8+UCT!H8+SPSSN!H8+CTT!H8+ÚVT!H8+CJV!H8+CZS!H8+RMU!H8</f>
        <v>462</v>
      </c>
      <c r="S8" s="535">
        <f>CEITEC!I8+CŘS!I8+SKM!I8+SUKB!I8+UCT!I8+SPSSN!I8+CTT!I8+ÚVT!I8+CJV!I8+CZS!I8+RMU!I8</f>
        <v>0</v>
      </c>
      <c r="T8" s="535">
        <f>CEITEC!J8+CŘS!J8+SKM!J8+SUKB!J8+UCT!J8+SPSSN!J8+CTT!J8+ÚVT!J8+CJV!J8+CZS!J8+RMU!J8</f>
        <v>0</v>
      </c>
      <c r="U8" s="535">
        <f>CEITEC!K8+CŘS!K8+SKM!K8+SUKB!K8+UCT!K8+SPSSN!K8+CTT!K8+ÚVT!K8+CJV!K8+CZS!K8+RMU!K8</f>
        <v>0</v>
      </c>
      <c r="V8" s="535">
        <f>CEITEC!L8+CŘS!L8+SKM!L8+SUKB!L8+UCT!L8+SPSSN!L8+CTT!L8+ÚVT!L8+CJV!L8+CZS!L8+RMU!L8</f>
        <v>0</v>
      </c>
      <c r="W8" s="535">
        <f>CEITEC!M8+CŘS!M8+SKM!M8+SUKB!M8+UCT!M8+SPSSN!M8+CTT!M8+ÚVT!M8+CJV!M8+CZS!M8+RMU!M8</f>
        <v>0</v>
      </c>
      <c r="X8" s="973">
        <f>CEITEC!N8+CŘS!N8+SKM!N8+SUKB!N8+UCT!N8+SPSSN!N8+CTT!N8+ÚVT!N8+CJV!N8+CZS!N8+RMU!N8</f>
        <v>0</v>
      </c>
      <c r="Y8" s="975">
        <f>ostatni!S8</f>
        <v>22585.093689999998</v>
      </c>
      <c r="Z8" s="64"/>
      <c r="AA8" s="605"/>
    </row>
    <row r="9" spans="1:27" s="32" customFormat="1" ht="11.4" x14ac:dyDescent="0.2">
      <c r="A9" s="31"/>
      <c r="B9" s="441"/>
      <c r="C9" s="441"/>
      <c r="D9" s="443" t="s">
        <v>19</v>
      </c>
      <c r="E9" s="867">
        <v>5</v>
      </c>
      <c r="F9" s="971">
        <f>CEITEC!F9</f>
        <v>40104</v>
      </c>
      <c r="G9" s="536">
        <f>SKM!F9</f>
        <v>24931</v>
      </c>
      <c r="H9" s="550">
        <f>SUKB!F9</f>
        <v>22819</v>
      </c>
      <c r="I9" s="550">
        <f>UCT!F9</f>
        <v>2100</v>
      </c>
      <c r="J9" s="550">
        <f>SPSSN!F9</f>
        <v>1750</v>
      </c>
      <c r="K9" s="550">
        <f>CTT!F9</f>
        <v>3480</v>
      </c>
      <c r="L9" s="550">
        <f>ÚVT!F9</f>
        <v>26581.745353159851</v>
      </c>
      <c r="M9" s="550">
        <f>CJV!F9</f>
        <v>15420.999999999998</v>
      </c>
      <c r="N9" s="550">
        <f>CZS!F9</f>
        <v>5075</v>
      </c>
      <c r="O9" s="536">
        <f>RMU!F9</f>
        <v>46899</v>
      </c>
      <c r="P9" s="972">
        <f t="shared" si="4"/>
        <v>189160.74535315984</v>
      </c>
      <c r="Q9" s="938">
        <f>CEITEC!G9+CŘS!G9+SKM!G9+SUKB!G9+UCT!G9+SPSSN!G9+CTT!G9+ÚVT!G9+CJV!G9+CZS!G9+RMU!G9</f>
        <v>177565.74535315984</v>
      </c>
      <c r="R9" s="974">
        <f>CEITEC!H9+CŘS!H9+SKM!H9+SUKB!H9+UCT!H9+SPSSN!H9+CTT!H9+ÚVT!H9+CJV!H9+CZS!H9+RMU!H9</f>
        <v>10446</v>
      </c>
      <c r="S9" s="535">
        <f>CEITEC!I9+CŘS!I9+SKM!I9+SUKB!I9+UCT!I9+SPSSN!I9+CTT!I9+ÚVT!I9+CJV!I9+CZS!I9+RMU!I9</f>
        <v>1149</v>
      </c>
      <c r="T9" s="535">
        <f>CEITEC!J9+CŘS!J9+SKM!J9+SUKB!J9+UCT!J9+SPSSN!J9+CTT!J9+ÚVT!J9+CJV!J9+CZS!J9+RMU!J9</f>
        <v>0</v>
      </c>
      <c r="U9" s="535">
        <f>CEITEC!K9+CŘS!K9+SKM!K9+SUKB!K9+UCT!K9+SPSSN!K9+CTT!K9+ÚVT!K9+CJV!K9+CZS!K9+RMU!K9</f>
        <v>0</v>
      </c>
      <c r="V9" s="535">
        <f>CEITEC!L9+CŘS!L9+SKM!L9+SUKB!L9+UCT!L9+SPSSN!L9+CTT!L9+ÚVT!L9+CJV!L9+CZS!L9+RMU!L9</f>
        <v>0</v>
      </c>
      <c r="W9" s="535">
        <f>CEITEC!M9+CŘS!M9+SKM!M9+SUKB!M9+UCT!M9+SPSSN!M9+CTT!M9+ÚVT!M9+CJV!M9+CZS!M9+RMU!M9</f>
        <v>0</v>
      </c>
      <c r="X9" s="973">
        <f>CEITEC!N9+CŘS!N9+SKM!N9+SUKB!N9+UCT!N9+SPSSN!N9+CTT!N9+ÚVT!N9+CJV!N9+CZS!N9+RMU!N9</f>
        <v>0</v>
      </c>
      <c r="Y9" s="975">
        <f>ostatni!S9</f>
        <v>184961.97169000001</v>
      </c>
      <c r="Z9" s="64"/>
      <c r="AA9" s="605"/>
    </row>
    <row r="10" spans="1:27" s="32" customFormat="1" ht="11.4" x14ac:dyDescent="0.2">
      <c r="A10" s="31"/>
      <c r="B10" s="441"/>
      <c r="C10" s="441"/>
      <c r="D10" s="443" t="s">
        <v>20</v>
      </c>
      <c r="E10" s="867">
        <v>6</v>
      </c>
      <c r="F10" s="971">
        <f>CEITEC!F10</f>
        <v>55617</v>
      </c>
      <c r="G10" s="536">
        <f>SKM!F10</f>
        <v>39584</v>
      </c>
      <c r="H10" s="550">
        <f>SUKB!F10</f>
        <v>0</v>
      </c>
      <c r="I10" s="550">
        <f>UCT!F10</f>
        <v>3700</v>
      </c>
      <c r="J10" s="550">
        <f>SPSSN!F10</f>
        <v>700</v>
      </c>
      <c r="K10" s="550">
        <f>CTT!F10</f>
        <v>180</v>
      </c>
      <c r="L10" s="550">
        <f>ÚVT!F10</f>
        <v>2800</v>
      </c>
      <c r="M10" s="550">
        <f>CJV!F10</f>
        <v>469</v>
      </c>
      <c r="N10" s="550">
        <f>CZS!F10</f>
        <v>500</v>
      </c>
      <c r="O10" s="536">
        <f>RMU!F10</f>
        <v>6535</v>
      </c>
      <c r="P10" s="972">
        <f t="shared" si="4"/>
        <v>110085</v>
      </c>
      <c r="Q10" s="938">
        <f>CEITEC!G10+CŘS!G10+SKM!G10+SUKB!G10+UCT!G10+SPSSN!G10+CTT!G10+ÚVT!G10+CJV!G10+CZS!G10+RMU!G10</f>
        <v>89511</v>
      </c>
      <c r="R10" s="974">
        <f>CEITEC!H10+CŘS!H10+SKM!H10+SUKB!H10+UCT!H10+SPSSN!H10+CTT!H10+ÚVT!H10+CJV!H10+CZS!H10+RMU!H10</f>
        <v>20574</v>
      </c>
      <c r="S10" s="535">
        <f>CEITEC!I10+CŘS!I10+SKM!I10+SUKB!I10+UCT!I10+SPSSN!I10+CTT!I10+ÚVT!I10+CJV!I10+CZS!I10+RMU!I10</f>
        <v>0</v>
      </c>
      <c r="T10" s="535">
        <f>CEITEC!J10+CŘS!J10+SKM!J10+SUKB!J10+UCT!J10+SPSSN!J10+CTT!J10+ÚVT!J10+CJV!J10+CZS!J10+RMU!J10</f>
        <v>0</v>
      </c>
      <c r="U10" s="535">
        <f>CEITEC!K10+CŘS!K10+SKM!K10+SUKB!K10+UCT!K10+SPSSN!K10+CTT!K10+ÚVT!K10+CJV!K10+CZS!K10+RMU!K10</f>
        <v>0</v>
      </c>
      <c r="V10" s="535">
        <f>CEITEC!L10+CŘS!L10+SKM!L10+SUKB!L10+UCT!L10+SPSSN!L10+CTT!L10+ÚVT!L10+CJV!L10+CZS!L10+RMU!L10</f>
        <v>0</v>
      </c>
      <c r="W10" s="535">
        <f>CEITEC!M10+CŘS!M10+SKM!M10+SUKB!M10+UCT!M10+SPSSN!M10+CTT!M10+ÚVT!M10+CJV!M10+CZS!M10+RMU!M10</f>
        <v>0</v>
      </c>
      <c r="X10" s="973">
        <f>CEITEC!N10+CŘS!N10+SKM!N10+SUKB!N10+UCT!N10+SPSSN!N10+CTT!N10+ÚVT!N10+CJV!N10+CZS!N10+RMU!N10</f>
        <v>0</v>
      </c>
      <c r="Y10" s="975">
        <f>ostatni!S10</f>
        <v>93654.29164000001</v>
      </c>
      <c r="Z10" s="64"/>
      <c r="AA10" s="605"/>
    </row>
    <row r="11" spans="1:27" s="32" customFormat="1" ht="11.4" x14ac:dyDescent="0.2">
      <c r="A11" s="31"/>
      <c r="B11" s="441"/>
      <c r="C11" s="441"/>
      <c r="D11" s="443" t="s">
        <v>21</v>
      </c>
      <c r="E11" s="867">
        <v>7</v>
      </c>
      <c r="F11" s="971">
        <f>CEITEC!F11</f>
        <v>12804</v>
      </c>
      <c r="G11" s="536">
        <f>SKM!F11</f>
        <v>10197</v>
      </c>
      <c r="H11" s="550">
        <f>SUKB!F11</f>
        <v>8</v>
      </c>
      <c r="I11" s="550">
        <f>UCT!F11</f>
        <v>1300</v>
      </c>
      <c r="J11" s="550">
        <f>SPSSN!F11</f>
        <v>150</v>
      </c>
      <c r="K11" s="550">
        <f>CTT!F11</f>
        <v>55</v>
      </c>
      <c r="L11" s="550">
        <f>ÚVT!F11</f>
        <v>1500</v>
      </c>
      <c r="M11" s="550">
        <f>CJV!F11</f>
        <v>150</v>
      </c>
      <c r="N11" s="550">
        <f>CZS!F11</f>
        <v>150</v>
      </c>
      <c r="O11" s="536">
        <f>RMU!F11</f>
        <v>12119</v>
      </c>
      <c r="P11" s="972">
        <f t="shared" si="4"/>
        <v>38433</v>
      </c>
      <c r="Q11" s="938">
        <f>CEITEC!G11+CŘS!G11+SKM!G11+SUKB!G11+UCT!G11+SPSSN!G11+CTT!G11+ÚVT!G11+CJV!G11+CZS!G11+RMU!G11</f>
        <v>21243</v>
      </c>
      <c r="R11" s="974">
        <f>CEITEC!H11+CŘS!H11+SKM!H11+SUKB!H11+UCT!H11+SPSSN!H11+CTT!H11+ÚVT!H11+CJV!H11+CZS!H11+RMU!H11</f>
        <v>14701</v>
      </c>
      <c r="S11" s="535">
        <f>CEITEC!I11+CŘS!I11+SKM!I11+SUKB!I11+UCT!I11+SPSSN!I11+CTT!I11+ÚVT!I11+CJV!I11+CZS!I11+RMU!I11</f>
        <v>2489</v>
      </c>
      <c r="T11" s="535">
        <f>CEITEC!J11+CŘS!J11+SKM!J11+SUKB!J11+UCT!J11+SPSSN!J11+CTT!J11+ÚVT!J11+CJV!J11+CZS!J11+RMU!J11</f>
        <v>0</v>
      </c>
      <c r="U11" s="535">
        <f>CEITEC!K11+CŘS!K11+SKM!K11+SUKB!K11+UCT!K11+SPSSN!K11+CTT!K11+ÚVT!K11+CJV!K11+CZS!K11+RMU!K11</f>
        <v>0</v>
      </c>
      <c r="V11" s="535">
        <f>CEITEC!L11+CŘS!L11+SKM!L11+SUKB!L11+UCT!L11+SPSSN!L11+CTT!L11+ÚVT!L11+CJV!L11+CZS!L11+RMU!L11</f>
        <v>0</v>
      </c>
      <c r="W11" s="535">
        <f>CEITEC!M11+CŘS!M11+SKM!M11+SUKB!M11+UCT!M11+SPSSN!M11+CTT!M11+ÚVT!M11+CJV!M11+CZS!M11+RMU!M11</f>
        <v>0</v>
      </c>
      <c r="X11" s="973">
        <f>CEITEC!N11+CŘS!N11+SKM!N11+SUKB!N11+UCT!N11+SPSSN!N11+CTT!N11+ÚVT!N11+CJV!N11+CZS!N11+RMU!N11</f>
        <v>0</v>
      </c>
      <c r="Y11" s="975">
        <f>ostatni!S11</f>
        <v>29518.576720000001</v>
      </c>
      <c r="Z11" s="64"/>
      <c r="AA11" s="605"/>
    </row>
    <row r="12" spans="1:27" s="32" customFormat="1" ht="11.4" x14ac:dyDescent="0.2">
      <c r="A12" s="31"/>
      <c r="B12" s="441"/>
      <c r="C12" s="441"/>
      <c r="D12" s="443" t="s">
        <v>22</v>
      </c>
      <c r="E12" s="867">
        <v>8</v>
      </c>
      <c r="F12" s="971">
        <f>CEITEC!F12</f>
        <v>16491</v>
      </c>
      <c r="G12" s="536">
        <f>SKM!F12</f>
        <v>16443</v>
      </c>
      <c r="H12" s="550">
        <f>SUKB!F12</f>
        <v>265</v>
      </c>
      <c r="I12" s="550">
        <f>UCT!F12</f>
        <v>1200</v>
      </c>
      <c r="J12" s="550">
        <f>SPSSN!F12</f>
        <v>200</v>
      </c>
      <c r="K12" s="550">
        <f>CTT!F12</f>
        <v>130</v>
      </c>
      <c r="L12" s="550">
        <f>ÚVT!F12</f>
        <v>5415</v>
      </c>
      <c r="M12" s="550">
        <f>CJV!F12</f>
        <v>700</v>
      </c>
      <c r="N12" s="550">
        <f>CZS!F12</f>
        <v>950</v>
      </c>
      <c r="O12" s="536">
        <f>RMU!F12</f>
        <v>11374</v>
      </c>
      <c r="P12" s="972">
        <f t="shared" si="4"/>
        <v>53168</v>
      </c>
      <c r="Q12" s="938">
        <f>CEITEC!G12+CŘS!G12+SKM!G12+SUKB!G12+UCT!G12+SPSSN!G12+CTT!G12+ÚVT!G12+CJV!G12+CZS!G12+RMU!G12</f>
        <v>49689</v>
      </c>
      <c r="R12" s="974">
        <f>CEITEC!H12+CŘS!H12+SKM!H12+SUKB!H12+UCT!H12+SPSSN!H12+CTT!H12+ÚVT!H12+CJV!H12+CZS!H12+RMU!H12</f>
        <v>3479</v>
      </c>
      <c r="S12" s="535">
        <f>CEITEC!I12+CŘS!I12+SKM!I12+SUKB!I12+UCT!I12+SPSSN!I12+CTT!I12+ÚVT!I12+CJV!I12+CZS!I12+RMU!I12</f>
        <v>0</v>
      </c>
      <c r="T12" s="535">
        <f>CEITEC!J12+CŘS!J12+SKM!J12+SUKB!J12+UCT!J12+SPSSN!J12+CTT!J12+ÚVT!J12+CJV!J12+CZS!J12+RMU!J12</f>
        <v>0</v>
      </c>
      <c r="U12" s="535">
        <f>CEITEC!K12+CŘS!K12+SKM!K12+SUKB!K12+UCT!K12+SPSSN!K12+CTT!K12+ÚVT!K12+CJV!K12+CZS!K12+RMU!K12</f>
        <v>0</v>
      </c>
      <c r="V12" s="535">
        <f>CEITEC!L12+CŘS!L12+SKM!L12+SUKB!L12+UCT!L12+SPSSN!L12+CTT!L12+ÚVT!L12+CJV!L12+CZS!L12+RMU!L12</f>
        <v>0</v>
      </c>
      <c r="W12" s="535">
        <f>CEITEC!M12+CŘS!M12+SKM!M12+SUKB!M12+UCT!M12+SPSSN!M12+CTT!M12+ÚVT!M12+CJV!M12+CZS!M12+RMU!M12</f>
        <v>0</v>
      </c>
      <c r="X12" s="973">
        <f>CEITEC!N12+CŘS!N12+SKM!N12+SUKB!N12+UCT!N12+SPSSN!N12+CTT!N12+ÚVT!N12+CJV!N12+CZS!N12+RMU!N12</f>
        <v>0</v>
      </c>
      <c r="Y12" s="975">
        <f>ostatni!S12</f>
        <v>57132.986279999997</v>
      </c>
      <c r="Z12" s="64"/>
      <c r="AA12" s="605"/>
    </row>
    <row r="13" spans="1:27" s="32" customFormat="1" ht="11.4" x14ac:dyDescent="0.2">
      <c r="A13" s="31"/>
      <c r="B13" s="441"/>
      <c r="C13" s="441"/>
      <c r="D13" s="443" t="s">
        <v>23</v>
      </c>
      <c r="E13" s="867">
        <v>9</v>
      </c>
      <c r="F13" s="971">
        <f>CEITEC!F13</f>
        <v>16084</v>
      </c>
      <c r="G13" s="536">
        <f>SKM!F13</f>
        <v>22433</v>
      </c>
      <c r="H13" s="550">
        <f>SUKB!F13</f>
        <v>86</v>
      </c>
      <c r="I13" s="550">
        <f>UCT!F13</f>
        <v>1100</v>
      </c>
      <c r="J13" s="550">
        <f>SPSSN!F13</f>
        <v>1800</v>
      </c>
      <c r="K13" s="550">
        <f>CTT!F13</f>
        <v>2706</v>
      </c>
      <c r="L13" s="550">
        <f>ÚVT!F13</f>
        <v>31553</v>
      </c>
      <c r="M13" s="550">
        <f>CJV!F13</f>
        <v>1300</v>
      </c>
      <c r="N13" s="550">
        <f>CZS!F13</f>
        <v>2900</v>
      </c>
      <c r="O13" s="536">
        <f>RMU!F13</f>
        <v>45457</v>
      </c>
      <c r="P13" s="972">
        <f t="shared" si="4"/>
        <v>125419</v>
      </c>
      <c r="Q13" s="938">
        <f>CEITEC!G13+CŘS!G13+SKM!G13+SUKB!G13+UCT!G13+SPSSN!G13+CTT!G13+ÚVT!G13+CJV!G13+CZS!G13+RMU!G13</f>
        <v>103162</v>
      </c>
      <c r="R13" s="974">
        <f>CEITEC!H13+CŘS!H13+SKM!H13+SUKB!H13+UCT!H13+SPSSN!H13+CTT!H13+ÚVT!H13+CJV!H13+CZS!H13+RMU!H13</f>
        <v>7257</v>
      </c>
      <c r="S13" s="535">
        <f>CEITEC!I13+CŘS!I13+SKM!I13+SUKB!I13+UCT!I13+SPSSN!I13+CTT!I13+ÚVT!I13+CJV!I13+CZS!I13+RMU!I13</f>
        <v>15000</v>
      </c>
      <c r="T13" s="535">
        <f>CEITEC!J13+CŘS!J13+SKM!J13+SUKB!J13+UCT!J13+SPSSN!J13+CTT!J13+ÚVT!J13+CJV!J13+CZS!J13+RMU!J13</f>
        <v>0</v>
      </c>
      <c r="U13" s="535">
        <f>CEITEC!K13+CŘS!K13+SKM!K13+SUKB!K13+UCT!K13+SPSSN!K13+CTT!K13+ÚVT!K13+CJV!K13+CZS!K13+RMU!K13</f>
        <v>0</v>
      </c>
      <c r="V13" s="535">
        <f>CEITEC!L13+CŘS!L13+SKM!L13+SUKB!L13+UCT!L13+SPSSN!L13+CTT!L13+ÚVT!L13+CJV!L13+CZS!L13+RMU!L13</f>
        <v>0</v>
      </c>
      <c r="W13" s="535">
        <f>CEITEC!M13+CŘS!M13+SKM!M13+SUKB!M13+UCT!M13+SPSSN!M13+CTT!M13+ÚVT!M13+CJV!M13+CZS!M13+RMU!M13</f>
        <v>0</v>
      </c>
      <c r="X13" s="973">
        <f>CEITEC!N13+CŘS!N13+SKM!N13+SUKB!N13+UCT!N13+SPSSN!N13+CTT!N13+ÚVT!N13+CJV!N13+CZS!N13+RMU!N13</f>
        <v>0</v>
      </c>
      <c r="Y13" s="975">
        <f>ostatni!S13</f>
        <v>107790.26164999999</v>
      </c>
      <c r="Z13" s="64"/>
      <c r="AA13" s="605"/>
    </row>
    <row r="14" spans="1:27" s="32" customFormat="1" ht="11.4" x14ac:dyDescent="0.2">
      <c r="A14" s="31"/>
      <c r="B14" s="441"/>
      <c r="C14" s="441"/>
      <c r="D14" s="443" t="s">
        <v>24</v>
      </c>
      <c r="E14" s="867">
        <v>10</v>
      </c>
      <c r="F14" s="971">
        <f>CEITEC!F14</f>
        <v>2163</v>
      </c>
      <c r="G14" s="536">
        <f>SKM!F14</f>
        <v>100</v>
      </c>
      <c r="H14" s="550">
        <f>SUKB!F14</f>
        <v>40</v>
      </c>
      <c r="I14" s="550">
        <f>UCT!F14</f>
        <v>200</v>
      </c>
      <c r="J14" s="550">
        <f>SPSSN!F14</f>
        <v>200</v>
      </c>
      <c r="K14" s="550">
        <f>CTT!F14</f>
        <v>250</v>
      </c>
      <c r="L14" s="550">
        <f>ÚVT!F14</f>
        <v>903</v>
      </c>
      <c r="M14" s="550">
        <f>CJV!F14</f>
        <v>300</v>
      </c>
      <c r="N14" s="550">
        <f>CZS!F14</f>
        <v>800</v>
      </c>
      <c r="O14" s="536">
        <f>RMU!F14</f>
        <v>3586</v>
      </c>
      <c r="P14" s="972">
        <f t="shared" si="4"/>
        <v>8542</v>
      </c>
      <c r="Q14" s="938">
        <f>CEITEC!G14+CŘS!G14+SKM!G14+SUKB!G14+UCT!G14+SPSSN!G14+CTT!G14+ÚVT!G14+CJV!G14+CZS!G14+RMU!G14</f>
        <v>7822</v>
      </c>
      <c r="R14" s="974">
        <f>CEITEC!H14+CŘS!H14+SKM!H14+SUKB!H14+UCT!H14+SPSSN!H14+CTT!H14+ÚVT!H14+CJV!H14+CZS!H14+RMU!H14</f>
        <v>720</v>
      </c>
      <c r="S14" s="535">
        <f>CEITEC!I14+CŘS!I14+SKM!I14+SUKB!I14+UCT!I14+SPSSN!I14+CTT!I14+ÚVT!I14+CJV!I14+CZS!I14+RMU!I14</f>
        <v>0</v>
      </c>
      <c r="T14" s="535">
        <f>CEITEC!J14+CŘS!J14+SKM!J14+SUKB!J14+UCT!J14+SPSSN!J14+CTT!J14+ÚVT!J14+CJV!J14+CZS!J14+RMU!J14</f>
        <v>0</v>
      </c>
      <c r="U14" s="535">
        <f>CEITEC!K14+CŘS!K14+SKM!K14+SUKB!K14+UCT!K14+SPSSN!K14+CTT!K14+ÚVT!K14+CJV!K14+CZS!K14+RMU!K14</f>
        <v>0</v>
      </c>
      <c r="V14" s="535">
        <f>CEITEC!L14+CŘS!L14+SKM!L14+SUKB!L14+UCT!L14+SPSSN!L14+CTT!L14+ÚVT!L14+CJV!L14+CZS!L14+RMU!L14</f>
        <v>0</v>
      </c>
      <c r="W14" s="535">
        <f>CEITEC!M14+CŘS!M14+SKM!M14+SUKB!M14+UCT!M14+SPSSN!M14+CTT!M14+ÚVT!M14+CJV!M14+CZS!M14+RMU!M14</f>
        <v>0</v>
      </c>
      <c r="X14" s="973">
        <f>CEITEC!N14+CŘS!N14+SKM!N14+SUKB!N14+UCT!N14+SPSSN!N14+CTT!N14+ÚVT!N14+CJV!N14+CZS!N14+RMU!N14</f>
        <v>0</v>
      </c>
      <c r="Y14" s="975">
        <f>ostatni!S14</f>
        <v>6230.7889800000012</v>
      </c>
      <c r="Z14" s="64"/>
      <c r="AA14" s="605"/>
    </row>
    <row r="15" spans="1:27" s="32" customFormat="1" ht="11.4" x14ac:dyDescent="0.2">
      <c r="A15" s="31"/>
      <c r="B15" s="441"/>
      <c r="C15" s="441"/>
      <c r="D15" s="443" t="s">
        <v>25</v>
      </c>
      <c r="E15" s="867">
        <v>11</v>
      </c>
      <c r="F15" s="971">
        <f>CEITEC!F15</f>
        <v>143002</v>
      </c>
      <c r="G15" s="536">
        <f>SKM!F15</f>
        <v>12205</v>
      </c>
      <c r="H15" s="550">
        <f>SUKB!F15</f>
        <v>81000</v>
      </c>
      <c r="I15" s="550">
        <f>UCT!F15</f>
        <v>2000</v>
      </c>
      <c r="J15" s="550">
        <f>SPSSN!F15</f>
        <v>977</v>
      </c>
      <c r="K15" s="550">
        <f>CTT!F15</f>
        <v>2000</v>
      </c>
      <c r="L15" s="550">
        <f>ÚVT!F15</f>
        <v>52370</v>
      </c>
      <c r="M15" s="550">
        <f>CJV!F15</f>
        <v>300</v>
      </c>
      <c r="N15" s="550">
        <f>CZS!F15</f>
        <v>210</v>
      </c>
      <c r="O15" s="536">
        <f>RMU!F15</f>
        <v>12635.627</v>
      </c>
      <c r="P15" s="972">
        <f t="shared" si="4"/>
        <v>306699.62699999998</v>
      </c>
      <c r="Q15" s="938">
        <f>CEITEC!G15+CŘS!G15+SKM!G15+SUKB!G15+UCT!G15+SPSSN!G15+CTT!G15+ÚVT!G15+CJV!G15+CZS!G15+RMU!G15</f>
        <v>304699.62699999998</v>
      </c>
      <c r="R15" s="974">
        <f>CEITEC!H15+CŘS!H15+SKM!H15+SUKB!H15+UCT!H15+SPSSN!H15+CTT!H15+ÚVT!H15+CJV!H15+CZS!H15+RMU!H15</f>
        <v>2000</v>
      </c>
      <c r="S15" s="535">
        <f>CEITEC!I15+CŘS!I15+SKM!I15+SUKB!I15+UCT!I15+SPSSN!I15+CTT!I15+ÚVT!I15+CJV!I15+CZS!I15+RMU!I15</f>
        <v>0</v>
      </c>
      <c r="T15" s="535">
        <f>CEITEC!J15+CŘS!J15+SKM!J15+SUKB!J15+UCT!J15+SPSSN!J15+CTT!J15+ÚVT!J15+CJV!J15+CZS!J15+RMU!J15</f>
        <v>0</v>
      </c>
      <c r="U15" s="535">
        <f>CEITEC!K15+CŘS!K15+SKM!K15+SUKB!K15+UCT!K15+SPSSN!K15+CTT!K15+ÚVT!K15+CJV!K15+CZS!K15+RMU!K15</f>
        <v>0</v>
      </c>
      <c r="V15" s="535">
        <f>CEITEC!L15+CŘS!L15+SKM!L15+SUKB!L15+UCT!L15+SPSSN!L15+CTT!L15+ÚVT!L15+CJV!L15+CZS!L15+RMU!L15</f>
        <v>0</v>
      </c>
      <c r="W15" s="535">
        <f>CEITEC!M15+CŘS!M15+SKM!M15+SUKB!M15+UCT!M15+SPSSN!M15+CTT!M15+ÚVT!M15+CJV!M15+CZS!M15+RMU!M15</f>
        <v>0</v>
      </c>
      <c r="X15" s="973">
        <f>CEITEC!N15+CŘS!N15+SKM!N15+SUKB!N15+UCT!N15+SPSSN!N15+CTT!N15+ÚVT!N15+CJV!N15+CZS!N15+RMU!N15</f>
        <v>0</v>
      </c>
      <c r="Y15" s="975">
        <f>ostatni!S15</f>
        <v>316418.16467000003</v>
      </c>
      <c r="Z15" s="64"/>
      <c r="AA15" s="605"/>
    </row>
    <row r="16" spans="1:27" s="32" customFormat="1" ht="11.4" x14ac:dyDescent="0.2">
      <c r="A16" s="31"/>
      <c r="B16" s="441"/>
      <c r="C16" s="441"/>
      <c r="D16" s="443" t="s">
        <v>26</v>
      </c>
      <c r="E16" s="867">
        <v>12</v>
      </c>
      <c r="F16" s="971">
        <f>CEITEC!F16</f>
        <v>5051.45</v>
      </c>
      <c r="G16" s="536">
        <f>SKM!F16</f>
        <v>0</v>
      </c>
      <c r="H16" s="550">
        <f>SUKB!F16</f>
        <v>0</v>
      </c>
      <c r="I16" s="550">
        <f>UCT!F16</f>
        <v>0</v>
      </c>
      <c r="J16" s="550">
        <f>SPSSN!F16</f>
        <v>0</v>
      </c>
      <c r="K16" s="550">
        <f>CTT!F16</f>
        <v>0</v>
      </c>
      <c r="L16" s="550">
        <f>ÚVT!F16</f>
        <v>300</v>
      </c>
      <c r="M16" s="550">
        <f>CJV!F16</f>
        <v>0</v>
      </c>
      <c r="N16" s="550">
        <f>CZS!F16</f>
        <v>3900</v>
      </c>
      <c r="O16" s="536">
        <f>RMU!F16</f>
        <v>107654</v>
      </c>
      <c r="P16" s="972">
        <f t="shared" si="4"/>
        <v>116905.45</v>
      </c>
      <c r="Q16" s="938">
        <f>CEITEC!G16+CŘS!G16+SKM!G16+SUKB!G16+UCT!G16+SPSSN!G16+CTT!G16+ÚVT!G16+CJV!G16+CZS!G16+RMU!G16</f>
        <v>111135.45</v>
      </c>
      <c r="R16" s="974">
        <f>CEITEC!H16+CŘS!H16+SKM!H16+SUKB!H16+UCT!H16+SPSSN!H16+CTT!H16+ÚVT!H16+CJV!H16+CZS!H16+RMU!H16</f>
        <v>4270</v>
      </c>
      <c r="S16" s="535">
        <f>CEITEC!I16+CŘS!I16+SKM!I16+SUKB!I16+UCT!I16+SPSSN!I16+CTT!I16+ÚVT!I16+CJV!I16+CZS!I16+RMU!I16</f>
        <v>0</v>
      </c>
      <c r="T16" s="535">
        <f>CEITEC!J16+CŘS!J16+SKM!J16+SUKB!J16+UCT!J16+SPSSN!J16+CTT!J16+ÚVT!J16+CJV!J16+CZS!J16+RMU!J16</f>
        <v>0</v>
      </c>
      <c r="U16" s="535">
        <f>CEITEC!K16+CŘS!K16+SKM!K16+SUKB!K16+UCT!K16+SPSSN!K16+CTT!K16+ÚVT!K16+CJV!K16+CZS!K16+RMU!K16</f>
        <v>0</v>
      </c>
      <c r="V16" s="535">
        <f>CEITEC!L16+CŘS!L16+SKM!L16+SUKB!L16+UCT!L16+SPSSN!L16+CTT!L16+ÚVT!L16+CJV!L16+CZS!L16+RMU!L16</f>
        <v>0</v>
      </c>
      <c r="W16" s="535">
        <f>CEITEC!M16+CŘS!M16+SKM!M16+SUKB!M16+UCT!M16+SPSSN!M16+CTT!M16+ÚVT!M16+CJV!M16+CZS!M16+RMU!M16</f>
        <v>1500</v>
      </c>
      <c r="X16" s="973">
        <f>CEITEC!N16+CŘS!N16+SKM!N16+SUKB!N16+UCT!N16+SPSSN!N16+CTT!N16+ÚVT!N16+CJV!N16+CZS!N16+RMU!N16</f>
        <v>0</v>
      </c>
      <c r="Y16" s="975">
        <f>ostatni!S16</f>
        <v>114329.16800000001</v>
      </c>
      <c r="Z16" s="64"/>
      <c r="AA16" s="605"/>
    </row>
    <row r="17" spans="1:27" s="32" customFormat="1" ht="11.4" x14ac:dyDescent="0.2">
      <c r="A17" s="31"/>
      <c r="B17" s="441"/>
      <c r="C17" s="441"/>
      <c r="D17" s="441" t="s">
        <v>27</v>
      </c>
      <c r="E17" s="903">
        <v>13</v>
      </c>
      <c r="F17" s="976">
        <f>CEITEC!F17</f>
        <v>-68506</v>
      </c>
      <c r="G17" s="551">
        <f>SKM!F17</f>
        <v>-547</v>
      </c>
      <c r="H17" s="552">
        <f>SUKB!F17</f>
        <v>-76019</v>
      </c>
      <c r="I17" s="552">
        <f>UCT!F17</f>
        <v>800</v>
      </c>
      <c r="J17" s="552">
        <f>SPSSN!F17</f>
        <v>2850</v>
      </c>
      <c r="K17" s="552">
        <f>CTT!F17</f>
        <v>1343</v>
      </c>
      <c r="L17" s="552">
        <f>ÚVT!F17</f>
        <v>2703</v>
      </c>
      <c r="M17" s="552">
        <f>CJV!F17</f>
        <v>0</v>
      </c>
      <c r="N17" s="552">
        <f>CZS!F17</f>
        <v>5500</v>
      </c>
      <c r="O17" s="551">
        <f>RMU!F17</f>
        <v>264915</v>
      </c>
      <c r="P17" s="977">
        <f t="shared" si="4"/>
        <v>133039</v>
      </c>
      <c r="Q17" s="940">
        <f>CEITEC!G17+CŘS!G17+SKM!G17+SUKB!G17+UCT!G17+SPSSN!G17+CTT!G17+ÚVT!G17+CJV!G17+CZS!G17+RMU!G17</f>
        <v>115140</v>
      </c>
      <c r="R17" s="979">
        <f>CEITEC!H17+CŘS!H17+SKM!H17+SUKB!H17+UCT!H17+SPSSN!H17+CTT!H17+ÚVT!H17+CJV!H17+CZS!H17+RMU!H17</f>
        <v>12287</v>
      </c>
      <c r="S17" s="553">
        <f>CEITEC!I17+CŘS!I17+SKM!I17+SUKB!I17+UCT!I17+SPSSN!I17+CTT!I17+ÚVT!I17+CJV!I17+CZS!I17+RMU!I17</f>
        <v>0</v>
      </c>
      <c r="T17" s="553">
        <f>CEITEC!J17+CŘS!J17+SKM!J17+SUKB!J17+UCT!J17+SPSSN!J17+CTT!J17+ÚVT!J17+CJV!J17+CZS!J17+RMU!J17</f>
        <v>0</v>
      </c>
      <c r="U17" s="553">
        <f>CEITEC!K17+CŘS!K17+SKM!K17+SUKB!K17+UCT!K17+SPSSN!K17+CTT!K17+ÚVT!K17+CJV!K17+CZS!K17+RMU!K17</f>
        <v>0</v>
      </c>
      <c r="V17" s="553">
        <f>CEITEC!L17+CŘS!L17+SKM!L17+SUKB!L17+UCT!L17+SPSSN!L17+CTT!L17+ÚVT!L17+CJV!L17+CZS!L17+RMU!L17</f>
        <v>5612</v>
      </c>
      <c r="W17" s="553">
        <f>CEITEC!M17+CŘS!M17+SKM!M17+SUKB!M17+UCT!M17+SPSSN!M17+CTT!M17+ÚVT!M17+CJV!M17+CZS!M17+RMU!M17</f>
        <v>0</v>
      </c>
      <c r="X17" s="978">
        <f>CEITEC!N17+CŘS!N17+SKM!N17+SUKB!N17+UCT!N17+SPSSN!N17+CTT!N17+ÚVT!N17+CJV!N17+CZS!N17+RMU!N17</f>
        <v>0</v>
      </c>
      <c r="Y17" s="980">
        <f>ostatni!S17</f>
        <v>118750.7058</v>
      </c>
      <c r="Z17" s="64"/>
      <c r="AA17" s="605"/>
    </row>
    <row r="18" spans="1:27" s="14" customFormat="1" ht="11.4" x14ac:dyDescent="0.2">
      <c r="A18" s="438"/>
      <c r="B18" s="889" t="s">
        <v>28</v>
      </c>
      <c r="C18" s="889"/>
      <c r="D18" s="889"/>
      <c r="E18" s="890">
        <v>14</v>
      </c>
      <c r="F18" s="981">
        <f>CEITEC!F18</f>
        <v>0</v>
      </c>
      <c r="G18" s="685">
        <f>SKM!F18</f>
        <v>0</v>
      </c>
      <c r="H18" s="982">
        <f>SUKB!F18</f>
        <v>0</v>
      </c>
      <c r="I18" s="982">
        <f>UCT!F18</f>
        <v>0</v>
      </c>
      <c r="J18" s="982">
        <f>SPSSN!F18</f>
        <v>0</v>
      </c>
      <c r="K18" s="982">
        <f>CTT!F18</f>
        <v>0</v>
      </c>
      <c r="L18" s="982">
        <f>ÚVT!F18</f>
        <v>0</v>
      </c>
      <c r="M18" s="982">
        <f>CJV!F18</f>
        <v>0</v>
      </c>
      <c r="N18" s="982">
        <f>CZS!F18</f>
        <v>0</v>
      </c>
      <c r="O18" s="685">
        <f>RMU!F18</f>
        <v>0</v>
      </c>
      <c r="P18" s="983">
        <f t="shared" si="4"/>
        <v>0</v>
      </c>
      <c r="Q18" s="892">
        <f>CEITEC!G18+CŘS!G18+SKM!G18+SUKB!G18+UCT!G18+SPSSN!G18+CTT!G18+ÚVT!G18+CJV!G18+CZS!G18+RMU!G18</f>
        <v>0</v>
      </c>
      <c r="R18" s="985">
        <f>CEITEC!H18+CŘS!H18+SKM!H18+SUKB!H18+UCT!H18+SPSSN!H18+CTT!H18+ÚVT!H18+CJV!H18+CZS!H18+RMU!H18</f>
        <v>0</v>
      </c>
      <c r="S18" s="986">
        <f>CEITEC!I18+CŘS!I18+SKM!I18+SUKB!I18+UCT!I18+SPSSN!I18+CTT!I18+ÚVT!I18+CJV!I18+CZS!I18+RMU!I18</f>
        <v>0</v>
      </c>
      <c r="T18" s="986">
        <f>CEITEC!J18+CŘS!J18+SKM!J18+SUKB!J18+UCT!J18+SPSSN!J18+CTT!J18+ÚVT!J18+CJV!J18+CZS!J18+RMU!J18</f>
        <v>0</v>
      </c>
      <c r="U18" s="986">
        <f>CEITEC!K18+CŘS!K18+SKM!K18+SUKB!K18+UCT!K18+SPSSN!K18+CTT!K18+ÚVT!K18+CJV!K18+CZS!K18+RMU!K18</f>
        <v>0</v>
      </c>
      <c r="V18" s="986">
        <f>CEITEC!L18+CŘS!L18+SKM!L18+SUKB!L18+UCT!L18+SPSSN!L18+CTT!L18+ÚVT!L18+CJV!L18+CZS!L18+RMU!L18</f>
        <v>0</v>
      </c>
      <c r="W18" s="986">
        <f>CEITEC!M18+CŘS!M18+SKM!M18+SUKB!M18+UCT!M18+SPSSN!M18+CTT!M18+ÚVT!M18+CJV!M18+CZS!M18+RMU!M18</f>
        <v>0</v>
      </c>
      <c r="X18" s="984">
        <f>CEITEC!N18+CŘS!N18+SKM!N18+SUKB!N18+UCT!N18+SPSSN!N18+CTT!N18+ÚVT!N18+CJV!N18+CZS!N18+RMU!N18</f>
        <v>0</v>
      </c>
      <c r="Y18" s="987">
        <f>ostatni!S18</f>
        <v>0</v>
      </c>
      <c r="Z18" s="64"/>
      <c r="AA18" s="525"/>
    </row>
    <row r="19" spans="1:27" s="14" customFormat="1" ht="11.4" x14ac:dyDescent="0.2">
      <c r="A19" s="438"/>
      <c r="B19" s="442" t="s">
        <v>30</v>
      </c>
      <c r="C19" s="443"/>
      <c r="D19" s="443"/>
      <c r="E19" s="867">
        <v>15</v>
      </c>
      <c r="F19" s="988">
        <f>CEITEC!F19</f>
        <v>0</v>
      </c>
      <c r="G19" s="526">
        <f>SKM!F19</f>
        <v>0</v>
      </c>
      <c r="H19" s="454">
        <f>SUKB!F19</f>
        <v>0</v>
      </c>
      <c r="I19" s="454">
        <f>UCT!F19</f>
        <v>0</v>
      </c>
      <c r="J19" s="454">
        <f>SPSSN!F19</f>
        <v>0</v>
      </c>
      <c r="K19" s="454">
        <f>CTT!F19</f>
        <v>0</v>
      </c>
      <c r="L19" s="454">
        <f>ÚVT!F19</f>
        <v>0</v>
      </c>
      <c r="M19" s="454">
        <f>CJV!F19</f>
        <v>0</v>
      </c>
      <c r="N19" s="454">
        <f>CZS!F19</f>
        <v>300</v>
      </c>
      <c r="O19" s="526">
        <f>RMU!F19</f>
        <v>0</v>
      </c>
      <c r="P19" s="989">
        <f t="shared" si="4"/>
        <v>300</v>
      </c>
      <c r="Q19" s="912">
        <f>CEITEC!G19+CŘS!G19+SKM!G19+SUKB!G19+UCT!G19+SPSSN!G19+CTT!G19+ÚVT!G19+CJV!G19+CZS!G19+RMU!G19</f>
        <v>300</v>
      </c>
      <c r="R19" s="991">
        <f>CEITEC!H19+CŘS!H19+SKM!H19+SUKB!H19+UCT!H19+SPSSN!H19+CTT!H19+ÚVT!H19+CJV!H19+CZS!H19+RMU!H19</f>
        <v>0</v>
      </c>
      <c r="S19" s="528">
        <f>CEITEC!I19+CŘS!I19+SKM!I19+SUKB!I19+UCT!I19+SPSSN!I19+CTT!I19+ÚVT!I19+CJV!I19+CZS!I19+RMU!I19</f>
        <v>0</v>
      </c>
      <c r="T19" s="528">
        <f>CEITEC!J19+CŘS!J19+SKM!J19+SUKB!J19+UCT!J19+SPSSN!J19+CTT!J19+ÚVT!J19+CJV!J19+CZS!J19+RMU!J19</f>
        <v>0</v>
      </c>
      <c r="U19" s="528">
        <f>CEITEC!K19+CŘS!K19+SKM!K19+SUKB!K19+UCT!K19+SPSSN!K19+CTT!K19+ÚVT!K19+CJV!K19+CZS!K19+RMU!K19</f>
        <v>0</v>
      </c>
      <c r="V19" s="528">
        <f>CEITEC!L19+CŘS!L19+SKM!L19+SUKB!L19+UCT!L19+SPSSN!L19+CTT!L19+ÚVT!L19+CJV!L19+CZS!L19+RMU!L19</f>
        <v>0</v>
      </c>
      <c r="W19" s="528">
        <f>CEITEC!M19+CŘS!M19+SKM!M19+SUKB!M19+UCT!M19+SPSSN!M19+CTT!M19+ÚVT!M19+CJV!M19+CZS!M19+RMU!M19</f>
        <v>0</v>
      </c>
      <c r="X19" s="990">
        <f>CEITEC!N19+CŘS!N19+SKM!N19+SUKB!N19+UCT!N19+SPSSN!N19+CTT!N19+ÚVT!N19+CJV!N19+CZS!N19+RMU!N19</f>
        <v>0</v>
      </c>
      <c r="Y19" s="992">
        <f>ostatni!S19</f>
        <v>251</v>
      </c>
      <c r="Z19" s="64"/>
      <c r="AA19" s="525"/>
    </row>
    <row r="20" spans="1:27" s="14" customFormat="1" ht="11.4" x14ac:dyDescent="0.2">
      <c r="A20" s="438"/>
      <c r="B20" s="442" t="s">
        <v>186</v>
      </c>
      <c r="C20" s="443"/>
      <c r="D20" s="443"/>
      <c r="E20" s="867">
        <v>16</v>
      </c>
      <c r="F20" s="988">
        <f>CEITEC!F20</f>
        <v>0</v>
      </c>
      <c r="G20" s="526">
        <f>SKM!F20</f>
        <v>0</v>
      </c>
      <c r="H20" s="454">
        <f>SUKB!F20</f>
        <v>702</v>
      </c>
      <c r="I20" s="454">
        <f>UCT!F20</f>
        <v>1092</v>
      </c>
      <c r="J20" s="454">
        <f>SPSSN!F20</f>
        <v>19418</v>
      </c>
      <c r="K20" s="454">
        <f>CTT!F20</f>
        <v>1457</v>
      </c>
      <c r="L20" s="454">
        <f>ÚVT!F20</f>
        <v>5234</v>
      </c>
      <c r="M20" s="454">
        <f>CJV!F20</f>
        <v>1824</v>
      </c>
      <c r="N20" s="454">
        <f>CZS!F20</f>
        <v>35375</v>
      </c>
      <c r="O20" s="526">
        <f>RMU!F20</f>
        <v>88576</v>
      </c>
      <c r="P20" s="989">
        <f t="shared" si="4"/>
        <v>153678</v>
      </c>
      <c r="Q20" s="912">
        <f>CEITEC!G20+CŘS!G20+SKM!G20+SUKB!G20+UCT!G20+SPSSN!G20+CTT!G20+ÚVT!G20+CJV!G20+CZS!G20+RMU!G20</f>
        <v>147470</v>
      </c>
      <c r="R20" s="991">
        <f>CEITEC!H20+CŘS!H20+SKM!H20+SUKB!H20+UCT!H20+SPSSN!H20+CTT!H20+ÚVT!H20+CJV!H20+CZS!H20+RMU!H20</f>
        <v>6208</v>
      </c>
      <c r="S20" s="528">
        <f>CEITEC!I20+CŘS!I20+SKM!I20+SUKB!I20+UCT!I20+SPSSN!I20+CTT!I20+ÚVT!I20+CJV!I20+CZS!I20+RMU!I20</f>
        <v>0</v>
      </c>
      <c r="T20" s="528">
        <f>CEITEC!J20+CŘS!J20+SKM!J20+SUKB!J20+UCT!J20+SPSSN!J20+CTT!J20+ÚVT!J20+CJV!J20+CZS!J20+RMU!J20</f>
        <v>0</v>
      </c>
      <c r="U20" s="528">
        <f>CEITEC!K20+CŘS!K20+SKM!K20+SUKB!K20+UCT!K20+SPSSN!K20+CTT!K20+ÚVT!K20+CJV!K20+CZS!K20+RMU!K20</f>
        <v>0</v>
      </c>
      <c r="V20" s="528">
        <f>CEITEC!L20+CŘS!L20+SKM!L20+SUKB!L20+UCT!L20+SPSSN!L20+CTT!L20+ÚVT!L20+CJV!L20+CZS!L20+RMU!L20</f>
        <v>0</v>
      </c>
      <c r="W20" s="528">
        <f>CEITEC!M20+CŘS!M20+SKM!M20+SUKB!M20+UCT!M20+SPSSN!M20+CTT!M20+ÚVT!M20+CJV!M20+CZS!M20+RMU!M20</f>
        <v>0</v>
      </c>
      <c r="X20" s="990">
        <f>CEITEC!N20+CŘS!N20+SKM!N20+SUKB!N20+UCT!N20+SPSSN!N20+CTT!N20+ÚVT!N20+CJV!N20+CZS!N20+RMU!N20</f>
        <v>0</v>
      </c>
      <c r="Y20" s="992">
        <f>ostatni!S20</f>
        <v>164978.71328999999</v>
      </c>
      <c r="Z20" s="64"/>
      <c r="AA20" s="525"/>
    </row>
    <row r="21" spans="1:27" s="14" customFormat="1" ht="11.4" x14ac:dyDescent="0.2">
      <c r="A21" s="438"/>
      <c r="B21" s="442" t="s">
        <v>36</v>
      </c>
      <c r="C21" s="442"/>
      <c r="D21" s="442"/>
      <c r="E21" s="867">
        <v>17</v>
      </c>
      <c r="F21" s="988">
        <f>CEITEC!F21</f>
        <v>0</v>
      </c>
      <c r="G21" s="526">
        <f>SKM!F21</f>
        <v>0</v>
      </c>
      <c r="H21" s="454">
        <f>SUKB!F21</f>
        <v>0</v>
      </c>
      <c r="I21" s="454">
        <f>UCT!F21</f>
        <v>0</v>
      </c>
      <c r="J21" s="454">
        <f>SPSSN!F21</f>
        <v>0</v>
      </c>
      <c r="K21" s="454">
        <f>CTT!F21</f>
        <v>0</v>
      </c>
      <c r="L21" s="454">
        <f>ÚVT!F21</f>
        <v>238</v>
      </c>
      <c r="M21" s="454">
        <f>CJV!F21</f>
        <v>0</v>
      </c>
      <c r="N21" s="454">
        <f>CZS!F21</f>
        <v>0</v>
      </c>
      <c r="O21" s="526">
        <f>RMU!F21</f>
        <v>0</v>
      </c>
      <c r="P21" s="989">
        <f t="shared" si="4"/>
        <v>238</v>
      </c>
      <c r="Q21" s="912">
        <f>CEITEC!G21+CŘS!G21+SKM!G21+SUKB!G21+UCT!G21+SPSSN!G21+CTT!G21+ÚVT!G21+CJV!G21+CZS!G21+RMU!G21</f>
        <v>238</v>
      </c>
      <c r="R21" s="991">
        <f>CEITEC!H21+CŘS!H21+SKM!H21+SUKB!H21+UCT!H21+SPSSN!H21+CTT!H21+ÚVT!H21+CJV!H21+CZS!H21+RMU!H21</f>
        <v>0</v>
      </c>
      <c r="S21" s="528">
        <f>CEITEC!I21+CŘS!I21+SKM!I21+SUKB!I21+UCT!I21+SPSSN!I21+CTT!I21+ÚVT!I21+CJV!I21+CZS!I21+RMU!I21</f>
        <v>0</v>
      </c>
      <c r="T21" s="528">
        <f>CEITEC!J21+CŘS!J21+SKM!J21+SUKB!J21+UCT!J21+SPSSN!J21+CTT!J21+ÚVT!J21+CJV!J21+CZS!J21+RMU!J21</f>
        <v>0</v>
      </c>
      <c r="U21" s="528">
        <f>CEITEC!K21+CŘS!K21+SKM!K21+SUKB!K21+UCT!K21+SPSSN!K21+CTT!K21+ÚVT!K21+CJV!K21+CZS!K21+RMU!K21</f>
        <v>0</v>
      </c>
      <c r="V21" s="528">
        <f>CEITEC!L21+CŘS!L21+SKM!L21+SUKB!L21+UCT!L21+SPSSN!L21+CTT!L21+ÚVT!L21+CJV!L21+CZS!L21+RMU!L21</f>
        <v>0</v>
      </c>
      <c r="W21" s="528">
        <f>CEITEC!M21+CŘS!M21+SKM!M21+SUKB!M21+UCT!M21+SPSSN!M21+CTT!M21+ÚVT!M21+CJV!M21+CZS!M21+RMU!M21</f>
        <v>0</v>
      </c>
      <c r="X21" s="990">
        <f>CEITEC!N21+CŘS!N21+SKM!N21+SUKB!N21+UCT!N21+SPSSN!N21+CTT!N21+ÚVT!N21+CJV!N21+CZS!N21+RMU!N21</f>
        <v>0</v>
      </c>
      <c r="Y21" s="992">
        <f>ostatni!S21</f>
        <v>495</v>
      </c>
      <c r="Z21" s="64"/>
      <c r="AA21" s="525"/>
    </row>
    <row r="22" spans="1:27" s="14" customFormat="1" ht="11.4" x14ac:dyDescent="0.2">
      <c r="A22" s="438"/>
      <c r="B22" s="236" t="s">
        <v>165</v>
      </c>
      <c r="C22" s="236"/>
      <c r="D22" s="236"/>
      <c r="E22" s="993">
        <v>18</v>
      </c>
      <c r="F22" s="994">
        <f>CEITEC!F22</f>
        <v>0</v>
      </c>
      <c r="G22" s="453">
        <f>SKM!F22</f>
        <v>0</v>
      </c>
      <c r="H22" s="453">
        <f>SUKB!F22</f>
        <v>0</v>
      </c>
      <c r="I22" s="453">
        <f>UCT!F22</f>
        <v>300</v>
      </c>
      <c r="J22" s="453">
        <f>SPSSN!F22</f>
        <v>175</v>
      </c>
      <c r="K22" s="453">
        <f>CTT!F22</f>
        <v>2500</v>
      </c>
      <c r="L22" s="453">
        <f>ÚVT!F22</f>
        <v>0</v>
      </c>
      <c r="M22" s="453">
        <f>CJV!F22</f>
        <v>0</v>
      </c>
      <c r="N22" s="453">
        <f>CZS!F22</f>
        <v>0</v>
      </c>
      <c r="O22" s="697">
        <f>RMU!F22</f>
        <v>3467.16</v>
      </c>
      <c r="P22" s="995">
        <f t="shared" si="4"/>
        <v>6442.16</v>
      </c>
      <c r="Q22" s="945">
        <f>CEITEC!G22+CŘS!G22+SKM!G22+SUKB!G22+UCT!G22+SPSSN!G22+CTT!G22+ÚVT!G22+CJV!G22+CZS!G22+RMU!G22</f>
        <v>6442.16</v>
      </c>
      <c r="R22" s="997">
        <f>CEITEC!H22+CŘS!H22+SKM!H22+SUKB!H22+UCT!H22+SPSSN!H22+CTT!H22+ÚVT!H22+CJV!H22+CZS!H22+RMU!H22</f>
        <v>0</v>
      </c>
      <c r="S22" s="610">
        <f>CEITEC!I22+CŘS!I22+SKM!I22+SUKB!I22+UCT!I22+SPSSN!I22+CTT!I22+ÚVT!I22+CJV!I22+CZS!I22+RMU!I22</f>
        <v>0</v>
      </c>
      <c r="T22" s="610">
        <f>CEITEC!J22+CŘS!J22+SKM!J22+SUKB!J22+UCT!J22+SPSSN!J22+CTT!J22+ÚVT!J22+CJV!J22+CZS!J22+RMU!J22</f>
        <v>0</v>
      </c>
      <c r="U22" s="610">
        <f>CEITEC!K22+CŘS!K22+SKM!K22+SUKB!K22+UCT!K22+SPSSN!K22+CTT!K22+ÚVT!K22+CJV!K22+CZS!K22+RMU!K22</f>
        <v>0</v>
      </c>
      <c r="V22" s="610">
        <f>CEITEC!L22+CŘS!L22+SKM!L22+SUKB!L22+UCT!L22+SPSSN!L22+CTT!L22+ÚVT!L22+CJV!L22+CZS!L22+RMU!L22</f>
        <v>0</v>
      </c>
      <c r="W22" s="610">
        <f>CEITEC!M22+CŘS!M22+SKM!M22+SUKB!M22+UCT!M22+SPSSN!M22+CTT!M22+ÚVT!M22+CJV!M22+CZS!M22+RMU!M22</f>
        <v>0</v>
      </c>
      <c r="X22" s="996">
        <f>CEITEC!N22+CŘS!N22+SKM!N22+SUKB!N22+UCT!N22+SPSSN!N22+CTT!N22+ÚVT!N22+CJV!N22+CZS!N22+RMU!N22</f>
        <v>0</v>
      </c>
      <c r="Y22" s="998">
        <f>ostatni!S22</f>
        <v>6032.4338100000004</v>
      </c>
      <c r="Z22" s="64"/>
      <c r="AA22" s="525"/>
    </row>
    <row r="23" spans="1:27" s="14" customFormat="1" ht="11.4" x14ac:dyDescent="0.2">
      <c r="A23" s="438"/>
      <c r="B23" s="442" t="s">
        <v>40</v>
      </c>
      <c r="C23" s="442"/>
      <c r="D23" s="442"/>
      <c r="E23" s="867">
        <v>19</v>
      </c>
      <c r="F23" s="988">
        <f>CEITEC!F23</f>
        <v>0</v>
      </c>
      <c r="G23" s="526">
        <f>SKM!F23</f>
        <v>0</v>
      </c>
      <c r="H23" s="454">
        <f>SUKB!F23</f>
        <v>0</v>
      </c>
      <c r="I23" s="454">
        <f>UCT!F23</f>
        <v>0</v>
      </c>
      <c r="J23" s="454">
        <f>SPSSN!F23</f>
        <v>3760</v>
      </c>
      <c r="K23" s="454">
        <f>CTT!F23</f>
        <v>267</v>
      </c>
      <c r="L23" s="454">
        <f>ÚVT!F23</f>
        <v>313</v>
      </c>
      <c r="M23" s="454">
        <f>CJV!F23</f>
        <v>2270</v>
      </c>
      <c r="N23" s="454">
        <f>CZS!F23</f>
        <v>190500</v>
      </c>
      <c r="O23" s="526">
        <f>RMU!F23</f>
        <v>2314.6799999999998</v>
      </c>
      <c r="P23" s="989">
        <f t="shared" si="4"/>
        <v>199424.68</v>
      </c>
      <c r="Q23" s="912">
        <f>CEITEC!G23+CŘS!G23+SKM!G23+SUKB!G23+UCT!G23+SPSSN!G23+CTT!G23+ÚVT!G23+CJV!G23+CZS!G23+RMU!G23</f>
        <v>127704.68</v>
      </c>
      <c r="R23" s="991">
        <f>CEITEC!H23+CŘS!H23+SKM!H23+SUKB!H23+UCT!H23+SPSSN!H23+CTT!H23+ÚVT!H23+CJV!H23+CZS!H23+RMU!H23</f>
        <v>0</v>
      </c>
      <c r="S23" s="528">
        <f>CEITEC!I23+CŘS!I23+SKM!I23+SUKB!I23+UCT!I23+SPSSN!I23+CTT!I23+ÚVT!I23+CJV!I23+CZS!I23+RMU!I23</f>
        <v>71720</v>
      </c>
      <c r="T23" s="528">
        <f>CEITEC!J23+CŘS!J23+SKM!J23+SUKB!J23+UCT!J23+SPSSN!J23+CTT!J23+ÚVT!J23+CJV!J23+CZS!J23+RMU!J23</f>
        <v>0</v>
      </c>
      <c r="U23" s="528">
        <f>CEITEC!K23+CŘS!K23+SKM!K23+SUKB!K23+UCT!K23+SPSSN!K23+CTT!K23+ÚVT!K23+CJV!K23+CZS!K23+RMU!K23</f>
        <v>0</v>
      </c>
      <c r="V23" s="528">
        <f>CEITEC!L23+CŘS!L23+SKM!L23+SUKB!L23+UCT!L23+SPSSN!L23+CTT!L23+ÚVT!L23+CJV!L23+CZS!L23+RMU!L23</f>
        <v>0</v>
      </c>
      <c r="W23" s="528">
        <f>CEITEC!M23+CŘS!M23+SKM!M23+SUKB!M23+UCT!M23+SPSSN!M23+CTT!M23+ÚVT!M23+CJV!M23+CZS!M23+RMU!M23</f>
        <v>0</v>
      </c>
      <c r="X23" s="990">
        <f>CEITEC!N23+CŘS!N23+SKM!N23+SUKB!N23+UCT!N23+SPSSN!N23+CTT!N23+ÚVT!N23+CJV!N23+CZS!N23+RMU!N23</f>
        <v>0</v>
      </c>
      <c r="Y23" s="992">
        <f>ostatni!S23</f>
        <v>191509.39035</v>
      </c>
      <c r="Z23" s="64"/>
      <c r="AA23" s="525"/>
    </row>
    <row r="24" spans="1:27" s="14" customFormat="1" ht="11.4" x14ac:dyDescent="0.2">
      <c r="A24" s="438"/>
      <c r="B24" s="442" t="s">
        <v>43</v>
      </c>
      <c r="C24" s="442"/>
      <c r="D24" s="442"/>
      <c r="E24" s="867">
        <v>20</v>
      </c>
      <c r="F24" s="988">
        <f>CEITEC!F24</f>
        <v>331411</v>
      </c>
      <c r="G24" s="526">
        <f>SKM!F24</f>
        <v>0</v>
      </c>
      <c r="H24" s="454">
        <f>SUKB!F24</f>
        <v>0</v>
      </c>
      <c r="I24" s="454">
        <f>UCT!F24</f>
        <v>0</v>
      </c>
      <c r="J24" s="454">
        <f>SPSSN!F24</f>
        <v>274</v>
      </c>
      <c r="K24" s="454">
        <f>CTT!F24</f>
        <v>0</v>
      </c>
      <c r="L24" s="454">
        <f>ÚVT!F24</f>
        <v>49359</v>
      </c>
      <c r="M24" s="454">
        <f>CJV!F24</f>
        <v>0</v>
      </c>
      <c r="N24" s="454">
        <f>CZS!F24</f>
        <v>0</v>
      </c>
      <c r="O24" s="526">
        <f>RMU!F24</f>
        <v>11039.396023907999</v>
      </c>
      <c r="P24" s="989">
        <f t="shared" si="4"/>
        <v>392083.39602390799</v>
      </c>
      <c r="Q24" s="912">
        <f>CEITEC!G24+CŘS!G24+SKM!G24+SUKB!G24+UCT!G24+SPSSN!G24+CTT!G24+ÚVT!G24+CJV!G24+CZS!G24+RMU!G24</f>
        <v>382886.39602390799</v>
      </c>
      <c r="R24" s="991">
        <f>CEITEC!H24+CŘS!H24+SKM!H24+SUKB!H24+UCT!H24+SPSSN!H24+CTT!H24+ÚVT!H24+CJV!H24+CZS!H24+RMU!H24</f>
        <v>0</v>
      </c>
      <c r="S24" s="528">
        <f>CEITEC!I24+CŘS!I24+SKM!I24+SUKB!I24+UCT!I24+SPSSN!I24+CTT!I24+ÚVT!I24+CJV!I24+CZS!I24+RMU!I24</f>
        <v>9197</v>
      </c>
      <c r="T24" s="528">
        <f>CEITEC!J24+CŘS!J24+SKM!J24+SUKB!J24+UCT!J24+SPSSN!J24+CTT!J24+ÚVT!J24+CJV!J24+CZS!J24+RMU!J24</f>
        <v>0</v>
      </c>
      <c r="U24" s="528">
        <f>CEITEC!K24+CŘS!K24+SKM!K24+SUKB!K24+UCT!K24+SPSSN!K24+CTT!K24+ÚVT!K24+CJV!K24+CZS!K24+RMU!K24</f>
        <v>0</v>
      </c>
      <c r="V24" s="528">
        <f>CEITEC!L24+CŘS!L24+SKM!L24+SUKB!L24+UCT!L24+SPSSN!L24+CTT!L24+ÚVT!L24+CJV!L24+CZS!L24+RMU!L24</f>
        <v>0</v>
      </c>
      <c r="W24" s="528">
        <f>CEITEC!M24+CŘS!M24+SKM!M24+SUKB!M24+UCT!M24+SPSSN!M24+CTT!M24+ÚVT!M24+CJV!M24+CZS!M24+RMU!M24</f>
        <v>0</v>
      </c>
      <c r="X24" s="990">
        <f>CEITEC!N24+CŘS!N24+SKM!N24+SUKB!N24+UCT!N24+SPSSN!N24+CTT!N24+ÚVT!N24+CJV!N24+CZS!N24+RMU!N24</f>
        <v>0</v>
      </c>
      <c r="Y24" s="992">
        <f>ostatni!S24</f>
        <v>399500.19031999994</v>
      </c>
      <c r="Z24" s="64"/>
      <c r="AA24" s="525"/>
    </row>
    <row r="25" spans="1:27" s="14" customFormat="1" ht="11.4" x14ac:dyDescent="0.2">
      <c r="A25" s="438"/>
      <c r="B25" s="999" t="s">
        <v>145</v>
      </c>
      <c r="C25" s="999"/>
      <c r="D25" s="999"/>
      <c r="E25" s="1000">
        <v>21</v>
      </c>
      <c r="F25" s="1001">
        <f>CEITEC!F25</f>
        <v>102924</v>
      </c>
      <c r="G25" s="612">
        <f>SKM!F25</f>
        <v>0</v>
      </c>
      <c r="H25" s="613">
        <f>SUKB!F25</f>
        <v>0</v>
      </c>
      <c r="I25" s="613">
        <f>UCT!F25</f>
        <v>0</v>
      </c>
      <c r="J25" s="613">
        <f>SPSSN!F25</f>
        <v>0</v>
      </c>
      <c r="K25" s="613">
        <f>CTT!F25</f>
        <v>0</v>
      </c>
      <c r="L25" s="613">
        <f>ÚVT!F25</f>
        <v>67076</v>
      </c>
      <c r="M25" s="613">
        <f>CJV!F25</f>
        <v>0</v>
      </c>
      <c r="N25" s="613">
        <f>CZS!F25</f>
        <v>0</v>
      </c>
      <c r="O25" s="612">
        <f>RMU!F25</f>
        <v>7753.66</v>
      </c>
      <c r="P25" s="1002">
        <f t="shared" si="4"/>
        <v>177753.66</v>
      </c>
      <c r="Q25" s="901">
        <f>CEITEC!G25+CŘS!G25+SKM!G25+SUKB!G25+UCT!G25+SPSSN!G25+CTT!G25+ÚVT!G25+CJV!G25+CZS!G25+RMU!G25</f>
        <v>177753.66</v>
      </c>
      <c r="R25" s="1004">
        <f>CEITEC!H25+CŘS!H25+SKM!H25+SUKB!H25+UCT!H25+SPSSN!H25+CTT!H25+ÚVT!H25+CJV!H25+CZS!H25+RMU!H25</f>
        <v>0</v>
      </c>
      <c r="S25" s="611">
        <f>CEITEC!I25+CŘS!I25+SKM!I25+SUKB!I25+UCT!I25+SPSSN!I25+CTT!I25+ÚVT!I25+CJV!I25+CZS!I25+RMU!I25</f>
        <v>0</v>
      </c>
      <c r="T25" s="611">
        <f>CEITEC!J25+CŘS!J25+SKM!J25+SUKB!J25+UCT!J25+SPSSN!J25+CTT!J25+ÚVT!J25+CJV!J25+CZS!J25+RMU!J25</f>
        <v>0</v>
      </c>
      <c r="U25" s="611">
        <f>CEITEC!K25+CŘS!K25+SKM!K25+SUKB!K25+UCT!K25+SPSSN!K25+CTT!K25+ÚVT!K25+CJV!K25+CZS!K25+RMU!K25</f>
        <v>0</v>
      </c>
      <c r="V25" s="611">
        <f>CEITEC!L25+CŘS!L25+SKM!L25+SUKB!L25+UCT!L25+SPSSN!L25+CTT!L25+ÚVT!L25+CJV!L25+CZS!L25+RMU!L25</f>
        <v>0</v>
      </c>
      <c r="W25" s="611">
        <f>CEITEC!M25+CŘS!M25+SKM!M25+SUKB!M25+UCT!M25+SPSSN!M25+CTT!M25+ÚVT!M25+CJV!M25+CZS!M25+RMU!M25</f>
        <v>0</v>
      </c>
      <c r="X25" s="1003">
        <f>CEITEC!N25+CŘS!N25+SKM!N25+SUKB!N25+UCT!N25+SPSSN!N25+CTT!N25+ÚVT!N25+CJV!N25+CZS!N25+RMU!N25</f>
        <v>0</v>
      </c>
      <c r="Y25" s="992">
        <f>ostatni!S25</f>
        <v>169398.77351</v>
      </c>
      <c r="Z25" s="64"/>
      <c r="AA25" s="525"/>
    </row>
    <row r="26" spans="1:27" s="14" customFormat="1" ht="11.4" x14ac:dyDescent="0.2">
      <c r="A26" s="438"/>
      <c r="B26" s="442" t="s">
        <v>44</v>
      </c>
      <c r="C26" s="442"/>
      <c r="D26" s="442"/>
      <c r="E26" s="867">
        <v>22</v>
      </c>
      <c r="F26" s="988">
        <f>CEITEC!F26</f>
        <v>45876</v>
      </c>
      <c r="G26" s="526">
        <f>SKM!F26</f>
        <v>0</v>
      </c>
      <c r="H26" s="454">
        <f>SUKB!F26</f>
        <v>0</v>
      </c>
      <c r="I26" s="454">
        <f>UCT!F26</f>
        <v>0</v>
      </c>
      <c r="J26" s="454">
        <f>SPSSN!F26</f>
        <v>0</v>
      </c>
      <c r="K26" s="454">
        <f>CTT!F26</f>
        <v>0</v>
      </c>
      <c r="L26" s="454">
        <f>ÚVT!F26</f>
        <v>0</v>
      </c>
      <c r="M26" s="454">
        <f>CJV!F26</f>
        <v>0</v>
      </c>
      <c r="N26" s="454">
        <f>CZS!F26</f>
        <v>0</v>
      </c>
      <c r="O26" s="526">
        <f>RMU!F26</f>
        <v>0</v>
      </c>
      <c r="P26" s="989">
        <f t="shared" si="4"/>
        <v>45876</v>
      </c>
      <c r="Q26" s="912">
        <f>CEITEC!G26+CŘS!G26+SKM!G26+SUKB!G26+UCT!G26+SPSSN!G26+CTT!G26+ÚVT!G26+CJV!G26+CZS!G26+RMU!G26</f>
        <v>45876</v>
      </c>
      <c r="R26" s="991">
        <f>CEITEC!H26+CŘS!H26+SKM!H26+SUKB!H26+UCT!H26+SPSSN!H26+CTT!H26+ÚVT!H26+CJV!H26+CZS!H26+RMU!H26</f>
        <v>0</v>
      </c>
      <c r="S26" s="528">
        <f>CEITEC!I26+CŘS!I26+SKM!I26+SUKB!I26+UCT!I26+SPSSN!I26+CTT!I26+ÚVT!I26+CJV!I26+CZS!I26+RMU!I26</f>
        <v>0</v>
      </c>
      <c r="T26" s="528">
        <f>CEITEC!J26+CŘS!J26+SKM!J26+SUKB!J26+UCT!J26+SPSSN!J26+CTT!J26+ÚVT!J26+CJV!J26+CZS!J26+RMU!J26</f>
        <v>0</v>
      </c>
      <c r="U26" s="528">
        <f>CEITEC!K26+CŘS!K26+SKM!K26+SUKB!K26+UCT!K26+SPSSN!K26+CTT!K26+ÚVT!K26+CJV!K26+CZS!K26+RMU!K26</f>
        <v>0</v>
      </c>
      <c r="V26" s="528">
        <f>CEITEC!L26+CŘS!L26+SKM!L26+SUKB!L26+UCT!L26+SPSSN!L26+CTT!L26+ÚVT!L26+CJV!L26+CZS!L26+RMU!L26</f>
        <v>0</v>
      </c>
      <c r="W26" s="528">
        <f>CEITEC!M26+CŘS!M26+SKM!M26+SUKB!M26+UCT!M26+SPSSN!M26+CTT!M26+ÚVT!M26+CJV!M26+CZS!M26+RMU!M26</f>
        <v>0</v>
      </c>
      <c r="X26" s="990">
        <f>CEITEC!N26+CŘS!N26+SKM!N26+SUKB!N26+UCT!N26+SPSSN!N26+CTT!N26+ÚVT!N26+CJV!N26+CZS!N26+RMU!N26</f>
        <v>0</v>
      </c>
      <c r="Y26" s="992">
        <f>ostatni!S26</f>
        <v>12949.839169999999</v>
      </c>
      <c r="Z26" s="64"/>
      <c r="AA26" s="525"/>
    </row>
    <row r="27" spans="1:27" s="14" customFormat="1" ht="12" thickBot="1" x14ac:dyDescent="0.25">
      <c r="A27" s="438"/>
      <c r="B27" s="902" t="s">
        <v>46</v>
      </c>
      <c r="C27" s="902"/>
      <c r="D27" s="902"/>
      <c r="E27" s="903">
        <v>23</v>
      </c>
      <c r="F27" s="1005">
        <f>CEITEC!F27</f>
        <v>17000</v>
      </c>
      <c r="G27" s="527">
        <f>SKM!F27</f>
        <v>11340</v>
      </c>
      <c r="H27" s="513">
        <f>SUKB!F27</f>
        <v>5400</v>
      </c>
      <c r="I27" s="513">
        <f>UCT!F27</f>
        <v>1350</v>
      </c>
      <c r="J27" s="513">
        <f>SPSSN!F27</f>
        <v>1400</v>
      </c>
      <c r="K27" s="513">
        <f>CTT!F27</f>
        <v>427</v>
      </c>
      <c r="L27" s="513">
        <f>ÚVT!F27</f>
        <v>22000</v>
      </c>
      <c r="M27" s="513">
        <f>CJV!F27</f>
        <v>60</v>
      </c>
      <c r="N27" s="513">
        <f>CZS!F27</f>
        <v>1</v>
      </c>
      <c r="O27" s="527">
        <f>RMU!F27</f>
        <v>34641</v>
      </c>
      <c r="P27" s="1006">
        <f t="shared" si="4"/>
        <v>93619</v>
      </c>
      <c r="Q27" s="947">
        <f>CEITEC!G27+CŘS!G27+SKM!G27+SUKB!G27+UCT!G27+SPSSN!G27+CTT!G27+ÚVT!G27+CJV!G27+CZS!G27+RMU!G27</f>
        <v>93619</v>
      </c>
      <c r="R27" s="1008">
        <f>CEITEC!H27+CŘS!H27+SKM!H27+SUKB!H27+UCT!H27+SPSSN!H27+CTT!H27+ÚVT!H27+CJV!H27+CZS!H27+RMU!H27</f>
        <v>0</v>
      </c>
      <c r="S27" s="554">
        <f>CEITEC!I27+CŘS!I27+SKM!I27+SUKB!I27+UCT!I27+SPSSN!I27+CTT!I27+ÚVT!I27+CJV!I27+CZS!I27+RMU!I27</f>
        <v>0</v>
      </c>
      <c r="T27" s="554">
        <f>CEITEC!J27+CŘS!J27+SKM!J27+SUKB!J27+UCT!J27+SPSSN!J27+CTT!J27+ÚVT!J27+CJV!J27+CZS!J27+RMU!J27</f>
        <v>0</v>
      </c>
      <c r="U27" s="554">
        <f>CEITEC!K27+CŘS!K27+SKM!K27+SUKB!K27+UCT!K27+SPSSN!K27+CTT!K27+ÚVT!K27+CJV!K27+CZS!K27+RMU!K27</f>
        <v>0</v>
      </c>
      <c r="V27" s="554">
        <f>CEITEC!L27+CŘS!L27+SKM!L27+SUKB!L27+UCT!L27+SPSSN!L27+CTT!L27+ÚVT!L27+CJV!L27+CZS!L27+RMU!L27</f>
        <v>0</v>
      </c>
      <c r="W27" s="554">
        <f>CEITEC!M27+CŘS!M27+SKM!M27+SUKB!M27+UCT!M27+SPSSN!M27+CTT!M27+ÚVT!M27+CJV!M27+CZS!M27+RMU!M27</f>
        <v>0</v>
      </c>
      <c r="X27" s="1007">
        <f>CEITEC!N27+CŘS!N27+SKM!N27+SUKB!N27+UCT!N27+SPSSN!N27+CTT!N27+ÚVT!N27+CJV!N27+CZS!N27+RMU!N27</f>
        <v>0</v>
      </c>
      <c r="Y27" s="1009">
        <f>ostatni!S27</f>
        <v>77903.696159999992</v>
      </c>
      <c r="Z27" s="64"/>
      <c r="AA27" s="525"/>
    </row>
    <row r="28" spans="1:27" ht="13.8" thickBot="1" x14ac:dyDescent="0.3">
      <c r="A28" s="787" t="s">
        <v>167</v>
      </c>
      <c r="B28" s="931"/>
      <c r="C28" s="931"/>
      <c r="D28" s="931"/>
      <c r="E28" s="966">
        <v>24</v>
      </c>
      <c r="F28" s="827">
        <f t="shared" ref="F28:W28" si="5">SUM(F29:F43)</f>
        <v>826077.37642894406</v>
      </c>
      <c r="G28" s="861">
        <f t="shared" si="5"/>
        <v>209415</v>
      </c>
      <c r="H28" s="861">
        <f t="shared" si="5"/>
        <v>99549</v>
      </c>
      <c r="I28" s="861">
        <f t="shared" si="5"/>
        <v>21912</v>
      </c>
      <c r="J28" s="861">
        <f t="shared" si="5"/>
        <v>38880</v>
      </c>
      <c r="K28" s="861">
        <f t="shared" si="5"/>
        <v>24975</v>
      </c>
      <c r="L28" s="861">
        <f t="shared" si="5"/>
        <v>346972</v>
      </c>
      <c r="M28" s="861">
        <f t="shared" si="5"/>
        <v>67896</v>
      </c>
      <c r="N28" s="861">
        <f t="shared" si="5"/>
        <v>261426</v>
      </c>
      <c r="O28" s="967">
        <f t="shared" si="5"/>
        <v>845163.5</v>
      </c>
      <c r="P28" s="859">
        <f>SUM(P29:P43)</f>
        <v>2742265.8764289441</v>
      </c>
      <c r="Q28" s="860">
        <f t="shared" si="5"/>
        <v>2519415.8764289441</v>
      </c>
      <c r="R28" s="827">
        <f t="shared" si="5"/>
        <v>112732</v>
      </c>
      <c r="S28" s="861">
        <f t="shared" si="5"/>
        <v>103006</v>
      </c>
      <c r="T28" s="861">
        <f t="shared" si="5"/>
        <v>0</v>
      </c>
      <c r="U28" s="861">
        <f>SUM(U29:U43)</f>
        <v>0</v>
      </c>
      <c r="V28" s="861">
        <f t="shared" si="5"/>
        <v>5612</v>
      </c>
      <c r="W28" s="861">
        <f t="shared" si="5"/>
        <v>1500</v>
      </c>
      <c r="X28" s="862">
        <f>SUM(X29:X43)</f>
        <v>0</v>
      </c>
      <c r="Y28" s="935">
        <f>ostatni!S28</f>
        <v>2641031.5669999998</v>
      </c>
      <c r="Z28" s="64"/>
    </row>
    <row r="29" spans="1:27" s="14" customFormat="1" ht="11.4" x14ac:dyDescent="0.2">
      <c r="A29" s="438" t="s">
        <v>14</v>
      </c>
      <c r="B29" s="443" t="s">
        <v>49</v>
      </c>
      <c r="C29" s="443"/>
      <c r="D29" s="443"/>
      <c r="E29" s="867">
        <v>25</v>
      </c>
      <c r="F29" s="988">
        <f>CEITEC!F29</f>
        <v>4439</v>
      </c>
      <c r="G29" s="532">
        <f>SKM!F29</f>
        <v>0</v>
      </c>
      <c r="H29" s="686">
        <f>SUKB!F29</f>
        <v>11100</v>
      </c>
      <c r="I29" s="686">
        <f>UCT!F29</f>
        <v>11900</v>
      </c>
      <c r="J29" s="686">
        <f>SPSSN!F29</f>
        <v>4000</v>
      </c>
      <c r="K29" s="686">
        <f>CTT!F29</f>
        <v>0</v>
      </c>
      <c r="L29" s="686">
        <f>ÚVT!F29</f>
        <v>151433</v>
      </c>
      <c r="M29" s="686">
        <f>CJV!F29</f>
        <v>55080</v>
      </c>
      <c r="N29" s="686">
        <f>CZS!F29</f>
        <v>17000</v>
      </c>
      <c r="O29" s="532">
        <f>RMU!F29</f>
        <v>231712</v>
      </c>
      <c r="P29" s="968">
        <f t="shared" ref="P29:P43" si="6">SUM(F29:O29)</f>
        <v>486664</v>
      </c>
      <c r="Q29" s="868">
        <f>CEITEC!G29+CŘS!G29+SKM!G29+SUKB!G29+UCT!G29+SPSSN!G29+CTT!G29+ÚVT!G29+CJV!G29+CZS!G29+RMU!G29</f>
        <v>486664</v>
      </c>
      <c r="R29" s="1010">
        <f>CEITEC!H29+CŘS!H29+SKM!H29+SUKB!H29+UCT!H29+SPSSN!H29+CTT!H29+ÚVT!H29+CJV!H29+CZS!H29+RMU!H29</f>
        <v>0</v>
      </c>
      <c r="S29" s="531">
        <f>CEITEC!I29+CŘS!I29+SKM!I29+SUKB!I29+UCT!I29+SPSSN!I29+CTT!I29+ÚVT!I29+CJV!I29+CZS!I29+RMU!I29</f>
        <v>0</v>
      </c>
      <c r="T29" s="531">
        <f>CEITEC!J29+CŘS!J29+SKM!J29+SUKB!J29+UCT!J29+SPSSN!J29+CTT!J29+ÚVT!J29+CJV!J29+CZS!J29+RMU!J29</f>
        <v>0</v>
      </c>
      <c r="U29" s="531">
        <f>CEITEC!K29+CŘS!K29+SKM!K29+SUKB!K29+UCT!K29+SPSSN!K29+CTT!K29+ÚVT!K29+CJV!K29+CZS!K29+RMU!K29</f>
        <v>0</v>
      </c>
      <c r="V29" s="531">
        <f>CEITEC!L29+CŘS!L29+SKM!L29+SUKB!L29+UCT!L29+SPSSN!L29+CTT!L29+ÚVT!L29+CJV!L29+CZS!L29+RMU!L29</f>
        <v>0</v>
      </c>
      <c r="W29" s="531">
        <f>CEITEC!M29+CŘS!M29+SKM!M29+SUKB!M29+UCT!M29+SPSSN!M29+CTT!M29+ÚVT!M29+CJV!M29+CZS!M29+RMU!M29</f>
        <v>0</v>
      </c>
      <c r="X29" s="969">
        <f>CEITEC!N29+CŘS!N29+SKM!N29+SUKB!N29+UCT!N29+SPSSN!N29+CTT!N29+ÚVT!N29+CJV!N29+CZS!N29+RMU!N29</f>
        <v>0</v>
      </c>
      <c r="Y29" s="561">
        <f>ostatni!S29</f>
        <v>625549.68700000003</v>
      </c>
      <c r="Z29" s="64"/>
      <c r="AA29" s="524"/>
    </row>
    <row r="30" spans="1:27" s="14" customFormat="1" ht="11.4" x14ac:dyDescent="0.2">
      <c r="A30" s="438"/>
      <c r="B30" s="442" t="s">
        <v>28</v>
      </c>
      <c r="C30" s="442"/>
      <c r="D30" s="442"/>
      <c r="E30" s="867">
        <v>26</v>
      </c>
      <c r="F30" s="988">
        <f>CEITEC!F30</f>
        <v>0</v>
      </c>
      <c r="G30" s="526">
        <f>SKM!F30</f>
        <v>0</v>
      </c>
      <c r="H30" s="454">
        <f>SUKB!F30</f>
        <v>0</v>
      </c>
      <c r="I30" s="454">
        <f>UCT!F30</f>
        <v>0</v>
      </c>
      <c r="J30" s="454">
        <f>SPSSN!F30</f>
        <v>0</v>
      </c>
      <c r="K30" s="454">
        <f>CTT!F30</f>
        <v>0</v>
      </c>
      <c r="L30" s="454">
        <f>ÚVT!F30</f>
        <v>0</v>
      </c>
      <c r="M30" s="454">
        <f>CJV!F30</f>
        <v>0</v>
      </c>
      <c r="N30" s="454">
        <f>CZS!F30</f>
        <v>0</v>
      </c>
      <c r="O30" s="526">
        <f>RMU!F30</f>
        <v>0</v>
      </c>
      <c r="P30" s="989">
        <f t="shared" si="6"/>
        <v>0</v>
      </c>
      <c r="Q30" s="912">
        <f>CEITEC!G30+CŘS!G30+SKM!G30+SUKB!G30+UCT!G30+SPSSN!G30+CTT!G30+ÚVT!G30+CJV!G30+CZS!G30+RMU!G30</f>
        <v>0</v>
      </c>
      <c r="R30" s="991">
        <f>CEITEC!H30+CŘS!H30+SKM!H30+SUKB!H30+UCT!H30+SPSSN!H30+CTT!H30+ÚVT!H30+CJV!H30+CZS!H30+RMU!H30</f>
        <v>0</v>
      </c>
      <c r="S30" s="528">
        <f>CEITEC!I30+CŘS!I30+SKM!I30+SUKB!I30+UCT!I30+SPSSN!I30+CTT!I30+ÚVT!I30+CJV!I30+CZS!I30+RMU!I30</f>
        <v>0</v>
      </c>
      <c r="T30" s="528">
        <f>CEITEC!J30+CŘS!J30+SKM!J30+SUKB!J30+UCT!J30+SPSSN!J30+CTT!J30+ÚVT!J30+CJV!J30+CZS!J30+RMU!J30</f>
        <v>0</v>
      </c>
      <c r="U30" s="528">
        <f>CEITEC!K30+CŘS!K30+SKM!K30+SUKB!K30+UCT!K30+SPSSN!K30+CTT!K30+ÚVT!K30+CJV!K30+CZS!K30+RMU!K30</f>
        <v>0</v>
      </c>
      <c r="V30" s="528">
        <f>CEITEC!L30+CŘS!L30+SKM!L30+SUKB!L30+UCT!L30+SPSSN!L30+CTT!L30+ÚVT!L30+CJV!L30+CZS!L30+RMU!L30</f>
        <v>0</v>
      </c>
      <c r="W30" s="528">
        <f>CEITEC!M30+CŘS!M30+SKM!M30+SUKB!M30+UCT!M30+SPSSN!M30+CTT!M30+ÚVT!M30+CJV!M30+CZS!M30+RMU!M30</f>
        <v>0</v>
      </c>
      <c r="X30" s="990">
        <f>CEITEC!N30+CŘS!N30+SKM!N30+SUKB!N30+UCT!N30+SPSSN!N30+CTT!N30+ÚVT!N30+CJV!N30+CZS!N30+RMU!N30</f>
        <v>0</v>
      </c>
      <c r="Y30" s="992">
        <f>ostatni!S30</f>
        <v>0</v>
      </c>
      <c r="Z30" s="64"/>
      <c r="AA30" s="525"/>
    </row>
    <row r="31" spans="1:27" s="14" customFormat="1" ht="11.4" x14ac:dyDescent="0.2">
      <c r="A31" s="438"/>
      <c r="B31" s="442" t="s">
        <v>30</v>
      </c>
      <c r="C31" s="442"/>
      <c r="D31" s="442"/>
      <c r="E31" s="867">
        <v>27</v>
      </c>
      <c r="F31" s="988">
        <f>CEITEC!F31</f>
        <v>0</v>
      </c>
      <c r="G31" s="526">
        <f>SKM!F31</f>
        <v>0</v>
      </c>
      <c r="H31" s="454">
        <f>SUKB!F31</f>
        <v>0</v>
      </c>
      <c r="I31" s="454">
        <f>UCT!F31</f>
        <v>0</v>
      </c>
      <c r="J31" s="454">
        <f>SPSSN!F31</f>
        <v>0</v>
      </c>
      <c r="K31" s="454">
        <f>CTT!F31</f>
        <v>0</v>
      </c>
      <c r="L31" s="454">
        <f>ÚVT!F31</f>
        <v>0</v>
      </c>
      <c r="M31" s="454">
        <f>CJV!F31</f>
        <v>0</v>
      </c>
      <c r="N31" s="454">
        <f>CZS!F31</f>
        <v>300</v>
      </c>
      <c r="O31" s="526">
        <f>RMU!F31</f>
        <v>0</v>
      </c>
      <c r="P31" s="989">
        <f t="shared" si="6"/>
        <v>300</v>
      </c>
      <c r="Q31" s="912">
        <f>CEITEC!G31+CŘS!G31+SKM!G31+SUKB!G31+UCT!G31+SPSSN!G31+CTT!G31+ÚVT!G31+CJV!G31+CZS!G31+RMU!G31</f>
        <v>300</v>
      </c>
      <c r="R31" s="991">
        <f>CEITEC!H31+CŘS!H31+SKM!H31+SUKB!H31+UCT!H31+SPSSN!H31+CTT!H31+ÚVT!H31+CJV!H31+CZS!H31+RMU!H31</f>
        <v>0</v>
      </c>
      <c r="S31" s="528">
        <f>CEITEC!I31+CŘS!I31+SKM!I31+SUKB!I31+UCT!I31+SPSSN!I31+CTT!I31+ÚVT!I31+CJV!I31+CZS!I31+RMU!I31</f>
        <v>0</v>
      </c>
      <c r="T31" s="528">
        <f>CEITEC!J31+CŘS!J31+SKM!J31+SUKB!J31+UCT!J31+SPSSN!J31+CTT!J31+ÚVT!J31+CJV!J31+CZS!J31+RMU!J31</f>
        <v>0</v>
      </c>
      <c r="U31" s="528">
        <f>CEITEC!K31+CŘS!K31+SKM!K31+SUKB!K31+UCT!K31+SPSSN!K31+CTT!K31+ÚVT!K31+CJV!K31+CZS!K31+RMU!K31</f>
        <v>0</v>
      </c>
      <c r="V31" s="528">
        <f>CEITEC!L31+CŘS!L31+SKM!L31+SUKB!L31+UCT!L31+SPSSN!L31+CTT!L31+ÚVT!L31+CJV!L31+CZS!L31+RMU!L31</f>
        <v>0</v>
      </c>
      <c r="W31" s="528">
        <f>CEITEC!M31+CŘS!M31+SKM!M31+SUKB!M31+UCT!M31+SPSSN!M31+CTT!M31+ÚVT!M31+CJV!M31+CZS!M31+RMU!M31</f>
        <v>0</v>
      </c>
      <c r="X31" s="990">
        <f>CEITEC!N31+CŘS!N31+SKM!N31+SUKB!N31+UCT!N31+SPSSN!N31+CTT!N31+ÚVT!N31+CJV!N31+CZS!N31+RMU!N31</f>
        <v>0</v>
      </c>
      <c r="Y31" s="992">
        <f>ostatni!S31</f>
        <v>251</v>
      </c>
      <c r="Z31" s="64"/>
      <c r="AA31" s="525"/>
    </row>
    <row r="32" spans="1:27" s="14" customFormat="1" ht="11.4" x14ac:dyDescent="0.2">
      <c r="A32" s="438"/>
      <c r="B32" s="442" t="s">
        <v>186</v>
      </c>
      <c r="C32" s="443"/>
      <c r="D32" s="443"/>
      <c r="E32" s="867">
        <v>28</v>
      </c>
      <c r="F32" s="988">
        <f>CEITEC!F32</f>
        <v>0</v>
      </c>
      <c r="G32" s="526">
        <f>SKM!F32</f>
        <v>0</v>
      </c>
      <c r="H32" s="454">
        <f>SUKB!F32</f>
        <v>702</v>
      </c>
      <c r="I32" s="454">
        <f>UCT!F32</f>
        <v>1092</v>
      </c>
      <c r="J32" s="454">
        <f>SPSSN!F32</f>
        <v>19418</v>
      </c>
      <c r="K32" s="454">
        <f>CTT!F32</f>
        <v>1457</v>
      </c>
      <c r="L32" s="454">
        <f>ÚVT!F32</f>
        <v>5234</v>
      </c>
      <c r="M32" s="454">
        <f>CJV!F32</f>
        <v>1824</v>
      </c>
      <c r="N32" s="454">
        <f>CZS!F32</f>
        <v>35375</v>
      </c>
      <c r="O32" s="526">
        <f>RMU!F32</f>
        <v>88576</v>
      </c>
      <c r="P32" s="989">
        <f t="shared" si="6"/>
        <v>153678</v>
      </c>
      <c r="Q32" s="912">
        <f>CEITEC!G32+CŘS!G32+SKM!G32+SUKB!G32+UCT!G32+SPSSN!G32+CTT!G32+ÚVT!G32+CJV!G32+CZS!G32+RMU!G32</f>
        <v>147470</v>
      </c>
      <c r="R32" s="991">
        <f>CEITEC!H32+CŘS!H32+SKM!H32+SUKB!H32+UCT!H32+SPSSN!H32+CTT!H32+ÚVT!H32+CJV!H32+CZS!H32+RMU!H32</f>
        <v>6208</v>
      </c>
      <c r="S32" s="528">
        <f>CEITEC!I32+CŘS!I32+SKM!I32+SUKB!I32+UCT!I32+SPSSN!I32+CTT!I32+ÚVT!I32+CJV!I32+CZS!I32+RMU!I32</f>
        <v>0</v>
      </c>
      <c r="T32" s="528">
        <f>CEITEC!J32+CŘS!J32+SKM!J32+SUKB!J32+UCT!J32+SPSSN!J32+CTT!J32+ÚVT!J32+CJV!J32+CZS!J32+RMU!J32</f>
        <v>0</v>
      </c>
      <c r="U32" s="528">
        <f>CEITEC!K32+CŘS!K32+SKM!K32+SUKB!K32+UCT!K32+SPSSN!K32+CTT!K32+ÚVT!K32+CJV!K32+CZS!K32+RMU!K32</f>
        <v>0</v>
      </c>
      <c r="V32" s="528">
        <f>CEITEC!L32+CŘS!L32+SKM!L32+SUKB!L32+UCT!L32+SPSSN!L32+CTT!L32+ÚVT!L32+CJV!L32+CZS!L32+RMU!L32</f>
        <v>0</v>
      </c>
      <c r="W32" s="528">
        <f>CEITEC!M32+CŘS!M32+SKM!M32+SUKB!M32+UCT!M32+SPSSN!M32+CTT!M32+ÚVT!M32+CJV!M32+CZS!M32+RMU!M32</f>
        <v>0</v>
      </c>
      <c r="X32" s="990">
        <f>CEITEC!N32+CŘS!N32+SKM!N32+SUKB!N32+UCT!N32+SPSSN!N32+CTT!N32+ÚVT!N32+CJV!N32+CZS!N32+RMU!N32</f>
        <v>0</v>
      </c>
      <c r="Y32" s="992">
        <f>ostatni!S32</f>
        <v>164978.71328999999</v>
      </c>
      <c r="Z32" s="64"/>
      <c r="AA32" s="525"/>
    </row>
    <row r="33" spans="1:27" s="14" customFormat="1" ht="11.4" x14ac:dyDescent="0.2">
      <c r="A33" s="438"/>
      <c r="B33" s="442" t="s">
        <v>51</v>
      </c>
      <c r="C33" s="442"/>
      <c r="D33" s="442"/>
      <c r="E33" s="867">
        <v>29</v>
      </c>
      <c r="F33" s="988">
        <f>CEITEC!F33</f>
        <v>0</v>
      </c>
      <c r="G33" s="526">
        <f>SKM!F33</f>
        <v>4342</v>
      </c>
      <c r="H33" s="454">
        <f>SUKB!F33</f>
        <v>0</v>
      </c>
      <c r="I33" s="454">
        <f>UCT!F33</f>
        <v>0</v>
      </c>
      <c r="J33" s="454">
        <f>SPSSN!F33</f>
        <v>0</v>
      </c>
      <c r="K33" s="454">
        <f>CTT!F33</f>
        <v>0</v>
      </c>
      <c r="L33" s="454">
        <f>ÚVT!F33</f>
        <v>0</v>
      </c>
      <c r="M33" s="454">
        <f>CJV!F33</f>
        <v>0</v>
      </c>
      <c r="N33" s="454">
        <f>CZS!F33</f>
        <v>0</v>
      </c>
      <c r="O33" s="526">
        <f>RMU!F33</f>
        <v>103430</v>
      </c>
      <c r="P33" s="989">
        <f t="shared" si="6"/>
        <v>107772</v>
      </c>
      <c r="Q33" s="912">
        <f>CEITEC!G33+CŘS!G33+SKM!G33+SUKB!G33+UCT!G33+SPSSN!G33+CTT!G33+ÚVT!G33+CJV!G33+CZS!G33+RMU!G33</f>
        <v>107772</v>
      </c>
      <c r="R33" s="991">
        <f>CEITEC!H33+CŘS!H33+SKM!H33+SUKB!H33+UCT!H33+SPSSN!H33+CTT!H33+ÚVT!H33+CJV!H33+CZS!H33+RMU!H33</f>
        <v>0</v>
      </c>
      <c r="S33" s="528">
        <f>CEITEC!I33+CŘS!I33+SKM!I33+SUKB!I33+UCT!I33+SPSSN!I33+CTT!I33+ÚVT!I33+CJV!I33+CZS!I33+RMU!I33</f>
        <v>0</v>
      </c>
      <c r="T33" s="528">
        <f>CEITEC!J33+CŘS!J33+SKM!J33+SUKB!J33+UCT!J33+SPSSN!J33+CTT!J33+ÚVT!J33+CJV!J33+CZS!J33+RMU!J33</f>
        <v>0</v>
      </c>
      <c r="U33" s="528">
        <f>CEITEC!K33+CŘS!K33+SKM!K33+SUKB!K33+UCT!K33+SPSSN!K33+CTT!K33+ÚVT!K33+CJV!K33+CZS!K33+RMU!K33</f>
        <v>0</v>
      </c>
      <c r="V33" s="528">
        <f>CEITEC!L33+CŘS!L33+SKM!L33+SUKB!L33+UCT!L33+SPSSN!L33+CTT!L33+ÚVT!L33+CJV!L33+CZS!L33+RMU!L33</f>
        <v>0</v>
      </c>
      <c r="W33" s="528">
        <f>CEITEC!M33+CŘS!M33+SKM!M33+SUKB!M33+UCT!M33+SPSSN!M33+CTT!M33+ÚVT!M33+CJV!M33+CZS!M33+RMU!M33</f>
        <v>0</v>
      </c>
      <c r="X33" s="990">
        <f>CEITEC!N33+CŘS!N33+SKM!N33+SUKB!N33+UCT!N33+SPSSN!N33+CTT!N33+ÚVT!N33+CJV!N33+CZS!N33+RMU!N33</f>
        <v>0</v>
      </c>
      <c r="Y33" s="992">
        <f>ostatni!S33</f>
        <v>108000.893</v>
      </c>
      <c r="Z33" s="64"/>
      <c r="AA33" s="525"/>
    </row>
    <row r="34" spans="1:27" s="14" customFormat="1" ht="11.4" x14ac:dyDescent="0.2">
      <c r="A34" s="438"/>
      <c r="B34" s="442" t="s">
        <v>36</v>
      </c>
      <c r="C34" s="442"/>
      <c r="D34" s="442"/>
      <c r="E34" s="867">
        <v>30</v>
      </c>
      <c r="F34" s="988">
        <f>CEITEC!F34</f>
        <v>0</v>
      </c>
      <c r="G34" s="526">
        <f>SKM!F34</f>
        <v>0</v>
      </c>
      <c r="H34" s="454">
        <f>SUKB!F34</f>
        <v>0</v>
      </c>
      <c r="I34" s="454">
        <f>UCT!F34</f>
        <v>0</v>
      </c>
      <c r="J34" s="454">
        <f>SPSSN!F34</f>
        <v>0</v>
      </c>
      <c r="K34" s="454">
        <f>CTT!F34</f>
        <v>0</v>
      </c>
      <c r="L34" s="454">
        <f>ÚVT!F34</f>
        <v>238</v>
      </c>
      <c r="M34" s="454">
        <f>CJV!F34</f>
        <v>0</v>
      </c>
      <c r="N34" s="454">
        <f>CZS!F34</f>
        <v>0</v>
      </c>
      <c r="O34" s="526">
        <f>RMU!F34</f>
        <v>0</v>
      </c>
      <c r="P34" s="989">
        <f t="shared" si="6"/>
        <v>238</v>
      </c>
      <c r="Q34" s="912">
        <f>CEITEC!G34+CŘS!G34+SKM!G34+SUKB!G34+UCT!G34+SPSSN!G34+CTT!G34+ÚVT!G34+CJV!G34+CZS!G34+RMU!G34</f>
        <v>238</v>
      </c>
      <c r="R34" s="991">
        <f>CEITEC!H34+CŘS!H34+SKM!H34+SUKB!H34+UCT!H34+SPSSN!H34+CTT!H34+ÚVT!H34+CJV!H34+CZS!H34+RMU!H34</f>
        <v>0</v>
      </c>
      <c r="S34" s="528">
        <f>CEITEC!I34+CŘS!I34+SKM!I34+SUKB!I34+UCT!I34+SPSSN!I34+CTT!I34+ÚVT!I34+CJV!I34+CZS!I34+RMU!I34</f>
        <v>0</v>
      </c>
      <c r="T34" s="528">
        <f>CEITEC!J34+CŘS!J34+SKM!J34+SUKB!J34+UCT!J34+SPSSN!J34+CTT!J34+ÚVT!J34+CJV!J34+CZS!J34+RMU!J34</f>
        <v>0</v>
      </c>
      <c r="U34" s="528">
        <f>CEITEC!K34+CŘS!K34+SKM!K34+SUKB!K34+UCT!K34+SPSSN!K34+CTT!K34+ÚVT!K34+CJV!K34+CZS!K34+RMU!K34</f>
        <v>0</v>
      </c>
      <c r="V34" s="528">
        <f>CEITEC!L34+CŘS!L34+SKM!L34+SUKB!L34+UCT!L34+SPSSN!L34+CTT!L34+ÚVT!L34+CJV!L34+CZS!L34+RMU!L34</f>
        <v>0</v>
      </c>
      <c r="W34" s="528">
        <f>CEITEC!M34+CŘS!M34+SKM!M34+SUKB!M34+UCT!M34+SPSSN!M34+CTT!M34+ÚVT!M34+CJV!M34+CZS!M34+RMU!M34</f>
        <v>0</v>
      </c>
      <c r="X34" s="990">
        <f>CEITEC!N34+CŘS!N34+SKM!N34+SUKB!N34+UCT!N34+SPSSN!N34+CTT!N34+ÚVT!N34+CJV!N34+CZS!N34+RMU!N34</f>
        <v>0</v>
      </c>
      <c r="Y34" s="992">
        <f>ostatni!S34</f>
        <v>495</v>
      </c>
      <c r="Z34" s="64"/>
      <c r="AA34" s="525"/>
    </row>
    <row r="35" spans="1:27" s="14" customFormat="1" ht="11.4" x14ac:dyDescent="0.2">
      <c r="A35" s="235"/>
      <c r="B35" s="236" t="s">
        <v>165</v>
      </c>
      <c r="C35" s="236"/>
      <c r="D35" s="236"/>
      <c r="E35" s="900">
        <v>31</v>
      </c>
      <c r="F35" s="1011">
        <f>CEITEC!F35</f>
        <v>0</v>
      </c>
      <c r="G35" s="609">
        <f>SKM!F35</f>
        <v>0</v>
      </c>
      <c r="H35" s="608">
        <f>SUKB!F35</f>
        <v>0</v>
      </c>
      <c r="I35" s="608">
        <f>UCT!F35</f>
        <v>300</v>
      </c>
      <c r="J35" s="608">
        <f>SPSSN!F35</f>
        <v>175</v>
      </c>
      <c r="K35" s="608">
        <f>CTT!F35</f>
        <v>2500</v>
      </c>
      <c r="L35" s="608">
        <f>ÚVT!F35</f>
        <v>0</v>
      </c>
      <c r="M35" s="608">
        <f>CJV!F35</f>
        <v>0</v>
      </c>
      <c r="N35" s="608">
        <f>CZS!F35</f>
        <v>0</v>
      </c>
      <c r="O35" s="609">
        <f>RMU!F35</f>
        <v>3467.16</v>
      </c>
      <c r="P35" s="995">
        <f t="shared" si="6"/>
        <v>6442.16</v>
      </c>
      <c r="Q35" s="242">
        <f>CEITEC!G35+CŘS!G35+SKM!G35+SUKB!G35+UCT!G35+SPSSN!G35+CTT!G35+ÚVT!G35+CJV!G35+CZS!G35+RMU!G35</f>
        <v>6442.16</v>
      </c>
      <c r="R35" s="997">
        <f>CEITEC!H35+CŘS!H35+SKM!H35+SUKB!H35+UCT!H35+SPSSN!H35+CTT!H35+ÚVT!H35+CJV!H35+CZS!H35+RMU!H35</f>
        <v>0</v>
      </c>
      <c r="S35" s="610">
        <f>CEITEC!I35+CŘS!I35+SKM!I35+SUKB!I35+UCT!I35+SPSSN!I35+CTT!I35+ÚVT!I35+CJV!I35+CZS!I35+RMU!I35</f>
        <v>0</v>
      </c>
      <c r="T35" s="610">
        <f>CEITEC!J35+CŘS!J35+SKM!J35+SUKB!J35+UCT!J35+SPSSN!J35+CTT!J35+ÚVT!J35+CJV!J35+CZS!J35+RMU!J35</f>
        <v>0</v>
      </c>
      <c r="U35" s="610">
        <f>CEITEC!K35+CŘS!K35+SKM!K35+SUKB!K35+UCT!K35+SPSSN!K35+CTT!K35+ÚVT!K35+CJV!K35+CZS!K35+RMU!K35</f>
        <v>0</v>
      </c>
      <c r="V35" s="610">
        <f>CEITEC!L35+CŘS!L35+SKM!L35+SUKB!L35+UCT!L35+SPSSN!L35+CTT!L35+ÚVT!L35+CJV!L35+CZS!L35+RMU!L35</f>
        <v>0</v>
      </c>
      <c r="W35" s="610">
        <f>CEITEC!M35+CŘS!M35+SKM!M35+SUKB!M35+UCT!M35+SPSSN!M35+CTT!M35+ÚVT!M35+CJV!M35+CZS!M35+RMU!M35</f>
        <v>0</v>
      </c>
      <c r="X35" s="996">
        <f>CEITEC!N35+CŘS!N35+SKM!N35+SUKB!N35+UCT!N35+SPSSN!N35+CTT!N35+ÚVT!N35+CJV!N35+CZS!N35+RMU!N35</f>
        <v>0</v>
      </c>
      <c r="Y35" s="992">
        <f>ostatni!S35</f>
        <v>6032.4300500000008</v>
      </c>
      <c r="Z35" s="64"/>
      <c r="AA35" s="525"/>
    </row>
    <row r="36" spans="1:27" s="14" customFormat="1" ht="11.4" x14ac:dyDescent="0.2">
      <c r="A36" s="438"/>
      <c r="B36" s="442" t="s">
        <v>53</v>
      </c>
      <c r="C36" s="442"/>
      <c r="D36" s="442"/>
      <c r="E36" s="867">
        <v>32</v>
      </c>
      <c r="F36" s="988">
        <f>CEITEC!F36</f>
        <v>0</v>
      </c>
      <c r="G36" s="526">
        <f>SKM!F36</f>
        <v>0</v>
      </c>
      <c r="H36" s="454">
        <f>SUKB!F36</f>
        <v>0</v>
      </c>
      <c r="I36" s="454">
        <f>UCT!F36</f>
        <v>0</v>
      </c>
      <c r="J36" s="454">
        <f>SPSSN!F36</f>
        <v>3760</v>
      </c>
      <c r="K36" s="454">
        <f>CTT!F36</f>
        <v>267</v>
      </c>
      <c r="L36" s="454">
        <f>ÚVT!F36</f>
        <v>313</v>
      </c>
      <c r="M36" s="454">
        <f>CJV!F36</f>
        <v>2270</v>
      </c>
      <c r="N36" s="454">
        <f>CZS!F36</f>
        <v>190500</v>
      </c>
      <c r="O36" s="526">
        <f>RMU!F36</f>
        <v>2314.6799999999998</v>
      </c>
      <c r="P36" s="989">
        <f t="shared" si="6"/>
        <v>199424.68</v>
      </c>
      <c r="Q36" s="912">
        <f>CEITEC!G36+CŘS!G36+SKM!G36+SUKB!G36+UCT!G36+SPSSN!G36+CTT!G36+ÚVT!G36+CJV!G36+CZS!G36+RMU!G36</f>
        <v>127704.68</v>
      </c>
      <c r="R36" s="991">
        <f>CEITEC!H36+CŘS!H36+SKM!H36+SUKB!H36+UCT!H36+SPSSN!H36+CTT!H36+ÚVT!H36+CJV!H36+CZS!H36+RMU!H36</f>
        <v>0</v>
      </c>
      <c r="S36" s="528">
        <f>CEITEC!I36+CŘS!I36+SKM!I36+SUKB!I36+UCT!I36+SPSSN!I36+CTT!I36+ÚVT!I36+CJV!I36+CZS!I36+RMU!I36</f>
        <v>71720</v>
      </c>
      <c r="T36" s="528">
        <f>CEITEC!J36+CŘS!J36+SKM!J36+SUKB!J36+UCT!J36+SPSSN!J36+CTT!J36+ÚVT!J36+CJV!J36+CZS!J36+RMU!J36</f>
        <v>0</v>
      </c>
      <c r="U36" s="528">
        <f>CEITEC!K36+CŘS!K36+SKM!K36+SUKB!K36+UCT!K36+SPSSN!K36+CTT!K36+ÚVT!K36+CJV!K36+CZS!K36+RMU!K36</f>
        <v>0</v>
      </c>
      <c r="V36" s="528">
        <f>CEITEC!L36+CŘS!L36+SKM!L36+SUKB!L36+UCT!L36+SPSSN!L36+CTT!L36+ÚVT!L36+CJV!L36+CZS!L36+RMU!L36</f>
        <v>0</v>
      </c>
      <c r="W36" s="528">
        <f>CEITEC!M36+CŘS!M36+SKM!M36+SUKB!M36+UCT!M36+SPSSN!M36+CTT!M36+ÚVT!M36+CJV!M36+CZS!M36+RMU!M36</f>
        <v>0</v>
      </c>
      <c r="X36" s="990">
        <f>CEITEC!N36+CŘS!N36+SKM!N36+SUKB!N36+UCT!N36+SPSSN!N36+CTT!N36+ÚVT!N36+CJV!N36+CZS!N36+RMU!N36</f>
        <v>0</v>
      </c>
      <c r="Y36" s="992">
        <f>ostatni!S36</f>
        <v>191509.51814</v>
      </c>
      <c r="Z36" s="64"/>
      <c r="AA36" s="525"/>
    </row>
    <row r="37" spans="1:27" s="14" customFormat="1" ht="11.4" x14ac:dyDescent="0.2">
      <c r="A37" s="438"/>
      <c r="B37" s="442" t="s">
        <v>126</v>
      </c>
      <c r="C37" s="442"/>
      <c r="D37" s="442"/>
      <c r="E37" s="867">
        <v>33</v>
      </c>
      <c r="F37" s="988">
        <f>CEITEC!F37</f>
        <v>133227.376428944</v>
      </c>
      <c r="G37" s="526">
        <f>SKM!F37</f>
        <v>0</v>
      </c>
      <c r="H37" s="454">
        <f>SUKB!F37</f>
        <v>0</v>
      </c>
      <c r="I37" s="454">
        <f>UCT!F37</f>
        <v>0</v>
      </c>
      <c r="J37" s="454">
        <f>SPSSN!F37</f>
        <v>581</v>
      </c>
      <c r="K37" s="454">
        <f>CTT!F37</f>
        <v>10558</v>
      </c>
      <c r="L37" s="454">
        <f>ÚVT!F37</f>
        <v>8056</v>
      </c>
      <c r="M37" s="454">
        <f>CJV!F37</f>
        <v>942</v>
      </c>
      <c r="N37" s="454">
        <f>CZS!F37</f>
        <v>0</v>
      </c>
      <c r="O37" s="526">
        <f>RMU!F37</f>
        <v>119303</v>
      </c>
      <c r="P37" s="989">
        <f t="shared" si="6"/>
        <v>272667.376428944</v>
      </c>
      <c r="Q37" s="912">
        <f>CEITEC!G37+CŘS!G37+SKM!G37+SUKB!G37+UCT!G37+SPSSN!G37+CTT!G37+ÚVT!G37+CJV!G37+CZS!G37+RMU!G37</f>
        <v>250578.376428944</v>
      </c>
      <c r="R37" s="991">
        <f>CEITEC!H37+CŘS!H37+SKM!H37+SUKB!H37+UCT!H37+SPSSN!H37+CTT!H37+ÚVT!H37+CJV!H37+CZS!H37+RMU!H37</f>
        <v>0</v>
      </c>
      <c r="S37" s="528">
        <f>CEITEC!I37+CŘS!I37+SKM!I37+SUKB!I37+UCT!I37+SPSSN!I37+CTT!I37+ÚVT!I37+CJV!I37+CZS!I37+RMU!I37</f>
        <v>22089</v>
      </c>
      <c r="T37" s="528">
        <f>CEITEC!J37+CŘS!J37+SKM!J37+SUKB!J37+UCT!J37+SPSSN!J37+CTT!J37+ÚVT!J37+CJV!J37+CZS!J37+RMU!J37</f>
        <v>0</v>
      </c>
      <c r="U37" s="528">
        <f>CEITEC!K37+CŘS!K37+SKM!K37+SUKB!K37+UCT!K37+SPSSN!K37+CTT!K37+ÚVT!K37+CJV!K37+CZS!K37+RMU!K37</f>
        <v>0</v>
      </c>
      <c r="V37" s="528">
        <f>CEITEC!L37+CŘS!L37+SKM!L37+SUKB!L37+UCT!L37+SPSSN!L37+CTT!L37+ÚVT!L37+CJV!L37+CZS!L37+RMU!L37</f>
        <v>0</v>
      </c>
      <c r="W37" s="528">
        <f>CEITEC!M37+CŘS!M37+SKM!M37+SUKB!M37+UCT!M37+SPSSN!M37+CTT!M37+ÚVT!M37+CJV!M37+CZS!M37+RMU!M37</f>
        <v>0</v>
      </c>
      <c r="X37" s="990">
        <f>CEITEC!N37+CŘS!N37+SKM!N37+SUKB!N37+UCT!N37+SPSSN!N37+CTT!N37+ÚVT!N37+CJV!N37+CZS!N37+RMU!N37</f>
        <v>0</v>
      </c>
      <c r="Y37" s="992">
        <f>ostatni!S37</f>
        <v>184093.23616999999</v>
      </c>
      <c r="Z37" s="64"/>
      <c r="AA37" s="525"/>
    </row>
    <row r="38" spans="1:27" s="14" customFormat="1" ht="11.4" x14ac:dyDescent="0.2">
      <c r="A38" s="438"/>
      <c r="B38" s="442" t="s">
        <v>55</v>
      </c>
      <c r="C38" s="442"/>
      <c r="D38" s="442"/>
      <c r="E38" s="867">
        <v>34</v>
      </c>
      <c r="F38" s="988">
        <f>CEITEC!F38</f>
        <v>331411</v>
      </c>
      <c r="G38" s="526">
        <f>SKM!F38</f>
        <v>0</v>
      </c>
      <c r="H38" s="454">
        <f>SUKB!F38</f>
        <v>0</v>
      </c>
      <c r="I38" s="454">
        <f>UCT!F38</f>
        <v>0</v>
      </c>
      <c r="J38" s="454">
        <f>SPSSN!F38</f>
        <v>274</v>
      </c>
      <c r="K38" s="454">
        <f>CTT!F38</f>
        <v>0</v>
      </c>
      <c r="L38" s="454">
        <f>ÚVT!F38</f>
        <v>49359</v>
      </c>
      <c r="M38" s="454">
        <f>CJV!F38</f>
        <v>0</v>
      </c>
      <c r="N38" s="454">
        <f>CZS!F38</f>
        <v>0</v>
      </c>
      <c r="O38" s="526">
        <f>RMU!F38</f>
        <v>11039</v>
      </c>
      <c r="P38" s="989">
        <f t="shared" si="6"/>
        <v>392083</v>
      </c>
      <c r="Q38" s="912">
        <f>CEITEC!G38+CŘS!G38+SKM!G38+SUKB!G38+UCT!G38+SPSSN!G38+CTT!G38+ÚVT!G38+CJV!G38+CZS!G38+RMU!G38</f>
        <v>382886</v>
      </c>
      <c r="R38" s="991">
        <f>CEITEC!H38+CŘS!H38+SKM!H38+SUKB!H38+UCT!H38+SPSSN!H38+CTT!H38+ÚVT!H38+CJV!H38+CZS!H38+RMU!H38</f>
        <v>0</v>
      </c>
      <c r="S38" s="528">
        <f>CEITEC!I38+CŘS!I38+SKM!I38+SUKB!I38+UCT!I38+SPSSN!I38+CTT!I38+ÚVT!I38+CJV!I38+CZS!I38+RMU!I38</f>
        <v>9197</v>
      </c>
      <c r="T38" s="528">
        <f>CEITEC!J38+CŘS!J38+SKM!J38+SUKB!J38+UCT!J38+SPSSN!J38+CTT!J38+ÚVT!J38+CJV!J38+CZS!J38+RMU!J38</f>
        <v>0</v>
      </c>
      <c r="U38" s="528">
        <f>CEITEC!K38+CŘS!K38+SKM!K38+SUKB!K38+UCT!K38+SPSSN!K38+CTT!K38+ÚVT!K38+CJV!K38+CZS!K38+RMU!K38</f>
        <v>0</v>
      </c>
      <c r="V38" s="528">
        <f>CEITEC!L38+CŘS!L38+SKM!L38+SUKB!L38+UCT!L38+SPSSN!L38+CTT!L38+ÚVT!L38+CJV!L38+CZS!L38+RMU!L38</f>
        <v>0</v>
      </c>
      <c r="W38" s="528">
        <f>CEITEC!M38+CŘS!M38+SKM!M38+SUKB!M38+UCT!M38+SPSSN!M38+CTT!M38+ÚVT!M38+CJV!M38+CZS!M38+RMU!M38</f>
        <v>0</v>
      </c>
      <c r="X38" s="990">
        <f>CEITEC!N38+CŘS!N38+SKM!N38+SUKB!N38+UCT!N38+SPSSN!N38+CTT!N38+ÚVT!N38+CJV!N38+CZS!N38+RMU!N38</f>
        <v>0</v>
      </c>
      <c r="Y38" s="992">
        <f>ostatni!S38</f>
        <v>399499.90031999996</v>
      </c>
      <c r="Z38" s="64"/>
      <c r="AA38" s="525"/>
    </row>
    <row r="39" spans="1:27" s="14" customFormat="1" ht="11.4" x14ac:dyDescent="0.2">
      <c r="A39" s="438"/>
      <c r="B39" s="999" t="s">
        <v>145</v>
      </c>
      <c r="C39" s="999"/>
      <c r="D39" s="999"/>
      <c r="E39" s="1000">
        <v>35</v>
      </c>
      <c r="F39" s="1001">
        <f>CEITEC!F39</f>
        <v>102924</v>
      </c>
      <c r="G39" s="612">
        <f>SKM!F39</f>
        <v>0</v>
      </c>
      <c r="H39" s="613">
        <f>SUKB!F39</f>
        <v>0</v>
      </c>
      <c r="I39" s="613">
        <f>UCT!F39</f>
        <v>0</v>
      </c>
      <c r="J39" s="613">
        <f>SPSSN!F39</f>
        <v>0</v>
      </c>
      <c r="K39" s="613">
        <f>CTT!F39</f>
        <v>0</v>
      </c>
      <c r="L39" s="613">
        <f>ÚVT!F39</f>
        <v>67076</v>
      </c>
      <c r="M39" s="613">
        <f>CJV!F39</f>
        <v>0</v>
      </c>
      <c r="N39" s="613">
        <f>CZS!F39</f>
        <v>0</v>
      </c>
      <c r="O39" s="612">
        <f>RMU!F39</f>
        <v>7753.66</v>
      </c>
      <c r="P39" s="1002">
        <f t="shared" si="6"/>
        <v>177753.66</v>
      </c>
      <c r="Q39" s="242">
        <f>CEITEC!G39+CŘS!G39+SKM!G39+SUKB!G39+UCT!G39+SPSSN!G39+CTT!G39+ÚVT!G39+CJV!G39+CZS!G39+RMU!G39</f>
        <v>177753.66</v>
      </c>
      <c r="R39" s="1004">
        <f>CEITEC!H39+CŘS!H39+SKM!H39+SUKB!H39+UCT!H39+SPSSN!H39+CTT!H39+ÚVT!H39+CJV!H39+CZS!H39+RMU!H39</f>
        <v>0</v>
      </c>
      <c r="S39" s="611">
        <f>CEITEC!I39+CŘS!I39+SKM!I39+SUKB!I39+UCT!I39+SPSSN!I39+CTT!I39+ÚVT!I39+CJV!I39+CZS!I39+RMU!I39</f>
        <v>0</v>
      </c>
      <c r="T39" s="611">
        <f>CEITEC!J39+CŘS!J39+SKM!J39+SUKB!J39+UCT!J39+SPSSN!J39+CTT!J39+ÚVT!J39+CJV!J39+CZS!J39+RMU!J39</f>
        <v>0</v>
      </c>
      <c r="U39" s="611">
        <f>CEITEC!K39+CŘS!K39+SKM!K39+SUKB!K39+UCT!K39+SPSSN!K39+CTT!K39+ÚVT!K39+CJV!K39+CZS!K39+RMU!K39</f>
        <v>0</v>
      </c>
      <c r="V39" s="611">
        <f>CEITEC!L39+CŘS!L39+SKM!L39+SUKB!L39+UCT!L39+SPSSN!L39+CTT!L39+ÚVT!L39+CJV!L39+CZS!L39+RMU!L39</f>
        <v>0</v>
      </c>
      <c r="W39" s="611">
        <f>CEITEC!M39+CŘS!M39+SKM!M39+SUKB!M39+UCT!M39+SPSSN!M39+CTT!M39+ÚVT!M39+CJV!M39+CZS!M39+RMU!M39</f>
        <v>0</v>
      </c>
      <c r="X39" s="1003">
        <f>CEITEC!N39+CŘS!N39+SKM!N39+SUKB!N39+UCT!N39+SPSSN!N39+CTT!N39+ÚVT!N39+CJV!N39+CZS!N39+RMU!N39</f>
        <v>0</v>
      </c>
      <c r="Y39" s="992">
        <f>ostatni!S39</f>
        <v>169398.77351</v>
      </c>
      <c r="Z39" s="64"/>
      <c r="AA39" s="525"/>
    </row>
    <row r="40" spans="1:27" s="14" customFormat="1" ht="11.4" x14ac:dyDescent="0.2">
      <c r="A40" s="438"/>
      <c r="B40" s="442" t="s">
        <v>56</v>
      </c>
      <c r="C40" s="442"/>
      <c r="D40" s="442"/>
      <c r="E40" s="867">
        <v>36</v>
      </c>
      <c r="F40" s="988">
        <f>CEITEC!F40</f>
        <v>45876</v>
      </c>
      <c r="G40" s="526">
        <f>SKM!F40</f>
        <v>0</v>
      </c>
      <c r="H40" s="454">
        <f>SUKB!F40</f>
        <v>0</v>
      </c>
      <c r="I40" s="454">
        <f>UCT!F40</f>
        <v>0</v>
      </c>
      <c r="J40" s="454">
        <f>SPSSN!F40</f>
        <v>0</v>
      </c>
      <c r="K40" s="454">
        <f>CTT!F40</f>
        <v>0</v>
      </c>
      <c r="L40" s="454">
        <f>ÚVT!F40</f>
        <v>0</v>
      </c>
      <c r="M40" s="454">
        <f>CJV!F40</f>
        <v>0</v>
      </c>
      <c r="N40" s="454">
        <f>CZS!F40</f>
        <v>0</v>
      </c>
      <c r="O40" s="526">
        <f>RMU!F40</f>
        <v>0</v>
      </c>
      <c r="P40" s="989">
        <f t="shared" si="6"/>
        <v>45876</v>
      </c>
      <c r="Q40" s="912">
        <f>CEITEC!G40+CŘS!G40+SKM!G40+SUKB!G40+UCT!G40+SPSSN!G40+CTT!G40+ÚVT!G40+CJV!G40+CZS!G40+RMU!G40</f>
        <v>45876</v>
      </c>
      <c r="R40" s="991">
        <f>CEITEC!H40+CŘS!H40+SKM!H40+SUKB!H40+UCT!H40+SPSSN!H40+CTT!H40+ÚVT!H40+CJV!H40+CZS!H40+RMU!H40</f>
        <v>0</v>
      </c>
      <c r="S40" s="528">
        <f>CEITEC!I40+CŘS!I40+SKM!I40+SUKB!I40+UCT!I40+SPSSN!I40+CTT!I40+ÚVT!I40+CJV!I40+CZS!I40+RMU!I40</f>
        <v>0</v>
      </c>
      <c r="T40" s="528">
        <f>CEITEC!J40+CŘS!J40+SKM!J40+SUKB!J40+UCT!J40+SPSSN!J40+CTT!J40+ÚVT!J40+CJV!J40+CZS!J40+RMU!J40</f>
        <v>0</v>
      </c>
      <c r="U40" s="528">
        <f>CEITEC!K40+CŘS!K40+SKM!K40+SUKB!K40+UCT!K40+SPSSN!K40+CTT!K40+ÚVT!K40+CJV!K40+CZS!K40+RMU!K40</f>
        <v>0</v>
      </c>
      <c r="V40" s="528">
        <f>CEITEC!L40+CŘS!L40+SKM!L40+SUKB!L40+UCT!L40+SPSSN!L40+CTT!L40+ÚVT!L40+CJV!L40+CZS!L40+RMU!L40</f>
        <v>0</v>
      </c>
      <c r="W40" s="528">
        <f>CEITEC!M40+CŘS!M40+SKM!M40+SUKB!M40+UCT!M40+SPSSN!M40+CTT!M40+ÚVT!M40+CJV!M40+CZS!M40+RMU!M40</f>
        <v>0</v>
      </c>
      <c r="X40" s="990">
        <f>CEITEC!N40+CŘS!N40+SKM!N40+SUKB!N40+UCT!N40+SPSSN!N40+CTT!N40+ÚVT!N40+CJV!N40+CZS!N40+RMU!N40</f>
        <v>0</v>
      </c>
      <c r="Y40" s="992">
        <f>ostatni!S40</f>
        <v>12949.839169999999</v>
      </c>
      <c r="Z40" s="64"/>
      <c r="AA40" s="525"/>
    </row>
    <row r="41" spans="1:27" s="14" customFormat="1" ht="11.4" x14ac:dyDescent="0.2">
      <c r="A41" s="438"/>
      <c r="B41" s="442" t="s">
        <v>57</v>
      </c>
      <c r="C41" s="442"/>
      <c r="D41" s="442"/>
      <c r="E41" s="867">
        <v>37</v>
      </c>
      <c r="F41" s="988">
        <f>CEITEC!F41</f>
        <v>145000</v>
      </c>
      <c r="G41" s="526">
        <f>SKM!F41</f>
        <v>173402</v>
      </c>
      <c r="H41" s="454">
        <f>SUKB!F41</f>
        <v>81450</v>
      </c>
      <c r="I41" s="454">
        <f>UCT!F41</f>
        <v>1300</v>
      </c>
      <c r="J41" s="454">
        <f>SPSSN!F41</f>
        <v>2527</v>
      </c>
      <c r="K41" s="454">
        <f>CTT!F41</f>
        <v>2000</v>
      </c>
      <c r="L41" s="454">
        <f>ÚVT!F41</f>
        <v>39901</v>
      </c>
      <c r="M41" s="454">
        <f>CJV!F41</f>
        <v>5000</v>
      </c>
      <c r="N41" s="454">
        <f>CZS!F41</f>
        <v>11500</v>
      </c>
      <c r="O41" s="526">
        <f>RMU!F41</f>
        <v>203313</v>
      </c>
      <c r="P41" s="989">
        <f t="shared" si="6"/>
        <v>665393</v>
      </c>
      <c r="Q41" s="912">
        <f>CEITEC!G41+CŘS!G41+SKM!G41+SUKB!G41+UCT!G41+SPSSN!G41+CTT!G41+ÚVT!G41+CJV!G41+CZS!G41+RMU!G41</f>
        <v>665393</v>
      </c>
      <c r="R41" s="991">
        <f>CEITEC!H41+CŘS!H41+SKM!H41+SUKB!H41+UCT!H41+SPSSN!H41+CTT!H41+ÚVT!H41+CJV!H41+CZS!H41+RMU!H41</f>
        <v>0</v>
      </c>
      <c r="S41" s="528">
        <f>CEITEC!I41+CŘS!I41+SKM!I41+SUKB!I41+UCT!I41+SPSSN!I41+CTT!I41+ÚVT!I41+CJV!I41+CZS!I41+RMU!I41</f>
        <v>0</v>
      </c>
      <c r="T41" s="528">
        <f>CEITEC!J41+CŘS!J41+SKM!J41+SUKB!J41+UCT!J41+SPSSN!J41+CTT!J41+ÚVT!J41+CJV!J41+CZS!J41+RMU!J41</f>
        <v>0</v>
      </c>
      <c r="U41" s="528">
        <f>CEITEC!K41+CŘS!K41+SKM!K41+SUKB!K41+UCT!K41+SPSSN!K41+CTT!K41+ÚVT!K41+CJV!K41+CZS!K41+RMU!K41</f>
        <v>0</v>
      </c>
      <c r="V41" s="528">
        <f>CEITEC!L41+CŘS!L41+SKM!L41+SUKB!L41+UCT!L41+SPSSN!L41+CTT!L41+ÚVT!L41+CJV!L41+CZS!L41+RMU!L41</f>
        <v>0</v>
      </c>
      <c r="W41" s="528">
        <f>CEITEC!M41+CŘS!M41+SKM!M41+SUKB!M41+UCT!M41+SPSSN!M41+CTT!M41+ÚVT!M41+CJV!M41+CZS!M41+RMU!M41</f>
        <v>0</v>
      </c>
      <c r="X41" s="990">
        <f>CEITEC!N41+CŘS!N41+SKM!N41+SUKB!N41+UCT!N41+SPSSN!N41+CTT!N41+ÚVT!N41+CJV!N41+CZS!N41+RMU!N41</f>
        <v>0</v>
      </c>
      <c r="Y41" s="992">
        <f>ostatni!S41</f>
        <v>607645.13451999996</v>
      </c>
      <c r="Z41" s="64"/>
      <c r="AA41" s="525"/>
    </row>
    <row r="42" spans="1:27" s="14" customFormat="1" ht="11.4" x14ac:dyDescent="0.2">
      <c r="A42" s="438"/>
      <c r="B42" s="442" t="s">
        <v>58</v>
      </c>
      <c r="C42" s="442"/>
      <c r="D42" s="442"/>
      <c r="E42" s="867">
        <v>38</v>
      </c>
      <c r="F42" s="988">
        <f>CEITEC!F42</f>
        <v>40200</v>
      </c>
      <c r="G42" s="526">
        <f>SKM!F42</f>
        <v>10734</v>
      </c>
      <c r="H42" s="454">
        <f>SUKB!F42</f>
        <v>897</v>
      </c>
      <c r="I42" s="454">
        <f>UCT!F42</f>
        <v>5020</v>
      </c>
      <c r="J42" s="454">
        <f>SPSSN!F42</f>
        <v>6645</v>
      </c>
      <c r="K42" s="454">
        <f>CTT!F42</f>
        <v>4193</v>
      </c>
      <c r="L42" s="454">
        <f>ÚVT!F42</f>
        <v>2300</v>
      </c>
      <c r="M42" s="454">
        <f>CJV!F42</f>
        <v>2669</v>
      </c>
      <c r="N42" s="454">
        <f>CZS!F42</f>
        <v>6745</v>
      </c>
      <c r="O42" s="526">
        <f>RMU!F42</f>
        <v>34233</v>
      </c>
      <c r="P42" s="989">
        <f t="shared" si="6"/>
        <v>113636</v>
      </c>
      <c r="Q42" s="912">
        <f>CEITEC!G42+CŘS!G42+SKM!G42+SUKB!G42+UCT!G42+SPSSN!G42+CTT!G42+ÚVT!G42+CJV!G42+CZS!G42+RMU!G42</f>
        <v>0</v>
      </c>
      <c r="R42" s="991">
        <f>CEITEC!H42+CŘS!H42+SKM!H42+SUKB!H42+UCT!H42+SPSSN!H42+CTT!H42+ÚVT!H42+CJV!H42+CZS!H42+RMU!H42</f>
        <v>106524</v>
      </c>
      <c r="S42" s="528">
        <f>CEITEC!I42+CŘS!I42+SKM!I42+SUKB!I42+UCT!I42+SPSSN!I42+CTT!I42+ÚVT!I42+CJV!I42+CZS!I42+RMU!I42</f>
        <v>0</v>
      </c>
      <c r="T42" s="528">
        <f>CEITEC!J42+CŘS!J42+SKM!J42+SUKB!J42+UCT!J42+SPSSN!J42+CTT!J42+ÚVT!J42+CJV!J42+CZS!J42+RMU!J42</f>
        <v>0</v>
      </c>
      <c r="U42" s="528">
        <f>CEITEC!K42+CŘS!K42+SKM!K42+SUKB!K42+UCT!K42+SPSSN!K42+CTT!K42+ÚVT!K42+CJV!K42+CZS!K42+RMU!K42</f>
        <v>0</v>
      </c>
      <c r="V42" s="528">
        <f>CEITEC!L42+CŘS!L42+SKM!L42+SUKB!L42+UCT!L42+SPSSN!L42+CTT!L42+ÚVT!L42+CJV!L42+CZS!L42+RMU!L42</f>
        <v>5612</v>
      </c>
      <c r="W42" s="528">
        <f>CEITEC!M42+CŘS!M42+SKM!M42+SUKB!M42+UCT!M42+SPSSN!M42+CTT!M42+ÚVT!M42+CJV!M42+CZS!M42+RMU!M42</f>
        <v>1500</v>
      </c>
      <c r="X42" s="990">
        <f>CEITEC!N42+CŘS!N42+SKM!N42+SUKB!N42+UCT!N42+SPSSN!N42+CTT!N42+ÚVT!N42+CJV!N42+CZS!N42+RMU!N42</f>
        <v>0</v>
      </c>
      <c r="Y42" s="992">
        <f>ostatni!S42</f>
        <v>67009.187700000009</v>
      </c>
      <c r="Z42" s="64"/>
      <c r="AA42" s="525"/>
    </row>
    <row r="43" spans="1:27" s="14" customFormat="1" ht="11.4" x14ac:dyDescent="0.2">
      <c r="A43" s="445"/>
      <c r="B43" s="446" t="s">
        <v>46</v>
      </c>
      <c r="C43" s="446"/>
      <c r="D43" s="446"/>
      <c r="E43" s="915">
        <v>39</v>
      </c>
      <c r="F43" s="1005">
        <f>CEITEC!F43</f>
        <v>23000</v>
      </c>
      <c r="G43" s="527">
        <f>SKM!F43</f>
        <v>20937</v>
      </c>
      <c r="H43" s="513">
        <f>SUKB!F43</f>
        <v>5400</v>
      </c>
      <c r="I43" s="513">
        <f>UCT!F43</f>
        <v>2300</v>
      </c>
      <c r="J43" s="513">
        <f>SPSSN!F43</f>
        <v>1500</v>
      </c>
      <c r="K43" s="513">
        <f>CTT!F43</f>
        <v>4000</v>
      </c>
      <c r="L43" s="513">
        <f>ÚVT!F43</f>
        <v>23062</v>
      </c>
      <c r="M43" s="513">
        <f>CJV!F43</f>
        <v>111</v>
      </c>
      <c r="N43" s="513">
        <f>CZS!F43</f>
        <v>6</v>
      </c>
      <c r="O43" s="527">
        <f>RMU!F43</f>
        <v>40022</v>
      </c>
      <c r="P43" s="1006">
        <f t="shared" si="6"/>
        <v>120338</v>
      </c>
      <c r="Q43" s="947">
        <f>CEITEC!G43+CŘS!G43+SKM!G43+SUKB!G43+UCT!G43+SPSSN!G43+CTT!G43+ÚVT!G43+CJV!G43+CZS!G43+RMU!G43</f>
        <v>120338</v>
      </c>
      <c r="R43" s="1008">
        <f>CEITEC!H43+CŘS!H43+SKM!H43+SUKB!H43+UCT!H43+SPSSN!H43+CTT!H43+ÚVT!H43+CJV!H43+CZS!H43+RMU!H43</f>
        <v>0</v>
      </c>
      <c r="S43" s="554">
        <f>CEITEC!I43+CŘS!I43+SKM!I43+SUKB!I43+UCT!I43+SPSSN!I43+CTT!I43+ÚVT!I43+CJV!I43+CZS!I43+RMU!I43</f>
        <v>0</v>
      </c>
      <c r="T43" s="554">
        <f>CEITEC!J43+CŘS!J43+SKM!J43+SUKB!J43+UCT!J43+SPSSN!J43+CTT!J43+ÚVT!J43+CJV!J43+CZS!J43+RMU!J43</f>
        <v>0</v>
      </c>
      <c r="U43" s="554">
        <f>CEITEC!K43+CŘS!K43+SKM!K43+SUKB!K43+UCT!K43+SPSSN!K43+CTT!K43+ÚVT!K43+CJV!K43+CZS!K43+RMU!K43</f>
        <v>0</v>
      </c>
      <c r="V43" s="554">
        <f>CEITEC!L43+CŘS!L43+SKM!L43+SUKB!L43+UCT!L43+SPSSN!L43+CTT!L43+ÚVT!L43+CJV!L43+CZS!L43+RMU!L43</f>
        <v>0</v>
      </c>
      <c r="W43" s="554">
        <f>CEITEC!M43+CŘS!M43+SKM!M43+SUKB!M43+UCT!M43+SPSSN!M43+CTT!M43+ÚVT!M43+CJV!M43+CZS!M43+RMU!M43</f>
        <v>0</v>
      </c>
      <c r="X43" s="1007">
        <f>CEITEC!N43+CŘS!N43+SKM!N43+SUKB!N43+UCT!N43+SPSSN!N43+CTT!N43+ÚVT!N43+CJV!N43+CZS!N43+RMU!N43</f>
        <v>0</v>
      </c>
      <c r="Y43" s="1009">
        <f>ostatni!S43</f>
        <v>103618.25413</v>
      </c>
      <c r="Z43" s="64"/>
      <c r="AA43" s="525"/>
    </row>
    <row r="44" spans="1:27" s="14" customFormat="1" ht="12" thickBot="1" x14ac:dyDescent="0.25">
      <c r="A44" s="438" t="s">
        <v>169</v>
      </c>
      <c r="B44" s="441"/>
      <c r="C44" s="441"/>
      <c r="D44" s="441"/>
      <c r="E44" s="903">
        <v>40</v>
      </c>
      <c r="F44" s="1012">
        <f t="shared" ref="F44:Y44" si="7">F29+F33+F37+F41+F42+F43-F6-F27</f>
        <v>8003.9264289439889</v>
      </c>
      <c r="G44" s="696">
        <f t="shared" si="7"/>
        <v>0</v>
      </c>
      <c r="H44" s="694">
        <f t="shared" si="7"/>
        <v>0</v>
      </c>
      <c r="I44" s="694">
        <f t="shared" si="7"/>
        <v>450</v>
      </c>
      <c r="J44" s="694">
        <f t="shared" si="7"/>
        <v>126</v>
      </c>
      <c r="K44" s="694">
        <f t="shared" si="7"/>
        <v>0</v>
      </c>
      <c r="L44" s="694">
        <f t="shared" si="7"/>
        <v>999.5</v>
      </c>
      <c r="M44" s="694">
        <f t="shared" si="7"/>
        <v>405</v>
      </c>
      <c r="N44" s="694">
        <f t="shared" si="7"/>
        <v>465</v>
      </c>
      <c r="O44" s="696">
        <f t="shared" si="7"/>
        <v>40011.373000000021</v>
      </c>
      <c r="P44" s="1013">
        <f t="shared" si="7"/>
        <v>50460.799428944243</v>
      </c>
      <c r="Q44" s="919">
        <f t="shared" si="7"/>
        <v>50460.799428944243</v>
      </c>
      <c r="R44" s="1015">
        <f t="shared" si="7"/>
        <v>0</v>
      </c>
      <c r="S44" s="695">
        <f t="shared" ref="S44:X44" si="8">S29+S33+S37+S41+S42+S43-S6-S27</f>
        <v>0</v>
      </c>
      <c r="T44" s="695">
        <f t="shared" si="8"/>
        <v>0</v>
      </c>
      <c r="U44" s="695">
        <f t="shared" si="8"/>
        <v>0</v>
      </c>
      <c r="V44" s="695">
        <f t="shared" si="8"/>
        <v>0</v>
      </c>
      <c r="W44" s="695">
        <f t="shared" si="8"/>
        <v>0</v>
      </c>
      <c r="X44" s="1014">
        <f t="shared" si="8"/>
        <v>0</v>
      </c>
      <c r="Y44" s="1016">
        <f t="shared" si="7"/>
        <v>43110.780170000216</v>
      </c>
      <c r="Z44" s="64"/>
      <c r="AA44" s="524"/>
    </row>
    <row r="45" spans="1:27" ht="13.8" thickBot="1" x14ac:dyDescent="0.3">
      <c r="A45" s="787" t="s">
        <v>168</v>
      </c>
      <c r="B45" s="931"/>
      <c r="C45" s="931"/>
      <c r="D45" s="931"/>
      <c r="E45" s="966">
        <v>41</v>
      </c>
      <c r="F45" s="827">
        <f t="shared" ref="F45:Y45" si="9">F28-F5</f>
        <v>8003.9264289441053</v>
      </c>
      <c r="G45" s="861">
        <f t="shared" si="9"/>
        <v>0</v>
      </c>
      <c r="H45" s="861">
        <f t="shared" si="9"/>
        <v>0</v>
      </c>
      <c r="I45" s="861">
        <f t="shared" si="9"/>
        <v>450</v>
      </c>
      <c r="J45" s="861">
        <f t="shared" si="9"/>
        <v>126</v>
      </c>
      <c r="K45" s="861">
        <f t="shared" si="9"/>
        <v>0</v>
      </c>
      <c r="L45" s="861">
        <f t="shared" si="9"/>
        <v>999.5</v>
      </c>
      <c r="M45" s="861">
        <f t="shared" si="9"/>
        <v>405</v>
      </c>
      <c r="N45" s="861">
        <f t="shared" si="9"/>
        <v>465</v>
      </c>
      <c r="O45" s="967">
        <f t="shared" si="9"/>
        <v>40010.976976091857</v>
      </c>
      <c r="P45" s="859">
        <f t="shared" si="9"/>
        <v>50460.403405036312</v>
      </c>
      <c r="Q45" s="860">
        <f t="shared" si="9"/>
        <v>50460.403405036312</v>
      </c>
      <c r="R45" s="827">
        <f t="shared" si="9"/>
        <v>0</v>
      </c>
      <c r="S45" s="861">
        <f t="shared" si="9"/>
        <v>0</v>
      </c>
      <c r="T45" s="861">
        <f t="shared" si="9"/>
        <v>0</v>
      </c>
      <c r="U45" s="861">
        <f t="shared" si="9"/>
        <v>0</v>
      </c>
      <c r="V45" s="861">
        <f t="shared" si="9"/>
        <v>0</v>
      </c>
      <c r="W45" s="861">
        <f t="shared" si="9"/>
        <v>0</v>
      </c>
      <c r="X45" s="862">
        <f>X28-X5</f>
        <v>0</v>
      </c>
      <c r="Y45" s="935">
        <f t="shared" si="9"/>
        <v>43110.614200000186</v>
      </c>
      <c r="Z45" s="64"/>
    </row>
    <row r="46" spans="1:27" ht="9" customHeight="1" x14ac:dyDescent="0.25">
      <c r="A46" s="24"/>
      <c r="B46" s="24"/>
      <c r="C46" s="24"/>
      <c r="D46" s="24"/>
      <c r="E46" s="25"/>
      <c r="F46" s="25"/>
    </row>
    <row r="47" spans="1:27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f>CEITEC!F47</f>
        <v>0</v>
      </c>
      <c r="G47" s="502">
        <f>SKM!F47</f>
        <v>0</v>
      </c>
      <c r="H47" s="502">
        <f>SUKB!F47</f>
        <v>0</v>
      </c>
      <c r="I47" s="502">
        <f>UCT!F47</f>
        <v>0</v>
      </c>
      <c r="J47" s="502">
        <f>SPSSN!F47</f>
        <v>0</v>
      </c>
      <c r="K47" s="502">
        <f>CTT!F47</f>
        <v>0</v>
      </c>
      <c r="L47" s="502">
        <f>ÚVT!F47</f>
        <v>887</v>
      </c>
      <c r="M47" s="502">
        <f>CJV!F47</f>
        <v>0</v>
      </c>
      <c r="N47" s="502">
        <f>CZS!F47</f>
        <v>0</v>
      </c>
      <c r="O47" s="502">
        <f>RMU!F47</f>
        <v>0</v>
      </c>
      <c r="P47" s="680">
        <f>SUM(F47:O47)</f>
        <v>887</v>
      </c>
      <c r="Y47" s="26"/>
    </row>
    <row r="48" spans="1:27" s="421" customFormat="1" ht="25.5" customHeight="1" x14ac:dyDescent="0.25">
      <c r="A48" s="1043" t="s">
        <v>189</v>
      </c>
      <c r="B48" s="1044"/>
      <c r="C48" s="1044"/>
      <c r="D48" s="1044"/>
      <c r="E48" s="1044"/>
      <c r="F48" s="503">
        <f>CEITEC!F48</f>
        <v>6700</v>
      </c>
      <c r="G48" s="503">
        <f>SKM!F48</f>
        <v>0</v>
      </c>
      <c r="H48" s="503">
        <f>SUKB!F48</f>
        <v>0</v>
      </c>
      <c r="I48" s="503">
        <f>UCT!F48</f>
        <v>0</v>
      </c>
      <c r="J48" s="503">
        <f>SPSSN!F48</f>
        <v>0</v>
      </c>
      <c r="K48" s="503">
        <f>CTT!F48</f>
        <v>0</v>
      </c>
      <c r="L48" s="503">
        <f>ÚVT!F48</f>
        <v>1000</v>
      </c>
      <c r="M48" s="503">
        <f>CJV!F48</f>
        <v>0</v>
      </c>
      <c r="N48" s="503">
        <f>CZS!F48</f>
        <v>0</v>
      </c>
      <c r="O48" s="503">
        <f>RMU!F48</f>
        <v>0</v>
      </c>
      <c r="P48" s="681">
        <f>SUM(F48:O48)</f>
        <v>7700</v>
      </c>
    </row>
    <row r="49" spans="1:27" s="421" customFormat="1" ht="13.8" x14ac:dyDescent="0.3">
      <c r="A49" s="476"/>
      <c r="B49" s="476"/>
      <c r="C49" s="476"/>
      <c r="D49" s="476"/>
      <c r="E49" s="476"/>
      <c r="F49" s="422"/>
      <c r="G49" s="339"/>
      <c r="I49" s="368"/>
      <c r="J49" s="368"/>
      <c r="K49" s="368"/>
      <c r="L49" s="368"/>
      <c r="M49" s="368"/>
    </row>
    <row r="50" spans="1:27" s="24" customFormat="1" ht="10.199999999999999" x14ac:dyDescent="0.2">
      <c r="A50" s="26"/>
      <c r="B50" s="26"/>
      <c r="C50" s="26"/>
      <c r="D50" s="26"/>
      <c r="E50" s="25"/>
      <c r="F50" s="25"/>
      <c r="G50" s="29"/>
      <c r="H50" s="29"/>
      <c r="I50" s="29"/>
      <c r="J50" s="29"/>
      <c r="K50" s="29"/>
      <c r="L50" s="29"/>
      <c r="M50" s="29"/>
      <c r="N50" s="29"/>
      <c r="O50" s="29"/>
      <c r="P50" s="197"/>
      <c r="Q50" s="29"/>
      <c r="R50" s="29"/>
      <c r="S50" s="29"/>
      <c r="T50" s="29"/>
      <c r="U50" s="29"/>
      <c r="V50" s="29"/>
      <c r="W50" s="29"/>
      <c r="X50" s="29"/>
      <c r="Y50" s="40"/>
      <c r="Z50" s="29"/>
    </row>
    <row r="51" spans="1:27" s="29" customFormat="1" ht="10.199999999999999" x14ac:dyDescent="0.2">
      <c r="A51" s="26"/>
      <c r="B51" s="26"/>
      <c r="C51" s="26"/>
      <c r="D51" s="26"/>
      <c r="E51" s="28"/>
      <c r="F51" s="28"/>
      <c r="P51" s="197"/>
      <c r="Y51" s="40"/>
      <c r="AA51" s="24"/>
    </row>
    <row r="52" spans="1:27" s="29" customFormat="1" ht="10.199999999999999" x14ac:dyDescent="0.2">
      <c r="A52" s="26"/>
      <c r="B52" s="26"/>
      <c r="C52" s="26"/>
      <c r="D52" s="26"/>
      <c r="E52" s="28"/>
      <c r="F52" s="28"/>
      <c r="P52" s="197"/>
      <c r="Y52" s="40"/>
      <c r="AA52" s="24"/>
    </row>
    <row r="53" spans="1:27" s="29" customFormat="1" ht="10.199999999999999" x14ac:dyDescent="0.2">
      <c r="A53" s="26"/>
      <c r="B53" s="26"/>
      <c r="C53" s="26"/>
      <c r="D53" s="26"/>
      <c r="E53" s="28"/>
      <c r="F53" s="28"/>
      <c r="P53" s="197"/>
      <c r="Y53" s="40"/>
      <c r="AA53" s="24"/>
    </row>
    <row r="54" spans="1:27" x14ac:dyDescent="0.25">
      <c r="F54" s="28"/>
    </row>
    <row r="55" spans="1:27" x14ac:dyDescent="0.25">
      <c r="F55" s="28"/>
    </row>
  </sheetData>
  <mergeCells count="5">
    <mergeCell ref="A3:D3"/>
    <mergeCell ref="C4:D4"/>
    <mergeCell ref="A47:D47"/>
    <mergeCell ref="A48:E48"/>
    <mergeCell ref="R3:X3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8"/>
  <sheetViews>
    <sheetView showGridLines="0" workbookViewId="0">
      <pane ySplit="5" topLeftCell="A6" activePane="bottomLeft" state="frozen"/>
      <selection activeCell="K46" sqref="K4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0" customWidth="1"/>
    <col min="6" max="6" width="10.44140625" style="24" customWidth="1"/>
    <col min="7" max="7" width="10.44140625" style="29" customWidth="1"/>
    <col min="8" max="14" width="6.5546875" style="29" customWidth="1"/>
    <col min="15" max="15" width="10.44140625" style="29" hidden="1" customWidth="1"/>
    <col min="16" max="16" width="10" style="29" hidden="1" customWidth="1"/>
    <col min="17" max="17" width="7.88671875" style="140" hidden="1" customWidth="1"/>
    <col min="18" max="18" width="11.44140625" hidden="1" customWidth="1"/>
    <col min="19" max="19" width="10.44140625" customWidth="1"/>
    <col min="20" max="20" width="2" style="141" customWidth="1"/>
    <col min="21" max="21" width="10.44140625" style="24" customWidth="1"/>
    <col min="22" max="22" width="10.44140625" customWidth="1"/>
    <col min="24" max="24" width="9" bestFit="1" customWidth="1"/>
  </cols>
  <sheetData>
    <row r="1" spans="1:25" x14ac:dyDescent="0.25">
      <c r="E1" s="684"/>
      <c r="G1" s="24"/>
      <c r="H1" s="24"/>
      <c r="I1" s="24"/>
      <c r="J1" s="24"/>
      <c r="K1" s="24"/>
      <c r="L1" s="24"/>
      <c r="M1" s="24"/>
      <c r="N1" s="24"/>
      <c r="Q1" s="174"/>
      <c r="R1" s="174"/>
      <c r="S1" s="497"/>
      <c r="T1" s="139"/>
      <c r="V1" s="497"/>
    </row>
    <row r="2" spans="1:25" ht="13.8" thickBot="1" x14ac:dyDescent="0.3">
      <c r="E2"/>
      <c r="F2"/>
      <c r="G2"/>
      <c r="H2"/>
      <c r="I2"/>
      <c r="J2"/>
      <c r="K2"/>
      <c r="L2"/>
      <c r="M2"/>
      <c r="N2"/>
      <c r="O2"/>
      <c r="P2"/>
      <c r="Q2"/>
      <c r="T2"/>
      <c r="U2"/>
    </row>
    <row r="3" spans="1:25" ht="15.75" customHeight="1" thickBot="1" x14ac:dyDescent="0.35">
      <c r="A3" s="1045" t="s">
        <v>207</v>
      </c>
      <c r="B3" s="1055"/>
      <c r="C3" s="1055"/>
      <c r="D3" s="1055"/>
      <c r="E3" s="835"/>
      <c r="F3" s="227" t="s">
        <v>0</v>
      </c>
      <c r="G3" s="836" t="s">
        <v>2</v>
      </c>
      <c r="H3" s="1056" t="s">
        <v>3</v>
      </c>
      <c r="I3" s="1056"/>
      <c r="J3" s="1056"/>
      <c r="K3" s="1056"/>
      <c r="L3" s="1056"/>
      <c r="M3" s="1056"/>
      <c r="N3" s="1057"/>
      <c r="O3" s="837" t="s">
        <v>1</v>
      </c>
      <c r="P3" s="838" t="s">
        <v>4</v>
      </c>
      <c r="Q3" s="227" t="s">
        <v>111</v>
      </c>
      <c r="R3" s="227" t="s">
        <v>112</v>
      </c>
      <c r="S3" s="706" t="s">
        <v>4</v>
      </c>
      <c r="T3" s="839"/>
      <c r="U3" s="840" t="s">
        <v>0</v>
      </c>
      <c r="V3" s="706" t="s">
        <v>4</v>
      </c>
    </row>
    <row r="4" spans="1:25" s="7" customFormat="1" ht="13.8" thickBot="1" x14ac:dyDescent="0.3">
      <c r="A4" s="841" t="s">
        <v>108</v>
      </c>
      <c r="B4" s="842"/>
      <c r="C4" s="1047" t="s">
        <v>69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849" t="s">
        <v>7</v>
      </c>
      <c r="P4" s="850">
        <v>2011</v>
      </c>
      <c r="Q4" s="849">
        <v>2016</v>
      </c>
      <c r="R4" s="849"/>
      <c r="S4" s="851">
        <v>2023</v>
      </c>
      <c r="T4" s="839"/>
      <c r="U4" s="852">
        <v>2023</v>
      </c>
      <c r="V4" s="853">
        <v>2022</v>
      </c>
      <c r="W4"/>
      <c r="X4"/>
      <c r="Y4"/>
    </row>
    <row r="5" spans="1:25" ht="13.8" thickBot="1" x14ac:dyDescent="0.3">
      <c r="A5" s="854" t="s">
        <v>166</v>
      </c>
      <c r="B5" s="855"/>
      <c r="C5" s="856"/>
      <c r="D5" s="857"/>
      <c r="E5" s="858">
        <v>1</v>
      </c>
      <c r="F5" s="859">
        <f t="shared" ref="F5:P5" si="0">SUM(F7:F27)</f>
        <v>1497473.0531893908</v>
      </c>
      <c r="G5" s="860">
        <f t="shared" si="0"/>
        <v>1428080.0977727268</v>
      </c>
      <c r="H5" s="861">
        <f t="shared" si="0"/>
        <v>56813.15518666416</v>
      </c>
      <c r="I5" s="861">
        <f t="shared" si="0"/>
        <v>3779.8002300000003</v>
      </c>
      <c r="J5" s="861">
        <f t="shared" si="0"/>
        <v>0</v>
      </c>
      <c r="K5" s="861">
        <f t="shared" si="0"/>
        <v>0</v>
      </c>
      <c r="L5" s="861">
        <f t="shared" si="0"/>
        <v>6000</v>
      </c>
      <c r="M5" s="861">
        <f t="shared" si="0"/>
        <v>2800</v>
      </c>
      <c r="N5" s="862">
        <f>SUM(N7:N27)</f>
        <v>0</v>
      </c>
      <c r="O5" s="863">
        <f t="shared" si="0"/>
        <v>0</v>
      </c>
      <c r="P5" s="832">
        <f t="shared" si="0"/>
        <v>0</v>
      </c>
      <c r="Q5" s="864">
        <f>IF(F5=0,0,P5/F5)</f>
        <v>0</v>
      </c>
      <c r="R5" s="832">
        <f>SUM(R7:R27)</f>
        <v>0</v>
      </c>
      <c r="S5" s="865">
        <f>SUM(S7:S27)</f>
        <v>1467547.8225999998</v>
      </c>
      <c r="T5" s="866"/>
      <c r="U5" s="859">
        <f>SUM(U7:U27)</f>
        <v>1453489.6679301977</v>
      </c>
      <c r="V5" s="859">
        <f>SUM(V7:V27)</f>
        <v>1304404.7176099999</v>
      </c>
    </row>
    <row r="6" spans="1:25" s="14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>SUM(F7:F17)</f>
        <v>887022.39487609093</v>
      </c>
      <c r="G6" s="868">
        <f t="shared" ref="G6:M6" si="1">SUM(G7:G17)</f>
        <v>826733.1816494267</v>
      </c>
      <c r="H6" s="325">
        <f t="shared" si="1"/>
        <v>51308.57424666416</v>
      </c>
      <c r="I6" s="323">
        <f t="shared" si="1"/>
        <v>180.63898</v>
      </c>
      <c r="J6" s="323">
        <f t="shared" si="1"/>
        <v>0</v>
      </c>
      <c r="K6" s="323">
        <f>SUM(K7:K17)</f>
        <v>0</v>
      </c>
      <c r="L6" s="323">
        <f t="shared" si="1"/>
        <v>6000</v>
      </c>
      <c r="M6" s="323">
        <f t="shared" si="1"/>
        <v>2800</v>
      </c>
      <c r="N6" s="321">
        <f>SUM(N7:N17)</f>
        <v>0</v>
      </c>
      <c r="O6" s="102">
        <f>SUM(O7:O17)</f>
        <v>0</v>
      </c>
      <c r="P6" s="102">
        <f>SUM(P7:P17)</f>
        <v>0</v>
      </c>
      <c r="Q6" s="457">
        <f>IF(F6=0,0,P6/F6)</f>
        <v>0</v>
      </c>
      <c r="R6" s="102">
        <f>SUM(R7:R17)</f>
        <v>0</v>
      </c>
      <c r="S6" s="102">
        <f>SUM(S7:S17)</f>
        <v>801045.14049999998</v>
      </c>
      <c r="T6" s="866"/>
      <c r="U6" s="869">
        <v>878065.24007019773</v>
      </c>
      <c r="V6" s="61">
        <v>774549.38590999984</v>
      </c>
      <c r="W6"/>
      <c r="X6"/>
      <c r="Y6"/>
    </row>
    <row r="7" spans="1:25" s="14" customFormat="1" x14ac:dyDescent="0.25">
      <c r="A7" s="31"/>
      <c r="B7" s="32"/>
      <c r="C7" s="32" t="s">
        <v>16</v>
      </c>
      <c r="D7" s="33" t="s">
        <v>17</v>
      </c>
      <c r="E7" s="870">
        <v>3</v>
      </c>
      <c r="F7" s="871">
        <f>SUM(G7:N7)</f>
        <v>420922.84660200001</v>
      </c>
      <c r="G7" s="872">
        <v>385308.10938535351</v>
      </c>
      <c r="H7" s="873">
        <v>35434.098236646518</v>
      </c>
      <c r="I7" s="874">
        <v>180.63898</v>
      </c>
      <c r="J7" s="875"/>
      <c r="K7" s="875"/>
      <c r="L7" s="874"/>
      <c r="M7" s="874"/>
      <c r="N7" s="876"/>
      <c r="O7" s="871"/>
      <c r="P7" s="871"/>
      <c r="Q7" s="877"/>
      <c r="R7" s="878"/>
      <c r="S7" s="665">
        <v>382492.91602</v>
      </c>
      <c r="T7" s="217"/>
      <c r="U7" s="879">
        <v>369239.96615500009</v>
      </c>
      <c r="V7" s="665">
        <v>335217.06105000002</v>
      </c>
      <c r="W7"/>
      <c r="X7"/>
      <c r="Y7"/>
    </row>
    <row r="8" spans="1:25" s="14" customFormat="1" x14ac:dyDescent="0.25">
      <c r="A8" s="31"/>
      <c r="B8" s="32"/>
      <c r="C8" s="32"/>
      <c r="D8" s="33" t="s">
        <v>18</v>
      </c>
      <c r="E8" s="870">
        <v>4</v>
      </c>
      <c r="F8" s="871">
        <f t="shared" ref="F8:F27" si="2">SUM(G8:N8)</f>
        <v>28342.237000000001</v>
      </c>
      <c r="G8" s="880">
        <v>24798.827176335348</v>
      </c>
      <c r="H8" s="873">
        <v>3543.4098236646519</v>
      </c>
      <c r="I8" s="874"/>
      <c r="J8" s="875"/>
      <c r="K8" s="875"/>
      <c r="L8" s="874"/>
      <c r="M8" s="874"/>
      <c r="N8" s="876"/>
      <c r="O8" s="871"/>
      <c r="P8" s="871"/>
      <c r="Q8" s="877"/>
      <c r="R8" s="878"/>
      <c r="S8" s="665">
        <v>25765.67</v>
      </c>
      <c r="T8" s="217"/>
      <c r="U8" s="879">
        <v>25517.036600000003</v>
      </c>
      <c r="V8" s="665">
        <v>23197.306</v>
      </c>
      <c r="W8"/>
      <c r="X8"/>
      <c r="Y8"/>
    </row>
    <row r="9" spans="1:25" s="14" customFormat="1" x14ac:dyDescent="0.25">
      <c r="A9" s="31"/>
      <c r="B9" s="32"/>
      <c r="C9" s="32"/>
      <c r="D9" s="33" t="s">
        <v>19</v>
      </c>
      <c r="E9" s="870">
        <v>5</v>
      </c>
      <c r="F9" s="871">
        <f t="shared" si="2"/>
        <v>147564.95560399999</v>
      </c>
      <c r="G9" s="880">
        <v>135233.88941764701</v>
      </c>
      <c r="H9" s="873">
        <v>12331.066186352988</v>
      </c>
      <c r="I9" s="874"/>
      <c r="J9" s="875"/>
      <c r="K9" s="875"/>
      <c r="L9" s="874"/>
      <c r="M9" s="874"/>
      <c r="N9" s="876"/>
      <c r="O9" s="871"/>
      <c r="P9" s="871"/>
      <c r="Q9" s="877"/>
      <c r="R9" s="878"/>
      <c r="S9" s="665">
        <v>134149.95963999999</v>
      </c>
      <c r="T9" s="217"/>
      <c r="U9" s="879">
        <v>129915.23552700001</v>
      </c>
      <c r="V9" s="665">
        <v>118104.75956999999</v>
      </c>
      <c r="W9"/>
      <c r="X9"/>
      <c r="Y9"/>
    </row>
    <row r="10" spans="1:25" s="14" customFormat="1" x14ac:dyDescent="0.25">
      <c r="A10" s="31"/>
      <c r="B10" s="32"/>
      <c r="C10" s="32"/>
      <c r="D10" s="33" t="s">
        <v>20</v>
      </c>
      <c r="E10" s="870">
        <v>6</v>
      </c>
      <c r="F10" s="871">
        <f t="shared" si="2"/>
        <v>50575</v>
      </c>
      <c r="G10" s="880">
        <v>50575</v>
      </c>
      <c r="H10" s="873"/>
      <c r="I10" s="874"/>
      <c r="J10" s="875"/>
      <c r="K10" s="875"/>
      <c r="L10" s="874"/>
      <c r="M10" s="874"/>
      <c r="N10" s="876"/>
      <c r="O10" s="871"/>
      <c r="P10" s="871"/>
      <c r="Q10" s="877"/>
      <c r="R10" s="871"/>
      <c r="S10" s="665">
        <v>43648.436329999997</v>
      </c>
      <c r="T10" s="217"/>
      <c r="U10" s="879">
        <v>73114.100000000006</v>
      </c>
      <c r="V10" s="665">
        <v>45921.093649999995</v>
      </c>
      <c r="W10"/>
      <c r="X10"/>
      <c r="Y10"/>
    </row>
    <row r="11" spans="1:25" s="14" customFormat="1" x14ac:dyDescent="0.25">
      <c r="A11" s="31"/>
      <c r="B11" s="32"/>
      <c r="C11" s="32"/>
      <c r="D11" s="33" t="s">
        <v>21</v>
      </c>
      <c r="E11" s="870">
        <v>7</v>
      </c>
      <c r="F11" s="871">
        <f t="shared" si="2"/>
        <v>16582.450247000001</v>
      </c>
      <c r="G11" s="880">
        <v>16582.450247000001</v>
      </c>
      <c r="H11" s="873"/>
      <c r="I11" s="874"/>
      <c r="J11" s="875"/>
      <c r="K11" s="875"/>
      <c r="L11" s="874"/>
      <c r="M11" s="874"/>
      <c r="N11" s="876"/>
      <c r="O11" s="871"/>
      <c r="P11" s="871"/>
      <c r="Q11" s="877"/>
      <c r="R11" s="871"/>
      <c r="S11" s="665">
        <v>15074.95477</v>
      </c>
      <c r="T11" s="217"/>
      <c r="U11" s="879">
        <v>12960.69874274309</v>
      </c>
      <c r="V11" s="665">
        <v>9555.3667100000002</v>
      </c>
      <c r="W11"/>
      <c r="X11"/>
      <c r="Y11"/>
    </row>
    <row r="12" spans="1:25" s="14" customFormat="1" x14ac:dyDescent="0.25">
      <c r="A12" s="31"/>
      <c r="B12" s="32"/>
      <c r="C12" s="32"/>
      <c r="D12" s="33" t="s">
        <v>22</v>
      </c>
      <c r="E12" s="870">
        <v>8</v>
      </c>
      <c r="F12" s="871">
        <f t="shared" si="2"/>
        <v>41255.050463</v>
      </c>
      <c r="G12" s="880">
        <v>41255.050463</v>
      </c>
      <c r="H12" s="873"/>
      <c r="I12" s="874"/>
      <c r="J12" s="875"/>
      <c r="K12" s="875"/>
      <c r="L12" s="874"/>
      <c r="M12" s="874"/>
      <c r="N12" s="876"/>
      <c r="O12" s="871"/>
      <c r="P12" s="871"/>
      <c r="Q12" s="877"/>
      <c r="R12" s="871"/>
      <c r="S12" s="665">
        <v>37504.591329999996</v>
      </c>
      <c r="T12" s="217"/>
      <c r="U12" s="879">
        <v>41610.146347000002</v>
      </c>
      <c r="V12" s="665">
        <v>37827.405770000005</v>
      </c>
      <c r="W12"/>
      <c r="X12"/>
      <c r="Y12"/>
    </row>
    <row r="13" spans="1:25" s="14" customFormat="1" x14ac:dyDescent="0.25">
      <c r="A13" s="31"/>
      <c r="B13" s="32"/>
      <c r="C13" s="32"/>
      <c r="D13" s="33" t="s">
        <v>23</v>
      </c>
      <c r="E13" s="870">
        <v>9</v>
      </c>
      <c r="F13" s="871">
        <f t="shared" si="2"/>
        <v>53347.636562</v>
      </c>
      <c r="G13" s="880">
        <v>53347.636562</v>
      </c>
      <c r="H13" s="873"/>
      <c r="I13" s="874"/>
      <c r="J13" s="875"/>
      <c r="K13" s="875"/>
      <c r="L13" s="874"/>
      <c r="M13" s="874"/>
      <c r="N13" s="876"/>
      <c r="O13" s="871"/>
      <c r="P13" s="871"/>
      <c r="Q13" s="877"/>
      <c r="R13" s="871"/>
      <c r="S13" s="665">
        <v>48497.851419999999</v>
      </c>
      <c r="T13" s="217"/>
      <c r="U13" s="879">
        <v>52589.170502000001</v>
      </c>
      <c r="V13" s="665">
        <v>47808.336819999997</v>
      </c>
      <c r="W13"/>
      <c r="X13"/>
      <c r="Y13"/>
    </row>
    <row r="14" spans="1:25" s="14" customFormat="1" x14ac:dyDescent="0.25">
      <c r="A14" s="31"/>
      <c r="B14" s="32"/>
      <c r="C14" s="32"/>
      <c r="D14" s="33" t="s">
        <v>24</v>
      </c>
      <c r="E14" s="870">
        <v>10</v>
      </c>
      <c r="F14" s="871">
        <f t="shared" si="2"/>
        <v>4539.3587470000002</v>
      </c>
      <c r="G14" s="872">
        <v>4539.3587470000002</v>
      </c>
      <c r="H14" s="873"/>
      <c r="I14" s="874"/>
      <c r="J14" s="875"/>
      <c r="K14" s="875"/>
      <c r="L14" s="874"/>
      <c r="M14" s="874"/>
      <c r="N14" s="876"/>
      <c r="O14" s="871"/>
      <c r="P14" s="871"/>
      <c r="Q14" s="877"/>
      <c r="R14" s="871"/>
      <c r="S14" s="665">
        <v>4126.68977</v>
      </c>
      <c r="T14" s="217"/>
      <c r="U14" s="879">
        <v>4019.312308</v>
      </c>
      <c r="V14" s="665">
        <v>3653.9202799999998</v>
      </c>
      <c r="W14"/>
      <c r="X14"/>
      <c r="Y14"/>
    </row>
    <row r="15" spans="1:25" s="14" customFormat="1" x14ac:dyDescent="0.25">
      <c r="A15" s="31"/>
      <c r="B15" s="32"/>
      <c r="C15" s="32"/>
      <c r="D15" s="33" t="s">
        <v>25</v>
      </c>
      <c r="E15" s="870">
        <v>11</v>
      </c>
      <c r="F15" s="871">
        <f t="shared" si="2"/>
        <v>88688.393496999997</v>
      </c>
      <c r="G15" s="880">
        <v>88688.393496999997</v>
      </c>
      <c r="H15" s="873"/>
      <c r="I15" s="874"/>
      <c r="J15" s="875"/>
      <c r="K15" s="875"/>
      <c r="L15" s="874"/>
      <c r="M15" s="874"/>
      <c r="N15" s="876"/>
      <c r="O15" s="871"/>
      <c r="P15" s="871"/>
      <c r="Q15" s="877"/>
      <c r="R15" s="878"/>
      <c r="S15" s="665">
        <v>80625.812269999995</v>
      </c>
      <c r="T15" s="217"/>
      <c r="U15" s="879">
        <v>92745.060430000012</v>
      </c>
      <c r="V15" s="665">
        <v>84313.691299999991</v>
      </c>
      <c r="W15"/>
      <c r="X15"/>
      <c r="Y15"/>
    </row>
    <row r="16" spans="1:25" s="14" customFormat="1" x14ac:dyDescent="0.25">
      <c r="A16" s="31"/>
      <c r="B16" s="32"/>
      <c r="C16" s="32"/>
      <c r="D16" s="33" t="s">
        <v>26</v>
      </c>
      <c r="E16" s="870">
        <v>12</v>
      </c>
      <c r="F16" s="871">
        <f t="shared" si="2"/>
        <v>13664.850909090906</v>
      </c>
      <c r="G16" s="880">
        <v>10864.850909090906</v>
      </c>
      <c r="H16" s="873"/>
      <c r="I16" s="874"/>
      <c r="J16" s="875"/>
      <c r="K16" s="875"/>
      <c r="L16" s="874"/>
      <c r="M16" s="874">
        <v>2800</v>
      </c>
      <c r="N16" s="876"/>
      <c r="O16" s="871"/>
      <c r="P16" s="871"/>
      <c r="Q16" s="877"/>
      <c r="R16" s="871"/>
      <c r="S16" s="665">
        <v>15031.335999999999</v>
      </c>
      <c r="T16" s="217"/>
      <c r="U16" s="879">
        <v>11658.304545454544</v>
      </c>
      <c r="V16" s="665">
        <v>12824.135</v>
      </c>
      <c r="W16"/>
      <c r="X16"/>
      <c r="Y16"/>
    </row>
    <row r="17" spans="1:25" s="14" customFormat="1" x14ac:dyDescent="0.25">
      <c r="A17" s="31"/>
      <c r="B17" s="32"/>
      <c r="C17" s="32"/>
      <c r="D17" s="32" t="s">
        <v>27</v>
      </c>
      <c r="E17" s="881">
        <v>13</v>
      </c>
      <c r="F17" s="882">
        <f t="shared" si="2"/>
        <v>21539.615245000001</v>
      </c>
      <c r="G17" s="883">
        <v>15539.615245000001</v>
      </c>
      <c r="H17" s="884"/>
      <c r="I17" s="885"/>
      <c r="J17" s="886"/>
      <c r="K17" s="886"/>
      <c r="L17" s="885">
        <v>6000</v>
      </c>
      <c r="M17" s="885"/>
      <c r="N17" s="887"/>
      <c r="O17" s="882"/>
      <c r="P17" s="882"/>
      <c r="Q17" s="579"/>
      <c r="R17" s="882"/>
      <c r="S17" s="666">
        <v>14126.92295</v>
      </c>
      <c r="T17" s="217"/>
      <c r="U17" s="888">
        <v>64696.208913000009</v>
      </c>
      <c r="V17" s="667">
        <v>56126.309759999996</v>
      </c>
      <c r="W17"/>
      <c r="X17"/>
      <c r="Y17"/>
    </row>
    <row r="18" spans="1:25" s="14" customFormat="1" x14ac:dyDescent="0.25">
      <c r="A18" s="438"/>
      <c r="B18" s="889" t="s">
        <v>28</v>
      </c>
      <c r="C18" s="889"/>
      <c r="D18" s="889"/>
      <c r="E18" s="890">
        <v>14</v>
      </c>
      <c r="F18" s="891">
        <f t="shared" si="2"/>
        <v>37900</v>
      </c>
      <c r="G18" s="892">
        <v>37900</v>
      </c>
      <c r="H18" s="893"/>
      <c r="I18" s="894"/>
      <c r="J18" s="895"/>
      <c r="K18" s="895"/>
      <c r="L18" s="894"/>
      <c r="M18" s="894"/>
      <c r="N18" s="896"/>
      <c r="O18" s="891"/>
      <c r="P18" s="891"/>
      <c r="Q18" s="897"/>
      <c r="R18" s="891"/>
      <c r="S18" s="898">
        <v>33952.5</v>
      </c>
      <c r="T18" s="866"/>
      <c r="U18" s="899">
        <v>34965</v>
      </c>
      <c r="V18" s="898">
        <v>33750</v>
      </c>
      <c r="W18"/>
      <c r="X18"/>
      <c r="Y18"/>
    </row>
    <row r="19" spans="1:25" s="14" customFormat="1" x14ac:dyDescent="0.25">
      <c r="A19" s="438"/>
      <c r="B19" s="442" t="s">
        <v>30</v>
      </c>
      <c r="C19" s="443"/>
      <c r="D19" s="443"/>
      <c r="E19" s="867">
        <v>15</v>
      </c>
      <c r="F19" s="61">
        <f t="shared" si="2"/>
        <v>1727</v>
      </c>
      <c r="G19" s="868">
        <v>1727</v>
      </c>
      <c r="H19" s="325"/>
      <c r="I19" s="323"/>
      <c r="J19" s="458"/>
      <c r="K19" s="458"/>
      <c r="L19" s="323"/>
      <c r="M19" s="323"/>
      <c r="N19" s="321"/>
      <c r="O19" s="61"/>
      <c r="P19" s="61"/>
      <c r="Q19" s="182"/>
      <c r="R19" s="61"/>
      <c r="S19" s="635">
        <v>444.31534000000005</v>
      </c>
      <c r="T19" s="866"/>
      <c r="U19" s="869">
        <v>704.41600000000005</v>
      </c>
      <c r="V19" s="635">
        <v>704.41600000000005</v>
      </c>
      <c r="W19"/>
      <c r="X19"/>
      <c r="Y19"/>
    </row>
    <row r="20" spans="1:25" s="14" customFormat="1" x14ac:dyDescent="0.25">
      <c r="A20" s="438"/>
      <c r="B20" s="442" t="s">
        <v>186</v>
      </c>
      <c r="C20" s="443"/>
      <c r="D20" s="443"/>
      <c r="E20" s="867">
        <v>16</v>
      </c>
      <c r="F20" s="61">
        <f t="shared" si="2"/>
        <v>129135.51204999999</v>
      </c>
      <c r="G20" s="868">
        <v>123630.93110999999</v>
      </c>
      <c r="H20" s="325">
        <v>5504.5809399999998</v>
      </c>
      <c r="I20" s="323"/>
      <c r="J20" s="458"/>
      <c r="K20" s="458"/>
      <c r="L20" s="323"/>
      <c r="M20" s="323"/>
      <c r="N20" s="321"/>
      <c r="O20" s="61"/>
      <c r="P20" s="61"/>
      <c r="Q20" s="182"/>
      <c r="R20" s="61"/>
      <c r="S20" s="635">
        <v>134270.54416999998</v>
      </c>
      <c r="T20" s="866"/>
      <c r="U20" s="869">
        <v>140745.37900000002</v>
      </c>
      <c r="V20" s="635">
        <v>135046.07889999999</v>
      </c>
      <c r="W20"/>
      <c r="X20"/>
      <c r="Y20"/>
    </row>
    <row r="21" spans="1:25" s="14" customFormat="1" x14ac:dyDescent="0.25">
      <c r="A21" s="438"/>
      <c r="B21" s="442" t="s">
        <v>36</v>
      </c>
      <c r="C21" s="442"/>
      <c r="D21" s="442"/>
      <c r="E21" s="867">
        <v>17</v>
      </c>
      <c r="F21" s="61">
        <f t="shared" si="2"/>
        <v>12940</v>
      </c>
      <c r="G21" s="868">
        <v>12940</v>
      </c>
      <c r="H21" s="325"/>
      <c r="I21" s="323"/>
      <c r="J21" s="458"/>
      <c r="K21" s="458"/>
      <c r="L21" s="323"/>
      <c r="M21" s="323"/>
      <c r="N21" s="321"/>
      <c r="O21" s="61"/>
      <c r="P21" s="61"/>
      <c r="Q21" s="182"/>
      <c r="R21" s="61"/>
      <c r="S21" s="635">
        <v>13957.53544</v>
      </c>
      <c r="T21" s="866"/>
      <c r="U21" s="869">
        <v>13445.210999999999</v>
      </c>
      <c r="V21" s="635">
        <v>12820.145109999999</v>
      </c>
      <c r="W21"/>
      <c r="X21"/>
      <c r="Y21"/>
    </row>
    <row r="22" spans="1:25" s="239" customFormat="1" x14ac:dyDescent="0.25">
      <c r="A22" s="235"/>
      <c r="B22" s="236" t="s">
        <v>165</v>
      </c>
      <c r="C22" s="236"/>
      <c r="D22" s="236"/>
      <c r="E22" s="900">
        <v>18</v>
      </c>
      <c r="F22" s="520">
        <f t="shared" si="2"/>
        <v>844.58900000000006</v>
      </c>
      <c r="G22" s="901">
        <v>844.58900000000006</v>
      </c>
      <c r="H22" s="240"/>
      <c r="I22" s="241"/>
      <c r="J22" s="241"/>
      <c r="K22" s="241"/>
      <c r="L22" s="241"/>
      <c r="M22" s="241"/>
      <c r="N22" s="434"/>
      <c r="O22" s="583"/>
      <c r="P22" s="238"/>
      <c r="Q22" s="632"/>
      <c r="R22" s="606"/>
      <c r="S22" s="238">
        <v>4325.6920999999993</v>
      </c>
      <c r="T22" s="139"/>
      <c r="U22" s="522">
        <v>3069.0129999999999</v>
      </c>
      <c r="V22" s="238">
        <v>24815.312469999997</v>
      </c>
      <c r="W22"/>
      <c r="X22"/>
      <c r="Y22"/>
    </row>
    <row r="23" spans="1:25" s="14" customFormat="1" x14ac:dyDescent="0.25">
      <c r="A23" s="438"/>
      <c r="B23" s="442" t="s">
        <v>40</v>
      </c>
      <c r="C23" s="442"/>
      <c r="D23" s="442"/>
      <c r="E23" s="867">
        <v>19</v>
      </c>
      <c r="F23" s="61">
        <f t="shared" si="2"/>
        <v>5054</v>
      </c>
      <c r="G23" s="868">
        <v>5054</v>
      </c>
      <c r="H23" s="325"/>
      <c r="I23" s="323"/>
      <c r="J23" s="458"/>
      <c r="K23" s="458"/>
      <c r="L23" s="323"/>
      <c r="M23" s="323"/>
      <c r="N23" s="321"/>
      <c r="O23" s="61"/>
      <c r="P23" s="61"/>
      <c r="Q23" s="182"/>
      <c r="R23" s="61"/>
      <c r="S23" s="635">
        <v>11560.745060000001</v>
      </c>
      <c r="T23" s="866"/>
      <c r="U23" s="869">
        <v>4652</v>
      </c>
      <c r="V23" s="635">
        <v>19718.603289999999</v>
      </c>
      <c r="W23"/>
      <c r="X23"/>
      <c r="Y23"/>
    </row>
    <row r="24" spans="1:25" s="14" customFormat="1" x14ac:dyDescent="0.25">
      <c r="A24" s="438"/>
      <c r="B24" s="442" t="s">
        <v>43</v>
      </c>
      <c r="C24" s="442"/>
      <c r="D24" s="442"/>
      <c r="E24" s="867">
        <v>20</v>
      </c>
      <c r="F24" s="61">
        <f t="shared" si="2"/>
        <v>357302.72425000003</v>
      </c>
      <c r="G24" s="868">
        <v>353703.56300000002</v>
      </c>
      <c r="H24" s="325"/>
      <c r="I24" s="323">
        <v>3599.1612500000001</v>
      </c>
      <c r="J24" s="458"/>
      <c r="K24" s="458"/>
      <c r="L24" s="323"/>
      <c r="M24" s="323"/>
      <c r="N24" s="321"/>
      <c r="O24" s="61"/>
      <c r="P24" s="61"/>
      <c r="Q24" s="182"/>
      <c r="R24" s="61"/>
      <c r="S24" s="635">
        <v>297598.65512999997</v>
      </c>
      <c r="T24" s="866"/>
      <c r="U24" s="869">
        <v>330091.62099999998</v>
      </c>
      <c r="V24" s="635">
        <v>209129.85441</v>
      </c>
      <c r="W24"/>
      <c r="X24"/>
      <c r="Y24"/>
    </row>
    <row r="25" spans="1:25" s="239" customFormat="1" x14ac:dyDescent="0.25">
      <c r="A25" s="235"/>
      <c r="B25" s="236" t="s">
        <v>145</v>
      </c>
      <c r="C25" s="236"/>
      <c r="D25" s="236"/>
      <c r="E25" s="900">
        <v>21</v>
      </c>
      <c r="F25" s="520">
        <f t="shared" si="2"/>
        <v>51837.192999999999</v>
      </c>
      <c r="G25" s="901">
        <v>51837.192999999999</v>
      </c>
      <c r="H25" s="240"/>
      <c r="I25" s="241"/>
      <c r="J25" s="241"/>
      <c r="K25" s="241"/>
      <c r="L25" s="241"/>
      <c r="M25" s="241"/>
      <c r="N25" s="434"/>
      <c r="O25" s="583"/>
      <c r="P25" s="238"/>
      <c r="Q25" s="632"/>
      <c r="R25" s="606"/>
      <c r="S25" s="238">
        <v>156409.35102</v>
      </c>
      <c r="T25" s="139"/>
      <c r="U25" s="522">
        <v>25241.561760000001</v>
      </c>
      <c r="V25" s="238">
        <v>70296.522660000002</v>
      </c>
      <c r="W25"/>
      <c r="X25"/>
      <c r="Y25"/>
    </row>
    <row r="26" spans="1:25" s="14" customFormat="1" x14ac:dyDescent="0.25">
      <c r="A26" s="438"/>
      <c r="B26" s="442" t="s">
        <v>44</v>
      </c>
      <c r="C26" s="442"/>
      <c r="D26" s="442"/>
      <c r="E26" s="867">
        <v>22</v>
      </c>
      <c r="F26" s="61">
        <f t="shared" si="2"/>
        <v>0</v>
      </c>
      <c r="G26" s="868">
        <v>0</v>
      </c>
      <c r="H26" s="325"/>
      <c r="I26" s="323"/>
      <c r="J26" s="458"/>
      <c r="K26" s="458"/>
      <c r="L26" s="323"/>
      <c r="M26" s="323"/>
      <c r="N26" s="321"/>
      <c r="O26" s="61"/>
      <c r="P26" s="61"/>
      <c r="Q26" s="182"/>
      <c r="R26" s="61"/>
      <c r="S26" s="635">
        <v>673.01373000000001</v>
      </c>
      <c r="T26" s="866"/>
      <c r="U26" s="869">
        <v>0</v>
      </c>
      <c r="V26" s="635">
        <v>836.22150999999997</v>
      </c>
      <c r="W26"/>
      <c r="X26"/>
      <c r="Y26"/>
    </row>
    <row r="27" spans="1:25" s="14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904">
        <f t="shared" si="2"/>
        <v>13709.640013299999</v>
      </c>
      <c r="G27" s="905">
        <v>13709.640013299999</v>
      </c>
      <c r="H27" s="906"/>
      <c r="I27" s="907"/>
      <c r="J27" s="908"/>
      <c r="K27" s="908"/>
      <c r="L27" s="907"/>
      <c r="M27" s="907"/>
      <c r="N27" s="497"/>
      <c r="O27" s="61"/>
      <c r="P27" s="61"/>
      <c r="Q27" s="182"/>
      <c r="R27" s="103"/>
      <c r="S27" s="909">
        <v>13310.330109999999</v>
      </c>
      <c r="T27" s="866"/>
      <c r="U27" s="910">
        <v>22510.2261</v>
      </c>
      <c r="V27" s="909">
        <v>22738.177350000002</v>
      </c>
      <c r="W27"/>
      <c r="X27"/>
      <c r="Y27"/>
    </row>
    <row r="28" spans="1:25" ht="13.8" thickBot="1" x14ac:dyDescent="0.3">
      <c r="A28" s="854" t="s">
        <v>167</v>
      </c>
      <c r="B28" s="855"/>
      <c r="C28" s="855"/>
      <c r="D28" s="855"/>
      <c r="E28" s="858">
        <v>24</v>
      </c>
      <c r="F28" s="859">
        <f>SUM(F29:F43)</f>
        <v>1507453.0531893913</v>
      </c>
      <c r="G28" s="860">
        <f t="shared" ref="G28:M28" si="3">SUM(G29:G43)</f>
        <v>1438060.0977727268</v>
      </c>
      <c r="H28" s="861">
        <f t="shared" si="3"/>
        <v>56813.15518666416</v>
      </c>
      <c r="I28" s="861">
        <f t="shared" si="3"/>
        <v>3779.8002300000003</v>
      </c>
      <c r="J28" s="861">
        <f t="shared" si="3"/>
        <v>0</v>
      </c>
      <c r="K28" s="861">
        <f t="shared" si="3"/>
        <v>0</v>
      </c>
      <c r="L28" s="861">
        <f t="shared" si="3"/>
        <v>6000</v>
      </c>
      <c r="M28" s="861">
        <f t="shared" si="3"/>
        <v>2800</v>
      </c>
      <c r="N28" s="862">
        <f>SUM(N29:N43)</f>
        <v>0</v>
      </c>
      <c r="O28" s="863">
        <f>SUM(O29:O43)</f>
        <v>0</v>
      </c>
      <c r="P28" s="832">
        <f>SUM(P29:P43)</f>
        <v>0</v>
      </c>
      <c r="Q28" s="864">
        <f>IF(F28=0,0,P28/F28)</f>
        <v>0</v>
      </c>
      <c r="R28" s="832">
        <f>SUM(R29:R43)</f>
        <v>0</v>
      </c>
      <c r="S28" s="859">
        <f>SUM(S29:S43)</f>
        <v>1476930.3971200001</v>
      </c>
      <c r="T28" s="911"/>
      <c r="U28" s="859">
        <f>SUM(U29:U43)</f>
        <v>1462889.2436017036</v>
      </c>
      <c r="V28" s="859">
        <f>SUM(V29:V43)</f>
        <v>1327206</v>
      </c>
    </row>
    <row r="29" spans="1:25" s="14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61">
        <f>SUM(G29:N29)</f>
        <v>344794</v>
      </c>
      <c r="G29" s="868">
        <v>344794</v>
      </c>
      <c r="H29" s="325"/>
      <c r="I29" s="323"/>
      <c r="J29" s="458"/>
      <c r="K29" s="458"/>
      <c r="L29" s="323"/>
      <c r="M29" s="323"/>
      <c r="N29" s="321"/>
      <c r="O29" s="102"/>
      <c r="P29" s="102"/>
      <c r="Q29" s="457"/>
      <c r="R29" s="102"/>
      <c r="S29" s="635">
        <v>296759.71100000001</v>
      </c>
      <c r="T29" s="866"/>
      <c r="U29" s="869">
        <v>363101.57567150594</v>
      </c>
      <c r="V29" s="635">
        <v>311941</v>
      </c>
      <c r="W29"/>
      <c r="X29"/>
      <c r="Y29"/>
    </row>
    <row r="30" spans="1:25" s="14" customFormat="1" x14ac:dyDescent="0.25">
      <c r="A30" s="438"/>
      <c r="B30" s="442" t="s">
        <v>28</v>
      </c>
      <c r="C30" s="442"/>
      <c r="D30" s="442"/>
      <c r="E30" s="867">
        <v>26</v>
      </c>
      <c r="F30" s="61">
        <f t="shared" ref="F30:F43" si="4">SUM(G30:N30)</f>
        <v>37900</v>
      </c>
      <c r="G30" s="912">
        <v>37900</v>
      </c>
      <c r="H30" s="183"/>
      <c r="I30" s="60"/>
      <c r="J30" s="160"/>
      <c r="K30" s="160"/>
      <c r="L30" s="60"/>
      <c r="M30" s="60"/>
      <c r="N30" s="223"/>
      <c r="O30" s="184"/>
      <c r="P30" s="184"/>
      <c r="Q30" s="460"/>
      <c r="R30" s="184"/>
      <c r="S30" s="635">
        <v>33952.5</v>
      </c>
      <c r="T30" s="866"/>
      <c r="U30" s="869">
        <v>34965</v>
      </c>
      <c r="V30" s="635">
        <v>33750</v>
      </c>
      <c r="W30"/>
      <c r="X30"/>
      <c r="Y30"/>
    </row>
    <row r="31" spans="1:25" s="14" customFormat="1" x14ac:dyDescent="0.25">
      <c r="A31" s="438"/>
      <c r="B31" s="442" t="s">
        <v>30</v>
      </c>
      <c r="C31" s="442"/>
      <c r="D31" s="442"/>
      <c r="E31" s="867">
        <v>27</v>
      </c>
      <c r="F31" s="61">
        <f t="shared" si="4"/>
        <v>1727</v>
      </c>
      <c r="G31" s="912">
        <v>1727</v>
      </c>
      <c r="H31" s="183"/>
      <c r="I31" s="60"/>
      <c r="J31" s="160"/>
      <c r="K31" s="160"/>
      <c r="L31" s="60"/>
      <c r="M31" s="60"/>
      <c r="N31" s="223"/>
      <c r="O31" s="184"/>
      <c r="P31" s="184"/>
      <c r="Q31" s="460"/>
      <c r="R31" s="184"/>
      <c r="S31" s="635">
        <v>444.31534000000005</v>
      </c>
      <c r="T31" s="866"/>
      <c r="U31" s="869">
        <v>704.41600000000005</v>
      </c>
      <c r="V31" s="635">
        <v>704</v>
      </c>
      <c r="W31"/>
      <c r="X31"/>
      <c r="Y31"/>
    </row>
    <row r="32" spans="1:25" s="14" customFormat="1" x14ac:dyDescent="0.25">
      <c r="A32" s="438"/>
      <c r="B32" s="442" t="s">
        <v>186</v>
      </c>
      <c r="C32" s="443"/>
      <c r="D32" s="443"/>
      <c r="E32" s="867">
        <v>28</v>
      </c>
      <c r="F32" s="61">
        <f t="shared" si="4"/>
        <v>129135.51204999999</v>
      </c>
      <c r="G32" s="912">
        <v>123630.93110999999</v>
      </c>
      <c r="H32" s="183">
        <v>5504.5809399999998</v>
      </c>
      <c r="I32" s="60"/>
      <c r="J32" s="160"/>
      <c r="K32" s="160"/>
      <c r="L32" s="60"/>
      <c r="M32" s="60"/>
      <c r="N32" s="223"/>
      <c r="O32" s="184"/>
      <c r="P32" s="184"/>
      <c r="Q32" s="460"/>
      <c r="R32" s="184"/>
      <c r="S32" s="635">
        <v>134270.54416999998</v>
      </c>
      <c r="T32" s="866"/>
      <c r="U32" s="869">
        <v>140745.37900000002</v>
      </c>
      <c r="V32" s="635">
        <v>135046</v>
      </c>
      <c r="W32"/>
      <c r="X32"/>
      <c r="Y32"/>
    </row>
    <row r="33" spans="1:25" s="14" customFormat="1" x14ac:dyDescent="0.25">
      <c r="A33" s="438"/>
      <c r="B33" s="442" t="s">
        <v>51</v>
      </c>
      <c r="C33" s="442"/>
      <c r="D33" s="442"/>
      <c r="E33" s="867">
        <v>29</v>
      </c>
      <c r="F33" s="61">
        <f t="shared" si="4"/>
        <v>0</v>
      </c>
      <c r="G33" s="912"/>
      <c r="H33" s="183"/>
      <c r="I33" s="60"/>
      <c r="J33" s="160"/>
      <c r="K33" s="160"/>
      <c r="L33" s="60"/>
      <c r="M33" s="60"/>
      <c r="N33" s="223"/>
      <c r="O33" s="184"/>
      <c r="P33" s="184"/>
      <c r="Q33" s="460"/>
      <c r="R33" s="184"/>
      <c r="S33" s="635">
        <v>0</v>
      </c>
      <c r="T33" s="866"/>
      <c r="U33" s="869">
        <v>0</v>
      </c>
      <c r="V33" s="635"/>
      <c r="W33"/>
      <c r="X33"/>
      <c r="Y33"/>
    </row>
    <row r="34" spans="1:25" s="14" customFormat="1" x14ac:dyDescent="0.25">
      <c r="A34" s="438"/>
      <c r="B34" s="442" t="s">
        <v>36</v>
      </c>
      <c r="C34" s="442"/>
      <c r="D34" s="442"/>
      <c r="E34" s="867">
        <v>30</v>
      </c>
      <c r="F34" s="61">
        <f t="shared" si="4"/>
        <v>12940</v>
      </c>
      <c r="G34" s="912">
        <v>12940</v>
      </c>
      <c r="H34" s="183"/>
      <c r="I34" s="60"/>
      <c r="J34" s="160"/>
      <c r="K34" s="160"/>
      <c r="L34" s="60"/>
      <c r="M34" s="60"/>
      <c r="N34" s="223"/>
      <c r="O34" s="184"/>
      <c r="P34" s="184"/>
      <c r="Q34" s="460"/>
      <c r="R34" s="184"/>
      <c r="S34" s="635">
        <v>13957.53544</v>
      </c>
      <c r="T34" s="866"/>
      <c r="U34" s="869">
        <v>13445.210999999999</v>
      </c>
      <c r="V34" s="635">
        <v>12820</v>
      </c>
      <c r="W34"/>
      <c r="X34"/>
      <c r="Y34"/>
    </row>
    <row r="35" spans="1:25" s="239" customFormat="1" x14ac:dyDescent="0.25">
      <c r="A35" s="235"/>
      <c r="B35" s="236" t="s">
        <v>165</v>
      </c>
      <c r="C35" s="236"/>
      <c r="D35" s="236"/>
      <c r="E35" s="900">
        <v>31</v>
      </c>
      <c r="F35" s="520">
        <f t="shared" si="4"/>
        <v>844.58900000000006</v>
      </c>
      <c r="G35" s="901">
        <v>844.58900000000006</v>
      </c>
      <c r="H35" s="240"/>
      <c r="I35" s="241"/>
      <c r="J35" s="241"/>
      <c r="K35" s="241"/>
      <c r="L35" s="241"/>
      <c r="M35" s="241"/>
      <c r="N35" s="434"/>
      <c r="O35" s="583"/>
      <c r="P35" s="238"/>
      <c r="Q35" s="632"/>
      <c r="R35" s="606"/>
      <c r="S35" s="238">
        <v>4325.6920999999993</v>
      </c>
      <c r="T35" s="139"/>
      <c r="U35" s="522">
        <v>3069.0129999999999</v>
      </c>
      <c r="V35" s="238">
        <v>24815</v>
      </c>
      <c r="W35"/>
      <c r="X35"/>
      <c r="Y35"/>
    </row>
    <row r="36" spans="1:25" s="14" customFormat="1" x14ac:dyDescent="0.25">
      <c r="A36" s="438"/>
      <c r="B36" s="442" t="s">
        <v>53</v>
      </c>
      <c r="C36" s="442"/>
      <c r="D36" s="442"/>
      <c r="E36" s="867">
        <v>32</v>
      </c>
      <c r="F36" s="61">
        <f t="shared" si="4"/>
        <v>5054</v>
      </c>
      <c r="G36" s="912">
        <v>5054</v>
      </c>
      <c r="H36" s="183"/>
      <c r="I36" s="60"/>
      <c r="J36" s="60"/>
      <c r="K36" s="160"/>
      <c r="L36" s="60"/>
      <c r="M36" s="60"/>
      <c r="N36" s="223"/>
      <c r="O36" s="184"/>
      <c r="P36" s="184"/>
      <c r="Q36" s="460"/>
      <c r="R36" s="184"/>
      <c r="S36" s="635">
        <v>11560.745060000001</v>
      </c>
      <c r="T36" s="866"/>
      <c r="U36" s="869">
        <v>4652</v>
      </c>
      <c r="V36" s="635">
        <v>19719</v>
      </c>
      <c r="W36"/>
      <c r="X36"/>
      <c r="Y36"/>
    </row>
    <row r="37" spans="1:25" s="14" customFormat="1" x14ac:dyDescent="0.25">
      <c r="A37" s="438"/>
      <c r="B37" s="442" t="s">
        <v>126</v>
      </c>
      <c r="C37" s="442"/>
      <c r="D37" s="442"/>
      <c r="E37" s="867">
        <v>33</v>
      </c>
      <c r="F37" s="61">
        <f t="shared" si="4"/>
        <v>119083.61896642701</v>
      </c>
      <c r="G37" s="912">
        <v>118902.979986427</v>
      </c>
      <c r="H37" s="183"/>
      <c r="I37" s="60">
        <v>180.63898</v>
      </c>
      <c r="J37" s="60"/>
      <c r="K37" s="160"/>
      <c r="L37" s="60"/>
      <c r="M37" s="60"/>
      <c r="N37" s="223"/>
      <c r="O37" s="184"/>
      <c r="P37" s="184"/>
      <c r="Q37" s="460"/>
      <c r="R37" s="184"/>
      <c r="S37" s="635">
        <v>117541.54213</v>
      </c>
      <c r="T37" s="866"/>
      <c r="U37" s="869">
        <v>109735.11435855199</v>
      </c>
      <c r="V37" s="635">
        <v>113049</v>
      </c>
      <c r="W37"/>
      <c r="X37"/>
      <c r="Y37"/>
    </row>
    <row r="38" spans="1:25" s="14" customFormat="1" x14ac:dyDescent="0.25">
      <c r="A38" s="438"/>
      <c r="B38" s="442" t="s">
        <v>55</v>
      </c>
      <c r="C38" s="442"/>
      <c r="D38" s="442"/>
      <c r="E38" s="867">
        <v>34</v>
      </c>
      <c r="F38" s="61">
        <f t="shared" si="4"/>
        <v>357302.72425000003</v>
      </c>
      <c r="G38" s="912">
        <v>353703.56300000002</v>
      </c>
      <c r="H38" s="183"/>
      <c r="I38" s="60">
        <v>3599.1612500000001</v>
      </c>
      <c r="J38" s="60"/>
      <c r="K38" s="160"/>
      <c r="L38" s="60"/>
      <c r="M38" s="60"/>
      <c r="N38" s="223"/>
      <c r="O38" s="184"/>
      <c r="P38" s="184"/>
      <c r="Q38" s="460"/>
      <c r="R38" s="184"/>
      <c r="S38" s="635">
        <v>297598.65512999997</v>
      </c>
      <c r="T38" s="866"/>
      <c r="U38" s="869">
        <v>330091.62099999998</v>
      </c>
      <c r="V38" s="635">
        <v>209130</v>
      </c>
      <c r="W38"/>
      <c r="X38"/>
      <c r="Y38"/>
    </row>
    <row r="39" spans="1:25" s="239" customFormat="1" x14ac:dyDescent="0.25">
      <c r="A39" s="235"/>
      <c r="B39" s="236" t="s">
        <v>145</v>
      </c>
      <c r="C39" s="236"/>
      <c r="D39" s="236"/>
      <c r="E39" s="900">
        <v>35</v>
      </c>
      <c r="F39" s="520">
        <f t="shared" si="4"/>
        <v>51837.192999999999</v>
      </c>
      <c r="G39" s="901">
        <v>51837.192999999999</v>
      </c>
      <c r="H39" s="240"/>
      <c r="I39" s="241"/>
      <c r="J39" s="241"/>
      <c r="K39" s="241"/>
      <c r="L39" s="241"/>
      <c r="M39" s="241"/>
      <c r="N39" s="434"/>
      <c r="O39" s="583"/>
      <c r="P39" s="238"/>
      <c r="Q39" s="632"/>
      <c r="R39" s="606"/>
      <c r="S39" s="238">
        <v>156409.35102</v>
      </c>
      <c r="T39" s="139"/>
      <c r="U39" s="522">
        <v>25241.561760000001</v>
      </c>
      <c r="V39" s="238">
        <v>70297</v>
      </c>
      <c r="W39"/>
      <c r="X39"/>
      <c r="Y39"/>
    </row>
    <row r="40" spans="1:25" s="14" customFormat="1" x14ac:dyDescent="0.25">
      <c r="A40" s="438"/>
      <c r="B40" s="442" t="s">
        <v>56</v>
      </c>
      <c r="C40" s="442"/>
      <c r="D40" s="442"/>
      <c r="E40" s="867">
        <v>36</v>
      </c>
      <c r="F40" s="61">
        <f t="shared" si="4"/>
        <v>0</v>
      </c>
      <c r="G40" s="912">
        <v>0</v>
      </c>
      <c r="H40" s="183"/>
      <c r="I40" s="60"/>
      <c r="J40" s="160"/>
      <c r="K40" s="160"/>
      <c r="L40" s="60"/>
      <c r="M40" s="60"/>
      <c r="N40" s="223"/>
      <c r="O40" s="184"/>
      <c r="P40" s="184"/>
      <c r="Q40" s="460"/>
      <c r="R40" s="184"/>
      <c r="S40" s="635">
        <v>673.01373000000001</v>
      </c>
      <c r="T40" s="866"/>
      <c r="U40" s="869">
        <v>0</v>
      </c>
      <c r="V40" s="635">
        <v>836</v>
      </c>
      <c r="W40"/>
      <c r="X40"/>
      <c r="Y40"/>
    </row>
    <row r="41" spans="1:25" s="14" customFormat="1" x14ac:dyDescent="0.25">
      <c r="A41" s="438"/>
      <c r="B41" s="442" t="s">
        <v>57</v>
      </c>
      <c r="C41" s="442"/>
      <c r="D41" s="442"/>
      <c r="E41" s="867">
        <v>37</v>
      </c>
      <c r="F41" s="61">
        <f t="shared" si="4"/>
        <v>369606.78761110001</v>
      </c>
      <c r="G41" s="912">
        <v>369606.78761110001</v>
      </c>
      <c r="H41" s="183"/>
      <c r="I41" s="60"/>
      <c r="J41" s="160"/>
      <c r="K41" s="160"/>
      <c r="L41" s="60"/>
      <c r="M41" s="60"/>
      <c r="N41" s="223"/>
      <c r="O41" s="184"/>
      <c r="P41" s="184"/>
      <c r="Q41" s="460"/>
      <c r="R41" s="184"/>
      <c r="S41" s="635">
        <v>358841.54136999999</v>
      </c>
      <c r="T41" s="866"/>
      <c r="U41" s="869">
        <v>360726.69837</v>
      </c>
      <c r="V41" s="635">
        <v>360727</v>
      </c>
      <c r="W41"/>
      <c r="X41"/>
      <c r="Y41"/>
    </row>
    <row r="42" spans="1:25" s="14" customFormat="1" x14ac:dyDescent="0.25">
      <c r="A42" s="438"/>
      <c r="B42" s="442" t="s">
        <v>58</v>
      </c>
      <c r="C42" s="442"/>
      <c r="D42" s="442"/>
      <c r="E42" s="867">
        <v>38</v>
      </c>
      <c r="F42" s="61">
        <f t="shared" si="4"/>
        <v>60108.57424666416</v>
      </c>
      <c r="G42" s="913"/>
      <c r="H42" s="183">
        <v>51308.57424666416</v>
      </c>
      <c r="I42" s="60"/>
      <c r="J42" s="160"/>
      <c r="K42" s="160"/>
      <c r="L42" s="60">
        <v>6000</v>
      </c>
      <c r="M42" s="60">
        <v>2800</v>
      </c>
      <c r="N42" s="223"/>
      <c r="O42" s="184"/>
      <c r="P42" s="184"/>
      <c r="Q42" s="460"/>
      <c r="R42" s="184"/>
      <c r="S42" s="635">
        <v>33974.809789999999</v>
      </c>
      <c r="T42" s="914"/>
      <c r="U42" s="869">
        <v>51693.501201645755</v>
      </c>
      <c r="V42" s="635">
        <v>9654</v>
      </c>
      <c r="W42"/>
      <c r="X42"/>
      <c r="Y42"/>
    </row>
    <row r="43" spans="1:25" s="14" customFormat="1" x14ac:dyDescent="0.25">
      <c r="A43" s="445"/>
      <c r="B43" s="446" t="s">
        <v>46</v>
      </c>
      <c r="C43" s="446"/>
      <c r="D43" s="446"/>
      <c r="E43" s="915">
        <v>39</v>
      </c>
      <c r="F43" s="904">
        <f t="shared" si="4"/>
        <v>17119.054065199998</v>
      </c>
      <c r="G43" s="916">
        <v>17119.054065199998</v>
      </c>
      <c r="H43" s="461"/>
      <c r="I43" s="435"/>
      <c r="J43" s="462"/>
      <c r="K43" s="462"/>
      <c r="L43" s="435"/>
      <c r="M43" s="435"/>
      <c r="N43" s="322"/>
      <c r="O43" s="103"/>
      <c r="P43" s="103"/>
      <c r="Q43" s="463"/>
      <c r="R43" s="103"/>
      <c r="S43" s="637">
        <v>16620.440839999999</v>
      </c>
      <c r="T43" s="866"/>
      <c r="U43" s="917">
        <v>24718.152239999999</v>
      </c>
      <c r="V43" s="637">
        <v>24718</v>
      </c>
      <c r="W43"/>
      <c r="X43"/>
      <c r="Y43"/>
    </row>
    <row r="44" spans="1:25" s="14" customFormat="1" ht="13.8" thickBot="1" x14ac:dyDescent="0.3">
      <c r="A44" s="438" t="s">
        <v>169</v>
      </c>
      <c r="B44" s="441"/>
      <c r="C44" s="441"/>
      <c r="D44" s="441"/>
      <c r="E44" s="903">
        <v>40</v>
      </c>
      <c r="F44" s="918">
        <f t="shared" ref="F44:S44" si="5">F29+F33+F37+F41+F42+F43-F6-F27</f>
        <v>9980.0000000003492</v>
      </c>
      <c r="G44" s="919">
        <f t="shared" si="5"/>
        <v>9980.0000000003492</v>
      </c>
      <c r="H44" s="920">
        <f t="shared" si="5"/>
        <v>0</v>
      </c>
      <c r="I44" s="921">
        <f t="shared" si="5"/>
        <v>0</v>
      </c>
      <c r="J44" s="921">
        <f t="shared" si="5"/>
        <v>0</v>
      </c>
      <c r="K44" s="921">
        <f t="shared" si="5"/>
        <v>0</v>
      </c>
      <c r="L44" s="921">
        <f t="shared" si="5"/>
        <v>0</v>
      </c>
      <c r="M44" s="921">
        <f t="shared" si="5"/>
        <v>0</v>
      </c>
      <c r="N44" s="921">
        <f t="shared" si="5"/>
        <v>0</v>
      </c>
      <c r="O44" s="515">
        <f t="shared" si="5"/>
        <v>0</v>
      </c>
      <c r="P44" s="515">
        <f t="shared" si="5"/>
        <v>0</v>
      </c>
      <c r="Q44" s="578">
        <f t="shared" si="5"/>
        <v>0</v>
      </c>
      <c r="R44" s="515">
        <f t="shared" si="5"/>
        <v>0</v>
      </c>
      <c r="S44" s="515">
        <f t="shared" si="5"/>
        <v>9382.574520000122</v>
      </c>
      <c r="T44" s="139"/>
      <c r="U44" s="922">
        <f>U29+U33+U37+U41+U42+U43-U6-U27</f>
        <v>9399.5756715058524</v>
      </c>
      <c r="V44" s="918">
        <f>V29+V33+V37+V41+V42+V43-V6-V27</f>
        <v>22801.436740000161</v>
      </c>
      <c r="W44"/>
      <c r="X44"/>
      <c r="Y44"/>
    </row>
    <row r="45" spans="1:25" ht="13.8" thickBot="1" x14ac:dyDescent="0.3">
      <c r="A45" s="854" t="s">
        <v>168</v>
      </c>
      <c r="B45" s="855"/>
      <c r="C45" s="855"/>
      <c r="D45" s="855"/>
      <c r="E45" s="858">
        <v>41</v>
      </c>
      <c r="F45" s="859">
        <f t="shared" ref="F45:P45" si="6">F28-F5</f>
        <v>9980.0000000004657</v>
      </c>
      <c r="G45" s="860">
        <f t="shared" si="6"/>
        <v>9980</v>
      </c>
      <c r="H45" s="861">
        <f t="shared" si="6"/>
        <v>0</v>
      </c>
      <c r="I45" s="861">
        <f t="shared" si="6"/>
        <v>0</v>
      </c>
      <c r="J45" s="861">
        <f t="shared" si="6"/>
        <v>0</v>
      </c>
      <c r="K45" s="861">
        <f t="shared" si="6"/>
        <v>0</v>
      </c>
      <c r="L45" s="861">
        <f t="shared" si="6"/>
        <v>0</v>
      </c>
      <c r="M45" s="861">
        <f t="shared" si="6"/>
        <v>0</v>
      </c>
      <c r="N45" s="862">
        <f>N28-N5</f>
        <v>0</v>
      </c>
      <c r="O45" s="863">
        <f t="shared" si="6"/>
        <v>0</v>
      </c>
      <c r="P45" s="832">
        <f t="shared" si="6"/>
        <v>0</v>
      </c>
      <c r="Q45" s="864"/>
      <c r="R45" s="832">
        <f>R28-R5</f>
        <v>0</v>
      </c>
      <c r="S45" s="865">
        <f>S28-S5</f>
        <v>9382.5745200002566</v>
      </c>
      <c r="T45" s="911"/>
      <c r="U45" s="859">
        <f>U28-U5</f>
        <v>9399.5756715058815</v>
      </c>
      <c r="V45" s="859">
        <f>V28-V5</f>
        <v>22801.282390000066</v>
      </c>
    </row>
    <row r="46" spans="1:25" x14ac:dyDescent="0.25">
      <c r="A46" s="431" t="s">
        <v>211</v>
      </c>
      <c r="C46" s="24"/>
      <c r="D46" s="623"/>
      <c r="E46" s="466" t="s">
        <v>162</v>
      </c>
      <c r="F46" s="563"/>
      <c r="G46" s="563"/>
      <c r="H46" s="564">
        <v>72602.44789000001</v>
      </c>
      <c r="I46" s="564">
        <v>2731.48767</v>
      </c>
      <c r="J46" s="564">
        <v>24094.173999999999</v>
      </c>
      <c r="K46" s="564">
        <v>12914.8457</v>
      </c>
      <c r="L46" s="564">
        <v>5101.7160500000009</v>
      </c>
      <c r="M46" s="564">
        <v>4338.0265999999992</v>
      </c>
      <c r="N46" s="565"/>
      <c r="O46" s="451"/>
      <c r="P46" s="451"/>
      <c r="Q46" s="566"/>
      <c r="R46" s="451"/>
      <c r="S46" s="451"/>
      <c r="T46" s="451"/>
      <c r="U46" s="451"/>
      <c r="V46" s="451"/>
    </row>
    <row r="47" spans="1:25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22800</v>
      </c>
      <c r="G47" s="25"/>
    </row>
    <row r="48" spans="1:25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0</v>
      </c>
      <c r="G48" s="25"/>
    </row>
  </sheetData>
  <mergeCells count="5">
    <mergeCell ref="A3:D3"/>
    <mergeCell ref="C4:D4"/>
    <mergeCell ref="A47:D47"/>
    <mergeCell ref="A48:E48"/>
    <mergeCell ref="H3:N3"/>
  </mergeCells>
  <phoneticPr fontId="0" type="noConversion"/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89" orientation="landscape" r:id="rId1"/>
  <headerFooter alignWithMargins="0"/>
  <ignoredErrors>
    <ignoredError sqref="U5:V5 G6 S6" formulaRange="1"/>
    <ignoredError sqref="F2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8"/>
  <sheetViews>
    <sheetView showGridLines="0" workbookViewId="0">
      <pane ySplit="5" topLeftCell="A6" activePane="bottomLeft" state="frozen"/>
      <selection activeCell="K46" sqref="K4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0" customWidth="1"/>
    <col min="6" max="6" width="10.44140625" style="24" customWidth="1"/>
    <col min="7" max="7" width="10.44140625" style="29" customWidth="1"/>
    <col min="8" max="14" width="6.5546875" style="29" customWidth="1"/>
    <col min="15" max="15" width="10.44140625" style="29" hidden="1" customWidth="1"/>
    <col min="16" max="16" width="10" style="29" hidden="1" customWidth="1"/>
    <col min="17" max="17" width="7.88671875" style="140" hidden="1" customWidth="1"/>
    <col min="18" max="18" width="11.44140625" hidden="1" customWidth="1"/>
    <col min="19" max="19" width="10.44140625" customWidth="1"/>
    <col min="20" max="20" width="2" style="141" customWidth="1"/>
    <col min="21" max="21" width="10.44140625" style="24" customWidth="1"/>
    <col min="22" max="22" width="10.44140625" customWidth="1"/>
    <col min="24" max="24" width="9" bestFit="1" customWidth="1"/>
  </cols>
  <sheetData>
    <row r="1" spans="1:25" x14ac:dyDescent="0.25">
      <c r="E1" s="684"/>
      <c r="G1" s="24"/>
      <c r="H1" s="24"/>
      <c r="I1" s="24"/>
      <c r="J1" s="24"/>
      <c r="K1" s="24"/>
      <c r="L1" s="24"/>
      <c r="M1" s="24"/>
      <c r="N1" s="24"/>
      <c r="Q1" s="174"/>
      <c r="R1" s="174"/>
      <c r="S1" s="497"/>
      <c r="T1" s="139"/>
      <c r="V1" s="497"/>
    </row>
    <row r="2" spans="1:25" ht="13.8" thickBot="1" x14ac:dyDescent="0.3">
      <c r="F2"/>
      <c r="G2"/>
      <c r="H2"/>
      <c r="I2"/>
      <c r="J2"/>
      <c r="K2"/>
      <c r="L2"/>
      <c r="M2"/>
      <c r="N2"/>
      <c r="O2"/>
      <c r="P2"/>
      <c r="Q2"/>
      <c r="T2"/>
      <c r="U2"/>
    </row>
    <row r="3" spans="1:25" ht="15.75" customHeight="1" thickBot="1" x14ac:dyDescent="0.35">
      <c r="A3" s="1045" t="s">
        <v>207</v>
      </c>
      <c r="B3" s="1055"/>
      <c r="C3" s="1055"/>
      <c r="D3" s="1055"/>
      <c r="E3" s="835"/>
      <c r="F3" s="227" t="s">
        <v>0</v>
      </c>
      <c r="G3" s="836" t="s">
        <v>2</v>
      </c>
      <c r="H3" s="1056" t="s">
        <v>3</v>
      </c>
      <c r="I3" s="1056"/>
      <c r="J3" s="1056"/>
      <c r="K3" s="1056"/>
      <c r="L3" s="1056"/>
      <c r="M3" s="1056"/>
      <c r="N3" s="1057"/>
      <c r="O3" s="837" t="s">
        <v>1</v>
      </c>
      <c r="P3" s="838" t="s">
        <v>4</v>
      </c>
      <c r="Q3" s="227" t="s">
        <v>111</v>
      </c>
      <c r="R3" s="227" t="s">
        <v>112</v>
      </c>
      <c r="S3" s="706" t="s">
        <v>4</v>
      </c>
      <c r="T3" s="839"/>
      <c r="U3" s="840" t="s">
        <v>0</v>
      </c>
      <c r="V3" s="706" t="s">
        <v>4</v>
      </c>
    </row>
    <row r="4" spans="1:25" s="7" customFormat="1" ht="13.8" thickBot="1" x14ac:dyDescent="0.3">
      <c r="A4" s="841" t="s">
        <v>108</v>
      </c>
      <c r="B4" s="842"/>
      <c r="C4" s="1047" t="s">
        <v>182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849" t="s">
        <v>7</v>
      </c>
      <c r="P4" s="850">
        <v>2011</v>
      </c>
      <c r="Q4" s="849">
        <v>2016</v>
      </c>
      <c r="R4" s="849"/>
      <c r="S4" s="851">
        <v>2023</v>
      </c>
      <c r="T4" s="839"/>
      <c r="U4" s="852">
        <v>2023</v>
      </c>
      <c r="V4" s="853">
        <v>2022</v>
      </c>
      <c r="W4"/>
      <c r="X4"/>
      <c r="Y4"/>
    </row>
    <row r="5" spans="1:25" ht="13.8" thickBot="1" x14ac:dyDescent="0.3">
      <c r="A5" s="854" t="s">
        <v>166</v>
      </c>
      <c r="B5" s="855"/>
      <c r="C5" s="856"/>
      <c r="D5" s="857"/>
      <c r="E5" s="858">
        <v>1</v>
      </c>
      <c r="F5" s="859">
        <f t="shared" ref="F5:P5" si="0">SUM(F7:F27)</f>
        <v>153208</v>
      </c>
      <c r="G5" s="860">
        <f t="shared" si="0"/>
        <v>144112</v>
      </c>
      <c r="H5" s="861">
        <f t="shared" si="0"/>
        <v>7102</v>
      </c>
      <c r="I5" s="861">
        <f t="shared" si="0"/>
        <v>994</v>
      </c>
      <c r="J5" s="861">
        <f t="shared" si="0"/>
        <v>0</v>
      </c>
      <c r="K5" s="861">
        <f t="shared" si="0"/>
        <v>0</v>
      </c>
      <c r="L5" s="861">
        <f t="shared" si="0"/>
        <v>0</v>
      </c>
      <c r="M5" s="861">
        <f t="shared" si="0"/>
        <v>500</v>
      </c>
      <c r="N5" s="862">
        <f>SUM(N7:N27)</f>
        <v>500</v>
      </c>
      <c r="O5" s="863">
        <f t="shared" si="0"/>
        <v>0</v>
      </c>
      <c r="P5" s="832">
        <f t="shared" si="0"/>
        <v>0</v>
      </c>
      <c r="Q5" s="864">
        <f>IF(F5=0,0,P5/F5)</f>
        <v>0</v>
      </c>
      <c r="R5" s="832">
        <f>SUM(R7:R27)</f>
        <v>0</v>
      </c>
      <c r="S5" s="865">
        <f>SUM(S7:S27)</f>
        <v>147005</v>
      </c>
      <c r="T5" s="866"/>
      <c r="U5" s="859">
        <f>SUM(U7:U27)</f>
        <v>150973</v>
      </c>
      <c r="V5" s="859">
        <f>SUM(V7:V27)</f>
        <v>135403.1115</v>
      </c>
    </row>
    <row r="6" spans="1:25" s="14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>SUM(F7:F17)</f>
        <v>120944</v>
      </c>
      <c r="G6" s="868">
        <f t="shared" ref="G6:M6" si="1">SUM(G7:G17)</f>
        <v>113713</v>
      </c>
      <c r="H6" s="325">
        <f t="shared" si="1"/>
        <v>5481</v>
      </c>
      <c r="I6" s="323">
        <f t="shared" si="1"/>
        <v>750</v>
      </c>
      <c r="J6" s="323">
        <f t="shared" si="1"/>
        <v>0</v>
      </c>
      <c r="K6" s="323">
        <f>SUM(K7:K17)</f>
        <v>0</v>
      </c>
      <c r="L6" s="323">
        <f t="shared" si="1"/>
        <v>0</v>
      </c>
      <c r="M6" s="323">
        <f t="shared" si="1"/>
        <v>500</v>
      </c>
      <c r="N6" s="321">
        <f>SUM(N7:N17)</f>
        <v>500</v>
      </c>
      <c r="O6" s="102">
        <f>SUM(O7:O17)</f>
        <v>0</v>
      </c>
      <c r="P6" s="102">
        <f>SUM(P7:P17)</f>
        <v>0</v>
      </c>
      <c r="Q6" s="457">
        <f>IF(F6=0,0,P6/F6)</f>
        <v>0</v>
      </c>
      <c r="R6" s="102">
        <f>SUM(R7:R17)</f>
        <v>0</v>
      </c>
      <c r="S6" s="102">
        <f>SUM(S7:S17)</f>
        <v>119782</v>
      </c>
      <c r="T6" s="866"/>
      <c r="U6" s="869">
        <v>108755</v>
      </c>
      <c r="V6" s="61">
        <v>107166.1115</v>
      </c>
      <c r="W6"/>
      <c r="X6"/>
      <c r="Y6"/>
    </row>
    <row r="7" spans="1:25" s="14" customFormat="1" x14ac:dyDescent="0.25">
      <c r="A7" s="31"/>
      <c r="B7" s="32"/>
      <c r="C7" s="32" t="s">
        <v>16</v>
      </c>
      <c r="D7" s="33" t="s">
        <v>17</v>
      </c>
      <c r="E7" s="870">
        <v>3</v>
      </c>
      <c r="F7" s="871">
        <f>SUM(G7:N7)</f>
        <v>47919</v>
      </c>
      <c r="G7" s="872">
        <v>43853</v>
      </c>
      <c r="H7" s="873">
        <v>4066</v>
      </c>
      <c r="I7" s="874"/>
      <c r="J7" s="875"/>
      <c r="K7" s="875"/>
      <c r="L7" s="874"/>
      <c r="M7" s="874"/>
      <c r="N7" s="876"/>
      <c r="O7" s="871"/>
      <c r="P7" s="871"/>
      <c r="Q7" s="877"/>
      <c r="R7" s="878"/>
      <c r="S7" s="665">
        <v>49810</v>
      </c>
      <c r="T7" s="217"/>
      <c r="U7" s="879">
        <v>42544</v>
      </c>
      <c r="V7" s="665">
        <v>45646</v>
      </c>
      <c r="W7"/>
      <c r="X7"/>
      <c r="Y7"/>
    </row>
    <row r="8" spans="1:25" s="14" customFormat="1" x14ac:dyDescent="0.25">
      <c r="A8" s="31"/>
      <c r="B8" s="32"/>
      <c r="C8" s="32"/>
      <c r="D8" s="33" t="s">
        <v>18</v>
      </c>
      <c r="E8" s="870">
        <v>4</v>
      </c>
      <c r="F8" s="871">
        <f t="shared" ref="F8:F27" si="2">SUM(G8:N8)</f>
        <v>895</v>
      </c>
      <c r="G8" s="880">
        <v>895</v>
      </c>
      <c r="H8" s="873"/>
      <c r="I8" s="874"/>
      <c r="J8" s="875"/>
      <c r="K8" s="875"/>
      <c r="L8" s="874"/>
      <c r="M8" s="874"/>
      <c r="N8" s="876"/>
      <c r="O8" s="871"/>
      <c r="P8" s="871"/>
      <c r="Q8" s="877"/>
      <c r="R8" s="878"/>
      <c r="S8" s="665">
        <v>1272</v>
      </c>
      <c r="T8" s="217"/>
      <c r="U8" s="879">
        <v>1225</v>
      </c>
      <c r="V8" s="665">
        <v>1117</v>
      </c>
      <c r="W8"/>
      <c r="X8"/>
      <c r="Y8"/>
    </row>
    <row r="9" spans="1:25" s="14" customFormat="1" x14ac:dyDescent="0.25">
      <c r="A9" s="31"/>
      <c r="B9" s="32"/>
      <c r="C9" s="32"/>
      <c r="D9" s="33" t="s">
        <v>19</v>
      </c>
      <c r="E9" s="870">
        <v>5</v>
      </c>
      <c r="F9" s="871">
        <f t="shared" si="2"/>
        <v>16676</v>
      </c>
      <c r="G9" s="880">
        <v>15261</v>
      </c>
      <c r="H9" s="873">
        <v>1415</v>
      </c>
      <c r="I9" s="874"/>
      <c r="J9" s="875"/>
      <c r="K9" s="875"/>
      <c r="L9" s="874"/>
      <c r="M9" s="874"/>
      <c r="N9" s="876"/>
      <c r="O9" s="871"/>
      <c r="P9" s="871"/>
      <c r="Q9" s="877"/>
      <c r="R9" s="878"/>
      <c r="S9" s="665">
        <v>17340</v>
      </c>
      <c r="T9" s="217"/>
      <c r="U9" s="879">
        <v>14805</v>
      </c>
      <c r="V9" s="665">
        <v>15963</v>
      </c>
      <c r="W9"/>
      <c r="X9"/>
      <c r="Y9"/>
    </row>
    <row r="10" spans="1:25" s="14" customFormat="1" x14ac:dyDescent="0.25">
      <c r="A10" s="31"/>
      <c r="B10" s="32"/>
      <c r="C10" s="32"/>
      <c r="D10" s="33" t="s">
        <v>20</v>
      </c>
      <c r="E10" s="870">
        <v>6</v>
      </c>
      <c r="F10" s="871">
        <f t="shared" si="2"/>
        <v>7600</v>
      </c>
      <c r="G10" s="880">
        <v>7600</v>
      </c>
      <c r="H10" s="873"/>
      <c r="I10" s="874"/>
      <c r="J10" s="875"/>
      <c r="K10" s="875"/>
      <c r="L10" s="874"/>
      <c r="M10" s="874"/>
      <c r="N10" s="876"/>
      <c r="O10" s="871"/>
      <c r="P10" s="871"/>
      <c r="Q10" s="877"/>
      <c r="R10" s="871"/>
      <c r="S10" s="665">
        <v>7580</v>
      </c>
      <c r="T10" s="217"/>
      <c r="U10" s="879">
        <v>6500</v>
      </c>
      <c r="V10" s="665">
        <v>6087</v>
      </c>
      <c r="W10"/>
      <c r="X10"/>
      <c r="Y10"/>
    </row>
    <row r="11" spans="1:25" s="14" customFormat="1" x14ac:dyDescent="0.25">
      <c r="A11" s="31"/>
      <c r="B11" s="32"/>
      <c r="C11" s="32"/>
      <c r="D11" s="33" t="s">
        <v>21</v>
      </c>
      <c r="E11" s="870">
        <v>7</v>
      </c>
      <c r="F11" s="871">
        <f t="shared" si="2"/>
        <v>800</v>
      </c>
      <c r="G11" s="880">
        <v>800</v>
      </c>
      <c r="H11" s="873"/>
      <c r="I11" s="874"/>
      <c r="J11" s="875"/>
      <c r="K11" s="875"/>
      <c r="L11" s="874"/>
      <c r="M11" s="874"/>
      <c r="N11" s="876"/>
      <c r="O11" s="871"/>
      <c r="P11" s="871"/>
      <c r="Q11" s="877"/>
      <c r="R11" s="871"/>
      <c r="S11" s="665">
        <v>1106</v>
      </c>
      <c r="T11" s="217"/>
      <c r="U11" s="879">
        <v>800</v>
      </c>
      <c r="V11" s="665">
        <v>734</v>
      </c>
      <c r="W11"/>
      <c r="X11"/>
      <c r="Y11"/>
    </row>
    <row r="12" spans="1:25" s="14" customFormat="1" x14ac:dyDescent="0.25">
      <c r="A12" s="31"/>
      <c r="B12" s="32"/>
      <c r="C12" s="32"/>
      <c r="D12" s="33" t="s">
        <v>22</v>
      </c>
      <c r="E12" s="870">
        <v>8</v>
      </c>
      <c r="F12" s="871">
        <f t="shared" si="2"/>
        <v>3000</v>
      </c>
      <c r="G12" s="880">
        <v>3000</v>
      </c>
      <c r="H12" s="873"/>
      <c r="I12" s="874"/>
      <c r="J12" s="875"/>
      <c r="K12" s="875"/>
      <c r="L12" s="874"/>
      <c r="M12" s="874"/>
      <c r="N12" s="876"/>
      <c r="O12" s="871"/>
      <c r="P12" s="871"/>
      <c r="Q12" s="877"/>
      <c r="R12" s="871"/>
      <c r="S12" s="665">
        <v>2883</v>
      </c>
      <c r="T12" s="217"/>
      <c r="U12" s="879">
        <v>4075</v>
      </c>
      <c r="V12" s="665">
        <v>3237</v>
      </c>
      <c r="W12"/>
      <c r="X12"/>
      <c r="Y12"/>
    </row>
    <row r="13" spans="1:25" s="14" customFormat="1" x14ac:dyDescent="0.25">
      <c r="A13" s="31"/>
      <c r="B13" s="32"/>
      <c r="C13" s="32"/>
      <c r="D13" s="33" t="s">
        <v>23</v>
      </c>
      <c r="E13" s="870">
        <v>9</v>
      </c>
      <c r="F13" s="871">
        <f t="shared" si="2"/>
        <v>34408</v>
      </c>
      <c r="G13" s="880">
        <v>34408</v>
      </c>
      <c r="H13" s="873"/>
      <c r="I13" s="874"/>
      <c r="J13" s="875"/>
      <c r="K13" s="875"/>
      <c r="L13" s="874"/>
      <c r="M13" s="874"/>
      <c r="N13" s="876"/>
      <c r="O13" s="871"/>
      <c r="P13" s="871"/>
      <c r="Q13" s="877"/>
      <c r="R13" s="871"/>
      <c r="S13" s="665">
        <v>29355</v>
      </c>
      <c r="T13" s="217"/>
      <c r="U13" s="879">
        <v>30220</v>
      </c>
      <c r="V13" s="665">
        <v>26956</v>
      </c>
      <c r="W13"/>
      <c r="X13"/>
      <c r="Y13"/>
    </row>
    <row r="14" spans="1:25" s="14" customFormat="1" x14ac:dyDescent="0.25">
      <c r="A14" s="31"/>
      <c r="B14" s="32"/>
      <c r="C14" s="32"/>
      <c r="D14" s="33" t="s">
        <v>24</v>
      </c>
      <c r="E14" s="870">
        <v>10</v>
      </c>
      <c r="F14" s="871">
        <f t="shared" si="2"/>
        <v>500</v>
      </c>
      <c r="G14" s="872">
        <v>500</v>
      </c>
      <c r="H14" s="873"/>
      <c r="I14" s="874"/>
      <c r="J14" s="875"/>
      <c r="K14" s="875"/>
      <c r="L14" s="874"/>
      <c r="M14" s="874"/>
      <c r="N14" s="876"/>
      <c r="O14" s="871"/>
      <c r="P14" s="871"/>
      <c r="Q14" s="877"/>
      <c r="R14" s="871"/>
      <c r="S14" s="665">
        <v>403</v>
      </c>
      <c r="T14" s="217"/>
      <c r="U14" s="879">
        <v>400</v>
      </c>
      <c r="V14" s="665">
        <v>335</v>
      </c>
      <c r="W14"/>
      <c r="X14"/>
      <c r="Y14"/>
    </row>
    <row r="15" spans="1:25" s="14" customFormat="1" x14ac:dyDescent="0.25">
      <c r="A15" s="31"/>
      <c r="B15" s="32"/>
      <c r="C15" s="32"/>
      <c r="D15" s="33" t="s">
        <v>25</v>
      </c>
      <c r="E15" s="870">
        <v>11</v>
      </c>
      <c r="F15" s="871">
        <f t="shared" si="2"/>
        <v>5396</v>
      </c>
      <c r="G15" s="880">
        <v>5396</v>
      </c>
      <c r="H15" s="873"/>
      <c r="I15" s="874"/>
      <c r="J15" s="875"/>
      <c r="K15" s="875"/>
      <c r="L15" s="874"/>
      <c r="M15" s="874"/>
      <c r="N15" s="876"/>
      <c r="O15" s="871"/>
      <c r="P15" s="871"/>
      <c r="Q15" s="877"/>
      <c r="R15" s="878"/>
      <c r="S15" s="665">
        <v>5207</v>
      </c>
      <c r="T15" s="217"/>
      <c r="U15" s="879">
        <v>5035</v>
      </c>
      <c r="V15" s="665">
        <v>4679</v>
      </c>
      <c r="W15"/>
      <c r="X15"/>
      <c r="Y15"/>
    </row>
    <row r="16" spans="1:25" s="14" customFormat="1" x14ac:dyDescent="0.25">
      <c r="A16" s="31"/>
      <c r="B16" s="32"/>
      <c r="C16" s="32"/>
      <c r="D16" s="33" t="s">
        <v>26</v>
      </c>
      <c r="E16" s="870">
        <v>12</v>
      </c>
      <c r="F16" s="871">
        <f t="shared" si="2"/>
        <v>500</v>
      </c>
      <c r="G16" s="880">
        <v>0</v>
      </c>
      <c r="H16" s="873"/>
      <c r="I16" s="874"/>
      <c r="J16" s="875"/>
      <c r="K16" s="875"/>
      <c r="L16" s="874"/>
      <c r="M16" s="874"/>
      <c r="N16" s="876">
        <v>500</v>
      </c>
      <c r="O16" s="871"/>
      <c r="P16" s="871"/>
      <c r="Q16" s="877"/>
      <c r="R16" s="871"/>
      <c r="S16" s="665">
        <v>1083</v>
      </c>
      <c r="T16" s="217"/>
      <c r="U16" s="879">
        <v>1129</v>
      </c>
      <c r="V16" s="665">
        <v>788</v>
      </c>
      <c r="W16"/>
      <c r="X16"/>
      <c r="Y16"/>
    </row>
    <row r="17" spans="1:25" s="14" customFormat="1" x14ac:dyDescent="0.25">
      <c r="A17" s="31"/>
      <c r="B17" s="32"/>
      <c r="C17" s="32"/>
      <c r="D17" s="32" t="s">
        <v>27</v>
      </c>
      <c r="E17" s="881">
        <v>13</v>
      </c>
      <c r="F17" s="882">
        <f t="shared" si="2"/>
        <v>3250</v>
      </c>
      <c r="G17" s="883">
        <v>2000</v>
      </c>
      <c r="H17" s="884"/>
      <c r="I17" s="885">
        <v>750</v>
      </c>
      <c r="J17" s="886"/>
      <c r="K17" s="886"/>
      <c r="L17" s="885"/>
      <c r="M17" s="885">
        <v>500</v>
      </c>
      <c r="N17" s="887"/>
      <c r="O17" s="882"/>
      <c r="P17" s="882"/>
      <c r="Q17" s="579"/>
      <c r="R17" s="882"/>
      <c r="S17" s="666">
        <v>3743</v>
      </c>
      <c r="T17" s="217"/>
      <c r="U17" s="888">
        <v>2022</v>
      </c>
      <c r="V17" s="667">
        <v>1624.1115</v>
      </c>
      <c r="W17"/>
      <c r="X17"/>
      <c r="Y17"/>
    </row>
    <row r="18" spans="1:25" s="14" customFormat="1" x14ac:dyDescent="0.25">
      <c r="A18" s="438"/>
      <c r="B18" s="889" t="s">
        <v>28</v>
      </c>
      <c r="C18" s="889"/>
      <c r="D18" s="889"/>
      <c r="E18" s="890">
        <v>14</v>
      </c>
      <c r="F18" s="891">
        <f t="shared" si="2"/>
        <v>5304</v>
      </c>
      <c r="G18" s="892">
        <v>5304</v>
      </c>
      <c r="H18" s="893"/>
      <c r="I18" s="894"/>
      <c r="J18" s="895"/>
      <c r="K18" s="895"/>
      <c r="L18" s="894"/>
      <c r="M18" s="894"/>
      <c r="N18" s="896"/>
      <c r="O18" s="891"/>
      <c r="P18" s="891"/>
      <c r="Q18" s="897"/>
      <c r="R18" s="891"/>
      <c r="S18" s="898">
        <v>3645</v>
      </c>
      <c r="T18" s="866"/>
      <c r="U18" s="899">
        <v>3645</v>
      </c>
      <c r="V18" s="898">
        <v>3881</v>
      </c>
      <c r="W18"/>
      <c r="X18"/>
      <c r="Y18"/>
    </row>
    <row r="19" spans="1:25" s="14" customFormat="1" x14ac:dyDescent="0.25">
      <c r="A19" s="438"/>
      <c r="B19" s="442" t="s">
        <v>30</v>
      </c>
      <c r="C19" s="443"/>
      <c r="D19" s="443"/>
      <c r="E19" s="867">
        <v>15</v>
      </c>
      <c r="F19" s="61">
        <f t="shared" si="2"/>
        <v>0</v>
      </c>
      <c r="G19" s="868">
        <v>0</v>
      </c>
      <c r="H19" s="325"/>
      <c r="I19" s="323"/>
      <c r="J19" s="458"/>
      <c r="K19" s="458"/>
      <c r="L19" s="323"/>
      <c r="M19" s="323"/>
      <c r="N19" s="321"/>
      <c r="O19" s="61"/>
      <c r="P19" s="61"/>
      <c r="Q19" s="182"/>
      <c r="R19" s="61"/>
      <c r="S19" s="635">
        <v>363</v>
      </c>
      <c r="T19" s="866"/>
      <c r="U19" s="869">
        <v>560</v>
      </c>
      <c r="V19" s="635">
        <v>574</v>
      </c>
      <c r="W19"/>
      <c r="X19"/>
      <c r="Y19"/>
    </row>
    <row r="20" spans="1:25" s="14" customFormat="1" x14ac:dyDescent="0.25">
      <c r="A20" s="438"/>
      <c r="B20" s="442" t="s">
        <v>186</v>
      </c>
      <c r="C20" s="443"/>
      <c r="D20" s="443"/>
      <c r="E20" s="867">
        <v>16</v>
      </c>
      <c r="F20" s="61">
        <f t="shared" si="2"/>
        <v>10746</v>
      </c>
      <c r="G20" s="868">
        <v>9125</v>
      </c>
      <c r="H20" s="325">
        <v>1621</v>
      </c>
      <c r="I20" s="323"/>
      <c r="J20" s="458"/>
      <c r="K20" s="458"/>
      <c r="L20" s="323"/>
      <c r="M20" s="323"/>
      <c r="N20" s="321"/>
      <c r="O20" s="61"/>
      <c r="P20" s="61"/>
      <c r="Q20" s="182"/>
      <c r="R20" s="61"/>
      <c r="S20" s="635">
        <v>11082</v>
      </c>
      <c r="T20" s="866"/>
      <c r="U20" s="869">
        <v>16741</v>
      </c>
      <c r="V20" s="635">
        <v>10277</v>
      </c>
      <c r="W20"/>
      <c r="X20"/>
      <c r="Y20"/>
    </row>
    <row r="21" spans="1:25" s="14" customFormat="1" x14ac:dyDescent="0.25">
      <c r="A21" s="438"/>
      <c r="B21" s="442" t="s">
        <v>36</v>
      </c>
      <c r="C21" s="442"/>
      <c r="D21" s="442"/>
      <c r="E21" s="867">
        <v>17</v>
      </c>
      <c r="F21" s="61">
        <f t="shared" si="2"/>
        <v>50</v>
      </c>
      <c r="G21" s="868">
        <v>50</v>
      </c>
      <c r="H21" s="325"/>
      <c r="I21" s="323"/>
      <c r="J21" s="458"/>
      <c r="K21" s="458"/>
      <c r="L21" s="323"/>
      <c r="M21" s="323"/>
      <c r="N21" s="321"/>
      <c r="O21" s="61"/>
      <c r="P21" s="61"/>
      <c r="Q21" s="182"/>
      <c r="R21" s="61"/>
      <c r="S21" s="635">
        <v>0</v>
      </c>
      <c r="T21" s="866"/>
      <c r="U21" s="869">
        <v>0</v>
      </c>
      <c r="V21" s="635">
        <v>0</v>
      </c>
      <c r="W21"/>
      <c r="X21"/>
      <c r="Y21"/>
    </row>
    <row r="22" spans="1:25" s="239" customFormat="1" x14ac:dyDescent="0.25">
      <c r="A22" s="235"/>
      <c r="B22" s="236" t="s">
        <v>165</v>
      </c>
      <c r="C22" s="236"/>
      <c r="D22" s="236"/>
      <c r="E22" s="900">
        <v>18</v>
      </c>
      <c r="F22" s="520">
        <f t="shared" si="2"/>
        <v>425</v>
      </c>
      <c r="G22" s="901">
        <v>425</v>
      </c>
      <c r="H22" s="240"/>
      <c r="I22" s="241"/>
      <c r="J22" s="241"/>
      <c r="K22" s="241"/>
      <c r="L22" s="241"/>
      <c r="M22" s="241"/>
      <c r="N22" s="434"/>
      <c r="O22" s="583"/>
      <c r="P22" s="238"/>
      <c r="Q22" s="632"/>
      <c r="R22" s="606"/>
      <c r="S22" s="238">
        <v>313</v>
      </c>
      <c r="T22" s="139"/>
      <c r="U22" s="522">
        <v>0</v>
      </c>
      <c r="V22" s="238">
        <v>0</v>
      </c>
      <c r="W22"/>
      <c r="X22"/>
      <c r="Y22"/>
    </row>
    <row r="23" spans="1:25" s="14" customFormat="1" x14ac:dyDescent="0.25">
      <c r="A23" s="438"/>
      <c r="B23" s="442" t="s">
        <v>40</v>
      </c>
      <c r="C23" s="442"/>
      <c r="D23" s="442"/>
      <c r="E23" s="867">
        <v>19</v>
      </c>
      <c r="F23" s="61">
        <f t="shared" si="2"/>
        <v>0</v>
      </c>
      <c r="G23" s="868"/>
      <c r="H23" s="325"/>
      <c r="I23" s="323"/>
      <c r="J23" s="458"/>
      <c r="K23" s="458"/>
      <c r="L23" s="323"/>
      <c r="M23" s="323"/>
      <c r="N23" s="321"/>
      <c r="O23" s="61"/>
      <c r="P23" s="61"/>
      <c r="Q23" s="182"/>
      <c r="R23" s="61"/>
      <c r="S23" s="635">
        <v>0</v>
      </c>
      <c r="T23" s="866"/>
      <c r="U23" s="869">
        <v>0</v>
      </c>
      <c r="V23" s="635">
        <v>29</v>
      </c>
      <c r="W23"/>
      <c r="X23"/>
      <c r="Y23"/>
    </row>
    <row r="24" spans="1:25" s="14" customFormat="1" x14ac:dyDescent="0.25">
      <c r="A24" s="438"/>
      <c r="B24" s="442" t="s">
        <v>43</v>
      </c>
      <c r="C24" s="442"/>
      <c r="D24" s="442"/>
      <c r="E24" s="867">
        <v>20</v>
      </c>
      <c r="F24" s="61">
        <f t="shared" si="2"/>
        <v>12742</v>
      </c>
      <c r="G24" s="868">
        <v>12498</v>
      </c>
      <c r="H24" s="325"/>
      <c r="I24" s="323">
        <v>244</v>
      </c>
      <c r="J24" s="458"/>
      <c r="K24" s="458"/>
      <c r="L24" s="323"/>
      <c r="M24" s="323"/>
      <c r="N24" s="321"/>
      <c r="O24" s="61"/>
      <c r="P24" s="61"/>
      <c r="Q24" s="182"/>
      <c r="R24" s="61"/>
      <c r="S24" s="635">
        <v>10580</v>
      </c>
      <c r="T24" s="866"/>
      <c r="U24" s="869">
        <v>9853</v>
      </c>
      <c r="V24" s="635">
        <v>8703</v>
      </c>
      <c r="W24"/>
      <c r="X24"/>
      <c r="Y24"/>
    </row>
    <row r="25" spans="1:25" s="239" customFormat="1" x14ac:dyDescent="0.25">
      <c r="A25" s="235"/>
      <c r="B25" s="236" t="s">
        <v>145</v>
      </c>
      <c r="C25" s="236"/>
      <c r="D25" s="236"/>
      <c r="E25" s="900">
        <v>21</v>
      </c>
      <c r="F25" s="520">
        <f t="shared" si="2"/>
        <v>0</v>
      </c>
      <c r="G25" s="901">
        <v>0</v>
      </c>
      <c r="H25" s="240"/>
      <c r="I25" s="241"/>
      <c r="J25" s="241"/>
      <c r="K25" s="241"/>
      <c r="L25" s="241"/>
      <c r="M25" s="241"/>
      <c r="N25" s="434"/>
      <c r="O25" s="583"/>
      <c r="P25" s="238"/>
      <c r="Q25" s="632"/>
      <c r="R25" s="606"/>
      <c r="S25" s="238">
        <v>-528</v>
      </c>
      <c r="T25" s="139"/>
      <c r="U25" s="522">
        <v>8569</v>
      </c>
      <c r="V25" s="238">
        <v>3751</v>
      </c>
      <c r="W25"/>
      <c r="X25"/>
      <c r="Y25"/>
    </row>
    <row r="26" spans="1:25" s="14" customFormat="1" x14ac:dyDescent="0.25">
      <c r="A26" s="438"/>
      <c r="B26" s="442" t="s">
        <v>44</v>
      </c>
      <c r="C26" s="442"/>
      <c r="D26" s="442"/>
      <c r="E26" s="867">
        <v>22</v>
      </c>
      <c r="F26" s="61">
        <f t="shared" si="2"/>
        <v>0</v>
      </c>
      <c r="G26" s="868">
        <v>0</v>
      </c>
      <c r="H26" s="325"/>
      <c r="I26" s="323"/>
      <c r="J26" s="458"/>
      <c r="K26" s="458"/>
      <c r="L26" s="323"/>
      <c r="M26" s="323"/>
      <c r="N26" s="321"/>
      <c r="O26" s="61"/>
      <c r="P26" s="61"/>
      <c r="Q26" s="182"/>
      <c r="R26" s="61"/>
      <c r="S26" s="635">
        <v>0</v>
      </c>
      <c r="T26" s="866"/>
      <c r="U26" s="869">
        <v>0</v>
      </c>
      <c r="V26" s="635">
        <v>0</v>
      </c>
      <c r="W26"/>
      <c r="X26"/>
      <c r="Y26"/>
    </row>
    <row r="27" spans="1:25" s="14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904">
        <f t="shared" si="2"/>
        <v>2997</v>
      </c>
      <c r="G27" s="905">
        <v>2997</v>
      </c>
      <c r="H27" s="906"/>
      <c r="I27" s="907"/>
      <c r="J27" s="908"/>
      <c r="K27" s="908"/>
      <c r="L27" s="907"/>
      <c r="M27" s="907"/>
      <c r="N27" s="497"/>
      <c r="O27" s="61"/>
      <c r="P27" s="61"/>
      <c r="Q27" s="182"/>
      <c r="R27" s="103"/>
      <c r="S27" s="909">
        <v>1768</v>
      </c>
      <c r="T27" s="866"/>
      <c r="U27" s="910">
        <v>2850</v>
      </c>
      <c r="V27" s="909">
        <v>1022</v>
      </c>
      <c r="W27"/>
      <c r="X27"/>
      <c r="Y27"/>
    </row>
    <row r="28" spans="1:25" ht="13.8" thickBot="1" x14ac:dyDescent="0.3">
      <c r="A28" s="854" t="s">
        <v>167</v>
      </c>
      <c r="B28" s="855"/>
      <c r="C28" s="855"/>
      <c r="D28" s="855"/>
      <c r="E28" s="858">
        <v>24</v>
      </c>
      <c r="F28" s="859">
        <f>SUM(F29:F43)</f>
        <v>153565</v>
      </c>
      <c r="G28" s="860">
        <f t="shared" ref="G28:M28" si="3">SUM(G29:G43)</f>
        <v>144469</v>
      </c>
      <c r="H28" s="861">
        <f t="shared" si="3"/>
        <v>7102</v>
      </c>
      <c r="I28" s="861">
        <f t="shared" si="3"/>
        <v>994</v>
      </c>
      <c r="J28" s="861">
        <f t="shared" si="3"/>
        <v>0</v>
      </c>
      <c r="K28" s="861">
        <f t="shared" si="3"/>
        <v>0</v>
      </c>
      <c r="L28" s="861">
        <f t="shared" si="3"/>
        <v>0</v>
      </c>
      <c r="M28" s="861">
        <f t="shared" si="3"/>
        <v>500</v>
      </c>
      <c r="N28" s="862">
        <f>SUM(N29:N43)</f>
        <v>500</v>
      </c>
      <c r="O28" s="863">
        <f>SUM(O29:O43)</f>
        <v>0</v>
      </c>
      <c r="P28" s="832">
        <f>SUM(P29:P43)</f>
        <v>0</v>
      </c>
      <c r="Q28" s="864">
        <f>IF(F28=0,0,P28/F28)</f>
        <v>0</v>
      </c>
      <c r="R28" s="832">
        <f>SUM(R29:R43)</f>
        <v>0</v>
      </c>
      <c r="S28" s="859">
        <f>SUM(S29:S43)</f>
        <v>147705</v>
      </c>
      <c r="T28" s="911"/>
      <c r="U28" s="859">
        <f>SUM(U29:U43)</f>
        <v>151417.41018915881</v>
      </c>
      <c r="V28" s="859">
        <f>SUM(V29:V43)</f>
        <v>136355</v>
      </c>
    </row>
    <row r="29" spans="1:25" s="14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61">
        <f>SUM(G29:N29)</f>
        <v>77965</v>
      </c>
      <c r="G29" s="868">
        <v>77965</v>
      </c>
      <c r="H29" s="325"/>
      <c r="I29" s="323"/>
      <c r="J29" s="458"/>
      <c r="K29" s="458"/>
      <c r="L29" s="323"/>
      <c r="M29" s="323"/>
      <c r="N29" s="321"/>
      <c r="O29" s="102"/>
      <c r="P29" s="102"/>
      <c r="Q29" s="457"/>
      <c r="R29" s="102"/>
      <c r="S29" s="635">
        <v>46857</v>
      </c>
      <c r="T29" s="866"/>
      <c r="U29" s="869">
        <v>77497</v>
      </c>
      <c r="V29" s="635">
        <v>47367</v>
      </c>
      <c r="W29"/>
      <c r="X29"/>
      <c r="Y29"/>
    </row>
    <row r="30" spans="1:25" s="14" customFormat="1" x14ac:dyDescent="0.25">
      <c r="A30" s="438"/>
      <c r="B30" s="442" t="s">
        <v>28</v>
      </c>
      <c r="C30" s="442"/>
      <c r="D30" s="442"/>
      <c r="E30" s="867">
        <v>26</v>
      </c>
      <c r="F30" s="61">
        <f t="shared" ref="F30:F43" si="4">SUM(G30:N30)</f>
        <v>5304</v>
      </c>
      <c r="G30" s="912">
        <v>5304</v>
      </c>
      <c r="H30" s="183"/>
      <c r="I30" s="60"/>
      <c r="J30" s="160"/>
      <c r="K30" s="160"/>
      <c r="L30" s="60"/>
      <c r="M30" s="60"/>
      <c r="N30" s="223"/>
      <c r="O30" s="184"/>
      <c r="P30" s="184"/>
      <c r="Q30" s="460"/>
      <c r="R30" s="184"/>
      <c r="S30" s="635">
        <v>3645</v>
      </c>
      <c r="T30" s="866"/>
      <c r="U30" s="869">
        <v>3645</v>
      </c>
      <c r="V30" s="635">
        <v>3881</v>
      </c>
      <c r="W30"/>
      <c r="X30"/>
      <c r="Y30"/>
    </row>
    <row r="31" spans="1:25" s="14" customFormat="1" x14ac:dyDescent="0.25">
      <c r="A31" s="438"/>
      <c r="B31" s="442" t="s">
        <v>30</v>
      </c>
      <c r="C31" s="442"/>
      <c r="D31" s="442"/>
      <c r="E31" s="867">
        <v>27</v>
      </c>
      <c r="F31" s="61">
        <f t="shared" si="4"/>
        <v>0</v>
      </c>
      <c r="G31" s="912">
        <v>0</v>
      </c>
      <c r="H31" s="183"/>
      <c r="I31" s="60"/>
      <c r="J31" s="160"/>
      <c r="K31" s="160"/>
      <c r="L31" s="60"/>
      <c r="M31" s="60"/>
      <c r="N31" s="223"/>
      <c r="O31" s="184"/>
      <c r="P31" s="184"/>
      <c r="Q31" s="460"/>
      <c r="R31" s="184"/>
      <c r="S31" s="635">
        <v>363</v>
      </c>
      <c r="T31" s="866"/>
      <c r="U31" s="869">
        <v>560</v>
      </c>
      <c r="V31" s="635">
        <v>574</v>
      </c>
      <c r="W31"/>
      <c r="X31"/>
      <c r="Y31"/>
    </row>
    <row r="32" spans="1:25" s="14" customFormat="1" x14ac:dyDescent="0.25">
      <c r="A32" s="438"/>
      <c r="B32" s="442" t="s">
        <v>186</v>
      </c>
      <c r="C32" s="443"/>
      <c r="D32" s="443"/>
      <c r="E32" s="867">
        <v>28</v>
      </c>
      <c r="F32" s="61">
        <f t="shared" si="4"/>
        <v>10746</v>
      </c>
      <c r="G32" s="912">
        <v>9125</v>
      </c>
      <c r="H32" s="183">
        <v>1621</v>
      </c>
      <c r="I32" s="60"/>
      <c r="J32" s="160"/>
      <c r="K32" s="160"/>
      <c r="L32" s="60"/>
      <c r="M32" s="60"/>
      <c r="N32" s="223"/>
      <c r="O32" s="184"/>
      <c r="P32" s="184"/>
      <c r="Q32" s="460"/>
      <c r="R32" s="184"/>
      <c r="S32" s="635">
        <v>11082</v>
      </c>
      <c r="T32" s="866"/>
      <c r="U32" s="869">
        <v>16741</v>
      </c>
      <c r="V32" s="635">
        <v>10277</v>
      </c>
      <c r="W32"/>
      <c r="X32"/>
      <c r="Y32"/>
    </row>
    <row r="33" spans="1:25" s="14" customFormat="1" x14ac:dyDescent="0.25">
      <c r="A33" s="438"/>
      <c r="B33" s="442" t="s">
        <v>51</v>
      </c>
      <c r="C33" s="442"/>
      <c r="D33" s="442"/>
      <c r="E33" s="867">
        <v>29</v>
      </c>
      <c r="F33" s="61">
        <f t="shared" si="4"/>
        <v>0</v>
      </c>
      <c r="G33" s="912">
        <v>0</v>
      </c>
      <c r="H33" s="183"/>
      <c r="I33" s="60"/>
      <c r="J33" s="160"/>
      <c r="K33" s="160"/>
      <c r="L33" s="60"/>
      <c r="M33" s="60"/>
      <c r="N33" s="223"/>
      <c r="O33" s="184"/>
      <c r="P33" s="184"/>
      <c r="Q33" s="460"/>
      <c r="R33" s="184"/>
      <c r="S33" s="635">
        <v>0</v>
      </c>
      <c r="T33" s="866"/>
      <c r="U33" s="869">
        <v>0</v>
      </c>
      <c r="V33" s="635">
        <v>0</v>
      </c>
      <c r="W33"/>
      <c r="X33"/>
      <c r="Y33"/>
    </row>
    <row r="34" spans="1:25" s="14" customFormat="1" x14ac:dyDescent="0.25">
      <c r="A34" s="438"/>
      <c r="B34" s="442" t="s">
        <v>36</v>
      </c>
      <c r="C34" s="442"/>
      <c r="D34" s="442"/>
      <c r="E34" s="867">
        <v>30</v>
      </c>
      <c r="F34" s="61">
        <f t="shared" si="4"/>
        <v>50</v>
      </c>
      <c r="G34" s="912">
        <v>50</v>
      </c>
      <c r="H34" s="183"/>
      <c r="I34" s="60"/>
      <c r="J34" s="160"/>
      <c r="K34" s="160"/>
      <c r="L34" s="60"/>
      <c r="M34" s="60"/>
      <c r="N34" s="223"/>
      <c r="O34" s="184"/>
      <c r="P34" s="184"/>
      <c r="Q34" s="460"/>
      <c r="R34" s="184"/>
      <c r="S34" s="635">
        <v>0</v>
      </c>
      <c r="T34" s="866"/>
      <c r="U34" s="869">
        <v>0</v>
      </c>
      <c r="V34" s="635">
        <v>0</v>
      </c>
      <c r="W34"/>
      <c r="X34"/>
      <c r="Y34"/>
    </row>
    <row r="35" spans="1:25" s="239" customFormat="1" x14ac:dyDescent="0.25">
      <c r="A35" s="235"/>
      <c r="B35" s="236" t="s">
        <v>165</v>
      </c>
      <c r="C35" s="236"/>
      <c r="D35" s="236"/>
      <c r="E35" s="900">
        <v>31</v>
      </c>
      <c r="F35" s="520">
        <f t="shared" si="4"/>
        <v>425</v>
      </c>
      <c r="G35" s="901">
        <v>425</v>
      </c>
      <c r="H35" s="240"/>
      <c r="I35" s="241"/>
      <c r="J35" s="241"/>
      <c r="K35" s="241"/>
      <c r="L35" s="241"/>
      <c r="M35" s="241"/>
      <c r="N35" s="434"/>
      <c r="O35" s="583"/>
      <c r="P35" s="238"/>
      <c r="Q35" s="632"/>
      <c r="R35" s="606"/>
      <c r="S35" s="238">
        <v>313</v>
      </c>
      <c r="T35" s="139"/>
      <c r="U35" s="522">
        <v>0</v>
      </c>
      <c r="V35" s="238">
        <v>0</v>
      </c>
      <c r="W35"/>
      <c r="X35"/>
      <c r="Y35"/>
    </row>
    <row r="36" spans="1:25" s="14" customFormat="1" x14ac:dyDescent="0.25">
      <c r="A36" s="438"/>
      <c r="B36" s="442" t="s">
        <v>53</v>
      </c>
      <c r="C36" s="442"/>
      <c r="D36" s="442"/>
      <c r="E36" s="867">
        <v>32</v>
      </c>
      <c r="F36" s="61">
        <f t="shared" si="4"/>
        <v>0</v>
      </c>
      <c r="G36" s="912"/>
      <c r="H36" s="183"/>
      <c r="I36" s="60"/>
      <c r="J36" s="60"/>
      <c r="K36" s="160"/>
      <c r="L36" s="60"/>
      <c r="M36" s="60"/>
      <c r="N36" s="223"/>
      <c r="O36" s="184"/>
      <c r="P36" s="184"/>
      <c r="Q36" s="460"/>
      <c r="R36" s="184"/>
      <c r="S36" s="635">
        <v>0</v>
      </c>
      <c r="T36" s="866"/>
      <c r="U36" s="869">
        <v>0</v>
      </c>
      <c r="V36" s="635">
        <v>29</v>
      </c>
      <c r="W36"/>
      <c r="X36"/>
      <c r="Y36"/>
    </row>
    <row r="37" spans="1:25" s="14" customFormat="1" x14ac:dyDescent="0.25">
      <c r="A37" s="438"/>
      <c r="B37" s="442" t="s">
        <v>126</v>
      </c>
      <c r="C37" s="442"/>
      <c r="D37" s="442"/>
      <c r="E37" s="867">
        <v>33</v>
      </c>
      <c r="F37" s="61">
        <f t="shared" si="4"/>
        <v>25360</v>
      </c>
      <c r="G37" s="912">
        <v>24610</v>
      </c>
      <c r="H37" s="183"/>
      <c r="I37" s="60">
        <v>750</v>
      </c>
      <c r="J37" s="60"/>
      <c r="K37" s="160"/>
      <c r="L37" s="60"/>
      <c r="M37" s="60"/>
      <c r="N37" s="223"/>
      <c r="O37" s="184"/>
      <c r="P37" s="184"/>
      <c r="Q37" s="460"/>
      <c r="R37" s="184"/>
      <c r="S37" s="635">
        <v>24165</v>
      </c>
      <c r="T37" s="866"/>
      <c r="U37" s="869">
        <v>23607.410189158796</v>
      </c>
      <c r="V37" s="635">
        <v>24689</v>
      </c>
      <c r="W37"/>
      <c r="X37"/>
      <c r="Y37"/>
    </row>
    <row r="38" spans="1:25" s="14" customFormat="1" x14ac:dyDescent="0.25">
      <c r="A38" s="438"/>
      <c r="B38" s="442" t="s">
        <v>55</v>
      </c>
      <c r="C38" s="442"/>
      <c r="D38" s="442"/>
      <c r="E38" s="867">
        <v>34</v>
      </c>
      <c r="F38" s="61">
        <f t="shared" si="4"/>
        <v>12742</v>
      </c>
      <c r="G38" s="912">
        <v>12498</v>
      </c>
      <c r="H38" s="183"/>
      <c r="I38" s="60">
        <v>244</v>
      </c>
      <c r="J38" s="60"/>
      <c r="K38" s="160"/>
      <c r="L38" s="60"/>
      <c r="M38" s="60"/>
      <c r="N38" s="223"/>
      <c r="O38" s="184"/>
      <c r="P38" s="184"/>
      <c r="Q38" s="460"/>
      <c r="R38" s="184"/>
      <c r="S38" s="635">
        <v>10580</v>
      </c>
      <c r="T38" s="866"/>
      <c r="U38" s="869">
        <v>9853</v>
      </c>
      <c r="V38" s="635">
        <v>8703</v>
      </c>
      <c r="W38"/>
      <c r="X38"/>
      <c r="Y38"/>
    </row>
    <row r="39" spans="1:25" s="239" customFormat="1" x14ac:dyDescent="0.25">
      <c r="A39" s="235"/>
      <c r="B39" s="236" t="s">
        <v>145</v>
      </c>
      <c r="C39" s="236"/>
      <c r="D39" s="236"/>
      <c r="E39" s="900">
        <v>35</v>
      </c>
      <c r="F39" s="520">
        <f t="shared" si="4"/>
        <v>0</v>
      </c>
      <c r="G39" s="901">
        <v>0</v>
      </c>
      <c r="H39" s="240"/>
      <c r="I39" s="241"/>
      <c r="J39" s="241"/>
      <c r="K39" s="241"/>
      <c r="L39" s="241"/>
      <c r="M39" s="241"/>
      <c r="N39" s="434"/>
      <c r="O39" s="583"/>
      <c r="P39" s="238"/>
      <c r="Q39" s="632"/>
      <c r="R39" s="606"/>
      <c r="S39" s="238">
        <v>-528</v>
      </c>
      <c r="T39" s="139"/>
      <c r="U39" s="522">
        <v>8569</v>
      </c>
      <c r="V39" s="238">
        <v>3751</v>
      </c>
      <c r="W39"/>
      <c r="X39"/>
      <c r="Y39"/>
    </row>
    <row r="40" spans="1:25" s="14" customFormat="1" x14ac:dyDescent="0.25">
      <c r="A40" s="438"/>
      <c r="B40" s="442" t="s">
        <v>56</v>
      </c>
      <c r="C40" s="442"/>
      <c r="D40" s="442"/>
      <c r="E40" s="867">
        <v>36</v>
      </c>
      <c r="F40" s="61">
        <f t="shared" si="4"/>
        <v>0</v>
      </c>
      <c r="G40" s="912">
        <v>0</v>
      </c>
      <c r="H40" s="183"/>
      <c r="I40" s="60"/>
      <c r="J40" s="160"/>
      <c r="K40" s="160"/>
      <c r="L40" s="60"/>
      <c r="M40" s="60"/>
      <c r="N40" s="223"/>
      <c r="O40" s="184"/>
      <c r="P40" s="184"/>
      <c r="Q40" s="460"/>
      <c r="R40" s="184"/>
      <c r="S40" s="635">
        <v>0</v>
      </c>
      <c r="T40" s="866"/>
      <c r="U40" s="869">
        <v>0</v>
      </c>
      <c r="V40" s="635">
        <v>0</v>
      </c>
      <c r="W40"/>
      <c r="X40"/>
      <c r="Y40"/>
    </row>
    <row r="41" spans="1:25" s="14" customFormat="1" x14ac:dyDescent="0.25">
      <c r="A41" s="438"/>
      <c r="B41" s="442" t="s">
        <v>57</v>
      </c>
      <c r="C41" s="442"/>
      <c r="D41" s="442"/>
      <c r="E41" s="867">
        <v>37</v>
      </c>
      <c r="F41" s="61">
        <f t="shared" si="4"/>
        <v>11305</v>
      </c>
      <c r="G41" s="912">
        <v>11305</v>
      </c>
      <c r="H41" s="183"/>
      <c r="I41" s="60"/>
      <c r="J41" s="160"/>
      <c r="K41" s="160"/>
      <c r="L41" s="60"/>
      <c r="M41" s="60"/>
      <c r="N41" s="223"/>
      <c r="O41" s="184"/>
      <c r="P41" s="184"/>
      <c r="Q41" s="460"/>
      <c r="R41" s="184"/>
      <c r="S41" s="635">
        <v>41077</v>
      </c>
      <c r="T41" s="866"/>
      <c r="U41" s="869">
        <v>7045</v>
      </c>
      <c r="V41" s="635">
        <v>34093</v>
      </c>
      <c r="W41"/>
      <c r="X41"/>
      <c r="Y41"/>
    </row>
    <row r="42" spans="1:25" s="14" customFormat="1" x14ac:dyDescent="0.25">
      <c r="A42" s="438"/>
      <c r="B42" s="442" t="s">
        <v>58</v>
      </c>
      <c r="C42" s="442"/>
      <c r="D42" s="442"/>
      <c r="E42" s="867">
        <v>38</v>
      </c>
      <c r="F42" s="61">
        <f t="shared" si="4"/>
        <v>6481</v>
      </c>
      <c r="G42" s="913"/>
      <c r="H42" s="183">
        <v>5481</v>
      </c>
      <c r="I42" s="60"/>
      <c r="J42" s="160"/>
      <c r="K42" s="160"/>
      <c r="L42" s="60"/>
      <c r="M42" s="60">
        <v>500</v>
      </c>
      <c r="N42" s="223">
        <v>500</v>
      </c>
      <c r="O42" s="184"/>
      <c r="P42" s="184"/>
      <c r="Q42" s="460"/>
      <c r="R42" s="184"/>
      <c r="S42" s="635">
        <v>8323</v>
      </c>
      <c r="T42" s="914"/>
      <c r="U42" s="869">
        <v>900</v>
      </c>
      <c r="V42" s="635">
        <v>1939</v>
      </c>
      <c r="W42"/>
      <c r="X42"/>
      <c r="Y42"/>
    </row>
    <row r="43" spans="1:25" s="14" customFormat="1" x14ac:dyDescent="0.25">
      <c r="A43" s="445"/>
      <c r="B43" s="446" t="s">
        <v>46</v>
      </c>
      <c r="C43" s="446"/>
      <c r="D43" s="446"/>
      <c r="E43" s="915">
        <v>39</v>
      </c>
      <c r="F43" s="904">
        <f t="shared" si="4"/>
        <v>3187</v>
      </c>
      <c r="G43" s="916">
        <v>3187</v>
      </c>
      <c r="H43" s="461"/>
      <c r="I43" s="435"/>
      <c r="J43" s="462"/>
      <c r="K43" s="462"/>
      <c r="L43" s="435"/>
      <c r="M43" s="435"/>
      <c r="N43" s="322"/>
      <c r="O43" s="103"/>
      <c r="P43" s="103"/>
      <c r="Q43" s="463"/>
      <c r="R43" s="103"/>
      <c r="S43" s="637">
        <v>1828</v>
      </c>
      <c r="T43" s="866"/>
      <c r="U43" s="917">
        <v>3000</v>
      </c>
      <c r="V43" s="637">
        <v>1052</v>
      </c>
      <c r="W43"/>
      <c r="X43"/>
      <c r="Y43"/>
    </row>
    <row r="44" spans="1:25" s="14" customFormat="1" ht="13.8" thickBot="1" x14ac:dyDescent="0.3">
      <c r="A44" s="438" t="s">
        <v>169</v>
      </c>
      <c r="B44" s="441"/>
      <c r="C44" s="441"/>
      <c r="D44" s="441"/>
      <c r="E44" s="903">
        <v>40</v>
      </c>
      <c r="F44" s="918">
        <f t="shared" ref="F44:S44" si="5">F29+F33+F37+F41+F42+F43-F6-F27</f>
        <v>357</v>
      </c>
      <c r="G44" s="919">
        <f t="shared" si="5"/>
        <v>357</v>
      </c>
      <c r="H44" s="920">
        <f t="shared" si="5"/>
        <v>0</v>
      </c>
      <c r="I44" s="921">
        <f t="shared" si="5"/>
        <v>0</v>
      </c>
      <c r="J44" s="921">
        <f t="shared" si="5"/>
        <v>0</v>
      </c>
      <c r="K44" s="921">
        <f t="shared" si="5"/>
        <v>0</v>
      </c>
      <c r="L44" s="921">
        <f t="shared" si="5"/>
        <v>0</v>
      </c>
      <c r="M44" s="921">
        <f t="shared" si="5"/>
        <v>0</v>
      </c>
      <c r="N44" s="921">
        <f t="shared" si="5"/>
        <v>0</v>
      </c>
      <c r="O44" s="515">
        <f t="shared" si="5"/>
        <v>0</v>
      </c>
      <c r="P44" s="515">
        <f t="shared" si="5"/>
        <v>0</v>
      </c>
      <c r="Q44" s="578">
        <f t="shared" si="5"/>
        <v>0</v>
      </c>
      <c r="R44" s="515">
        <f t="shared" si="5"/>
        <v>0</v>
      </c>
      <c r="S44" s="515">
        <f t="shared" si="5"/>
        <v>700</v>
      </c>
      <c r="T44" s="139"/>
      <c r="U44" s="922">
        <v>426.49844937532907</v>
      </c>
      <c r="V44" s="918">
        <f>V29+V33+V37+V41+V42+V43-V6-V27</f>
        <v>951.88850000000093</v>
      </c>
      <c r="W44"/>
      <c r="X44"/>
      <c r="Y44"/>
    </row>
    <row r="45" spans="1:25" ht="13.8" thickBot="1" x14ac:dyDescent="0.3">
      <c r="A45" s="854" t="s">
        <v>168</v>
      </c>
      <c r="B45" s="855"/>
      <c r="C45" s="855"/>
      <c r="D45" s="855"/>
      <c r="E45" s="858">
        <v>41</v>
      </c>
      <c r="F45" s="859">
        <f t="shared" ref="F45:P45" si="6">F28-F5</f>
        <v>357</v>
      </c>
      <c r="G45" s="860">
        <f t="shared" si="6"/>
        <v>357</v>
      </c>
      <c r="H45" s="861">
        <f t="shared" si="6"/>
        <v>0</v>
      </c>
      <c r="I45" s="861">
        <f t="shared" si="6"/>
        <v>0</v>
      </c>
      <c r="J45" s="861">
        <f t="shared" si="6"/>
        <v>0</v>
      </c>
      <c r="K45" s="861">
        <f t="shared" si="6"/>
        <v>0</v>
      </c>
      <c r="L45" s="861">
        <f t="shared" si="6"/>
        <v>0</v>
      </c>
      <c r="M45" s="861">
        <f t="shared" si="6"/>
        <v>0</v>
      </c>
      <c r="N45" s="862">
        <f>N28-N5</f>
        <v>0</v>
      </c>
      <c r="O45" s="863">
        <f t="shared" si="6"/>
        <v>0</v>
      </c>
      <c r="P45" s="832">
        <f t="shared" si="6"/>
        <v>0</v>
      </c>
      <c r="Q45" s="864"/>
      <c r="R45" s="832">
        <f>R28-R5</f>
        <v>0</v>
      </c>
      <c r="S45" s="865">
        <f>S28-S5</f>
        <v>700</v>
      </c>
      <c r="T45" s="911"/>
      <c r="U45" s="859">
        <f>U28-U5</f>
        <v>444.41018915880704</v>
      </c>
      <c r="V45" s="859">
        <f>V28-V5</f>
        <v>951.88850000000093</v>
      </c>
    </row>
    <row r="46" spans="1:25" x14ac:dyDescent="0.25">
      <c r="A46" s="431" t="s">
        <v>212</v>
      </c>
      <c r="C46" s="24"/>
      <c r="D46" s="623"/>
      <c r="E46" s="466" t="s">
        <v>162</v>
      </c>
      <c r="F46" s="563"/>
      <c r="G46" s="563"/>
      <c r="H46" s="564">
        <v>72602.44789000001</v>
      </c>
      <c r="I46" s="564">
        <v>2731.48767</v>
      </c>
      <c r="J46" s="564">
        <v>24094.173999999999</v>
      </c>
      <c r="K46" s="564">
        <v>12914.8457</v>
      </c>
      <c r="L46" s="564">
        <v>5101.7160500000009</v>
      </c>
      <c r="M46" s="564">
        <v>4338.0265999999992</v>
      </c>
      <c r="N46" s="565"/>
      <c r="O46" s="451"/>
      <c r="P46" s="451"/>
      <c r="Q46" s="566"/>
      <c r="R46" s="451"/>
      <c r="S46" s="451"/>
      <c r="T46" s="451"/>
      <c r="U46" s="451"/>
      <c r="V46" s="451"/>
    </row>
    <row r="47" spans="1:25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0</v>
      </c>
      <c r="G47" s="25"/>
    </row>
    <row r="48" spans="1:25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0</v>
      </c>
      <c r="G48" s="25"/>
    </row>
  </sheetData>
  <mergeCells count="5">
    <mergeCell ref="A3:D3"/>
    <mergeCell ref="H3:N3"/>
    <mergeCell ref="C4:D4"/>
    <mergeCell ref="A47:D47"/>
    <mergeCell ref="A48:E48"/>
  </mergeCells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89" orientation="landscape" r:id="rId1"/>
  <headerFooter alignWithMargins="0"/>
  <ignoredErrors>
    <ignoredError sqref="G6 S6 U5:V5 U28" formulaRange="1"/>
    <ignoredError sqref="F2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8"/>
  <sheetViews>
    <sheetView showGridLines="0" workbookViewId="0">
      <pane ySplit="5" topLeftCell="A6" activePane="bottomLeft" state="frozen"/>
      <selection activeCell="K46" sqref="K4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0" customWidth="1"/>
    <col min="6" max="6" width="10.44140625" style="24" customWidth="1"/>
    <col min="7" max="7" width="10.44140625" style="29" customWidth="1"/>
    <col min="8" max="14" width="6.5546875" style="29" customWidth="1"/>
    <col min="15" max="15" width="10.109375" style="29" hidden="1" customWidth="1"/>
    <col min="16" max="16" width="11.44140625" style="29" hidden="1" customWidth="1"/>
    <col min="17" max="17" width="8.44140625" style="174" hidden="1" customWidth="1"/>
    <col min="18" max="18" width="11.44140625" style="175" hidden="1" customWidth="1"/>
    <col min="19" max="19" width="10.44140625" customWidth="1" collapsed="1"/>
    <col min="20" max="20" width="2" style="141" customWidth="1"/>
    <col min="21" max="21" width="10.44140625" style="24" customWidth="1"/>
    <col min="22" max="22" width="10.44140625" customWidth="1" collapsed="1"/>
    <col min="24" max="24" width="9" bestFit="1" customWidth="1"/>
  </cols>
  <sheetData>
    <row r="1" spans="1:25" x14ac:dyDescent="0.25">
      <c r="E1" s="684"/>
      <c r="G1" s="24"/>
      <c r="H1" s="24"/>
      <c r="I1" s="24"/>
      <c r="J1" s="24"/>
      <c r="K1" s="24"/>
      <c r="L1" s="24"/>
      <c r="M1" s="24"/>
      <c r="N1" s="24"/>
      <c r="R1" s="174"/>
      <c r="S1" s="497"/>
      <c r="T1" s="139"/>
      <c r="V1" s="497"/>
    </row>
    <row r="2" spans="1:25" ht="13.8" thickBot="1" x14ac:dyDescent="0.3">
      <c r="E2"/>
      <c r="F2"/>
      <c r="G2"/>
      <c r="H2"/>
      <c r="I2"/>
      <c r="J2"/>
      <c r="K2"/>
      <c r="L2"/>
      <c r="M2"/>
      <c r="N2"/>
      <c r="O2"/>
      <c r="P2"/>
      <c r="Q2"/>
      <c r="R2"/>
      <c r="T2"/>
      <c r="U2"/>
    </row>
    <row r="3" spans="1:25" ht="15.75" customHeight="1" thickBot="1" x14ac:dyDescent="0.35">
      <c r="A3" s="1045" t="s">
        <v>207</v>
      </c>
      <c r="B3" s="1055"/>
      <c r="C3" s="1055"/>
      <c r="D3" s="1055"/>
      <c r="E3" s="835"/>
      <c r="F3" s="227" t="s">
        <v>0</v>
      </c>
      <c r="G3" s="836" t="s">
        <v>2</v>
      </c>
      <c r="H3" s="1056" t="s">
        <v>3</v>
      </c>
      <c r="I3" s="1056"/>
      <c r="J3" s="1056"/>
      <c r="K3" s="1056"/>
      <c r="L3" s="1056"/>
      <c r="M3" s="1056"/>
      <c r="N3" s="1057"/>
      <c r="O3" s="837" t="s">
        <v>1</v>
      </c>
      <c r="P3" s="838" t="s">
        <v>4</v>
      </c>
      <c r="Q3" s="227" t="s">
        <v>111</v>
      </c>
      <c r="R3" s="227" t="s">
        <v>112</v>
      </c>
      <c r="S3" s="706" t="s">
        <v>4</v>
      </c>
      <c r="T3" s="839"/>
      <c r="U3" s="840" t="s">
        <v>0</v>
      </c>
      <c r="V3" s="706" t="s">
        <v>4</v>
      </c>
    </row>
    <row r="4" spans="1:25" s="7" customFormat="1" ht="13.8" thickBot="1" x14ac:dyDescent="0.3">
      <c r="A4" s="841" t="s">
        <v>108</v>
      </c>
      <c r="B4" s="842"/>
      <c r="C4" s="1047" t="s">
        <v>70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849" t="s">
        <v>7</v>
      </c>
      <c r="P4" s="850">
        <v>2011</v>
      </c>
      <c r="Q4" s="849">
        <v>2016</v>
      </c>
      <c r="R4" s="849"/>
      <c r="S4" s="851">
        <v>2023</v>
      </c>
      <c r="T4" s="839"/>
      <c r="U4" s="852">
        <v>2023</v>
      </c>
      <c r="V4" s="853">
        <v>2022</v>
      </c>
      <c r="W4"/>
      <c r="X4"/>
      <c r="Y4"/>
    </row>
    <row r="5" spans="1:25" ht="13.8" thickBot="1" x14ac:dyDescent="0.3">
      <c r="A5" s="854" t="s">
        <v>166</v>
      </c>
      <c r="B5" s="855"/>
      <c r="C5" s="856"/>
      <c r="D5" s="857"/>
      <c r="E5" s="858">
        <v>1</v>
      </c>
      <c r="F5" s="859">
        <f t="shared" ref="F5:P5" si="0">SUM(F7:F27)</f>
        <v>867942</v>
      </c>
      <c r="G5" s="860">
        <f t="shared" si="0"/>
        <v>805405</v>
      </c>
      <c r="H5" s="861">
        <f t="shared" si="0"/>
        <v>15832</v>
      </c>
      <c r="I5" s="861">
        <f t="shared" si="0"/>
        <v>28649</v>
      </c>
      <c r="J5" s="861">
        <f t="shared" si="0"/>
        <v>5659</v>
      </c>
      <c r="K5" s="861">
        <f t="shared" si="0"/>
        <v>0</v>
      </c>
      <c r="L5" s="861">
        <f t="shared" si="0"/>
        <v>0</v>
      </c>
      <c r="M5" s="861">
        <f t="shared" si="0"/>
        <v>2900</v>
      </c>
      <c r="N5" s="862">
        <f>SUM(N7:N27)</f>
        <v>9497</v>
      </c>
      <c r="O5" s="863">
        <f t="shared" si="0"/>
        <v>0</v>
      </c>
      <c r="P5" s="832">
        <f t="shared" si="0"/>
        <v>0</v>
      </c>
      <c r="Q5" s="864">
        <f>IF(F5=0,0,P5/F5)</f>
        <v>0</v>
      </c>
      <c r="R5" s="832">
        <f>SUM(R7:R27)</f>
        <v>0</v>
      </c>
      <c r="S5" s="865">
        <f>SUM(S7:S27)</f>
        <v>819997.80741000001</v>
      </c>
      <c r="T5" s="866"/>
      <c r="U5" s="859">
        <f>SUM(U7:U27)</f>
        <v>806762</v>
      </c>
      <c r="V5" s="859">
        <f>SUM(V7:V27)</f>
        <v>789482.26339999994</v>
      </c>
    </row>
    <row r="6" spans="1:25" s="14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 t="shared" ref="F6:P6" si="1">SUM(F7:F17)</f>
        <v>567467</v>
      </c>
      <c r="G6" s="868">
        <f t="shared" si="1"/>
        <v>531029</v>
      </c>
      <c r="H6" s="325">
        <f t="shared" si="1"/>
        <v>15832</v>
      </c>
      <c r="I6" s="323">
        <f t="shared" si="1"/>
        <v>2550</v>
      </c>
      <c r="J6" s="323">
        <f t="shared" si="1"/>
        <v>5659</v>
      </c>
      <c r="K6" s="323">
        <f>SUM(K7:K17)</f>
        <v>0</v>
      </c>
      <c r="L6" s="323">
        <f t="shared" si="1"/>
        <v>0</v>
      </c>
      <c r="M6" s="323">
        <f t="shared" si="1"/>
        <v>2900</v>
      </c>
      <c r="N6" s="321">
        <f>SUM(N7:N17)</f>
        <v>9497</v>
      </c>
      <c r="O6" s="102">
        <f>SUM(O7:O17)</f>
        <v>0</v>
      </c>
      <c r="P6" s="102">
        <f t="shared" si="1"/>
        <v>0</v>
      </c>
      <c r="Q6" s="457">
        <f>IF(F6=0,0,P6/F6)</f>
        <v>0</v>
      </c>
      <c r="R6" s="102">
        <f>SUM(R7:R17)</f>
        <v>0</v>
      </c>
      <c r="S6" s="102">
        <f>SUM(S7:S17)</f>
        <v>557542.8687600001</v>
      </c>
      <c r="T6" s="866"/>
      <c r="U6" s="869">
        <v>563229</v>
      </c>
      <c r="V6" s="61">
        <v>547029.09108999989</v>
      </c>
      <c r="W6"/>
      <c r="X6"/>
      <c r="Y6"/>
    </row>
    <row r="7" spans="1:25" s="32" customFormat="1" x14ac:dyDescent="0.25">
      <c r="A7" s="31"/>
      <c r="C7" s="32" t="s">
        <v>16</v>
      </c>
      <c r="D7" s="33" t="s">
        <v>17</v>
      </c>
      <c r="E7" s="870">
        <v>3</v>
      </c>
      <c r="F7" s="871">
        <f>SUM(G7:N7)</f>
        <v>303500</v>
      </c>
      <c r="G7" s="872">
        <v>294531</v>
      </c>
      <c r="H7" s="873">
        <v>3238</v>
      </c>
      <c r="I7" s="874">
        <v>1500</v>
      </c>
      <c r="J7" s="875">
        <v>4231</v>
      </c>
      <c r="K7" s="875"/>
      <c r="L7" s="874"/>
      <c r="M7" s="874"/>
      <c r="N7" s="876"/>
      <c r="O7" s="871"/>
      <c r="P7" s="871"/>
      <c r="Q7" s="877"/>
      <c r="R7" s="878"/>
      <c r="S7" s="665">
        <v>293544.07622000005</v>
      </c>
      <c r="T7" s="217"/>
      <c r="U7" s="879">
        <v>301962</v>
      </c>
      <c r="V7" s="665">
        <v>275957.15262999997</v>
      </c>
      <c r="W7"/>
      <c r="X7"/>
      <c r="Y7"/>
    </row>
    <row r="8" spans="1:25" s="32" customFormat="1" x14ac:dyDescent="0.25">
      <c r="A8" s="31"/>
      <c r="D8" s="33" t="s">
        <v>18</v>
      </c>
      <c r="E8" s="870">
        <v>4</v>
      </c>
      <c r="F8" s="871">
        <f t="shared" ref="F8:F27" si="2">SUM(G8:N8)</f>
        <v>11908</v>
      </c>
      <c r="G8" s="880">
        <v>11908</v>
      </c>
      <c r="H8" s="873"/>
      <c r="I8" s="874"/>
      <c r="J8" s="875"/>
      <c r="K8" s="875"/>
      <c r="L8" s="874"/>
      <c r="M8" s="874"/>
      <c r="N8" s="876"/>
      <c r="O8" s="871"/>
      <c r="P8" s="871"/>
      <c r="Q8" s="877"/>
      <c r="R8" s="878"/>
      <c r="S8" s="665">
        <v>16141.8995</v>
      </c>
      <c r="T8" s="217"/>
      <c r="U8" s="879">
        <v>10801</v>
      </c>
      <c r="V8" s="665">
        <v>17004.63839</v>
      </c>
      <c r="W8"/>
      <c r="X8"/>
      <c r="Y8"/>
    </row>
    <row r="9" spans="1:25" s="32" customFormat="1" x14ac:dyDescent="0.25">
      <c r="A9" s="31"/>
      <c r="D9" s="33" t="s">
        <v>19</v>
      </c>
      <c r="E9" s="870">
        <v>5</v>
      </c>
      <c r="F9" s="871">
        <f t="shared" si="2"/>
        <v>105878</v>
      </c>
      <c r="G9" s="880">
        <v>102806</v>
      </c>
      <c r="H9" s="873">
        <v>1122</v>
      </c>
      <c r="I9" s="874">
        <v>522</v>
      </c>
      <c r="J9" s="875">
        <v>1428</v>
      </c>
      <c r="K9" s="875"/>
      <c r="L9" s="874"/>
      <c r="M9" s="874"/>
      <c r="N9" s="876"/>
      <c r="O9" s="871"/>
      <c r="P9" s="871"/>
      <c r="Q9" s="877"/>
      <c r="R9" s="878"/>
      <c r="S9" s="665">
        <v>103031.09453</v>
      </c>
      <c r="T9" s="217"/>
      <c r="U9" s="879">
        <v>96888</v>
      </c>
      <c r="V9" s="665">
        <v>97030.892260000008</v>
      </c>
      <c r="W9"/>
      <c r="X9"/>
      <c r="Y9"/>
    </row>
    <row r="10" spans="1:25" s="32" customFormat="1" x14ac:dyDescent="0.25">
      <c r="A10" s="31"/>
      <c r="D10" s="33" t="s">
        <v>20</v>
      </c>
      <c r="E10" s="870">
        <v>6</v>
      </c>
      <c r="F10" s="871">
        <f t="shared" si="2"/>
        <v>15930</v>
      </c>
      <c r="G10" s="880">
        <v>14971</v>
      </c>
      <c r="H10" s="873">
        <v>959</v>
      </c>
      <c r="I10" s="874"/>
      <c r="J10" s="875"/>
      <c r="K10" s="875"/>
      <c r="L10" s="874"/>
      <c r="M10" s="874"/>
      <c r="N10" s="876"/>
      <c r="O10" s="871"/>
      <c r="P10" s="871"/>
      <c r="Q10" s="877"/>
      <c r="R10" s="871"/>
      <c r="S10" s="665">
        <v>14647.613310000001</v>
      </c>
      <c r="T10" s="217"/>
      <c r="U10" s="879">
        <v>19352</v>
      </c>
      <c r="V10" s="665">
        <v>12352.0242</v>
      </c>
      <c r="W10"/>
      <c r="X10"/>
      <c r="Y10"/>
    </row>
    <row r="11" spans="1:25" s="32" customFormat="1" x14ac:dyDescent="0.25">
      <c r="A11" s="31"/>
      <c r="D11" s="33" t="s">
        <v>21</v>
      </c>
      <c r="E11" s="870">
        <v>7</v>
      </c>
      <c r="F11" s="871">
        <f t="shared" si="2"/>
        <v>3712</v>
      </c>
      <c r="G11" s="880">
        <v>1878</v>
      </c>
      <c r="H11" s="873">
        <v>1834</v>
      </c>
      <c r="I11" s="874"/>
      <c r="J11" s="875"/>
      <c r="K11" s="875"/>
      <c r="L11" s="874"/>
      <c r="M11" s="874"/>
      <c r="N11" s="876"/>
      <c r="O11" s="871"/>
      <c r="P11" s="871"/>
      <c r="Q11" s="877"/>
      <c r="R11" s="871"/>
      <c r="S11" s="665">
        <v>4011.8965099999996</v>
      </c>
      <c r="T11" s="217"/>
      <c r="U11" s="879">
        <v>2820</v>
      </c>
      <c r="V11" s="665">
        <v>2819.7843499999999</v>
      </c>
      <c r="W11"/>
      <c r="X11"/>
      <c r="Y11"/>
    </row>
    <row r="12" spans="1:25" s="32" customFormat="1" x14ac:dyDescent="0.25">
      <c r="A12" s="31"/>
      <c r="D12" s="33" t="s">
        <v>22</v>
      </c>
      <c r="E12" s="870">
        <v>8</v>
      </c>
      <c r="F12" s="871">
        <f t="shared" si="2"/>
        <v>12324</v>
      </c>
      <c r="G12" s="880">
        <v>11153</v>
      </c>
      <c r="H12" s="873">
        <v>760</v>
      </c>
      <c r="I12" s="874">
        <v>411</v>
      </c>
      <c r="J12" s="875"/>
      <c r="K12" s="875"/>
      <c r="L12" s="874"/>
      <c r="M12" s="874"/>
      <c r="N12" s="876"/>
      <c r="O12" s="871"/>
      <c r="P12" s="871"/>
      <c r="Q12" s="877"/>
      <c r="R12" s="871"/>
      <c r="S12" s="665">
        <v>12823.821470000001</v>
      </c>
      <c r="T12" s="217"/>
      <c r="U12" s="879">
        <v>15027</v>
      </c>
      <c r="V12" s="665">
        <v>15026.90373</v>
      </c>
      <c r="W12"/>
      <c r="X12"/>
      <c r="Y12"/>
    </row>
    <row r="13" spans="1:25" s="32" customFormat="1" x14ac:dyDescent="0.25">
      <c r="A13" s="31"/>
      <c r="D13" s="33" t="s">
        <v>23</v>
      </c>
      <c r="E13" s="870">
        <v>9</v>
      </c>
      <c r="F13" s="871">
        <f t="shared" si="2"/>
        <v>44925</v>
      </c>
      <c r="G13" s="880">
        <v>38322</v>
      </c>
      <c r="H13" s="873">
        <v>6578</v>
      </c>
      <c r="I13" s="874">
        <v>25</v>
      </c>
      <c r="J13" s="875"/>
      <c r="K13" s="875"/>
      <c r="L13" s="874"/>
      <c r="M13" s="874"/>
      <c r="N13" s="876"/>
      <c r="O13" s="871"/>
      <c r="P13" s="871"/>
      <c r="Q13" s="877"/>
      <c r="R13" s="871"/>
      <c r="S13" s="665">
        <v>46424.516619999995</v>
      </c>
      <c r="T13" s="217"/>
      <c r="U13" s="879">
        <v>39697</v>
      </c>
      <c r="V13" s="665">
        <v>39697.135009999998</v>
      </c>
      <c r="W13"/>
      <c r="X13"/>
      <c r="Y13"/>
    </row>
    <row r="14" spans="1:25" s="32" customFormat="1" x14ac:dyDescent="0.25">
      <c r="A14" s="31"/>
      <c r="D14" s="33" t="s">
        <v>24</v>
      </c>
      <c r="E14" s="870">
        <v>10</v>
      </c>
      <c r="F14" s="871">
        <f t="shared" si="2"/>
        <v>3077</v>
      </c>
      <c r="G14" s="872">
        <v>2979</v>
      </c>
      <c r="H14" s="873">
        <v>12</v>
      </c>
      <c r="I14" s="874">
        <v>86</v>
      </c>
      <c r="J14" s="875"/>
      <c r="K14" s="875"/>
      <c r="L14" s="874"/>
      <c r="M14" s="874"/>
      <c r="N14" s="876"/>
      <c r="O14" s="871"/>
      <c r="P14" s="871"/>
      <c r="Q14" s="877"/>
      <c r="R14" s="871"/>
      <c r="S14" s="665">
        <v>3176.5763199999997</v>
      </c>
      <c r="T14" s="217"/>
      <c r="U14" s="879">
        <v>4118</v>
      </c>
      <c r="V14" s="665">
        <v>4118.0859300000002</v>
      </c>
      <c r="W14"/>
      <c r="X14"/>
      <c r="Y14"/>
    </row>
    <row r="15" spans="1:25" s="32" customFormat="1" x14ac:dyDescent="0.25">
      <c r="A15" s="31"/>
      <c r="D15" s="33" t="s">
        <v>25</v>
      </c>
      <c r="E15" s="870">
        <v>11</v>
      </c>
      <c r="F15" s="871">
        <f t="shared" si="2"/>
        <v>35456</v>
      </c>
      <c r="G15" s="880">
        <v>35456</v>
      </c>
      <c r="H15" s="873"/>
      <c r="I15" s="874"/>
      <c r="J15" s="875"/>
      <c r="K15" s="875"/>
      <c r="L15" s="874"/>
      <c r="M15" s="874"/>
      <c r="N15" s="876"/>
      <c r="O15" s="871"/>
      <c r="P15" s="871"/>
      <c r="Q15" s="877"/>
      <c r="R15" s="878"/>
      <c r="S15" s="665">
        <v>35456.140329999995</v>
      </c>
      <c r="T15" s="217"/>
      <c r="U15" s="879">
        <v>41339</v>
      </c>
      <c r="V15" s="665">
        <v>41339.17568</v>
      </c>
      <c r="W15"/>
      <c r="X15"/>
      <c r="Y15"/>
    </row>
    <row r="16" spans="1:25" s="32" customFormat="1" x14ac:dyDescent="0.25">
      <c r="A16" s="31"/>
      <c r="D16" s="33" t="s">
        <v>26</v>
      </c>
      <c r="E16" s="870">
        <v>12</v>
      </c>
      <c r="F16" s="871">
        <f t="shared" si="2"/>
        <v>15457</v>
      </c>
      <c r="G16" s="880">
        <v>4694</v>
      </c>
      <c r="H16" s="873">
        <v>1266</v>
      </c>
      <c r="I16" s="874"/>
      <c r="J16" s="875"/>
      <c r="K16" s="875"/>
      <c r="L16" s="874"/>
      <c r="M16" s="874"/>
      <c r="N16" s="876">
        <v>9497</v>
      </c>
      <c r="O16" s="871"/>
      <c r="P16" s="871"/>
      <c r="Q16" s="877"/>
      <c r="R16" s="871"/>
      <c r="S16" s="665">
        <v>15756.5</v>
      </c>
      <c r="T16" s="217"/>
      <c r="U16" s="879">
        <v>15437</v>
      </c>
      <c r="V16" s="665">
        <v>15436.583710000001</v>
      </c>
      <c r="W16"/>
      <c r="X16"/>
      <c r="Y16"/>
    </row>
    <row r="17" spans="1:25" s="32" customFormat="1" x14ac:dyDescent="0.25">
      <c r="A17" s="31"/>
      <c r="D17" s="32" t="s">
        <v>27</v>
      </c>
      <c r="E17" s="881">
        <v>13</v>
      </c>
      <c r="F17" s="882">
        <f t="shared" si="2"/>
        <v>15300</v>
      </c>
      <c r="G17" s="883">
        <v>12331</v>
      </c>
      <c r="H17" s="884">
        <v>63</v>
      </c>
      <c r="I17" s="885">
        <v>6</v>
      </c>
      <c r="J17" s="886"/>
      <c r="K17" s="886"/>
      <c r="L17" s="885"/>
      <c r="M17" s="885">
        <v>2900</v>
      </c>
      <c r="N17" s="887"/>
      <c r="O17" s="882"/>
      <c r="P17" s="882"/>
      <c r="Q17" s="579"/>
      <c r="R17" s="882"/>
      <c r="S17" s="666">
        <v>12528.73395</v>
      </c>
      <c r="T17" s="217"/>
      <c r="U17" s="888">
        <v>15788</v>
      </c>
      <c r="V17" s="667">
        <v>26246.715199999999</v>
      </c>
      <c r="W17"/>
      <c r="X17"/>
      <c r="Y17"/>
    </row>
    <row r="18" spans="1:25" s="14" customFormat="1" x14ac:dyDescent="0.25">
      <c r="A18" s="438"/>
      <c r="B18" s="889" t="s">
        <v>28</v>
      </c>
      <c r="C18" s="889"/>
      <c r="D18" s="889"/>
      <c r="E18" s="890">
        <v>14</v>
      </c>
      <c r="F18" s="891">
        <f t="shared" si="2"/>
        <v>53400</v>
      </c>
      <c r="G18" s="892">
        <v>53400</v>
      </c>
      <c r="H18" s="893"/>
      <c r="I18" s="894"/>
      <c r="J18" s="895"/>
      <c r="K18" s="895"/>
      <c r="L18" s="894"/>
      <c r="M18" s="894"/>
      <c r="N18" s="896"/>
      <c r="O18" s="891"/>
      <c r="P18" s="891"/>
      <c r="Q18" s="897"/>
      <c r="R18" s="891"/>
      <c r="S18" s="898">
        <v>43875</v>
      </c>
      <c r="T18" s="866"/>
      <c r="U18" s="899">
        <v>49680</v>
      </c>
      <c r="V18" s="898">
        <v>48600</v>
      </c>
      <c r="W18"/>
      <c r="X18"/>
      <c r="Y18"/>
    </row>
    <row r="19" spans="1:25" s="14" customFormat="1" x14ac:dyDescent="0.25">
      <c r="A19" s="438"/>
      <c r="B19" s="442" t="s">
        <v>30</v>
      </c>
      <c r="C19" s="443"/>
      <c r="D19" s="443"/>
      <c r="E19" s="867">
        <v>15</v>
      </c>
      <c r="F19" s="61">
        <f t="shared" si="2"/>
        <v>5822</v>
      </c>
      <c r="G19" s="868">
        <v>5822</v>
      </c>
      <c r="H19" s="325"/>
      <c r="I19" s="323"/>
      <c r="J19" s="458"/>
      <c r="K19" s="458"/>
      <c r="L19" s="323"/>
      <c r="M19" s="323"/>
      <c r="N19" s="321"/>
      <c r="O19" s="61"/>
      <c r="P19" s="61"/>
      <c r="Q19" s="182"/>
      <c r="R19" s="61"/>
      <c r="S19" s="635">
        <v>5821.6528600000001</v>
      </c>
      <c r="T19" s="866"/>
      <c r="U19" s="869">
        <v>4999</v>
      </c>
      <c r="V19" s="635">
        <v>4999.2641900000008</v>
      </c>
      <c r="W19"/>
      <c r="X19"/>
      <c r="Y19"/>
    </row>
    <row r="20" spans="1:25" s="14" customFormat="1" x14ac:dyDescent="0.25">
      <c r="A20" s="438"/>
      <c r="B20" s="442" t="s">
        <v>186</v>
      </c>
      <c r="C20" s="443"/>
      <c r="D20" s="443"/>
      <c r="E20" s="867">
        <v>16</v>
      </c>
      <c r="F20" s="61">
        <f t="shared" si="2"/>
        <v>28349</v>
      </c>
      <c r="G20" s="868">
        <v>28349</v>
      </c>
      <c r="H20" s="325"/>
      <c r="I20" s="323"/>
      <c r="J20" s="458"/>
      <c r="K20" s="458"/>
      <c r="L20" s="323"/>
      <c r="M20" s="323"/>
      <c r="N20" s="321"/>
      <c r="O20" s="61"/>
      <c r="P20" s="61"/>
      <c r="Q20" s="182"/>
      <c r="R20" s="61"/>
      <c r="S20" s="635">
        <v>28349.361960000002</v>
      </c>
      <c r="T20" s="866"/>
      <c r="U20" s="869">
        <v>23605</v>
      </c>
      <c r="V20" s="635">
        <v>23605.141230000001</v>
      </c>
      <c r="W20"/>
      <c r="X20"/>
      <c r="Y20"/>
    </row>
    <row r="21" spans="1:25" s="14" customFormat="1" x14ac:dyDescent="0.25">
      <c r="A21" s="438"/>
      <c r="B21" s="442" t="s">
        <v>36</v>
      </c>
      <c r="C21" s="442"/>
      <c r="D21" s="442"/>
      <c r="E21" s="867">
        <v>17</v>
      </c>
      <c r="F21" s="61">
        <f t="shared" si="2"/>
        <v>531</v>
      </c>
      <c r="G21" s="868">
        <v>531</v>
      </c>
      <c r="H21" s="325"/>
      <c r="I21" s="323"/>
      <c r="J21" s="458"/>
      <c r="K21" s="458"/>
      <c r="L21" s="323"/>
      <c r="M21" s="323"/>
      <c r="N21" s="321"/>
      <c r="O21" s="61"/>
      <c r="P21" s="61"/>
      <c r="Q21" s="182"/>
      <c r="R21" s="61"/>
      <c r="S21" s="635">
        <v>530.51</v>
      </c>
      <c r="T21" s="866"/>
      <c r="U21" s="869">
        <v>1395</v>
      </c>
      <c r="V21" s="635">
        <v>1395.88643</v>
      </c>
      <c r="W21"/>
      <c r="X21"/>
      <c r="Y21"/>
    </row>
    <row r="22" spans="1:25" s="239" customFormat="1" x14ac:dyDescent="0.25">
      <c r="A22" s="235"/>
      <c r="B22" s="236" t="s">
        <v>165</v>
      </c>
      <c r="C22" s="236"/>
      <c r="D22" s="236"/>
      <c r="E22" s="900">
        <v>18</v>
      </c>
      <c r="F22" s="520">
        <f t="shared" si="2"/>
        <v>7672</v>
      </c>
      <c r="G22" s="901">
        <v>7280</v>
      </c>
      <c r="H22" s="240"/>
      <c r="I22" s="241">
        <v>392</v>
      </c>
      <c r="J22" s="241"/>
      <c r="K22" s="241"/>
      <c r="L22" s="241"/>
      <c r="M22" s="241"/>
      <c r="N22" s="434"/>
      <c r="O22" s="583"/>
      <c r="P22" s="238"/>
      <c r="Q22" s="632"/>
      <c r="R22" s="606"/>
      <c r="S22" s="238">
        <v>7672.4436900000001</v>
      </c>
      <c r="T22" s="139"/>
      <c r="U22" s="522">
        <v>9612</v>
      </c>
      <c r="V22" s="238">
        <v>9612.3963000000003</v>
      </c>
      <c r="W22"/>
      <c r="X22"/>
      <c r="Y22"/>
    </row>
    <row r="23" spans="1:25" s="14" customFormat="1" x14ac:dyDescent="0.25">
      <c r="A23" s="438"/>
      <c r="B23" s="442" t="s">
        <v>40</v>
      </c>
      <c r="C23" s="442"/>
      <c r="D23" s="442"/>
      <c r="E23" s="867">
        <v>19</v>
      </c>
      <c r="F23" s="61">
        <f t="shared" si="2"/>
        <v>5715</v>
      </c>
      <c r="G23" s="868">
        <v>4342</v>
      </c>
      <c r="H23" s="325"/>
      <c r="I23" s="323">
        <v>1373</v>
      </c>
      <c r="J23" s="458"/>
      <c r="K23" s="458"/>
      <c r="L23" s="323"/>
      <c r="M23" s="323"/>
      <c r="N23" s="321"/>
      <c r="O23" s="61"/>
      <c r="P23" s="61"/>
      <c r="Q23" s="182"/>
      <c r="R23" s="61"/>
      <c r="S23" s="635">
        <v>5714.7017599999999</v>
      </c>
      <c r="T23" s="866"/>
      <c r="U23" s="869">
        <v>6178</v>
      </c>
      <c r="V23" s="635">
        <v>6178.0065800000002</v>
      </c>
      <c r="W23"/>
      <c r="X23"/>
      <c r="Y23"/>
    </row>
    <row r="24" spans="1:25" s="14" customFormat="1" x14ac:dyDescent="0.25">
      <c r="A24" s="438"/>
      <c r="B24" s="442" t="s">
        <v>43</v>
      </c>
      <c r="C24" s="442"/>
      <c r="D24" s="442"/>
      <c r="E24" s="867">
        <v>20</v>
      </c>
      <c r="F24" s="61">
        <f t="shared" si="2"/>
        <v>105500</v>
      </c>
      <c r="G24" s="868">
        <v>103627</v>
      </c>
      <c r="H24" s="325"/>
      <c r="I24" s="323">
        <v>1873</v>
      </c>
      <c r="J24" s="458"/>
      <c r="K24" s="458"/>
      <c r="L24" s="323"/>
      <c r="M24" s="323"/>
      <c r="N24" s="321"/>
      <c r="O24" s="61"/>
      <c r="P24" s="61"/>
      <c r="Q24" s="182"/>
      <c r="R24" s="61"/>
      <c r="S24" s="635">
        <v>106783.43043000001</v>
      </c>
      <c r="T24" s="866"/>
      <c r="U24" s="869">
        <v>97382</v>
      </c>
      <c r="V24" s="635">
        <v>97380.404650000011</v>
      </c>
      <c r="W24"/>
      <c r="X24"/>
      <c r="Y24"/>
    </row>
    <row r="25" spans="1:25" s="239" customFormat="1" x14ac:dyDescent="0.25">
      <c r="A25" s="235"/>
      <c r="B25" s="236" t="s">
        <v>145</v>
      </c>
      <c r="C25" s="236"/>
      <c r="D25" s="236"/>
      <c r="E25" s="900">
        <v>21</v>
      </c>
      <c r="F25" s="520">
        <f t="shared" si="2"/>
        <v>77786</v>
      </c>
      <c r="G25" s="901">
        <v>55325</v>
      </c>
      <c r="H25" s="240"/>
      <c r="I25" s="241">
        <v>22461</v>
      </c>
      <c r="J25" s="241"/>
      <c r="K25" s="241"/>
      <c r="L25" s="241"/>
      <c r="M25" s="241"/>
      <c r="N25" s="434"/>
      <c r="O25" s="583"/>
      <c r="P25" s="238"/>
      <c r="Q25" s="632"/>
      <c r="R25" s="606"/>
      <c r="S25" s="238">
        <v>48694.683520000006</v>
      </c>
      <c r="T25" s="139"/>
      <c r="U25" s="522">
        <v>41556</v>
      </c>
      <c r="V25" s="238">
        <v>41555.910819999997</v>
      </c>
      <c r="W25"/>
      <c r="X25"/>
      <c r="Y25"/>
    </row>
    <row r="26" spans="1:25" s="14" customFormat="1" x14ac:dyDescent="0.25">
      <c r="A26" s="438"/>
      <c r="B26" s="442" t="s">
        <v>44</v>
      </c>
      <c r="C26" s="442"/>
      <c r="D26" s="442"/>
      <c r="E26" s="867">
        <v>22</v>
      </c>
      <c r="F26" s="61">
        <f t="shared" si="2"/>
        <v>0</v>
      </c>
      <c r="G26" s="868">
        <v>0</v>
      </c>
      <c r="H26" s="325"/>
      <c r="I26" s="323"/>
      <c r="J26" s="458"/>
      <c r="K26" s="458"/>
      <c r="L26" s="323"/>
      <c r="M26" s="323"/>
      <c r="N26" s="321"/>
      <c r="O26" s="61"/>
      <c r="P26" s="61"/>
      <c r="Q26" s="182"/>
      <c r="R26" s="61"/>
      <c r="S26" s="635">
        <v>0</v>
      </c>
      <c r="T26" s="866"/>
      <c r="U26" s="869">
        <v>0</v>
      </c>
      <c r="V26" s="635">
        <v>0</v>
      </c>
      <c r="W26"/>
      <c r="X26"/>
      <c r="Y26"/>
    </row>
    <row r="27" spans="1:25" s="14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904">
        <f t="shared" si="2"/>
        <v>15700</v>
      </c>
      <c r="G27" s="905">
        <v>15700</v>
      </c>
      <c r="H27" s="906"/>
      <c r="I27" s="907"/>
      <c r="J27" s="908"/>
      <c r="K27" s="908"/>
      <c r="L27" s="907"/>
      <c r="M27" s="907"/>
      <c r="N27" s="497"/>
      <c r="O27" s="61"/>
      <c r="P27" s="61"/>
      <c r="Q27" s="182"/>
      <c r="R27" s="103"/>
      <c r="S27" s="909">
        <v>15013.154430000001</v>
      </c>
      <c r="T27" s="866"/>
      <c r="U27" s="910">
        <v>9126</v>
      </c>
      <c r="V27" s="909">
        <v>9126.1621099999993</v>
      </c>
      <c r="W27"/>
      <c r="X27"/>
      <c r="Y27"/>
    </row>
    <row r="28" spans="1:25" ht="13.8" thickBot="1" x14ac:dyDescent="0.3">
      <c r="A28" s="854" t="s">
        <v>167</v>
      </c>
      <c r="B28" s="855"/>
      <c r="C28" s="855"/>
      <c r="D28" s="855"/>
      <c r="E28" s="858">
        <v>24</v>
      </c>
      <c r="F28" s="859">
        <f>SUM(F29:F43)</f>
        <v>869375</v>
      </c>
      <c r="G28" s="860">
        <f t="shared" ref="G28" si="3">SUM(G29:G43)</f>
        <v>806838</v>
      </c>
      <c r="H28" s="861">
        <f t="shared" ref="H28:S28" si="4">SUM(H29:H43)</f>
        <v>15832</v>
      </c>
      <c r="I28" s="861">
        <f t="shared" si="4"/>
        <v>28649</v>
      </c>
      <c r="J28" s="861">
        <f t="shared" si="4"/>
        <v>5659</v>
      </c>
      <c r="K28" s="861">
        <f t="shared" si="4"/>
        <v>0</v>
      </c>
      <c r="L28" s="861">
        <f t="shared" si="4"/>
        <v>0</v>
      </c>
      <c r="M28" s="861">
        <f t="shared" si="4"/>
        <v>2900</v>
      </c>
      <c r="N28" s="862">
        <f>SUM(N29:N43)</f>
        <v>9497</v>
      </c>
      <c r="O28" s="863">
        <f t="shared" si="4"/>
        <v>0</v>
      </c>
      <c r="P28" s="832">
        <f t="shared" si="4"/>
        <v>0</v>
      </c>
      <c r="Q28" s="864">
        <f t="shared" si="4"/>
        <v>0</v>
      </c>
      <c r="R28" s="832">
        <f t="shared" si="4"/>
        <v>0</v>
      </c>
      <c r="S28" s="859">
        <f t="shared" si="4"/>
        <v>823706.18840999994</v>
      </c>
      <c r="T28" s="911"/>
      <c r="U28" s="859">
        <f>SUM(U29:U43)</f>
        <v>807366</v>
      </c>
      <c r="V28" s="859">
        <f>SUM(V29:V43)</f>
        <v>790882.46402000007</v>
      </c>
    </row>
    <row r="29" spans="1:25" s="14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61">
        <f>SUM(G29:N29)</f>
        <v>339160</v>
      </c>
      <c r="G29" s="868">
        <v>339160</v>
      </c>
      <c r="H29" s="325"/>
      <c r="I29" s="323"/>
      <c r="J29" s="458"/>
      <c r="K29" s="458"/>
      <c r="L29" s="323"/>
      <c r="M29" s="323"/>
      <c r="N29" s="321"/>
      <c r="O29" s="102"/>
      <c r="P29" s="102"/>
      <c r="Q29" s="457"/>
      <c r="R29" s="102"/>
      <c r="S29" s="635">
        <v>325997</v>
      </c>
      <c r="T29" s="866"/>
      <c r="U29" s="869">
        <v>346457</v>
      </c>
      <c r="V29" s="635">
        <v>315717</v>
      </c>
      <c r="W29"/>
      <c r="X29"/>
      <c r="Y29"/>
    </row>
    <row r="30" spans="1:25" s="14" customFormat="1" x14ac:dyDescent="0.25">
      <c r="A30" s="438"/>
      <c r="B30" s="442" t="s">
        <v>28</v>
      </c>
      <c r="C30" s="442"/>
      <c r="D30" s="442"/>
      <c r="E30" s="867">
        <v>26</v>
      </c>
      <c r="F30" s="61">
        <f t="shared" ref="F30:F43" si="5">SUM(G30:N30)</f>
        <v>53400</v>
      </c>
      <c r="G30" s="912">
        <v>53400</v>
      </c>
      <c r="H30" s="183"/>
      <c r="I30" s="60"/>
      <c r="J30" s="160"/>
      <c r="K30" s="160"/>
      <c r="L30" s="60"/>
      <c r="M30" s="60"/>
      <c r="N30" s="223"/>
      <c r="O30" s="184"/>
      <c r="P30" s="184"/>
      <c r="Q30" s="460"/>
      <c r="R30" s="184"/>
      <c r="S30" s="635">
        <v>43875</v>
      </c>
      <c r="T30" s="866"/>
      <c r="U30" s="869">
        <v>49680</v>
      </c>
      <c r="V30" s="635">
        <v>48600</v>
      </c>
      <c r="W30"/>
      <c r="X30"/>
      <c r="Y30"/>
    </row>
    <row r="31" spans="1:25" s="14" customFormat="1" x14ac:dyDescent="0.25">
      <c r="A31" s="438"/>
      <c r="B31" s="442" t="s">
        <v>30</v>
      </c>
      <c r="C31" s="442"/>
      <c r="D31" s="442"/>
      <c r="E31" s="867">
        <v>27</v>
      </c>
      <c r="F31" s="61">
        <f t="shared" si="5"/>
        <v>5822</v>
      </c>
      <c r="G31" s="912">
        <v>5822</v>
      </c>
      <c r="H31" s="183"/>
      <c r="I31" s="60"/>
      <c r="J31" s="160"/>
      <c r="K31" s="160"/>
      <c r="L31" s="60"/>
      <c r="M31" s="60"/>
      <c r="N31" s="223"/>
      <c r="O31" s="184"/>
      <c r="P31" s="184"/>
      <c r="Q31" s="460"/>
      <c r="R31" s="184"/>
      <c r="S31" s="635">
        <v>5821.6528600000001</v>
      </c>
      <c r="T31" s="866"/>
      <c r="U31" s="869">
        <v>4999</v>
      </c>
      <c r="V31" s="635">
        <v>4999.2641900000008</v>
      </c>
      <c r="W31"/>
      <c r="X31"/>
      <c r="Y31"/>
    </row>
    <row r="32" spans="1:25" s="14" customFormat="1" x14ac:dyDescent="0.25">
      <c r="A32" s="438"/>
      <c r="B32" s="442" t="s">
        <v>186</v>
      </c>
      <c r="C32" s="443"/>
      <c r="D32" s="443"/>
      <c r="E32" s="867">
        <v>28</v>
      </c>
      <c r="F32" s="61">
        <f t="shared" si="5"/>
        <v>28349</v>
      </c>
      <c r="G32" s="912">
        <v>28349</v>
      </c>
      <c r="H32" s="183"/>
      <c r="I32" s="60"/>
      <c r="J32" s="160"/>
      <c r="K32" s="160"/>
      <c r="L32" s="60"/>
      <c r="M32" s="60"/>
      <c r="N32" s="223"/>
      <c r="O32" s="184"/>
      <c r="P32" s="184"/>
      <c r="Q32" s="460"/>
      <c r="R32" s="184"/>
      <c r="S32" s="635">
        <v>28349.361960000002</v>
      </c>
      <c r="T32" s="866"/>
      <c r="U32" s="869">
        <v>23605</v>
      </c>
      <c r="V32" s="635">
        <v>23605.141230000001</v>
      </c>
      <c r="W32"/>
      <c r="X32"/>
      <c r="Y32"/>
    </row>
    <row r="33" spans="1:25" s="14" customFormat="1" x14ac:dyDescent="0.25">
      <c r="A33" s="438"/>
      <c r="B33" s="442" t="s">
        <v>51</v>
      </c>
      <c r="C33" s="442"/>
      <c r="D33" s="442"/>
      <c r="E33" s="867">
        <v>29</v>
      </c>
      <c r="F33" s="61">
        <f t="shared" si="5"/>
        <v>0</v>
      </c>
      <c r="G33" s="912">
        <v>0</v>
      </c>
      <c r="H33" s="183"/>
      <c r="I33" s="60"/>
      <c r="J33" s="160"/>
      <c r="K33" s="160"/>
      <c r="L33" s="60"/>
      <c r="M33" s="60"/>
      <c r="N33" s="223"/>
      <c r="O33" s="184"/>
      <c r="P33" s="184"/>
      <c r="Q33" s="460"/>
      <c r="R33" s="184"/>
      <c r="S33" s="635">
        <v>0</v>
      </c>
      <c r="T33" s="866"/>
      <c r="U33" s="869">
        <v>0</v>
      </c>
      <c r="V33" s="635">
        <v>0</v>
      </c>
      <c r="W33"/>
      <c r="X33"/>
      <c r="Y33"/>
    </row>
    <row r="34" spans="1:25" s="14" customFormat="1" x14ac:dyDescent="0.25">
      <c r="A34" s="438"/>
      <c r="B34" s="442" t="s">
        <v>36</v>
      </c>
      <c r="C34" s="442"/>
      <c r="D34" s="442"/>
      <c r="E34" s="867">
        <v>30</v>
      </c>
      <c r="F34" s="61">
        <f t="shared" si="5"/>
        <v>531</v>
      </c>
      <c r="G34" s="912">
        <v>531</v>
      </c>
      <c r="H34" s="183"/>
      <c r="I34" s="60"/>
      <c r="J34" s="160"/>
      <c r="K34" s="160"/>
      <c r="L34" s="60"/>
      <c r="M34" s="60"/>
      <c r="N34" s="223"/>
      <c r="O34" s="184"/>
      <c r="P34" s="184"/>
      <c r="Q34" s="460"/>
      <c r="R34" s="184"/>
      <c r="S34" s="635">
        <v>530.51</v>
      </c>
      <c r="T34" s="866"/>
      <c r="U34" s="869">
        <v>1395</v>
      </c>
      <c r="V34" s="635">
        <v>1395.88643</v>
      </c>
      <c r="W34"/>
      <c r="X34"/>
      <c r="Y34"/>
    </row>
    <row r="35" spans="1:25" s="239" customFormat="1" x14ac:dyDescent="0.25">
      <c r="A35" s="235"/>
      <c r="B35" s="236" t="s">
        <v>165</v>
      </c>
      <c r="C35" s="236"/>
      <c r="D35" s="236"/>
      <c r="E35" s="900">
        <v>31</v>
      </c>
      <c r="F35" s="520">
        <f t="shared" si="5"/>
        <v>7672</v>
      </c>
      <c r="G35" s="901">
        <v>7280</v>
      </c>
      <c r="H35" s="240"/>
      <c r="I35" s="241">
        <v>392</v>
      </c>
      <c r="J35" s="241"/>
      <c r="K35" s="241"/>
      <c r="L35" s="241"/>
      <c r="M35" s="241"/>
      <c r="N35" s="434"/>
      <c r="O35" s="583"/>
      <c r="P35" s="238"/>
      <c r="Q35" s="632"/>
      <c r="R35" s="606"/>
      <c r="S35" s="238">
        <v>7672.4436900000001</v>
      </c>
      <c r="T35" s="139"/>
      <c r="U35" s="522">
        <v>9612</v>
      </c>
      <c r="V35" s="238">
        <v>9612.3963000000003</v>
      </c>
      <c r="W35"/>
      <c r="X35"/>
      <c r="Y35"/>
    </row>
    <row r="36" spans="1:25" s="14" customFormat="1" x14ac:dyDescent="0.25">
      <c r="A36" s="438"/>
      <c r="B36" s="442" t="s">
        <v>53</v>
      </c>
      <c r="C36" s="442"/>
      <c r="D36" s="442"/>
      <c r="E36" s="867">
        <v>32</v>
      </c>
      <c r="F36" s="61">
        <f t="shared" si="5"/>
        <v>5715</v>
      </c>
      <c r="G36" s="912">
        <v>4342</v>
      </c>
      <c r="H36" s="183"/>
      <c r="I36" s="60">
        <v>1373</v>
      </c>
      <c r="J36" s="60"/>
      <c r="K36" s="160"/>
      <c r="L36" s="60"/>
      <c r="M36" s="60"/>
      <c r="N36" s="223"/>
      <c r="O36" s="184"/>
      <c r="P36" s="184"/>
      <c r="Q36" s="460"/>
      <c r="R36" s="184"/>
      <c r="S36" s="635">
        <v>5714.7017599999999</v>
      </c>
      <c r="T36" s="866"/>
      <c r="U36" s="869">
        <v>6178</v>
      </c>
      <c r="V36" s="635">
        <v>6178.0065800000002</v>
      </c>
      <c r="W36"/>
      <c r="X36"/>
      <c r="Y36"/>
    </row>
    <row r="37" spans="1:25" s="14" customFormat="1" x14ac:dyDescent="0.25">
      <c r="A37" s="438"/>
      <c r="B37" s="442" t="s">
        <v>126</v>
      </c>
      <c r="C37" s="442"/>
      <c r="D37" s="442"/>
      <c r="E37" s="867">
        <v>33</v>
      </c>
      <c r="F37" s="61">
        <f t="shared" si="5"/>
        <v>110497</v>
      </c>
      <c r="G37" s="912">
        <v>108837</v>
      </c>
      <c r="H37" s="183"/>
      <c r="I37" s="60">
        <v>1660</v>
      </c>
      <c r="J37" s="60"/>
      <c r="K37" s="160"/>
      <c r="L37" s="60"/>
      <c r="M37" s="60"/>
      <c r="N37" s="223"/>
      <c r="O37" s="184"/>
      <c r="P37" s="184"/>
      <c r="Q37" s="460"/>
      <c r="R37" s="184"/>
      <c r="S37" s="635">
        <v>119393.97253</v>
      </c>
      <c r="T37" s="866"/>
      <c r="U37" s="869">
        <v>103811</v>
      </c>
      <c r="V37" s="635">
        <v>124805.40096</v>
      </c>
      <c r="W37"/>
      <c r="X37"/>
      <c r="Y37"/>
    </row>
    <row r="38" spans="1:25" s="14" customFormat="1" x14ac:dyDescent="0.25">
      <c r="A38" s="438"/>
      <c r="B38" s="442" t="s">
        <v>55</v>
      </c>
      <c r="C38" s="442"/>
      <c r="D38" s="442"/>
      <c r="E38" s="867">
        <v>34</v>
      </c>
      <c r="F38" s="61">
        <f t="shared" si="5"/>
        <v>105500</v>
      </c>
      <c r="G38" s="912">
        <v>103627</v>
      </c>
      <c r="H38" s="183"/>
      <c r="I38" s="60">
        <v>1873</v>
      </c>
      <c r="J38" s="60"/>
      <c r="K38" s="160"/>
      <c r="L38" s="60"/>
      <c r="M38" s="60"/>
      <c r="N38" s="223"/>
      <c r="O38" s="184"/>
      <c r="P38" s="184"/>
      <c r="Q38" s="460"/>
      <c r="R38" s="184"/>
      <c r="S38" s="635">
        <v>106783.43043000001</v>
      </c>
      <c r="T38" s="866"/>
      <c r="U38" s="869">
        <v>97382</v>
      </c>
      <c r="V38" s="635">
        <v>97380.404650000011</v>
      </c>
      <c r="W38"/>
      <c r="X38"/>
      <c r="Y38"/>
    </row>
    <row r="39" spans="1:25" s="239" customFormat="1" x14ac:dyDescent="0.25">
      <c r="A39" s="235"/>
      <c r="B39" s="236" t="s">
        <v>145</v>
      </c>
      <c r="C39" s="236"/>
      <c r="D39" s="236"/>
      <c r="E39" s="900">
        <v>35</v>
      </c>
      <c r="F39" s="520">
        <f t="shared" si="5"/>
        <v>77786</v>
      </c>
      <c r="G39" s="901">
        <v>55325</v>
      </c>
      <c r="H39" s="240"/>
      <c r="I39" s="241">
        <v>22461</v>
      </c>
      <c r="J39" s="241"/>
      <c r="K39" s="241"/>
      <c r="L39" s="241"/>
      <c r="M39" s="241"/>
      <c r="N39" s="434"/>
      <c r="O39" s="583"/>
      <c r="P39" s="238"/>
      <c r="Q39" s="632"/>
      <c r="R39" s="606"/>
      <c r="S39" s="238">
        <v>48694.683520000006</v>
      </c>
      <c r="T39" s="139"/>
      <c r="U39" s="522">
        <v>41556</v>
      </c>
      <c r="V39" s="238">
        <v>41555.910819999997</v>
      </c>
      <c r="W39"/>
      <c r="X39"/>
      <c r="Y39"/>
    </row>
    <row r="40" spans="1:25" s="14" customFormat="1" x14ac:dyDescent="0.25">
      <c r="A40" s="438"/>
      <c r="B40" s="442" t="s">
        <v>56</v>
      </c>
      <c r="C40" s="442"/>
      <c r="D40" s="442"/>
      <c r="E40" s="867">
        <v>36</v>
      </c>
      <c r="F40" s="61">
        <f t="shared" si="5"/>
        <v>0</v>
      </c>
      <c r="G40" s="912">
        <v>0</v>
      </c>
      <c r="H40" s="183"/>
      <c r="I40" s="60"/>
      <c r="J40" s="160"/>
      <c r="K40" s="160"/>
      <c r="L40" s="60"/>
      <c r="M40" s="60"/>
      <c r="N40" s="223"/>
      <c r="O40" s="184"/>
      <c r="P40" s="184"/>
      <c r="Q40" s="460"/>
      <c r="R40" s="184"/>
      <c r="S40" s="635">
        <v>0</v>
      </c>
      <c r="T40" s="866"/>
      <c r="U40" s="869">
        <v>0</v>
      </c>
      <c r="V40" s="635">
        <v>0</v>
      </c>
      <c r="W40"/>
      <c r="X40"/>
      <c r="Y40"/>
    </row>
    <row r="41" spans="1:25" s="14" customFormat="1" x14ac:dyDescent="0.25">
      <c r="A41" s="438"/>
      <c r="B41" s="442" t="s">
        <v>57</v>
      </c>
      <c r="C41" s="442"/>
      <c r="D41" s="442"/>
      <c r="E41" s="867">
        <v>37</v>
      </c>
      <c r="F41" s="61">
        <f t="shared" si="5"/>
        <v>84455</v>
      </c>
      <c r="G41" s="912">
        <v>83565</v>
      </c>
      <c r="H41" s="183"/>
      <c r="I41" s="60">
        <v>890</v>
      </c>
      <c r="J41" s="160"/>
      <c r="K41" s="160"/>
      <c r="L41" s="60"/>
      <c r="M41" s="60"/>
      <c r="N41" s="223"/>
      <c r="O41" s="184"/>
      <c r="P41" s="184"/>
      <c r="Q41" s="460"/>
      <c r="R41" s="184"/>
      <c r="S41" s="635">
        <v>84455.184789999999</v>
      </c>
      <c r="T41" s="866"/>
      <c r="U41" s="869">
        <v>76627</v>
      </c>
      <c r="V41" s="635">
        <v>76626.838180000006</v>
      </c>
      <c r="W41"/>
      <c r="X41"/>
      <c r="Y41"/>
    </row>
    <row r="42" spans="1:25" s="14" customFormat="1" x14ac:dyDescent="0.25">
      <c r="A42" s="438"/>
      <c r="B42" s="442" t="s">
        <v>58</v>
      </c>
      <c r="C42" s="442"/>
      <c r="D42" s="442"/>
      <c r="E42" s="867">
        <v>38</v>
      </c>
      <c r="F42" s="61">
        <f t="shared" si="5"/>
        <v>33888</v>
      </c>
      <c r="G42" s="913">
        <v>0</v>
      </c>
      <c r="H42" s="183">
        <v>15832</v>
      </c>
      <c r="I42" s="60"/>
      <c r="J42" s="160">
        <v>5659</v>
      </c>
      <c r="K42" s="160"/>
      <c r="L42" s="60"/>
      <c r="M42" s="60">
        <v>2900</v>
      </c>
      <c r="N42" s="223">
        <v>9497</v>
      </c>
      <c r="O42" s="184"/>
      <c r="P42" s="184"/>
      <c r="Q42" s="460"/>
      <c r="R42" s="184"/>
      <c r="S42" s="635">
        <v>29899.52018</v>
      </c>
      <c r="T42" s="914"/>
      <c r="U42" s="869">
        <v>36458</v>
      </c>
      <c r="V42" s="635">
        <v>30800.24957</v>
      </c>
      <c r="W42"/>
      <c r="X42"/>
      <c r="Y42"/>
    </row>
    <row r="43" spans="1:25" s="14" customFormat="1" x14ac:dyDescent="0.25">
      <c r="A43" s="445"/>
      <c r="B43" s="446" t="s">
        <v>46</v>
      </c>
      <c r="C43" s="446"/>
      <c r="D43" s="446"/>
      <c r="E43" s="915">
        <v>39</v>
      </c>
      <c r="F43" s="904">
        <f t="shared" si="5"/>
        <v>16600</v>
      </c>
      <c r="G43" s="916">
        <v>16600</v>
      </c>
      <c r="H43" s="461"/>
      <c r="I43" s="435"/>
      <c r="J43" s="462"/>
      <c r="K43" s="462"/>
      <c r="L43" s="435"/>
      <c r="M43" s="435"/>
      <c r="N43" s="322"/>
      <c r="O43" s="103"/>
      <c r="P43" s="103"/>
      <c r="Q43" s="463"/>
      <c r="R43" s="103"/>
      <c r="S43" s="637">
        <v>16518.72669</v>
      </c>
      <c r="T43" s="866"/>
      <c r="U43" s="917">
        <v>9606</v>
      </c>
      <c r="V43" s="637">
        <v>9605.9651099999992</v>
      </c>
      <c r="W43"/>
      <c r="X43"/>
      <c r="Y43"/>
    </row>
    <row r="44" spans="1:25" s="14" customFormat="1" ht="13.8" thickBot="1" x14ac:dyDescent="0.3">
      <c r="A44" s="438" t="s">
        <v>169</v>
      </c>
      <c r="B44" s="441"/>
      <c r="C44" s="441"/>
      <c r="D44" s="441"/>
      <c r="E44" s="903">
        <v>40</v>
      </c>
      <c r="F44" s="918">
        <f t="shared" ref="F44:S44" si="6">F29+F33+F37+F41+F42+F43-F6-F27</f>
        <v>1433</v>
      </c>
      <c r="G44" s="919">
        <f t="shared" si="6"/>
        <v>1433</v>
      </c>
      <c r="H44" s="920">
        <f t="shared" si="6"/>
        <v>0</v>
      </c>
      <c r="I44" s="921">
        <f t="shared" si="6"/>
        <v>0</v>
      </c>
      <c r="J44" s="921">
        <f t="shared" si="6"/>
        <v>0</v>
      </c>
      <c r="K44" s="921">
        <f t="shared" si="6"/>
        <v>0</v>
      </c>
      <c r="L44" s="921">
        <f t="shared" si="6"/>
        <v>0</v>
      </c>
      <c r="M44" s="921">
        <f t="shared" si="6"/>
        <v>0</v>
      </c>
      <c r="N44" s="921">
        <f t="shared" si="6"/>
        <v>0</v>
      </c>
      <c r="O44" s="515">
        <f t="shared" si="6"/>
        <v>0</v>
      </c>
      <c r="P44" s="515">
        <f t="shared" si="6"/>
        <v>0</v>
      </c>
      <c r="Q44" s="578">
        <f t="shared" si="6"/>
        <v>0</v>
      </c>
      <c r="R44" s="515">
        <f t="shared" si="6"/>
        <v>0</v>
      </c>
      <c r="S44" s="515">
        <f t="shared" si="6"/>
        <v>3708.3809999999303</v>
      </c>
      <c r="T44" s="139"/>
      <c r="U44" s="922">
        <f>U29+U33+U37+U41+U42+U43-U6-U27</f>
        <v>604</v>
      </c>
      <c r="V44" s="918">
        <f>V29+V33+V37+V41+V42+V43-V6-V27</f>
        <v>1400.2006200001688</v>
      </c>
      <c r="W44"/>
      <c r="X44"/>
      <c r="Y44"/>
    </row>
    <row r="45" spans="1:25" ht="13.8" thickBot="1" x14ac:dyDescent="0.3">
      <c r="A45" s="854" t="s">
        <v>168</v>
      </c>
      <c r="B45" s="855"/>
      <c r="C45" s="855"/>
      <c r="D45" s="855"/>
      <c r="E45" s="858">
        <v>41</v>
      </c>
      <c r="F45" s="859">
        <f t="shared" ref="F45:P45" si="7">F28-F5</f>
        <v>1433</v>
      </c>
      <c r="G45" s="860">
        <f t="shared" si="7"/>
        <v>1433</v>
      </c>
      <c r="H45" s="861">
        <f t="shared" si="7"/>
        <v>0</v>
      </c>
      <c r="I45" s="861">
        <f>I28-I5</f>
        <v>0</v>
      </c>
      <c r="J45" s="861">
        <f t="shared" si="7"/>
        <v>0</v>
      </c>
      <c r="K45" s="861">
        <f t="shared" si="7"/>
        <v>0</v>
      </c>
      <c r="L45" s="861">
        <f t="shared" si="7"/>
        <v>0</v>
      </c>
      <c r="M45" s="861">
        <f t="shared" si="7"/>
        <v>0</v>
      </c>
      <c r="N45" s="862">
        <f>N28-N5</f>
        <v>0</v>
      </c>
      <c r="O45" s="863">
        <f t="shared" si="7"/>
        <v>0</v>
      </c>
      <c r="P45" s="832">
        <f t="shared" si="7"/>
        <v>0</v>
      </c>
      <c r="Q45" s="864"/>
      <c r="R45" s="832">
        <f>R28-R5</f>
        <v>0</v>
      </c>
      <c r="S45" s="865">
        <f>S28-S5</f>
        <v>3708.3809999999357</v>
      </c>
      <c r="T45" s="911"/>
      <c r="U45" s="859">
        <f>U28-U5</f>
        <v>604</v>
      </c>
      <c r="V45" s="859">
        <f>V28-V5</f>
        <v>1400.2006200001342</v>
      </c>
    </row>
    <row r="46" spans="1:25" x14ac:dyDescent="0.25">
      <c r="A46" s="431" t="s">
        <v>213</v>
      </c>
      <c r="C46" s="24"/>
      <c r="D46" s="63"/>
      <c r="E46" s="465" t="s">
        <v>162</v>
      </c>
      <c r="F46" s="568"/>
      <c r="G46" s="568"/>
      <c r="H46" s="564">
        <v>8666.6173099999978</v>
      </c>
      <c r="I46" s="564">
        <v>3399.6313500000001</v>
      </c>
      <c r="J46" s="564">
        <v>3274.9935599999999</v>
      </c>
      <c r="K46" s="564">
        <v>16930.112189999996</v>
      </c>
      <c r="L46" s="564">
        <v>6916.0590499999998</v>
      </c>
      <c r="M46" s="564">
        <v>13550.50907</v>
      </c>
      <c r="N46" s="565"/>
      <c r="O46" s="568"/>
      <c r="P46" s="568"/>
      <c r="Q46" s="565"/>
      <c r="R46" s="568"/>
      <c r="S46" s="568"/>
      <c r="T46" s="568"/>
      <c r="U46" s="568"/>
      <c r="V46" s="568"/>
    </row>
    <row r="47" spans="1:25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0</v>
      </c>
      <c r="G47" s="25"/>
      <c r="S47" s="501"/>
      <c r="T47" s="501"/>
      <c r="U47" s="501"/>
      <c r="V47" s="501"/>
    </row>
    <row r="48" spans="1:25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0</v>
      </c>
      <c r="G48" s="25"/>
      <c r="S48" s="501"/>
      <c r="T48" s="501"/>
      <c r="U48" s="501"/>
      <c r="V48" s="501"/>
    </row>
  </sheetData>
  <mergeCells count="5">
    <mergeCell ref="A3:D3"/>
    <mergeCell ref="C4:D4"/>
    <mergeCell ref="A47:D47"/>
    <mergeCell ref="A48:E48"/>
    <mergeCell ref="H3:N3"/>
  </mergeCells>
  <phoneticPr fontId="0" type="noConversion"/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89" orientation="landscape" r:id="rId1"/>
  <headerFooter alignWithMargins="0"/>
  <ignoredErrors>
    <ignoredError sqref="S6 U5:V5 G6 I6" formulaRange="1"/>
    <ignoredError sqref="F2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48"/>
  <sheetViews>
    <sheetView showGridLines="0" workbookViewId="0">
      <pane ySplit="5" topLeftCell="A6" activePane="bottomLeft" state="frozen"/>
      <selection activeCell="K46" sqref="K4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0" customWidth="1"/>
    <col min="6" max="6" width="10.44140625" style="24" customWidth="1"/>
    <col min="7" max="7" width="10.44140625" style="29" customWidth="1"/>
    <col min="8" max="14" width="6.5546875" style="29" customWidth="1"/>
    <col min="15" max="15" width="9.5546875" style="29" hidden="1" customWidth="1"/>
    <col min="16" max="16" width="10.44140625" style="29" hidden="1" customWidth="1" collapsed="1"/>
    <col min="17" max="17" width="8.44140625" style="174" hidden="1" customWidth="1"/>
    <col min="18" max="18" width="11.44140625" style="175" hidden="1" customWidth="1"/>
    <col min="19" max="19" width="10.44140625" style="175" customWidth="1" collapsed="1"/>
    <col min="20" max="20" width="2" style="141" customWidth="1"/>
    <col min="21" max="21" width="10.44140625" style="24" customWidth="1"/>
    <col min="22" max="22" width="10.44140625" style="175" customWidth="1" collapsed="1"/>
    <col min="24" max="24" width="9" bestFit="1" customWidth="1"/>
  </cols>
  <sheetData>
    <row r="1" spans="1:25" x14ac:dyDescent="0.25">
      <c r="E1" s="684"/>
      <c r="G1" s="24"/>
      <c r="H1" s="24"/>
      <c r="I1" s="24"/>
      <c r="J1" s="24"/>
      <c r="K1" s="24"/>
      <c r="L1" s="24"/>
      <c r="M1" s="24"/>
      <c r="N1" s="24"/>
      <c r="R1" s="174"/>
      <c r="S1" s="497"/>
      <c r="T1" s="139"/>
      <c r="V1" s="497"/>
    </row>
    <row r="2" spans="1:25" ht="13.8" thickBot="1" x14ac:dyDescent="0.3"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5" ht="15.75" customHeight="1" thickBot="1" x14ac:dyDescent="0.35">
      <c r="A3" s="1045" t="s">
        <v>207</v>
      </c>
      <c r="B3" s="1055"/>
      <c r="C3" s="1055"/>
      <c r="D3" s="1055"/>
      <c r="E3" s="835"/>
      <c r="F3" s="227" t="s">
        <v>0</v>
      </c>
      <c r="G3" s="836" t="s">
        <v>2</v>
      </c>
      <c r="H3" s="1056" t="s">
        <v>3</v>
      </c>
      <c r="I3" s="1056"/>
      <c r="J3" s="1056"/>
      <c r="K3" s="1056"/>
      <c r="L3" s="1056"/>
      <c r="M3" s="1056"/>
      <c r="N3" s="1057"/>
      <c r="O3" s="837" t="s">
        <v>1</v>
      </c>
      <c r="P3" s="838" t="s">
        <v>4</v>
      </c>
      <c r="Q3" s="227" t="s">
        <v>111</v>
      </c>
      <c r="R3" s="227" t="s">
        <v>112</v>
      </c>
      <c r="S3" s="706" t="s">
        <v>4</v>
      </c>
      <c r="T3" s="839"/>
      <c r="U3" s="840" t="s">
        <v>0</v>
      </c>
      <c r="V3" s="706" t="s">
        <v>4</v>
      </c>
    </row>
    <row r="4" spans="1:25" s="7" customFormat="1" ht="13.8" thickBot="1" x14ac:dyDescent="0.3">
      <c r="A4" s="841" t="s">
        <v>108</v>
      </c>
      <c r="B4" s="842"/>
      <c r="C4" s="1047" t="s">
        <v>71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849" t="s">
        <v>7</v>
      </c>
      <c r="P4" s="850">
        <v>2011</v>
      </c>
      <c r="Q4" s="849">
        <v>2016</v>
      </c>
      <c r="R4" s="849"/>
      <c r="S4" s="851">
        <v>2023</v>
      </c>
      <c r="T4" s="839"/>
      <c r="U4" s="852">
        <v>2023</v>
      </c>
      <c r="V4" s="853">
        <v>2022</v>
      </c>
      <c r="W4"/>
      <c r="X4"/>
      <c r="Y4"/>
    </row>
    <row r="5" spans="1:25" ht="13.8" thickBot="1" x14ac:dyDescent="0.3">
      <c r="A5" s="854" t="s">
        <v>166</v>
      </c>
      <c r="B5" s="855"/>
      <c r="C5" s="856"/>
      <c r="D5" s="857"/>
      <c r="E5" s="858">
        <v>1</v>
      </c>
      <c r="F5" s="859">
        <f t="shared" ref="F5:P5" si="0">SUM(F7:F27)</f>
        <v>290381</v>
      </c>
      <c r="G5" s="860">
        <f t="shared" si="0"/>
        <v>274928</v>
      </c>
      <c r="H5" s="861">
        <f t="shared" si="0"/>
        <v>1475</v>
      </c>
      <c r="I5" s="861">
        <f t="shared" si="0"/>
        <v>328</v>
      </c>
      <c r="J5" s="861">
        <f t="shared" si="0"/>
        <v>0</v>
      </c>
      <c r="K5" s="861">
        <f t="shared" si="0"/>
        <v>0</v>
      </c>
      <c r="L5" s="861">
        <f t="shared" si="0"/>
        <v>0</v>
      </c>
      <c r="M5" s="861">
        <f t="shared" si="0"/>
        <v>1400</v>
      </c>
      <c r="N5" s="862">
        <f>SUM(N7:N27)</f>
        <v>12250</v>
      </c>
      <c r="O5" s="863">
        <f t="shared" si="0"/>
        <v>0</v>
      </c>
      <c r="P5" s="832">
        <f t="shared" si="0"/>
        <v>0</v>
      </c>
      <c r="Q5" s="864">
        <f>IF(F5=0,0,P5/F5)</f>
        <v>0</v>
      </c>
      <c r="R5" s="832">
        <f>SUM(R7:R27)</f>
        <v>0</v>
      </c>
      <c r="S5" s="865">
        <f>SUM(S7:S27)</f>
        <v>277438.75200000004</v>
      </c>
      <c r="T5" s="866"/>
      <c r="U5" s="859">
        <f>SUM(U7:U27)</f>
        <v>261328</v>
      </c>
      <c r="V5" s="859">
        <f>SUM(V7:V27)</f>
        <v>256530</v>
      </c>
    </row>
    <row r="6" spans="1:25" s="14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>SUM(F7:F17)</f>
        <v>218130</v>
      </c>
      <c r="G6" s="868">
        <f>SUM(G7:G17)</f>
        <v>204455</v>
      </c>
      <c r="H6" s="325">
        <f t="shared" ref="H6:M6" si="1">SUM(H7:H17)</f>
        <v>0</v>
      </c>
      <c r="I6" s="323">
        <f t="shared" si="1"/>
        <v>25</v>
      </c>
      <c r="J6" s="323">
        <f t="shared" si="1"/>
        <v>0</v>
      </c>
      <c r="K6" s="323">
        <f t="shared" si="1"/>
        <v>0</v>
      </c>
      <c r="L6" s="323">
        <f t="shared" si="1"/>
        <v>0</v>
      </c>
      <c r="M6" s="323">
        <f t="shared" si="1"/>
        <v>1400</v>
      </c>
      <c r="N6" s="321">
        <f>SUM(N7:N17)</f>
        <v>12250</v>
      </c>
      <c r="O6" s="102">
        <f>SUM(O7:O17)</f>
        <v>0</v>
      </c>
      <c r="P6" s="102"/>
      <c r="Q6" s="457">
        <f>IF(F6=0,0,P6/F6)</f>
        <v>0</v>
      </c>
      <c r="R6" s="102">
        <f>SUM(R7:R17)</f>
        <v>0</v>
      </c>
      <c r="S6" s="102">
        <f>SUM(S7:S17)</f>
        <v>212618.53210000001</v>
      </c>
      <c r="T6" s="866"/>
      <c r="U6" s="869">
        <v>208400</v>
      </c>
      <c r="V6" s="61">
        <v>196868</v>
      </c>
      <c r="W6"/>
      <c r="X6"/>
      <c r="Y6"/>
    </row>
    <row r="7" spans="1:25" s="32" customFormat="1" x14ac:dyDescent="0.25">
      <c r="A7" s="31"/>
      <c r="C7" s="32" t="s">
        <v>16</v>
      </c>
      <c r="D7" s="33" t="s">
        <v>17</v>
      </c>
      <c r="E7" s="870">
        <v>3</v>
      </c>
      <c r="F7" s="871">
        <f>SUM(G7:N7)</f>
        <v>120000</v>
      </c>
      <c r="G7" s="872">
        <v>120000</v>
      </c>
      <c r="H7" s="873"/>
      <c r="I7" s="874"/>
      <c r="J7" s="875"/>
      <c r="K7" s="875"/>
      <c r="L7" s="874"/>
      <c r="M7" s="874"/>
      <c r="N7" s="876"/>
      <c r="O7" s="871"/>
      <c r="P7" s="871"/>
      <c r="Q7" s="877"/>
      <c r="R7" s="878"/>
      <c r="S7" s="665">
        <v>120045</v>
      </c>
      <c r="T7" s="217"/>
      <c r="U7" s="879">
        <v>114000</v>
      </c>
      <c r="V7" s="665">
        <v>112369</v>
      </c>
      <c r="W7"/>
      <c r="X7"/>
      <c r="Y7"/>
    </row>
    <row r="8" spans="1:25" s="32" customFormat="1" x14ac:dyDescent="0.25">
      <c r="A8" s="31"/>
      <c r="D8" s="33" t="s">
        <v>18</v>
      </c>
      <c r="E8" s="870">
        <v>4</v>
      </c>
      <c r="F8" s="871">
        <f t="shared" ref="F8:F27" si="2">SUM(G8:N8)</f>
        <v>2500</v>
      </c>
      <c r="G8" s="880">
        <v>2500</v>
      </c>
      <c r="H8" s="873"/>
      <c r="I8" s="874"/>
      <c r="J8" s="875"/>
      <c r="K8" s="875"/>
      <c r="L8" s="874"/>
      <c r="M8" s="874"/>
      <c r="N8" s="876"/>
      <c r="O8" s="871"/>
      <c r="P8" s="871"/>
      <c r="Q8" s="877"/>
      <c r="R8" s="878"/>
      <c r="S8" s="665">
        <v>3080</v>
      </c>
      <c r="T8" s="217"/>
      <c r="U8" s="879">
        <v>2700</v>
      </c>
      <c r="V8" s="665">
        <v>2498</v>
      </c>
      <c r="W8"/>
      <c r="X8"/>
      <c r="Y8"/>
    </row>
    <row r="9" spans="1:25" s="32" customFormat="1" x14ac:dyDescent="0.25">
      <c r="A9" s="31"/>
      <c r="D9" s="33" t="s">
        <v>19</v>
      </c>
      <c r="E9" s="870">
        <v>5</v>
      </c>
      <c r="F9" s="871">
        <f t="shared" si="2"/>
        <v>41955</v>
      </c>
      <c r="G9" s="880">
        <v>41955</v>
      </c>
      <c r="H9" s="873"/>
      <c r="I9" s="874"/>
      <c r="J9" s="875"/>
      <c r="K9" s="875"/>
      <c r="L9" s="874"/>
      <c r="M9" s="874"/>
      <c r="N9" s="876"/>
      <c r="O9" s="871"/>
      <c r="P9" s="871"/>
      <c r="Q9" s="877"/>
      <c r="R9" s="878"/>
      <c r="S9" s="665">
        <v>41717</v>
      </c>
      <c r="T9" s="217"/>
      <c r="U9" s="879">
        <v>39900</v>
      </c>
      <c r="V9" s="665">
        <v>38902</v>
      </c>
      <c r="W9"/>
      <c r="X9"/>
      <c r="Y9"/>
    </row>
    <row r="10" spans="1:25" s="32" customFormat="1" x14ac:dyDescent="0.25">
      <c r="A10" s="31"/>
      <c r="D10" s="33" t="s">
        <v>20</v>
      </c>
      <c r="E10" s="870">
        <v>6</v>
      </c>
      <c r="F10" s="871">
        <f t="shared" si="2"/>
        <v>6500</v>
      </c>
      <c r="G10" s="880">
        <v>6500</v>
      </c>
      <c r="H10" s="873"/>
      <c r="I10" s="874"/>
      <c r="J10" s="875"/>
      <c r="K10" s="875"/>
      <c r="L10" s="874"/>
      <c r="M10" s="874"/>
      <c r="N10" s="876"/>
      <c r="O10" s="871"/>
      <c r="P10" s="871"/>
      <c r="Q10" s="877"/>
      <c r="R10" s="871"/>
      <c r="S10" s="665">
        <v>5108</v>
      </c>
      <c r="T10" s="217"/>
      <c r="U10" s="879">
        <v>9000</v>
      </c>
      <c r="V10" s="665">
        <v>5182</v>
      </c>
      <c r="W10"/>
      <c r="X10"/>
      <c r="Y10"/>
    </row>
    <row r="11" spans="1:25" s="32" customFormat="1" x14ac:dyDescent="0.25">
      <c r="A11" s="31"/>
      <c r="D11" s="33" t="s">
        <v>21</v>
      </c>
      <c r="E11" s="870">
        <v>7</v>
      </c>
      <c r="F11" s="871">
        <f t="shared" si="2"/>
        <v>2000</v>
      </c>
      <c r="G11" s="880">
        <v>2000</v>
      </c>
      <c r="H11" s="873"/>
      <c r="I11" s="874"/>
      <c r="J11" s="875"/>
      <c r="K11" s="875"/>
      <c r="L11" s="874"/>
      <c r="M11" s="874"/>
      <c r="N11" s="876"/>
      <c r="O11" s="871"/>
      <c r="P11" s="871"/>
      <c r="Q11" s="877"/>
      <c r="R11" s="871"/>
      <c r="S11" s="665">
        <v>1132</v>
      </c>
      <c r="T11" s="217"/>
      <c r="U11" s="879">
        <v>1000</v>
      </c>
      <c r="V11" s="665">
        <v>945</v>
      </c>
      <c r="W11"/>
      <c r="X11"/>
      <c r="Y11"/>
    </row>
    <row r="12" spans="1:25" s="32" customFormat="1" x14ac:dyDescent="0.25">
      <c r="A12" s="31"/>
      <c r="D12" s="33" t="s">
        <v>22</v>
      </c>
      <c r="E12" s="870">
        <v>8</v>
      </c>
      <c r="F12" s="871">
        <f t="shared" si="2"/>
        <v>3500</v>
      </c>
      <c r="G12" s="880">
        <v>3500</v>
      </c>
      <c r="H12" s="873"/>
      <c r="I12" s="874"/>
      <c r="J12" s="875"/>
      <c r="K12" s="875"/>
      <c r="L12" s="874"/>
      <c r="M12" s="874"/>
      <c r="N12" s="876"/>
      <c r="O12" s="871"/>
      <c r="P12" s="871"/>
      <c r="Q12" s="877"/>
      <c r="R12" s="871"/>
      <c r="S12" s="665">
        <v>4117</v>
      </c>
      <c r="T12" s="217"/>
      <c r="U12" s="879">
        <v>3800</v>
      </c>
      <c r="V12" s="665">
        <v>3844</v>
      </c>
      <c r="W12"/>
      <c r="X12"/>
      <c r="Y12"/>
    </row>
    <row r="13" spans="1:25" s="32" customFormat="1" x14ac:dyDescent="0.25">
      <c r="A13" s="31"/>
      <c r="D13" s="33" t="s">
        <v>23</v>
      </c>
      <c r="E13" s="870">
        <v>9</v>
      </c>
      <c r="F13" s="871">
        <f t="shared" si="2"/>
        <v>9500</v>
      </c>
      <c r="G13" s="880">
        <v>9500</v>
      </c>
      <c r="H13" s="873"/>
      <c r="I13" s="874"/>
      <c r="J13" s="875"/>
      <c r="K13" s="875"/>
      <c r="L13" s="874"/>
      <c r="M13" s="874"/>
      <c r="N13" s="876"/>
      <c r="O13" s="871"/>
      <c r="P13" s="871"/>
      <c r="Q13" s="877"/>
      <c r="R13" s="871"/>
      <c r="S13" s="665">
        <v>9215</v>
      </c>
      <c r="T13" s="217"/>
      <c r="U13" s="879">
        <v>9500</v>
      </c>
      <c r="V13" s="665">
        <v>8069</v>
      </c>
      <c r="W13"/>
      <c r="X13"/>
      <c r="Y13"/>
    </row>
    <row r="14" spans="1:25" s="32" customFormat="1" x14ac:dyDescent="0.25">
      <c r="A14" s="31"/>
      <c r="D14" s="33" t="s">
        <v>24</v>
      </c>
      <c r="E14" s="870">
        <v>10</v>
      </c>
      <c r="F14" s="871">
        <f t="shared" si="2"/>
        <v>1500</v>
      </c>
      <c r="G14" s="872">
        <v>1500</v>
      </c>
      <c r="H14" s="873"/>
      <c r="I14" s="874"/>
      <c r="J14" s="875"/>
      <c r="K14" s="875"/>
      <c r="L14" s="874"/>
      <c r="M14" s="874"/>
      <c r="N14" s="876"/>
      <c r="O14" s="871"/>
      <c r="P14" s="871"/>
      <c r="Q14" s="877"/>
      <c r="R14" s="871"/>
      <c r="S14" s="665">
        <v>1252</v>
      </c>
      <c r="T14" s="217"/>
      <c r="U14" s="879">
        <v>1200</v>
      </c>
      <c r="V14" s="665">
        <v>906</v>
      </c>
      <c r="W14"/>
      <c r="X14"/>
      <c r="Y14"/>
    </row>
    <row r="15" spans="1:25" s="32" customFormat="1" x14ac:dyDescent="0.25">
      <c r="A15" s="31"/>
      <c r="D15" s="33" t="s">
        <v>25</v>
      </c>
      <c r="E15" s="870">
        <v>11</v>
      </c>
      <c r="F15" s="871">
        <f t="shared" si="2"/>
        <v>9000</v>
      </c>
      <c r="G15" s="880">
        <v>9000</v>
      </c>
      <c r="H15" s="873"/>
      <c r="I15" s="874"/>
      <c r="J15" s="875"/>
      <c r="K15" s="875"/>
      <c r="L15" s="874"/>
      <c r="M15" s="874"/>
      <c r="N15" s="876"/>
      <c r="O15" s="871"/>
      <c r="P15" s="871"/>
      <c r="Q15" s="877"/>
      <c r="R15" s="878"/>
      <c r="S15" s="665">
        <v>8245</v>
      </c>
      <c r="T15" s="217"/>
      <c r="U15" s="879">
        <v>10300</v>
      </c>
      <c r="V15" s="665">
        <v>9460</v>
      </c>
      <c r="W15"/>
      <c r="X15"/>
      <c r="Y15"/>
    </row>
    <row r="16" spans="1:25" s="32" customFormat="1" x14ac:dyDescent="0.25">
      <c r="A16" s="31"/>
      <c r="D16" s="33" t="s">
        <v>26</v>
      </c>
      <c r="E16" s="870">
        <v>12</v>
      </c>
      <c r="F16" s="871">
        <f t="shared" si="2"/>
        <v>12250</v>
      </c>
      <c r="G16" s="880"/>
      <c r="H16" s="873"/>
      <c r="I16" s="874"/>
      <c r="J16" s="875"/>
      <c r="K16" s="875"/>
      <c r="L16" s="874"/>
      <c r="M16" s="874"/>
      <c r="N16" s="876">
        <v>12250</v>
      </c>
      <c r="O16" s="871"/>
      <c r="P16" s="871"/>
      <c r="Q16" s="877"/>
      <c r="R16" s="871"/>
      <c r="S16" s="665">
        <v>8880</v>
      </c>
      <c r="T16" s="217"/>
      <c r="U16" s="879">
        <v>8000</v>
      </c>
      <c r="V16" s="665">
        <v>6134</v>
      </c>
      <c r="W16"/>
      <c r="X16"/>
      <c r="Y16"/>
    </row>
    <row r="17" spans="1:25" s="32" customFormat="1" x14ac:dyDescent="0.25">
      <c r="A17" s="31"/>
      <c r="D17" s="32" t="s">
        <v>27</v>
      </c>
      <c r="E17" s="881">
        <v>13</v>
      </c>
      <c r="F17" s="882">
        <f t="shared" si="2"/>
        <v>9425</v>
      </c>
      <c r="G17" s="883">
        <v>8000</v>
      </c>
      <c r="H17" s="884"/>
      <c r="I17" s="885">
        <v>25</v>
      </c>
      <c r="J17" s="886"/>
      <c r="K17" s="886"/>
      <c r="L17" s="885"/>
      <c r="M17" s="885">
        <v>1400</v>
      </c>
      <c r="N17" s="887"/>
      <c r="O17" s="882"/>
      <c r="P17" s="882"/>
      <c r="Q17" s="579"/>
      <c r="R17" s="882"/>
      <c r="S17" s="666">
        <v>9827.5321000000004</v>
      </c>
      <c r="T17" s="217"/>
      <c r="U17" s="888">
        <v>9000</v>
      </c>
      <c r="V17" s="667">
        <v>8559</v>
      </c>
      <c r="W17"/>
      <c r="X17"/>
      <c r="Y17"/>
    </row>
    <row r="18" spans="1:25" s="14" customFormat="1" x14ac:dyDescent="0.25">
      <c r="A18" s="438"/>
      <c r="B18" s="889" t="s">
        <v>28</v>
      </c>
      <c r="C18" s="889"/>
      <c r="D18" s="889"/>
      <c r="E18" s="890">
        <v>14</v>
      </c>
      <c r="F18" s="891">
        <f t="shared" si="2"/>
        <v>15000</v>
      </c>
      <c r="G18" s="892">
        <v>15000</v>
      </c>
      <c r="H18" s="893"/>
      <c r="I18" s="894"/>
      <c r="J18" s="895"/>
      <c r="K18" s="895"/>
      <c r="L18" s="894"/>
      <c r="M18" s="894"/>
      <c r="N18" s="896"/>
      <c r="O18" s="891"/>
      <c r="P18" s="891"/>
      <c r="Q18" s="897"/>
      <c r="R18" s="891"/>
      <c r="S18" s="898">
        <v>14040</v>
      </c>
      <c r="T18" s="866"/>
      <c r="U18" s="899">
        <v>15000</v>
      </c>
      <c r="V18" s="898">
        <v>14411</v>
      </c>
      <c r="W18"/>
      <c r="X18"/>
      <c r="Y18"/>
    </row>
    <row r="19" spans="1:25" s="14" customFormat="1" x14ac:dyDescent="0.25">
      <c r="A19" s="438"/>
      <c r="B19" s="442" t="s">
        <v>30</v>
      </c>
      <c r="C19" s="443"/>
      <c r="D19" s="443"/>
      <c r="E19" s="867">
        <v>15</v>
      </c>
      <c r="F19" s="61">
        <f t="shared" si="2"/>
        <v>0</v>
      </c>
      <c r="G19" s="868"/>
      <c r="H19" s="325"/>
      <c r="I19" s="323"/>
      <c r="J19" s="458"/>
      <c r="K19" s="458"/>
      <c r="L19" s="323"/>
      <c r="M19" s="323"/>
      <c r="N19" s="321"/>
      <c r="O19" s="61"/>
      <c r="P19" s="61"/>
      <c r="Q19" s="182"/>
      <c r="R19" s="61"/>
      <c r="S19" s="635">
        <v>90</v>
      </c>
      <c r="T19" s="866"/>
      <c r="U19" s="869">
        <v>80</v>
      </c>
      <c r="V19" s="635">
        <v>86</v>
      </c>
      <c r="W19"/>
      <c r="X19"/>
      <c r="Y19"/>
    </row>
    <row r="20" spans="1:25" s="14" customFormat="1" x14ac:dyDescent="0.25">
      <c r="A20" s="438"/>
      <c r="B20" s="442" t="s">
        <v>186</v>
      </c>
      <c r="C20" s="443"/>
      <c r="D20" s="443"/>
      <c r="E20" s="867">
        <v>16</v>
      </c>
      <c r="F20" s="61">
        <f t="shared" si="2"/>
        <v>4142</v>
      </c>
      <c r="G20" s="868">
        <v>2667</v>
      </c>
      <c r="H20" s="325">
        <v>1475</v>
      </c>
      <c r="I20" s="323"/>
      <c r="J20" s="458"/>
      <c r="K20" s="458"/>
      <c r="L20" s="323"/>
      <c r="M20" s="323"/>
      <c r="N20" s="321"/>
      <c r="O20" s="61"/>
      <c r="P20" s="61"/>
      <c r="Q20" s="182"/>
      <c r="R20" s="61"/>
      <c r="S20" s="635">
        <v>7512</v>
      </c>
      <c r="T20" s="866"/>
      <c r="U20" s="869">
        <v>5918</v>
      </c>
      <c r="V20" s="635">
        <v>6055</v>
      </c>
      <c r="W20"/>
      <c r="X20"/>
      <c r="Y20"/>
    </row>
    <row r="21" spans="1:25" s="14" customFormat="1" x14ac:dyDescent="0.25">
      <c r="A21" s="438"/>
      <c r="B21" s="442" t="s">
        <v>36</v>
      </c>
      <c r="C21" s="442"/>
      <c r="D21" s="442"/>
      <c r="E21" s="867">
        <v>17</v>
      </c>
      <c r="F21" s="61">
        <f t="shared" si="2"/>
        <v>0</v>
      </c>
      <c r="G21" s="868">
        <v>0</v>
      </c>
      <c r="H21" s="325"/>
      <c r="I21" s="323"/>
      <c r="J21" s="458"/>
      <c r="K21" s="458"/>
      <c r="L21" s="323"/>
      <c r="M21" s="323"/>
      <c r="N21" s="321"/>
      <c r="O21" s="61"/>
      <c r="P21" s="61"/>
      <c r="Q21" s="182"/>
      <c r="R21" s="61"/>
      <c r="S21" s="635">
        <v>20</v>
      </c>
      <c r="T21" s="866"/>
      <c r="U21" s="869">
        <v>20</v>
      </c>
      <c r="V21" s="635">
        <v>20</v>
      </c>
      <c r="W21"/>
      <c r="X21"/>
      <c r="Y21"/>
    </row>
    <row r="22" spans="1:25" s="239" customFormat="1" x14ac:dyDescent="0.25">
      <c r="A22" s="235"/>
      <c r="B22" s="236" t="s">
        <v>165</v>
      </c>
      <c r="C22" s="236"/>
      <c r="D22" s="236"/>
      <c r="E22" s="900">
        <v>18</v>
      </c>
      <c r="F22" s="520">
        <f t="shared" si="2"/>
        <v>18601</v>
      </c>
      <c r="G22" s="901">
        <v>18601</v>
      </c>
      <c r="H22" s="240"/>
      <c r="I22" s="241"/>
      <c r="J22" s="241"/>
      <c r="K22" s="241"/>
      <c r="L22" s="241"/>
      <c r="M22" s="241"/>
      <c r="N22" s="434"/>
      <c r="O22" s="583"/>
      <c r="P22" s="238"/>
      <c r="Q22" s="632"/>
      <c r="R22" s="606"/>
      <c r="S22" s="238">
        <v>2006</v>
      </c>
      <c r="T22" s="139"/>
      <c r="U22" s="522">
        <v>450</v>
      </c>
      <c r="V22" s="238">
        <v>8</v>
      </c>
      <c r="W22"/>
      <c r="X22"/>
      <c r="Y22"/>
    </row>
    <row r="23" spans="1:25" s="14" customFormat="1" x14ac:dyDescent="0.25">
      <c r="A23" s="438"/>
      <c r="B23" s="442" t="s">
        <v>40</v>
      </c>
      <c r="C23" s="442"/>
      <c r="D23" s="442"/>
      <c r="E23" s="867">
        <v>19</v>
      </c>
      <c r="F23" s="61">
        <f t="shared" si="2"/>
        <v>0</v>
      </c>
      <c r="G23" s="868">
        <v>0</v>
      </c>
      <c r="H23" s="325"/>
      <c r="I23" s="323"/>
      <c r="J23" s="458"/>
      <c r="K23" s="458"/>
      <c r="L23" s="323"/>
      <c r="M23" s="323"/>
      <c r="N23" s="321"/>
      <c r="O23" s="61"/>
      <c r="P23" s="61"/>
      <c r="Q23" s="182"/>
      <c r="R23" s="61"/>
      <c r="S23" s="635">
        <v>913</v>
      </c>
      <c r="T23" s="866"/>
      <c r="U23" s="869">
        <v>977</v>
      </c>
      <c r="V23" s="635">
        <v>1273</v>
      </c>
      <c r="W23"/>
      <c r="X23"/>
      <c r="Y23"/>
    </row>
    <row r="24" spans="1:25" s="14" customFormat="1" x14ac:dyDescent="0.25">
      <c r="A24" s="438"/>
      <c r="B24" s="442" t="s">
        <v>43</v>
      </c>
      <c r="C24" s="442"/>
      <c r="D24" s="442"/>
      <c r="E24" s="867">
        <v>20</v>
      </c>
      <c r="F24" s="61">
        <f t="shared" si="2"/>
        <v>19094</v>
      </c>
      <c r="G24" s="868">
        <v>18791</v>
      </c>
      <c r="H24" s="325"/>
      <c r="I24" s="323">
        <v>303</v>
      </c>
      <c r="J24" s="458"/>
      <c r="K24" s="458"/>
      <c r="L24" s="323"/>
      <c r="M24" s="323"/>
      <c r="N24" s="321"/>
      <c r="O24" s="61"/>
      <c r="P24" s="61"/>
      <c r="Q24" s="182"/>
      <c r="R24" s="61"/>
      <c r="S24" s="635">
        <v>13237</v>
      </c>
      <c r="T24" s="866"/>
      <c r="U24" s="869">
        <v>13091</v>
      </c>
      <c r="V24" s="635">
        <v>15680</v>
      </c>
      <c r="W24"/>
      <c r="X24"/>
      <c r="Y24"/>
    </row>
    <row r="25" spans="1:25" s="239" customFormat="1" x14ac:dyDescent="0.25">
      <c r="A25" s="235"/>
      <c r="B25" s="236" t="s">
        <v>145</v>
      </c>
      <c r="C25" s="236"/>
      <c r="D25" s="236"/>
      <c r="E25" s="900">
        <v>21</v>
      </c>
      <c r="F25" s="520">
        <f t="shared" si="2"/>
        <v>13514</v>
      </c>
      <c r="G25" s="901">
        <v>13514</v>
      </c>
      <c r="H25" s="240"/>
      <c r="I25" s="241"/>
      <c r="J25" s="241"/>
      <c r="K25" s="241"/>
      <c r="L25" s="241"/>
      <c r="M25" s="241"/>
      <c r="N25" s="434"/>
      <c r="O25" s="583"/>
      <c r="P25" s="238"/>
      <c r="Q25" s="632"/>
      <c r="R25" s="606"/>
      <c r="S25" s="238">
        <v>24982</v>
      </c>
      <c r="T25" s="139"/>
      <c r="U25" s="522">
        <v>15692</v>
      </c>
      <c r="V25" s="238">
        <v>21399</v>
      </c>
      <c r="W25"/>
      <c r="X25"/>
      <c r="Y25"/>
    </row>
    <row r="26" spans="1:25" s="14" customFormat="1" x14ac:dyDescent="0.25">
      <c r="A26" s="438"/>
      <c r="B26" s="442" t="s">
        <v>44</v>
      </c>
      <c r="C26" s="442"/>
      <c r="D26" s="442"/>
      <c r="E26" s="867">
        <v>22</v>
      </c>
      <c r="F26" s="61">
        <f t="shared" si="2"/>
        <v>0</v>
      </c>
      <c r="G26" s="868">
        <v>0</v>
      </c>
      <c r="H26" s="325"/>
      <c r="I26" s="323"/>
      <c r="J26" s="458"/>
      <c r="K26" s="458"/>
      <c r="L26" s="323"/>
      <c r="M26" s="323"/>
      <c r="N26" s="321"/>
      <c r="O26" s="61"/>
      <c r="P26" s="61"/>
      <c r="Q26" s="182"/>
      <c r="R26" s="61"/>
      <c r="S26" s="635"/>
      <c r="T26" s="866"/>
      <c r="U26" s="869">
        <v>0</v>
      </c>
      <c r="V26" s="635">
        <v>0</v>
      </c>
      <c r="W26"/>
      <c r="X26"/>
      <c r="Y26"/>
    </row>
    <row r="27" spans="1:25" s="14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904">
        <f t="shared" si="2"/>
        <v>1900</v>
      </c>
      <c r="G27" s="905">
        <v>1900</v>
      </c>
      <c r="H27" s="906"/>
      <c r="I27" s="907"/>
      <c r="J27" s="908"/>
      <c r="K27" s="908"/>
      <c r="L27" s="907"/>
      <c r="M27" s="907"/>
      <c r="N27" s="497"/>
      <c r="O27" s="61"/>
      <c r="P27" s="61"/>
      <c r="Q27" s="182"/>
      <c r="R27" s="103"/>
      <c r="S27" s="909">
        <v>2020.2198999999998</v>
      </c>
      <c r="T27" s="866"/>
      <c r="U27" s="910">
        <v>1700</v>
      </c>
      <c r="V27" s="909">
        <v>730</v>
      </c>
      <c r="W27"/>
      <c r="X27"/>
      <c r="Y27"/>
    </row>
    <row r="28" spans="1:25" ht="13.8" thickBot="1" x14ac:dyDescent="0.3">
      <c r="A28" s="854" t="s">
        <v>167</v>
      </c>
      <c r="B28" s="855"/>
      <c r="C28" s="855"/>
      <c r="D28" s="855"/>
      <c r="E28" s="858">
        <v>24</v>
      </c>
      <c r="F28" s="859">
        <f>SUM(F29:F43)</f>
        <v>291838</v>
      </c>
      <c r="G28" s="860">
        <f t="shared" ref="G28:M28" si="3">SUM(G29:G43)</f>
        <v>276385</v>
      </c>
      <c r="H28" s="861">
        <f t="shared" si="3"/>
        <v>1475</v>
      </c>
      <c r="I28" s="861">
        <f t="shared" si="3"/>
        <v>328</v>
      </c>
      <c r="J28" s="861">
        <f t="shared" si="3"/>
        <v>0</v>
      </c>
      <c r="K28" s="861">
        <f t="shared" si="3"/>
        <v>0</v>
      </c>
      <c r="L28" s="861">
        <f t="shared" si="3"/>
        <v>0</v>
      </c>
      <c r="M28" s="861">
        <f t="shared" si="3"/>
        <v>1400</v>
      </c>
      <c r="N28" s="862">
        <f>SUM(N29:N43)</f>
        <v>12250</v>
      </c>
      <c r="O28" s="863">
        <f>SUM(O29:O43)</f>
        <v>0</v>
      </c>
      <c r="P28" s="832">
        <f>SUM(P29:P43)</f>
        <v>0</v>
      </c>
      <c r="Q28" s="864">
        <f>IF(F28=0,0,P28/F28)</f>
        <v>0</v>
      </c>
      <c r="R28" s="832">
        <f>SUM(R29:R43)</f>
        <v>0</v>
      </c>
      <c r="S28" s="859">
        <f>SUM(S29:S43)</f>
        <v>279309</v>
      </c>
      <c r="T28" s="911"/>
      <c r="U28" s="859">
        <f>SUM(U29:U43)</f>
        <v>262219</v>
      </c>
      <c r="V28" s="859">
        <f>SUM(V29:V43)</f>
        <v>257144</v>
      </c>
    </row>
    <row r="29" spans="1:25" s="14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61">
        <f>SUM(G29:N29)</f>
        <v>132937</v>
      </c>
      <c r="G29" s="868">
        <v>132937</v>
      </c>
      <c r="H29" s="325"/>
      <c r="I29" s="323"/>
      <c r="J29" s="458"/>
      <c r="K29" s="458"/>
      <c r="L29" s="323"/>
      <c r="M29" s="323"/>
      <c r="N29" s="321"/>
      <c r="O29" s="102"/>
      <c r="P29" s="102"/>
      <c r="Q29" s="457"/>
      <c r="R29" s="102"/>
      <c r="S29" s="635">
        <v>131046</v>
      </c>
      <c r="T29" s="866"/>
      <c r="U29" s="869">
        <v>136075</v>
      </c>
      <c r="V29" s="635">
        <v>122416</v>
      </c>
      <c r="W29"/>
      <c r="X29"/>
      <c r="Y29"/>
    </row>
    <row r="30" spans="1:25" s="14" customFormat="1" x14ac:dyDescent="0.25">
      <c r="A30" s="438"/>
      <c r="B30" s="442" t="s">
        <v>28</v>
      </c>
      <c r="C30" s="442"/>
      <c r="D30" s="442"/>
      <c r="E30" s="867">
        <v>26</v>
      </c>
      <c r="F30" s="61">
        <f t="shared" ref="F30:F43" si="4">SUM(G30:N30)</f>
        <v>15000</v>
      </c>
      <c r="G30" s="912">
        <v>15000</v>
      </c>
      <c r="H30" s="183"/>
      <c r="I30" s="60"/>
      <c r="J30" s="160"/>
      <c r="K30" s="160"/>
      <c r="L30" s="60"/>
      <c r="M30" s="60"/>
      <c r="N30" s="223"/>
      <c r="O30" s="184"/>
      <c r="P30" s="184"/>
      <c r="Q30" s="460"/>
      <c r="R30" s="184"/>
      <c r="S30" s="635">
        <v>14040</v>
      </c>
      <c r="T30" s="866"/>
      <c r="U30" s="869">
        <v>15000</v>
      </c>
      <c r="V30" s="635">
        <v>14411</v>
      </c>
      <c r="W30"/>
      <c r="X30"/>
      <c r="Y30"/>
    </row>
    <row r="31" spans="1:25" s="14" customFormat="1" x14ac:dyDescent="0.25">
      <c r="A31" s="438"/>
      <c r="B31" s="442" t="s">
        <v>30</v>
      </c>
      <c r="C31" s="442"/>
      <c r="D31" s="442"/>
      <c r="E31" s="867">
        <v>27</v>
      </c>
      <c r="F31" s="61">
        <f t="shared" si="4"/>
        <v>0</v>
      </c>
      <c r="G31" s="912">
        <v>0</v>
      </c>
      <c r="H31" s="183"/>
      <c r="I31" s="60"/>
      <c r="J31" s="160"/>
      <c r="K31" s="160"/>
      <c r="L31" s="60"/>
      <c r="M31" s="60"/>
      <c r="N31" s="223"/>
      <c r="O31" s="184"/>
      <c r="P31" s="184"/>
      <c r="Q31" s="460"/>
      <c r="R31" s="184"/>
      <c r="S31" s="635">
        <v>90</v>
      </c>
      <c r="T31" s="866"/>
      <c r="U31" s="869">
        <v>80</v>
      </c>
      <c r="V31" s="635">
        <v>86</v>
      </c>
      <c r="W31"/>
      <c r="X31"/>
      <c r="Y31"/>
    </row>
    <row r="32" spans="1:25" s="14" customFormat="1" x14ac:dyDescent="0.25">
      <c r="A32" s="438"/>
      <c r="B32" s="442" t="s">
        <v>186</v>
      </c>
      <c r="C32" s="443"/>
      <c r="D32" s="443"/>
      <c r="E32" s="867">
        <v>28</v>
      </c>
      <c r="F32" s="61">
        <f t="shared" si="4"/>
        <v>4142</v>
      </c>
      <c r="G32" s="912">
        <v>2667</v>
      </c>
      <c r="H32" s="183">
        <v>1475</v>
      </c>
      <c r="I32" s="60"/>
      <c r="J32" s="160"/>
      <c r="K32" s="160"/>
      <c r="L32" s="60"/>
      <c r="M32" s="60"/>
      <c r="N32" s="223"/>
      <c r="O32" s="184"/>
      <c r="P32" s="184"/>
      <c r="Q32" s="460"/>
      <c r="R32" s="184"/>
      <c r="S32" s="635">
        <v>7512</v>
      </c>
      <c r="T32" s="866"/>
      <c r="U32" s="869">
        <v>5918</v>
      </c>
      <c r="V32" s="635">
        <v>6055</v>
      </c>
      <c r="W32"/>
      <c r="X32"/>
      <c r="Y32"/>
    </row>
    <row r="33" spans="1:25" s="14" customFormat="1" x14ac:dyDescent="0.25">
      <c r="A33" s="438"/>
      <c r="B33" s="442" t="s">
        <v>51</v>
      </c>
      <c r="C33" s="442"/>
      <c r="D33" s="442"/>
      <c r="E33" s="867">
        <v>29</v>
      </c>
      <c r="F33" s="61">
        <f t="shared" si="4"/>
        <v>0</v>
      </c>
      <c r="G33" s="912">
        <v>0</v>
      </c>
      <c r="H33" s="183"/>
      <c r="I33" s="60"/>
      <c r="J33" s="160"/>
      <c r="K33" s="160"/>
      <c r="L33" s="60"/>
      <c r="M33" s="60"/>
      <c r="N33" s="223"/>
      <c r="O33" s="184"/>
      <c r="P33" s="184"/>
      <c r="Q33" s="460"/>
      <c r="R33" s="184"/>
      <c r="S33" s="635">
        <v>0</v>
      </c>
      <c r="T33" s="866"/>
      <c r="U33" s="869">
        <v>0</v>
      </c>
      <c r="V33" s="635">
        <v>0</v>
      </c>
      <c r="W33"/>
      <c r="X33"/>
      <c r="Y33"/>
    </row>
    <row r="34" spans="1:25" s="14" customFormat="1" x14ac:dyDescent="0.25">
      <c r="A34" s="438"/>
      <c r="B34" s="442" t="s">
        <v>36</v>
      </c>
      <c r="C34" s="442"/>
      <c r="D34" s="442"/>
      <c r="E34" s="867">
        <v>30</v>
      </c>
      <c r="F34" s="61">
        <f t="shared" si="4"/>
        <v>0</v>
      </c>
      <c r="G34" s="912">
        <v>0</v>
      </c>
      <c r="H34" s="183"/>
      <c r="I34" s="60"/>
      <c r="J34" s="160"/>
      <c r="K34" s="160"/>
      <c r="L34" s="60"/>
      <c r="M34" s="60"/>
      <c r="N34" s="223"/>
      <c r="O34" s="184"/>
      <c r="P34" s="184"/>
      <c r="Q34" s="460"/>
      <c r="R34" s="184"/>
      <c r="S34" s="635">
        <v>20</v>
      </c>
      <c r="T34" s="866"/>
      <c r="U34" s="869">
        <v>20</v>
      </c>
      <c r="V34" s="635">
        <v>20</v>
      </c>
      <c r="W34"/>
      <c r="X34"/>
      <c r="Y34"/>
    </row>
    <row r="35" spans="1:25" s="239" customFormat="1" x14ac:dyDescent="0.25">
      <c r="A35" s="235"/>
      <c r="B35" s="236" t="s">
        <v>165</v>
      </c>
      <c r="C35" s="236"/>
      <c r="D35" s="236"/>
      <c r="E35" s="900">
        <v>31</v>
      </c>
      <c r="F35" s="520">
        <f t="shared" si="4"/>
        <v>18601</v>
      </c>
      <c r="G35" s="901">
        <v>18601</v>
      </c>
      <c r="H35" s="240"/>
      <c r="I35" s="241"/>
      <c r="J35" s="241"/>
      <c r="K35" s="241"/>
      <c r="L35" s="241"/>
      <c r="M35" s="241"/>
      <c r="N35" s="434"/>
      <c r="O35" s="583"/>
      <c r="P35" s="238"/>
      <c r="Q35" s="632"/>
      <c r="R35" s="606"/>
      <c r="S35" s="238">
        <v>2006</v>
      </c>
      <c r="T35" s="139"/>
      <c r="U35" s="522">
        <v>450</v>
      </c>
      <c r="V35" s="238">
        <v>8</v>
      </c>
      <c r="W35"/>
      <c r="X35"/>
      <c r="Y35"/>
    </row>
    <row r="36" spans="1:25" s="14" customFormat="1" x14ac:dyDescent="0.25">
      <c r="A36" s="438"/>
      <c r="B36" s="442" t="s">
        <v>53</v>
      </c>
      <c r="C36" s="442"/>
      <c r="D36" s="442"/>
      <c r="E36" s="867">
        <v>32</v>
      </c>
      <c r="F36" s="61">
        <f t="shared" si="4"/>
        <v>0</v>
      </c>
      <c r="G36" s="912">
        <v>0</v>
      </c>
      <c r="H36" s="183"/>
      <c r="I36" s="60"/>
      <c r="J36" s="60"/>
      <c r="K36" s="160"/>
      <c r="L36" s="60"/>
      <c r="M36" s="60"/>
      <c r="N36" s="223"/>
      <c r="O36" s="184"/>
      <c r="P36" s="184"/>
      <c r="Q36" s="460"/>
      <c r="R36" s="184"/>
      <c r="S36" s="635">
        <v>913</v>
      </c>
      <c r="T36" s="866"/>
      <c r="U36" s="869">
        <v>977</v>
      </c>
      <c r="V36" s="635">
        <v>1273</v>
      </c>
      <c r="W36"/>
      <c r="X36"/>
      <c r="Y36"/>
    </row>
    <row r="37" spans="1:25" s="14" customFormat="1" x14ac:dyDescent="0.25">
      <c r="A37" s="438"/>
      <c r="B37" s="442" t="s">
        <v>126</v>
      </c>
      <c r="C37" s="442"/>
      <c r="D37" s="442"/>
      <c r="E37" s="867">
        <v>33</v>
      </c>
      <c r="F37" s="61">
        <f t="shared" si="4"/>
        <v>34900</v>
      </c>
      <c r="G37" s="912">
        <v>34875</v>
      </c>
      <c r="H37" s="183"/>
      <c r="I37" s="60">
        <v>25</v>
      </c>
      <c r="J37" s="60"/>
      <c r="K37" s="160"/>
      <c r="L37" s="60"/>
      <c r="M37" s="60"/>
      <c r="N37" s="223"/>
      <c r="O37" s="184"/>
      <c r="P37" s="184"/>
      <c r="Q37" s="460"/>
      <c r="R37" s="184"/>
      <c r="S37" s="635">
        <v>34693</v>
      </c>
      <c r="T37" s="866"/>
      <c r="U37" s="869">
        <v>33916</v>
      </c>
      <c r="V37" s="635">
        <v>32186</v>
      </c>
      <c r="W37"/>
      <c r="X37"/>
      <c r="Y37"/>
    </row>
    <row r="38" spans="1:25" s="14" customFormat="1" x14ac:dyDescent="0.25">
      <c r="A38" s="438"/>
      <c r="B38" s="442" t="s">
        <v>55</v>
      </c>
      <c r="C38" s="442"/>
      <c r="D38" s="442"/>
      <c r="E38" s="867">
        <v>34</v>
      </c>
      <c r="F38" s="61">
        <f t="shared" si="4"/>
        <v>19094</v>
      </c>
      <c r="G38" s="912">
        <v>18791</v>
      </c>
      <c r="H38" s="183"/>
      <c r="I38" s="60">
        <v>303</v>
      </c>
      <c r="J38" s="60"/>
      <c r="K38" s="160"/>
      <c r="L38" s="60"/>
      <c r="M38" s="60"/>
      <c r="N38" s="223"/>
      <c r="O38" s="184"/>
      <c r="P38" s="184"/>
      <c r="Q38" s="460"/>
      <c r="R38" s="184"/>
      <c r="S38" s="635">
        <v>13237</v>
      </c>
      <c r="T38" s="866"/>
      <c r="U38" s="869">
        <v>13091</v>
      </c>
      <c r="V38" s="635">
        <v>15680</v>
      </c>
      <c r="W38"/>
      <c r="X38"/>
      <c r="Y38"/>
    </row>
    <row r="39" spans="1:25" s="239" customFormat="1" x14ac:dyDescent="0.25">
      <c r="A39" s="235"/>
      <c r="B39" s="236" t="s">
        <v>145</v>
      </c>
      <c r="C39" s="236"/>
      <c r="D39" s="236"/>
      <c r="E39" s="900">
        <v>35</v>
      </c>
      <c r="F39" s="520">
        <f t="shared" si="4"/>
        <v>13514</v>
      </c>
      <c r="G39" s="901">
        <v>13514</v>
      </c>
      <c r="H39" s="240"/>
      <c r="I39" s="241"/>
      <c r="J39" s="241"/>
      <c r="K39" s="241"/>
      <c r="L39" s="241"/>
      <c r="M39" s="241"/>
      <c r="N39" s="434"/>
      <c r="O39" s="583"/>
      <c r="P39" s="238"/>
      <c r="Q39" s="632"/>
      <c r="R39" s="606"/>
      <c r="S39" s="238">
        <v>24982</v>
      </c>
      <c r="T39" s="139"/>
      <c r="U39" s="522">
        <v>15692</v>
      </c>
      <c r="V39" s="238">
        <v>21399</v>
      </c>
      <c r="W39"/>
      <c r="X39"/>
      <c r="Y39"/>
    </row>
    <row r="40" spans="1:25" s="14" customFormat="1" x14ac:dyDescent="0.25">
      <c r="A40" s="438"/>
      <c r="B40" s="442" t="s">
        <v>56</v>
      </c>
      <c r="C40" s="442"/>
      <c r="D40" s="442"/>
      <c r="E40" s="867">
        <v>36</v>
      </c>
      <c r="F40" s="61">
        <f t="shared" si="4"/>
        <v>0</v>
      </c>
      <c r="G40" s="912">
        <v>0</v>
      </c>
      <c r="H40" s="183"/>
      <c r="I40" s="60"/>
      <c r="J40" s="160"/>
      <c r="K40" s="160"/>
      <c r="L40" s="60"/>
      <c r="M40" s="60"/>
      <c r="N40" s="223"/>
      <c r="O40" s="184"/>
      <c r="P40" s="184"/>
      <c r="Q40" s="460"/>
      <c r="R40" s="184"/>
      <c r="S40" s="635">
        <v>0</v>
      </c>
      <c r="T40" s="866"/>
      <c r="U40" s="869">
        <v>0</v>
      </c>
      <c r="V40" s="635">
        <v>0</v>
      </c>
      <c r="W40"/>
      <c r="X40"/>
      <c r="Y40"/>
    </row>
    <row r="41" spans="1:25" s="14" customFormat="1" x14ac:dyDescent="0.25">
      <c r="A41" s="438"/>
      <c r="B41" s="442" t="s">
        <v>57</v>
      </c>
      <c r="C41" s="442"/>
      <c r="D41" s="442"/>
      <c r="E41" s="867">
        <v>37</v>
      </c>
      <c r="F41" s="61">
        <f t="shared" si="4"/>
        <v>38000</v>
      </c>
      <c r="G41" s="912">
        <v>38000</v>
      </c>
      <c r="H41" s="183"/>
      <c r="I41" s="60"/>
      <c r="J41" s="160"/>
      <c r="K41" s="160"/>
      <c r="L41" s="60"/>
      <c r="M41" s="60"/>
      <c r="N41" s="223"/>
      <c r="O41" s="184"/>
      <c r="P41" s="184"/>
      <c r="Q41" s="460"/>
      <c r="R41" s="184"/>
      <c r="S41" s="635">
        <v>36686</v>
      </c>
      <c r="T41" s="866"/>
      <c r="U41" s="869">
        <v>39000</v>
      </c>
      <c r="V41" s="635">
        <v>31550</v>
      </c>
      <c r="W41"/>
      <c r="X41"/>
      <c r="Y41"/>
    </row>
    <row r="42" spans="1:25" s="14" customFormat="1" x14ac:dyDescent="0.25">
      <c r="A42" s="438"/>
      <c r="B42" s="442" t="s">
        <v>58</v>
      </c>
      <c r="C42" s="442"/>
      <c r="D42" s="442"/>
      <c r="E42" s="867">
        <v>38</v>
      </c>
      <c r="F42" s="61">
        <f t="shared" si="4"/>
        <v>13650</v>
      </c>
      <c r="G42" s="913">
        <v>0</v>
      </c>
      <c r="H42" s="183"/>
      <c r="I42" s="60"/>
      <c r="J42" s="160"/>
      <c r="K42" s="160"/>
      <c r="L42" s="60"/>
      <c r="M42" s="60">
        <v>1400</v>
      </c>
      <c r="N42" s="223">
        <v>12250</v>
      </c>
      <c r="O42" s="184"/>
      <c r="P42" s="184"/>
      <c r="Q42" s="460"/>
      <c r="R42" s="184"/>
      <c r="S42" s="635">
        <v>12010</v>
      </c>
      <c r="T42" s="914"/>
      <c r="U42" s="869">
        <v>0</v>
      </c>
      <c r="V42" s="635">
        <v>11267</v>
      </c>
      <c r="W42"/>
      <c r="X42"/>
      <c r="Y42"/>
    </row>
    <row r="43" spans="1:25" s="14" customFormat="1" x14ac:dyDescent="0.25">
      <c r="A43" s="445"/>
      <c r="B43" s="446" t="s">
        <v>46</v>
      </c>
      <c r="C43" s="446"/>
      <c r="D43" s="446"/>
      <c r="E43" s="915">
        <v>39</v>
      </c>
      <c r="F43" s="904">
        <f t="shared" si="4"/>
        <v>2000</v>
      </c>
      <c r="G43" s="916">
        <v>2000</v>
      </c>
      <c r="H43" s="461"/>
      <c r="I43" s="435"/>
      <c r="J43" s="462"/>
      <c r="K43" s="462"/>
      <c r="L43" s="435"/>
      <c r="M43" s="435"/>
      <c r="N43" s="322"/>
      <c r="O43" s="103"/>
      <c r="P43" s="103"/>
      <c r="Q43" s="463"/>
      <c r="R43" s="103"/>
      <c r="S43" s="637">
        <v>2074</v>
      </c>
      <c r="T43" s="866"/>
      <c r="U43" s="917">
        <v>2000</v>
      </c>
      <c r="V43" s="637">
        <v>793</v>
      </c>
      <c r="W43"/>
      <c r="X43"/>
      <c r="Y43"/>
    </row>
    <row r="44" spans="1:25" s="14" customFormat="1" ht="13.8" thickBot="1" x14ac:dyDescent="0.3">
      <c r="A44" s="438" t="s">
        <v>169</v>
      </c>
      <c r="B44" s="441"/>
      <c r="C44" s="441"/>
      <c r="D44" s="441"/>
      <c r="E44" s="903">
        <v>40</v>
      </c>
      <c r="F44" s="918">
        <f t="shared" ref="F44:S44" si="5">F29+F33+F37+F41+F42+F43-F6-F27</f>
        <v>1457</v>
      </c>
      <c r="G44" s="919">
        <f t="shared" si="5"/>
        <v>1457</v>
      </c>
      <c r="H44" s="920">
        <f t="shared" si="5"/>
        <v>0</v>
      </c>
      <c r="I44" s="921">
        <f t="shared" si="5"/>
        <v>0</v>
      </c>
      <c r="J44" s="921">
        <f t="shared" si="5"/>
        <v>0</v>
      </c>
      <c r="K44" s="921">
        <f t="shared" si="5"/>
        <v>0</v>
      </c>
      <c r="L44" s="921">
        <f t="shared" si="5"/>
        <v>0</v>
      </c>
      <c r="M44" s="921">
        <f t="shared" si="5"/>
        <v>0</v>
      </c>
      <c r="N44" s="921">
        <f t="shared" si="5"/>
        <v>0</v>
      </c>
      <c r="O44" s="515">
        <f t="shared" si="5"/>
        <v>0</v>
      </c>
      <c r="P44" s="515">
        <f t="shared" si="5"/>
        <v>0</v>
      </c>
      <c r="Q44" s="578">
        <f t="shared" si="5"/>
        <v>0</v>
      </c>
      <c r="R44" s="515">
        <f t="shared" si="5"/>
        <v>0</v>
      </c>
      <c r="S44" s="515">
        <f t="shared" si="5"/>
        <v>1870.2479999999889</v>
      </c>
      <c r="T44" s="139"/>
      <c r="U44" s="922">
        <f>U29+U33+U37+U41+U42+U43-U6-U27</f>
        <v>891</v>
      </c>
      <c r="V44" s="918">
        <f>V29+V33+V37+V41+V42+V43-V6-V27</f>
        <v>614</v>
      </c>
      <c r="W44"/>
      <c r="X44"/>
      <c r="Y44"/>
    </row>
    <row r="45" spans="1:25" ht="13.8" thickBot="1" x14ac:dyDescent="0.3">
      <c r="A45" s="854" t="s">
        <v>168</v>
      </c>
      <c r="B45" s="855"/>
      <c r="C45" s="855"/>
      <c r="D45" s="855"/>
      <c r="E45" s="858">
        <v>41</v>
      </c>
      <c r="F45" s="859">
        <f t="shared" ref="F45:P45" si="6">F28-F5</f>
        <v>1457</v>
      </c>
      <c r="G45" s="860">
        <f t="shared" si="6"/>
        <v>1457</v>
      </c>
      <c r="H45" s="861">
        <f t="shared" si="6"/>
        <v>0</v>
      </c>
      <c r="I45" s="861">
        <f t="shared" si="6"/>
        <v>0</v>
      </c>
      <c r="J45" s="861">
        <f t="shared" si="6"/>
        <v>0</v>
      </c>
      <c r="K45" s="861">
        <f t="shared" si="6"/>
        <v>0</v>
      </c>
      <c r="L45" s="861">
        <f t="shared" si="6"/>
        <v>0</v>
      </c>
      <c r="M45" s="861">
        <f t="shared" si="6"/>
        <v>0</v>
      </c>
      <c r="N45" s="862">
        <f>N28-N5</f>
        <v>0</v>
      </c>
      <c r="O45" s="863">
        <f t="shared" si="6"/>
        <v>0</v>
      </c>
      <c r="P45" s="832">
        <f t="shared" si="6"/>
        <v>0</v>
      </c>
      <c r="Q45" s="864"/>
      <c r="R45" s="832">
        <f>R28-R5</f>
        <v>0</v>
      </c>
      <c r="S45" s="865">
        <f>S28-S5</f>
        <v>1870.2479999999632</v>
      </c>
      <c r="T45" s="911"/>
      <c r="U45" s="859">
        <f>U28-U5</f>
        <v>891</v>
      </c>
      <c r="V45" s="859">
        <f>V28-V5</f>
        <v>614</v>
      </c>
    </row>
    <row r="46" spans="1:25" x14ac:dyDescent="0.25">
      <c r="A46" s="431" t="s">
        <v>214</v>
      </c>
      <c r="C46" s="24"/>
      <c r="D46" s="63"/>
      <c r="E46" s="469" t="s">
        <v>162</v>
      </c>
      <c r="F46" s="451"/>
      <c r="G46" s="451"/>
      <c r="H46" s="564">
        <v>57634.808519999999</v>
      </c>
      <c r="I46" s="564">
        <v>3038.9361599999993</v>
      </c>
      <c r="J46" s="564">
        <v>553.32578999999998</v>
      </c>
      <c r="K46" s="564">
        <v>11426.629730000001</v>
      </c>
      <c r="L46" s="564">
        <v>673.56733000000008</v>
      </c>
      <c r="M46" s="564">
        <v>8594.2049600000009</v>
      </c>
      <c r="N46" s="565"/>
      <c r="O46" s="451"/>
      <c r="P46" s="451"/>
      <c r="Q46" s="576"/>
      <c r="R46" s="577"/>
      <c r="S46" s="577"/>
      <c r="T46" s="577"/>
      <c r="U46" s="577"/>
      <c r="V46" s="577"/>
    </row>
    <row r="47" spans="1:25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0</v>
      </c>
      <c r="G47" s="25"/>
    </row>
    <row r="48" spans="1:25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0</v>
      </c>
      <c r="G48" s="25"/>
    </row>
  </sheetData>
  <mergeCells count="5">
    <mergeCell ref="A3:D3"/>
    <mergeCell ref="C4:D4"/>
    <mergeCell ref="A47:D47"/>
    <mergeCell ref="A48:E48"/>
    <mergeCell ref="H3:N3"/>
  </mergeCells>
  <phoneticPr fontId="0" type="noConversion"/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89" orientation="landscape" r:id="rId1"/>
  <headerFooter alignWithMargins="0"/>
  <ignoredErrors>
    <ignoredError sqref="F28" formula="1"/>
    <ignoredError sqref="G6 S6 U5:V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48"/>
  <sheetViews>
    <sheetView showGridLines="0" workbookViewId="0">
      <pane ySplit="5" topLeftCell="A6" activePane="bottomLeft" state="frozen"/>
      <selection activeCell="K46" sqref="K4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0" customWidth="1"/>
    <col min="6" max="6" width="10.44140625" style="24" customWidth="1"/>
    <col min="7" max="7" width="10.44140625" style="29" customWidth="1"/>
    <col min="8" max="14" width="6.5546875" style="29" customWidth="1"/>
    <col min="15" max="15" width="9.5546875" style="29" hidden="1" customWidth="1"/>
    <col min="16" max="16" width="9.88671875" style="29" hidden="1" customWidth="1" collapsed="1"/>
    <col min="17" max="17" width="8.5546875" style="174" hidden="1" customWidth="1"/>
    <col min="18" max="18" width="11.44140625" style="178" hidden="1" customWidth="1"/>
    <col min="19" max="19" width="10.44140625" style="29" customWidth="1" collapsed="1"/>
    <col min="20" max="20" width="2" style="141" customWidth="1"/>
    <col min="21" max="21" width="10.44140625" style="24" customWidth="1"/>
    <col min="22" max="22" width="10.44140625" style="29" customWidth="1" collapsed="1"/>
    <col min="24" max="24" width="9" bestFit="1" customWidth="1"/>
  </cols>
  <sheetData>
    <row r="1" spans="1:28" x14ac:dyDescent="0.25">
      <c r="E1" s="684"/>
      <c r="G1" s="24"/>
      <c r="H1" s="24"/>
      <c r="I1" s="24"/>
      <c r="J1" s="24"/>
      <c r="K1" s="24"/>
      <c r="L1" s="24"/>
      <c r="M1" s="24"/>
      <c r="N1" s="24"/>
      <c r="R1" s="174"/>
      <c r="S1" s="497"/>
      <c r="T1" s="139"/>
      <c r="V1" s="497"/>
    </row>
    <row r="2" spans="1:28" ht="13.8" thickBot="1" x14ac:dyDescent="0.3"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8" ht="15.75" customHeight="1" thickBot="1" x14ac:dyDescent="0.35">
      <c r="A3" s="1045" t="s">
        <v>207</v>
      </c>
      <c r="B3" s="1055"/>
      <c r="C3" s="1055"/>
      <c r="D3" s="1055"/>
      <c r="E3" s="835"/>
      <c r="F3" s="227" t="s">
        <v>0</v>
      </c>
      <c r="G3" s="836" t="s">
        <v>2</v>
      </c>
      <c r="H3" s="1056" t="s">
        <v>3</v>
      </c>
      <c r="I3" s="1056"/>
      <c r="J3" s="1056"/>
      <c r="K3" s="1056"/>
      <c r="L3" s="1056"/>
      <c r="M3" s="1056"/>
      <c r="N3" s="1057"/>
      <c r="O3" s="837" t="s">
        <v>1</v>
      </c>
      <c r="P3" s="838" t="s">
        <v>4</v>
      </c>
      <c r="Q3" s="227" t="s">
        <v>111</v>
      </c>
      <c r="R3" s="227" t="s">
        <v>112</v>
      </c>
      <c r="S3" s="706" t="s">
        <v>4</v>
      </c>
      <c r="T3" s="839"/>
      <c r="U3" s="840" t="s">
        <v>0</v>
      </c>
      <c r="V3" s="706" t="s">
        <v>4</v>
      </c>
    </row>
    <row r="4" spans="1:28" s="7" customFormat="1" ht="13.8" thickBot="1" x14ac:dyDescent="0.3">
      <c r="A4" s="841" t="s">
        <v>108</v>
      </c>
      <c r="B4" s="842"/>
      <c r="C4" s="1047" t="s">
        <v>72</v>
      </c>
      <c r="D4" s="1048"/>
      <c r="E4" s="843" t="s">
        <v>5</v>
      </c>
      <c r="F4" s="844">
        <v>2024</v>
      </c>
      <c r="G4" s="845" t="s">
        <v>8</v>
      </c>
      <c r="H4" s="25" t="s">
        <v>9</v>
      </c>
      <c r="I4" s="846" t="s">
        <v>10</v>
      </c>
      <c r="J4" s="847" t="s">
        <v>11</v>
      </c>
      <c r="K4" s="847" t="s">
        <v>160</v>
      </c>
      <c r="L4" s="846" t="s">
        <v>107</v>
      </c>
      <c r="M4" s="848" t="s">
        <v>12</v>
      </c>
      <c r="N4" s="848" t="s">
        <v>170</v>
      </c>
      <c r="O4" s="849" t="s">
        <v>7</v>
      </c>
      <c r="P4" s="850">
        <v>2011</v>
      </c>
      <c r="Q4" s="849">
        <v>2016</v>
      </c>
      <c r="R4" s="849"/>
      <c r="S4" s="851">
        <v>2023</v>
      </c>
      <c r="T4" s="839"/>
      <c r="U4" s="852">
        <v>2023</v>
      </c>
      <c r="V4" s="853">
        <v>2022</v>
      </c>
      <c r="W4"/>
      <c r="X4"/>
      <c r="Y4"/>
    </row>
    <row r="5" spans="1:28" ht="13.8" thickBot="1" x14ac:dyDescent="0.3">
      <c r="A5" s="854" t="s">
        <v>166</v>
      </c>
      <c r="B5" s="855"/>
      <c r="C5" s="856"/>
      <c r="D5" s="857"/>
      <c r="E5" s="858">
        <v>1</v>
      </c>
      <c r="F5" s="859">
        <f t="shared" ref="F5:P5" si="0">SUM(F7:F27)</f>
        <v>406246.37778999994</v>
      </c>
      <c r="G5" s="860">
        <f t="shared" si="0"/>
        <v>372013.98643999995</v>
      </c>
      <c r="H5" s="861">
        <f t="shared" si="0"/>
        <v>15662.491</v>
      </c>
      <c r="I5" s="861">
        <f t="shared" si="0"/>
        <v>11434.90035</v>
      </c>
      <c r="J5" s="861">
        <f t="shared" si="0"/>
        <v>585</v>
      </c>
      <c r="K5" s="861">
        <f t="shared" si="0"/>
        <v>0</v>
      </c>
      <c r="L5" s="861">
        <f t="shared" si="0"/>
        <v>0</v>
      </c>
      <c r="M5" s="861">
        <f t="shared" si="0"/>
        <v>3000</v>
      </c>
      <c r="N5" s="862">
        <f>SUM(N7:N27)</f>
        <v>3550</v>
      </c>
      <c r="O5" s="863">
        <f t="shared" si="0"/>
        <v>0</v>
      </c>
      <c r="P5" s="832">
        <f t="shared" si="0"/>
        <v>0</v>
      </c>
      <c r="Q5" s="864">
        <f>IF(F5=0,0,P5/F5)</f>
        <v>0</v>
      </c>
      <c r="R5" s="832">
        <f>SUM(R7:R27)</f>
        <v>0</v>
      </c>
      <c r="S5" s="865">
        <f>SUM(S7:S27)</f>
        <v>442862.37734000006</v>
      </c>
      <c r="T5" s="866"/>
      <c r="U5" s="859">
        <f>SUM(U7:U27)</f>
        <v>398768.92815000005</v>
      </c>
      <c r="V5" s="859">
        <f>SUM(V7:V27)</f>
        <v>421426.14507000003</v>
      </c>
    </row>
    <row r="6" spans="1:28" s="14" customFormat="1" x14ac:dyDescent="0.25">
      <c r="A6" s="438" t="s">
        <v>14</v>
      </c>
      <c r="B6" s="439" t="s">
        <v>15</v>
      </c>
      <c r="C6" s="443"/>
      <c r="D6" s="443"/>
      <c r="E6" s="867">
        <v>2</v>
      </c>
      <c r="F6" s="61">
        <f t="shared" ref="F6:P6" si="1">SUM(F7:F17)</f>
        <v>284184</v>
      </c>
      <c r="G6" s="868">
        <f>SUM(G7:G17)</f>
        <v>259584</v>
      </c>
      <c r="H6" s="325">
        <f t="shared" si="1"/>
        <v>14700</v>
      </c>
      <c r="I6" s="323">
        <f t="shared" si="1"/>
        <v>2765</v>
      </c>
      <c r="J6" s="323">
        <f t="shared" si="1"/>
        <v>585</v>
      </c>
      <c r="K6" s="323">
        <f>SUM(K7:K17)</f>
        <v>0</v>
      </c>
      <c r="L6" s="323">
        <f t="shared" si="1"/>
        <v>0</v>
      </c>
      <c r="M6" s="323">
        <f t="shared" si="1"/>
        <v>3000</v>
      </c>
      <c r="N6" s="321">
        <f>SUM(N7:N17)</f>
        <v>3550</v>
      </c>
      <c r="O6" s="102">
        <f>SUM(O7:O17)</f>
        <v>0</v>
      </c>
      <c r="P6" s="102">
        <f t="shared" si="1"/>
        <v>0</v>
      </c>
      <c r="Q6" s="457">
        <f>IF(F6=0,0,P6/F6)</f>
        <v>0</v>
      </c>
      <c r="R6" s="102">
        <f>SUM(R7:R17)</f>
        <v>0</v>
      </c>
      <c r="S6" s="102">
        <f>SUM(S7:S17)</f>
        <v>295332.51052000007</v>
      </c>
      <c r="T6" s="866"/>
      <c r="U6" s="869">
        <v>284712.17</v>
      </c>
      <c r="V6" s="61">
        <v>282859.62412000005</v>
      </c>
      <c r="W6"/>
      <c r="X6"/>
      <c r="Y6"/>
    </row>
    <row r="7" spans="1:28" s="32" customFormat="1" x14ac:dyDescent="0.25">
      <c r="A7" s="31"/>
      <c r="C7" s="32" t="s">
        <v>16</v>
      </c>
      <c r="D7" s="33" t="s">
        <v>17</v>
      </c>
      <c r="E7" s="870">
        <v>3</v>
      </c>
      <c r="F7" s="871">
        <f>SUM(G7:N7)</f>
        <v>166500</v>
      </c>
      <c r="G7" s="872">
        <v>159000</v>
      </c>
      <c r="H7" s="873">
        <v>6400</v>
      </c>
      <c r="I7" s="874">
        <v>1100</v>
      </c>
      <c r="J7" s="875"/>
      <c r="K7" s="875"/>
      <c r="L7" s="874"/>
      <c r="M7" s="874"/>
      <c r="N7" s="876"/>
      <c r="O7" s="871"/>
      <c r="P7" s="871"/>
      <c r="Q7" s="877"/>
      <c r="R7" s="878"/>
      <c r="S7" s="665">
        <v>162433.09901000001</v>
      </c>
      <c r="T7" s="217"/>
      <c r="U7" s="879">
        <v>164300</v>
      </c>
      <c r="V7" s="665">
        <v>149969.69690000001</v>
      </c>
      <c r="W7"/>
      <c r="X7"/>
      <c r="Y7"/>
    </row>
    <row r="8" spans="1:28" s="32" customFormat="1" x14ac:dyDescent="0.25">
      <c r="A8" s="31"/>
      <c r="D8" s="33" t="s">
        <v>18</v>
      </c>
      <c r="E8" s="870">
        <v>4</v>
      </c>
      <c r="F8" s="871">
        <f t="shared" ref="F8:F27" si="2">SUM(G8:N8)</f>
        <v>3600</v>
      </c>
      <c r="G8" s="880">
        <v>3000</v>
      </c>
      <c r="H8" s="873">
        <v>600</v>
      </c>
      <c r="I8" s="874"/>
      <c r="J8" s="875"/>
      <c r="K8" s="875"/>
      <c r="L8" s="874"/>
      <c r="M8" s="874"/>
      <c r="N8" s="876"/>
      <c r="O8" s="871"/>
      <c r="P8" s="871"/>
      <c r="Q8" s="877"/>
      <c r="R8" s="878"/>
      <c r="S8" s="665">
        <v>5171.2690000000002</v>
      </c>
      <c r="T8" s="217"/>
      <c r="U8" s="879">
        <v>3800</v>
      </c>
      <c r="V8" s="665">
        <v>5960.7297200000003</v>
      </c>
      <c r="W8"/>
      <c r="X8"/>
      <c r="Y8"/>
    </row>
    <row r="9" spans="1:28" s="32" customFormat="1" x14ac:dyDescent="0.25">
      <c r="A9" s="31"/>
      <c r="D9" s="33" t="s">
        <v>19</v>
      </c>
      <c r="E9" s="870">
        <v>5</v>
      </c>
      <c r="F9" s="871">
        <f t="shared" si="2"/>
        <v>58707</v>
      </c>
      <c r="G9" s="880">
        <v>55650</v>
      </c>
      <c r="H9" s="873">
        <v>2240</v>
      </c>
      <c r="I9" s="874">
        <v>385</v>
      </c>
      <c r="J9" s="875">
        <v>432</v>
      </c>
      <c r="K9" s="875"/>
      <c r="L9" s="874"/>
      <c r="M9" s="874"/>
      <c r="N9" s="876"/>
      <c r="O9" s="871"/>
      <c r="P9" s="871"/>
      <c r="Q9" s="877"/>
      <c r="R9" s="878"/>
      <c r="S9" s="665">
        <v>56223.563040000001</v>
      </c>
      <c r="T9" s="217"/>
      <c r="U9" s="879">
        <v>55862.000000000007</v>
      </c>
      <c r="V9" s="665">
        <v>51984.1924</v>
      </c>
      <c r="W9"/>
      <c r="X9"/>
      <c r="Y9"/>
    </row>
    <row r="10" spans="1:28" s="32" customFormat="1" x14ac:dyDescent="0.25">
      <c r="A10" s="31"/>
      <c r="D10" s="33" t="s">
        <v>20</v>
      </c>
      <c r="E10" s="870">
        <v>6</v>
      </c>
      <c r="F10" s="871">
        <f t="shared" si="2"/>
        <v>5200</v>
      </c>
      <c r="G10" s="880">
        <v>5200</v>
      </c>
      <c r="H10" s="873"/>
      <c r="I10" s="874"/>
      <c r="J10" s="875"/>
      <c r="K10" s="875"/>
      <c r="L10" s="874"/>
      <c r="M10" s="874"/>
      <c r="N10" s="876"/>
      <c r="O10" s="871"/>
      <c r="P10" s="871"/>
      <c r="Q10" s="877"/>
      <c r="R10" s="871"/>
      <c r="S10" s="665">
        <v>4848.6743800000004</v>
      </c>
      <c r="T10" s="217"/>
      <c r="U10" s="879">
        <v>7458</v>
      </c>
      <c r="V10" s="665">
        <v>4682.4319400000004</v>
      </c>
      <c r="W10"/>
      <c r="X10"/>
      <c r="Y10"/>
    </row>
    <row r="11" spans="1:28" s="32" customFormat="1" x14ac:dyDescent="0.25">
      <c r="A11" s="31"/>
      <c r="D11" s="33" t="s">
        <v>21</v>
      </c>
      <c r="E11" s="870">
        <v>7</v>
      </c>
      <c r="F11" s="871">
        <f t="shared" si="2"/>
        <v>2260</v>
      </c>
      <c r="G11" s="880">
        <v>2000</v>
      </c>
      <c r="H11" s="873">
        <v>260</v>
      </c>
      <c r="I11" s="874"/>
      <c r="J11" s="875"/>
      <c r="K11" s="875"/>
      <c r="L11" s="874"/>
      <c r="M11" s="874"/>
      <c r="N11" s="876"/>
      <c r="O11" s="871"/>
      <c r="P11" s="871"/>
      <c r="Q11" s="877"/>
      <c r="R11" s="871"/>
      <c r="S11" s="665">
        <v>921.13619000000006</v>
      </c>
      <c r="T11" s="217"/>
      <c r="U11" s="879">
        <v>1500</v>
      </c>
      <c r="V11" s="665">
        <v>971.89588000000003</v>
      </c>
      <c r="W11"/>
      <c r="X11"/>
      <c r="Y11"/>
    </row>
    <row r="12" spans="1:28" s="32" customFormat="1" x14ac:dyDescent="0.25">
      <c r="A12" s="31"/>
      <c r="D12" s="33" t="s">
        <v>22</v>
      </c>
      <c r="E12" s="870">
        <v>8</v>
      </c>
      <c r="F12" s="871">
        <f t="shared" si="2"/>
        <v>3400</v>
      </c>
      <c r="G12" s="880">
        <v>3000</v>
      </c>
      <c r="H12" s="873">
        <v>200</v>
      </c>
      <c r="I12" s="874">
        <v>200</v>
      </c>
      <c r="J12" s="875"/>
      <c r="K12" s="875"/>
      <c r="L12" s="874"/>
      <c r="M12" s="874"/>
      <c r="N12" s="876"/>
      <c r="O12" s="871"/>
      <c r="P12" s="871"/>
      <c r="Q12" s="877"/>
      <c r="R12" s="871"/>
      <c r="S12" s="665">
        <v>5009.1455599999999</v>
      </c>
      <c r="T12" s="217"/>
      <c r="U12" s="879">
        <v>3789</v>
      </c>
      <c r="V12" s="665">
        <v>3956.0106500000002</v>
      </c>
      <c r="W12"/>
      <c r="X12"/>
      <c r="Y12"/>
    </row>
    <row r="13" spans="1:28" s="32" customFormat="1" x14ac:dyDescent="0.25">
      <c r="A13" s="31"/>
      <c r="D13" s="33" t="s">
        <v>23</v>
      </c>
      <c r="E13" s="870">
        <v>9</v>
      </c>
      <c r="F13" s="871">
        <f t="shared" si="2"/>
        <v>10580</v>
      </c>
      <c r="G13" s="880">
        <v>7000</v>
      </c>
      <c r="H13" s="873">
        <v>2500</v>
      </c>
      <c r="I13" s="874">
        <v>1080</v>
      </c>
      <c r="J13" s="875"/>
      <c r="K13" s="875"/>
      <c r="L13" s="874"/>
      <c r="M13" s="874"/>
      <c r="N13" s="876"/>
      <c r="O13" s="871"/>
      <c r="P13" s="871"/>
      <c r="Q13" s="877"/>
      <c r="R13" s="871"/>
      <c r="S13" s="665">
        <v>10180.44614</v>
      </c>
      <c r="T13" s="217"/>
      <c r="U13" s="879">
        <v>9830</v>
      </c>
      <c r="V13" s="665">
        <v>11006.912990000001</v>
      </c>
      <c r="W13"/>
      <c r="X13"/>
      <c r="Y13"/>
    </row>
    <row r="14" spans="1:28" s="32" customFormat="1" x14ac:dyDescent="0.25">
      <c r="A14" s="31"/>
      <c r="D14" s="33" t="s">
        <v>24</v>
      </c>
      <c r="E14" s="870">
        <v>10</v>
      </c>
      <c r="F14" s="871">
        <f t="shared" si="2"/>
        <v>1900</v>
      </c>
      <c r="G14" s="872">
        <v>1300</v>
      </c>
      <c r="H14" s="873">
        <v>600</v>
      </c>
      <c r="I14" s="874"/>
      <c r="J14" s="875"/>
      <c r="K14" s="875"/>
      <c r="L14" s="874"/>
      <c r="M14" s="874"/>
      <c r="N14" s="876"/>
      <c r="O14" s="871"/>
      <c r="P14" s="871"/>
      <c r="Q14" s="877"/>
      <c r="R14" s="871"/>
      <c r="S14" s="665">
        <v>1796.2284500000001</v>
      </c>
      <c r="T14" s="217"/>
      <c r="U14" s="879">
        <v>1661</v>
      </c>
      <c r="V14" s="665">
        <v>1605.9789800000001</v>
      </c>
      <c r="W14"/>
      <c r="X14"/>
      <c r="Y14"/>
    </row>
    <row r="15" spans="1:28" s="32" customFormat="1" x14ac:dyDescent="0.25">
      <c r="A15" s="31"/>
      <c r="D15" s="33" t="s">
        <v>25</v>
      </c>
      <c r="E15" s="870">
        <v>11</v>
      </c>
      <c r="F15" s="871">
        <f t="shared" si="2"/>
        <v>10007</v>
      </c>
      <c r="G15" s="880">
        <v>10007</v>
      </c>
      <c r="H15" s="873"/>
      <c r="I15" s="874"/>
      <c r="J15" s="875"/>
      <c r="K15" s="875"/>
      <c r="L15" s="874"/>
      <c r="M15" s="874"/>
      <c r="N15" s="876"/>
      <c r="O15" s="871"/>
      <c r="P15" s="871"/>
      <c r="Q15" s="877"/>
      <c r="R15" s="878"/>
      <c r="S15" s="665">
        <v>10007.11923</v>
      </c>
      <c r="T15" s="217"/>
      <c r="U15" s="879">
        <v>9700</v>
      </c>
      <c r="V15" s="665">
        <v>9940.1796400000003</v>
      </c>
      <c r="W15"/>
      <c r="X15"/>
      <c r="Y15"/>
      <c r="Z15" s="229"/>
      <c r="AA15" s="229"/>
      <c r="AB15" s="229"/>
    </row>
    <row r="16" spans="1:28" s="32" customFormat="1" x14ac:dyDescent="0.25">
      <c r="A16" s="31"/>
      <c r="D16" s="33" t="s">
        <v>26</v>
      </c>
      <c r="E16" s="870">
        <v>12</v>
      </c>
      <c r="F16" s="871">
        <f t="shared" si="2"/>
        <v>9720</v>
      </c>
      <c r="G16" s="880">
        <v>4270</v>
      </c>
      <c r="H16" s="873">
        <v>1900</v>
      </c>
      <c r="I16" s="874"/>
      <c r="J16" s="875"/>
      <c r="K16" s="875"/>
      <c r="L16" s="874"/>
      <c r="M16" s="874"/>
      <c r="N16" s="876">
        <v>3550</v>
      </c>
      <c r="O16" s="871"/>
      <c r="P16" s="871"/>
      <c r="Q16" s="877"/>
      <c r="R16" s="871"/>
      <c r="S16" s="665">
        <v>9692.2639999999992</v>
      </c>
      <c r="T16" s="217"/>
      <c r="U16" s="879">
        <v>10515</v>
      </c>
      <c r="V16" s="665">
        <v>10344.023000000001</v>
      </c>
      <c r="W16"/>
      <c r="X16"/>
      <c r="Y16"/>
      <c r="Z16" s="229"/>
      <c r="AA16" s="229"/>
      <c r="AB16" s="229"/>
    </row>
    <row r="17" spans="1:28" s="32" customFormat="1" x14ac:dyDescent="0.25">
      <c r="A17" s="31"/>
      <c r="D17" s="32" t="s">
        <v>27</v>
      </c>
      <c r="E17" s="881">
        <v>13</v>
      </c>
      <c r="F17" s="882">
        <f t="shared" si="2"/>
        <v>12310</v>
      </c>
      <c r="G17" s="883">
        <v>9157</v>
      </c>
      <c r="H17" s="884"/>
      <c r="I17" s="885"/>
      <c r="J17" s="886">
        <v>153</v>
      </c>
      <c r="K17" s="886"/>
      <c r="L17" s="885"/>
      <c r="M17" s="885">
        <v>3000</v>
      </c>
      <c r="N17" s="887"/>
      <c r="O17" s="882"/>
      <c r="P17" s="882"/>
      <c r="Q17" s="579"/>
      <c r="R17" s="882"/>
      <c r="S17" s="666">
        <v>29049.56552</v>
      </c>
      <c r="T17" s="217"/>
      <c r="U17" s="888">
        <v>16297.17</v>
      </c>
      <c r="V17" s="667">
        <v>32437.572019999992</v>
      </c>
      <c r="W17"/>
      <c r="X17"/>
      <c r="Y17"/>
      <c r="Z17" s="229"/>
      <c r="AA17" s="229"/>
      <c r="AB17" s="229"/>
    </row>
    <row r="18" spans="1:28" s="14" customFormat="1" x14ac:dyDescent="0.25">
      <c r="A18" s="438"/>
      <c r="B18" s="889" t="s">
        <v>28</v>
      </c>
      <c r="C18" s="889"/>
      <c r="D18" s="889"/>
      <c r="E18" s="890">
        <v>14</v>
      </c>
      <c r="F18" s="891">
        <f t="shared" si="2"/>
        <v>18800</v>
      </c>
      <c r="G18" s="892">
        <v>18800</v>
      </c>
      <c r="H18" s="893"/>
      <c r="I18" s="894"/>
      <c r="J18" s="895"/>
      <c r="K18" s="895"/>
      <c r="L18" s="894"/>
      <c r="M18" s="894"/>
      <c r="N18" s="896"/>
      <c r="O18" s="891"/>
      <c r="P18" s="891"/>
      <c r="Q18" s="897"/>
      <c r="R18" s="891"/>
      <c r="S18" s="898">
        <v>15896.25</v>
      </c>
      <c r="T18" s="866"/>
      <c r="U18" s="899">
        <v>16875</v>
      </c>
      <c r="V18" s="898">
        <v>17077.5</v>
      </c>
      <c r="W18"/>
      <c r="X18"/>
      <c r="Y18"/>
      <c r="Z18" s="229"/>
      <c r="AA18" s="229"/>
      <c r="AB18" s="229"/>
    </row>
    <row r="19" spans="1:28" s="14" customFormat="1" x14ac:dyDescent="0.25">
      <c r="A19" s="438"/>
      <c r="B19" s="442" t="s">
        <v>30</v>
      </c>
      <c r="C19" s="443"/>
      <c r="D19" s="443"/>
      <c r="E19" s="867">
        <v>15</v>
      </c>
      <c r="F19" s="61">
        <f t="shared" si="2"/>
        <v>200</v>
      </c>
      <c r="G19" s="868">
        <v>200</v>
      </c>
      <c r="H19" s="325"/>
      <c r="I19" s="323"/>
      <c r="J19" s="458"/>
      <c r="K19" s="458"/>
      <c r="L19" s="323"/>
      <c r="M19" s="323"/>
      <c r="N19" s="321"/>
      <c r="O19" s="61"/>
      <c r="P19" s="61"/>
      <c r="Q19" s="182"/>
      <c r="R19" s="61"/>
      <c r="S19" s="635">
        <v>395.59800000000001</v>
      </c>
      <c r="T19" s="866"/>
      <c r="U19" s="869">
        <v>500</v>
      </c>
      <c r="V19" s="635">
        <v>636.09799999999996</v>
      </c>
      <c r="W19"/>
      <c r="X19"/>
      <c r="Y19"/>
      <c r="Z19" s="229"/>
      <c r="AA19" s="229"/>
      <c r="AB19" s="229"/>
    </row>
    <row r="20" spans="1:28" s="14" customFormat="1" x14ac:dyDescent="0.25">
      <c r="A20" s="438"/>
      <c r="B20" s="442" t="s">
        <v>186</v>
      </c>
      <c r="C20" s="443"/>
      <c r="D20" s="443"/>
      <c r="E20" s="867">
        <v>16</v>
      </c>
      <c r="F20" s="61">
        <f t="shared" si="2"/>
        <v>4285.8819999999996</v>
      </c>
      <c r="G20" s="868">
        <v>3323.3910000000001</v>
      </c>
      <c r="H20" s="325">
        <v>962.49099999999999</v>
      </c>
      <c r="I20" s="323"/>
      <c r="J20" s="458"/>
      <c r="K20" s="458"/>
      <c r="L20" s="323"/>
      <c r="M20" s="323"/>
      <c r="N20" s="321"/>
      <c r="O20" s="61"/>
      <c r="P20" s="61"/>
      <c r="Q20" s="182"/>
      <c r="R20" s="61"/>
      <c r="S20" s="635">
        <v>9727.2331599999998</v>
      </c>
      <c r="T20" s="866"/>
      <c r="U20" s="869">
        <v>5041.24935</v>
      </c>
      <c r="V20" s="635">
        <v>10203.55249</v>
      </c>
      <c r="W20"/>
      <c r="X20"/>
      <c r="Y20"/>
      <c r="Z20" s="229"/>
      <c r="AA20" s="229"/>
      <c r="AB20" s="229"/>
    </row>
    <row r="21" spans="1:28" s="14" customFormat="1" x14ac:dyDescent="0.25">
      <c r="A21" s="438"/>
      <c r="B21" s="442" t="s">
        <v>36</v>
      </c>
      <c r="C21" s="442"/>
      <c r="D21" s="442"/>
      <c r="E21" s="867">
        <v>17</v>
      </c>
      <c r="F21" s="61">
        <f t="shared" si="2"/>
        <v>0</v>
      </c>
      <c r="G21" s="868">
        <v>0</v>
      </c>
      <c r="H21" s="325"/>
      <c r="I21" s="323"/>
      <c r="J21" s="458"/>
      <c r="K21" s="458"/>
      <c r="L21" s="323"/>
      <c r="M21" s="323"/>
      <c r="N21" s="321"/>
      <c r="O21" s="61"/>
      <c r="P21" s="61"/>
      <c r="Q21" s="182"/>
      <c r="R21" s="61"/>
      <c r="S21" s="635">
        <v>510.70796999999999</v>
      </c>
      <c r="T21" s="866"/>
      <c r="U21" s="869">
        <v>209.85097000000002</v>
      </c>
      <c r="V21" s="635">
        <v>860.81538</v>
      </c>
      <c r="W21"/>
      <c r="X21"/>
      <c r="Y21"/>
      <c r="Z21" s="229"/>
      <c r="AA21" s="229"/>
      <c r="AB21" s="229"/>
    </row>
    <row r="22" spans="1:28" s="239" customFormat="1" x14ac:dyDescent="0.25">
      <c r="A22" s="235"/>
      <c r="B22" s="236" t="s">
        <v>165</v>
      </c>
      <c r="C22" s="236"/>
      <c r="D22" s="236"/>
      <c r="E22" s="900">
        <v>18</v>
      </c>
      <c r="F22" s="520">
        <f t="shared" si="2"/>
        <v>3560</v>
      </c>
      <c r="G22" s="901">
        <v>3560</v>
      </c>
      <c r="H22" s="240"/>
      <c r="I22" s="241"/>
      <c r="J22" s="241"/>
      <c r="K22" s="241"/>
      <c r="L22" s="241"/>
      <c r="M22" s="241"/>
      <c r="N22" s="434"/>
      <c r="O22" s="583"/>
      <c r="P22" s="238"/>
      <c r="Q22" s="632"/>
      <c r="R22" s="606"/>
      <c r="S22" s="238">
        <v>44.579839999999997</v>
      </c>
      <c r="T22" s="139"/>
      <c r="U22" s="522">
        <v>170</v>
      </c>
      <c r="V22" s="238">
        <v>1133.2514699999999</v>
      </c>
      <c r="W22"/>
      <c r="X22"/>
      <c r="Y22"/>
      <c r="Z22" s="229"/>
      <c r="AA22" s="229"/>
      <c r="AB22" s="229"/>
    </row>
    <row r="23" spans="1:28" s="14" customFormat="1" x14ac:dyDescent="0.25">
      <c r="A23" s="438"/>
      <c r="B23" s="442" t="s">
        <v>40</v>
      </c>
      <c r="C23" s="442"/>
      <c r="D23" s="442"/>
      <c r="E23" s="867">
        <v>19</v>
      </c>
      <c r="F23" s="61">
        <f t="shared" si="2"/>
        <v>70</v>
      </c>
      <c r="G23" s="868">
        <v>70</v>
      </c>
      <c r="H23" s="325"/>
      <c r="I23" s="323"/>
      <c r="J23" s="458"/>
      <c r="K23" s="458"/>
      <c r="L23" s="323"/>
      <c r="M23" s="323"/>
      <c r="N23" s="321"/>
      <c r="O23" s="61"/>
      <c r="P23" s="61"/>
      <c r="Q23" s="182"/>
      <c r="R23" s="61"/>
      <c r="S23" s="635">
        <v>2897.9439499999999</v>
      </c>
      <c r="T23" s="866"/>
      <c r="U23" s="869">
        <v>1364.6204699999998</v>
      </c>
      <c r="V23" s="635">
        <v>3002.1262099999999</v>
      </c>
      <c r="W23"/>
      <c r="X23"/>
      <c r="Y23"/>
      <c r="Z23" s="229"/>
      <c r="AA23" s="229"/>
      <c r="AB23" s="229"/>
    </row>
    <row r="24" spans="1:28" s="14" customFormat="1" x14ac:dyDescent="0.25">
      <c r="A24" s="438"/>
      <c r="B24" s="442" t="s">
        <v>43</v>
      </c>
      <c r="C24" s="442"/>
      <c r="D24" s="442"/>
      <c r="E24" s="867">
        <v>20</v>
      </c>
      <c r="F24" s="61">
        <f t="shared" si="2"/>
        <v>71638.575789999988</v>
      </c>
      <c r="G24" s="868">
        <v>69995.675439999992</v>
      </c>
      <c r="H24" s="325"/>
      <c r="I24" s="323">
        <v>1642.9003500000001</v>
      </c>
      <c r="J24" s="458"/>
      <c r="K24" s="458"/>
      <c r="L24" s="323"/>
      <c r="M24" s="323"/>
      <c r="N24" s="321"/>
      <c r="O24" s="61"/>
      <c r="P24" s="61"/>
      <c r="Q24" s="182"/>
      <c r="R24" s="61"/>
      <c r="S24" s="635">
        <v>88810.562319999997</v>
      </c>
      <c r="T24" s="866"/>
      <c r="U24" s="869">
        <v>69841.899160000001</v>
      </c>
      <c r="V24" s="635">
        <v>80421.863989999998</v>
      </c>
      <c r="W24"/>
      <c r="X24"/>
      <c r="Y24"/>
      <c r="Z24" s="229"/>
      <c r="AA24" s="229"/>
      <c r="AB24" s="229"/>
    </row>
    <row r="25" spans="1:28" s="239" customFormat="1" x14ac:dyDescent="0.25">
      <c r="A25" s="235"/>
      <c r="B25" s="236" t="s">
        <v>145</v>
      </c>
      <c r="C25" s="236"/>
      <c r="D25" s="236"/>
      <c r="E25" s="900">
        <v>21</v>
      </c>
      <c r="F25" s="520">
        <f t="shared" si="2"/>
        <v>21380.92</v>
      </c>
      <c r="G25" s="901">
        <v>15380.92</v>
      </c>
      <c r="H25" s="240"/>
      <c r="I25" s="241">
        <v>6000</v>
      </c>
      <c r="J25" s="241"/>
      <c r="K25" s="241"/>
      <c r="L25" s="241"/>
      <c r="M25" s="241"/>
      <c r="N25" s="434"/>
      <c r="O25" s="583"/>
      <c r="P25" s="238"/>
      <c r="Q25" s="632"/>
      <c r="R25" s="606"/>
      <c r="S25" s="238">
        <v>21267.52634</v>
      </c>
      <c r="T25" s="139"/>
      <c r="U25" s="522">
        <v>14018.4882</v>
      </c>
      <c r="V25" s="238">
        <v>22646.014159999999</v>
      </c>
      <c r="W25"/>
      <c r="X25"/>
      <c r="Y25"/>
    </row>
    <row r="26" spans="1:28" s="14" customFormat="1" x14ac:dyDescent="0.25">
      <c r="A26" s="438"/>
      <c r="B26" s="442" t="s">
        <v>44</v>
      </c>
      <c r="C26" s="442"/>
      <c r="D26" s="442"/>
      <c r="E26" s="867">
        <v>22</v>
      </c>
      <c r="F26" s="61">
        <f t="shared" si="2"/>
        <v>1027</v>
      </c>
      <c r="G26" s="868">
        <v>0</v>
      </c>
      <c r="H26" s="325"/>
      <c r="I26" s="323">
        <v>1027</v>
      </c>
      <c r="J26" s="458"/>
      <c r="K26" s="458"/>
      <c r="L26" s="323"/>
      <c r="M26" s="323"/>
      <c r="N26" s="321"/>
      <c r="O26" s="61"/>
      <c r="P26" s="61"/>
      <c r="Q26" s="182"/>
      <c r="R26" s="61"/>
      <c r="S26" s="635">
        <v>6044.5703299999996</v>
      </c>
      <c r="T26" s="866"/>
      <c r="U26" s="869">
        <v>3535.65</v>
      </c>
      <c r="V26" s="635">
        <v>0</v>
      </c>
      <c r="W26"/>
      <c r="X26"/>
      <c r="Y26"/>
      <c r="Z26" s="229"/>
      <c r="AA26" s="229"/>
      <c r="AB26" s="229"/>
    </row>
    <row r="27" spans="1:28" s="14" customFormat="1" ht="13.8" thickBot="1" x14ac:dyDescent="0.3">
      <c r="A27" s="438"/>
      <c r="B27" s="902" t="s">
        <v>46</v>
      </c>
      <c r="C27" s="902"/>
      <c r="D27" s="902"/>
      <c r="E27" s="903">
        <v>23</v>
      </c>
      <c r="F27" s="904">
        <f t="shared" si="2"/>
        <v>1100</v>
      </c>
      <c r="G27" s="905">
        <v>1100</v>
      </c>
      <c r="H27" s="906"/>
      <c r="I27" s="907"/>
      <c r="J27" s="908"/>
      <c r="K27" s="908"/>
      <c r="L27" s="907"/>
      <c r="M27" s="907"/>
      <c r="N27" s="497"/>
      <c r="O27" s="61"/>
      <c r="P27" s="61"/>
      <c r="Q27" s="182"/>
      <c r="R27" s="103"/>
      <c r="S27" s="909">
        <v>1934.89491</v>
      </c>
      <c r="T27" s="866"/>
      <c r="U27" s="910">
        <v>2500</v>
      </c>
      <c r="V27" s="909">
        <v>2585.29925</v>
      </c>
      <c r="W27"/>
      <c r="X27"/>
      <c r="Y27"/>
      <c r="Z27" s="229"/>
      <c r="AA27" s="229"/>
      <c r="AB27" s="229"/>
    </row>
    <row r="28" spans="1:28" ht="13.8" thickBot="1" x14ac:dyDescent="0.3">
      <c r="A28" s="854" t="s">
        <v>167</v>
      </c>
      <c r="B28" s="855"/>
      <c r="C28" s="855"/>
      <c r="D28" s="855"/>
      <c r="E28" s="858">
        <v>24</v>
      </c>
      <c r="F28" s="859">
        <f>SUM(F29:F43)</f>
        <v>408246.37779</v>
      </c>
      <c r="G28" s="860">
        <f t="shared" ref="G28:M28" si="3">SUM(G29:G43)</f>
        <v>374013.98643999995</v>
      </c>
      <c r="H28" s="861">
        <f t="shared" si="3"/>
        <v>15662.491</v>
      </c>
      <c r="I28" s="861">
        <f t="shared" si="3"/>
        <v>11434.90035</v>
      </c>
      <c r="J28" s="861">
        <f t="shared" si="3"/>
        <v>585</v>
      </c>
      <c r="K28" s="861">
        <f t="shared" si="3"/>
        <v>0</v>
      </c>
      <c r="L28" s="861">
        <f t="shared" si="3"/>
        <v>0</v>
      </c>
      <c r="M28" s="861">
        <f t="shared" si="3"/>
        <v>3000</v>
      </c>
      <c r="N28" s="862">
        <f>SUM(N29:N43)</f>
        <v>3550</v>
      </c>
      <c r="O28" s="863">
        <f>SUM(O29:O43)</f>
        <v>0</v>
      </c>
      <c r="P28" s="832">
        <f>SUM(P29:P43)</f>
        <v>0</v>
      </c>
      <c r="Q28" s="864">
        <f>IF(F28=0,0,P28/F28)</f>
        <v>0</v>
      </c>
      <c r="R28" s="832">
        <f>SUM(R29:R43)</f>
        <v>0</v>
      </c>
      <c r="S28" s="859">
        <f>SUM(S29:S43)</f>
        <v>447206.64480000001</v>
      </c>
      <c r="T28" s="911"/>
      <c r="U28" s="859">
        <f>SUM(U29:U43)</f>
        <v>400122.89358999999</v>
      </c>
      <c r="V28" s="859">
        <f>SUM(V29:V43)</f>
        <v>423603.17194000003</v>
      </c>
      <c r="Z28" s="229"/>
      <c r="AA28" s="229"/>
      <c r="AB28" s="229"/>
    </row>
    <row r="29" spans="1:28" s="14" customFormat="1" x14ac:dyDescent="0.25">
      <c r="A29" s="438" t="s">
        <v>14</v>
      </c>
      <c r="B29" s="443" t="s">
        <v>49</v>
      </c>
      <c r="C29" s="443"/>
      <c r="D29" s="443"/>
      <c r="E29" s="867">
        <v>25</v>
      </c>
      <c r="F29" s="61">
        <f>SUM(G29:N29)</f>
        <v>161669</v>
      </c>
      <c r="G29" s="868">
        <v>161669</v>
      </c>
      <c r="H29" s="325"/>
      <c r="I29" s="323"/>
      <c r="J29" s="458"/>
      <c r="K29" s="458"/>
      <c r="L29" s="323"/>
      <c r="M29" s="323"/>
      <c r="N29" s="321"/>
      <c r="O29" s="102"/>
      <c r="P29" s="102"/>
      <c r="Q29" s="457"/>
      <c r="R29" s="102"/>
      <c r="S29" s="635">
        <v>148407</v>
      </c>
      <c r="T29" s="866"/>
      <c r="U29" s="869">
        <v>166963</v>
      </c>
      <c r="V29" s="635">
        <v>144028</v>
      </c>
      <c r="W29"/>
      <c r="X29"/>
      <c r="Y29"/>
      <c r="Z29" s="229"/>
      <c r="AA29" s="229"/>
      <c r="AB29" s="229"/>
    </row>
    <row r="30" spans="1:28" s="14" customFormat="1" x14ac:dyDescent="0.25">
      <c r="A30" s="438"/>
      <c r="B30" s="442" t="s">
        <v>28</v>
      </c>
      <c r="C30" s="442"/>
      <c r="D30" s="442"/>
      <c r="E30" s="867">
        <v>26</v>
      </c>
      <c r="F30" s="61">
        <f t="shared" ref="F30:F43" si="4">SUM(G30:N30)</f>
        <v>18800</v>
      </c>
      <c r="G30" s="912">
        <v>18800</v>
      </c>
      <c r="H30" s="183"/>
      <c r="I30" s="60"/>
      <c r="J30" s="160"/>
      <c r="K30" s="160"/>
      <c r="L30" s="60"/>
      <c r="M30" s="60"/>
      <c r="N30" s="223"/>
      <c r="O30" s="184"/>
      <c r="P30" s="184"/>
      <c r="Q30" s="460"/>
      <c r="R30" s="184"/>
      <c r="S30" s="635">
        <v>15896.25</v>
      </c>
      <c r="T30" s="866"/>
      <c r="U30" s="869">
        <v>16875</v>
      </c>
      <c r="V30" s="635">
        <v>17077.5</v>
      </c>
      <c r="W30"/>
      <c r="X30"/>
      <c r="Y30"/>
      <c r="Z30" s="229"/>
      <c r="AA30" s="229"/>
      <c r="AB30" s="229"/>
    </row>
    <row r="31" spans="1:28" s="14" customFormat="1" x14ac:dyDescent="0.25">
      <c r="A31" s="438"/>
      <c r="B31" s="442" t="s">
        <v>30</v>
      </c>
      <c r="C31" s="442"/>
      <c r="D31" s="442"/>
      <c r="E31" s="867">
        <v>27</v>
      </c>
      <c r="F31" s="61">
        <f t="shared" si="4"/>
        <v>200</v>
      </c>
      <c r="G31" s="912">
        <v>200</v>
      </c>
      <c r="H31" s="183"/>
      <c r="I31" s="60"/>
      <c r="J31" s="160"/>
      <c r="K31" s="160"/>
      <c r="L31" s="60"/>
      <c r="M31" s="60"/>
      <c r="N31" s="223"/>
      <c r="O31" s="184"/>
      <c r="P31" s="184"/>
      <c r="Q31" s="460"/>
      <c r="R31" s="184"/>
      <c r="S31" s="635">
        <v>395.59800000000001</v>
      </c>
      <c r="T31" s="866"/>
      <c r="U31" s="869">
        <v>500</v>
      </c>
      <c r="V31" s="635">
        <v>636.09799999999996</v>
      </c>
      <c r="W31"/>
      <c r="X31"/>
      <c r="Y31"/>
      <c r="Z31" s="229"/>
      <c r="AA31" s="229"/>
      <c r="AB31" s="229"/>
    </row>
    <row r="32" spans="1:28" s="14" customFormat="1" x14ac:dyDescent="0.25">
      <c r="A32" s="438"/>
      <c r="B32" s="442" t="s">
        <v>186</v>
      </c>
      <c r="C32" s="443"/>
      <c r="D32" s="443"/>
      <c r="E32" s="867">
        <v>28</v>
      </c>
      <c r="F32" s="61">
        <f t="shared" si="4"/>
        <v>4285.8819999999996</v>
      </c>
      <c r="G32" s="912">
        <v>3323.3910000000001</v>
      </c>
      <c r="H32" s="183">
        <v>962.49099999999999</v>
      </c>
      <c r="I32" s="60"/>
      <c r="J32" s="160"/>
      <c r="K32" s="160"/>
      <c r="L32" s="60"/>
      <c r="M32" s="60"/>
      <c r="N32" s="223"/>
      <c r="O32" s="184"/>
      <c r="P32" s="184"/>
      <c r="Q32" s="460"/>
      <c r="R32" s="184"/>
      <c r="S32" s="635">
        <v>9727.2331599999998</v>
      </c>
      <c r="T32" s="866"/>
      <c r="U32" s="869">
        <v>5041.24935</v>
      </c>
      <c r="V32" s="635">
        <v>10203.55249</v>
      </c>
      <c r="W32"/>
      <c r="X32"/>
      <c r="Y32"/>
      <c r="Z32" s="229"/>
      <c r="AA32" s="229"/>
      <c r="AB32" s="229"/>
    </row>
    <row r="33" spans="1:28" s="14" customFormat="1" x14ac:dyDescent="0.25">
      <c r="A33" s="438"/>
      <c r="B33" s="442" t="s">
        <v>51</v>
      </c>
      <c r="C33" s="442"/>
      <c r="D33" s="442"/>
      <c r="E33" s="867">
        <v>29</v>
      </c>
      <c r="F33" s="61">
        <f t="shared" si="4"/>
        <v>0</v>
      </c>
      <c r="G33" s="912">
        <v>0</v>
      </c>
      <c r="H33" s="183"/>
      <c r="I33" s="60"/>
      <c r="J33" s="160"/>
      <c r="K33" s="160"/>
      <c r="L33" s="60"/>
      <c r="M33" s="60"/>
      <c r="N33" s="223"/>
      <c r="O33" s="184"/>
      <c r="P33" s="184"/>
      <c r="Q33" s="460"/>
      <c r="R33" s="184"/>
      <c r="S33" s="635">
        <v>0</v>
      </c>
      <c r="T33" s="866"/>
      <c r="U33" s="869">
        <v>0</v>
      </c>
      <c r="V33" s="635">
        <v>0</v>
      </c>
      <c r="W33"/>
      <c r="X33"/>
      <c r="Y33"/>
      <c r="Z33" s="229"/>
      <c r="AA33" s="229"/>
      <c r="AB33" s="229"/>
    </row>
    <row r="34" spans="1:28" s="14" customFormat="1" x14ac:dyDescent="0.25">
      <c r="A34" s="438"/>
      <c r="B34" s="442" t="s">
        <v>36</v>
      </c>
      <c r="C34" s="442"/>
      <c r="D34" s="442"/>
      <c r="E34" s="867">
        <v>30</v>
      </c>
      <c r="F34" s="61">
        <f t="shared" si="4"/>
        <v>0</v>
      </c>
      <c r="G34" s="912">
        <v>0</v>
      </c>
      <c r="H34" s="183"/>
      <c r="I34" s="60"/>
      <c r="J34" s="160"/>
      <c r="K34" s="160"/>
      <c r="L34" s="60"/>
      <c r="M34" s="60"/>
      <c r="N34" s="223"/>
      <c r="O34" s="184"/>
      <c r="P34" s="184"/>
      <c r="Q34" s="460"/>
      <c r="R34" s="184"/>
      <c r="S34" s="635">
        <v>510.70796999999999</v>
      </c>
      <c r="T34" s="866"/>
      <c r="U34" s="869">
        <v>209.85097000000002</v>
      </c>
      <c r="V34" s="635">
        <v>860.81538</v>
      </c>
      <c r="W34"/>
      <c r="X34"/>
      <c r="Y34"/>
      <c r="Z34" s="229"/>
      <c r="AA34" s="229"/>
      <c r="AB34" s="229"/>
    </row>
    <row r="35" spans="1:28" s="239" customFormat="1" x14ac:dyDescent="0.25">
      <c r="A35" s="235"/>
      <c r="B35" s="236" t="s">
        <v>165</v>
      </c>
      <c r="C35" s="236"/>
      <c r="D35" s="236"/>
      <c r="E35" s="900">
        <v>31</v>
      </c>
      <c r="F35" s="520">
        <f t="shared" si="4"/>
        <v>3560</v>
      </c>
      <c r="G35" s="901">
        <v>3560</v>
      </c>
      <c r="H35" s="240"/>
      <c r="I35" s="241"/>
      <c r="J35" s="241"/>
      <c r="K35" s="241"/>
      <c r="L35" s="241"/>
      <c r="M35" s="241"/>
      <c r="N35" s="434"/>
      <c r="O35" s="583"/>
      <c r="P35" s="238"/>
      <c r="Q35" s="632"/>
      <c r="R35" s="606"/>
      <c r="S35" s="238">
        <v>44.579839999999997</v>
      </c>
      <c r="T35" s="139"/>
      <c r="U35" s="522">
        <v>170</v>
      </c>
      <c r="V35" s="238">
        <v>1133.2514699999999</v>
      </c>
      <c r="W35"/>
      <c r="X35"/>
      <c r="Y35"/>
      <c r="Z35" s="229"/>
      <c r="AA35" s="229"/>
      <c r="AB35" s="229"/>
    </row>
    <row r="36" spans="1:28" s="14" customFormat="1" x14ac:dyDescent="0.25">
      <c r="A36" s="438"/>
      <c r="B36" s="442" t="s">
        <v>53</v>
      </c>
      <c r="C36" s="442"/>
      <c r="D36" s="442"/>
      <c r="E36" s="867">
        <v>32</v>
      </c>
      <c r="F36" s="61">
        <f t="shared" si="4"/>
        <v>70</v>
      </c>
      <c r="G36" s="912">
        <v>70</v>
      </c>
      <c r="H36" s="183"/>
      <c r="I36" s="60"/>
      <c r="J36" s="60"/>
      <c r="K36" s="160"/>
      <c r="L36" s="60"/>
      <c r="M36" s="60"/>
      <c r="N36" s="223"/>
      <c r="O36" s="184"/>
      <c r="P36" s="184"/>
      <c r="Q36" s="460"/>
      <c r="R36" s="184"/>
      <c r="S36" s="635">
        <v>2897.9439499999999</v>
      </c>
      <c r="T36" s="866"/>
      <c r="U36" s="869">
        <v>1364.6425199999999</v>
      </c>
      <c r="V36" s="635">
        <v>3002.1262099999999</v>
      </c>
      <c r="W36"/>
      <c r="X36"/>
      <c r="Y36"/>
      <c r="Z36" s="229"/>
      <c r="AA36" s="229"/>
      <c r="AB36" s="229"/>
    </row>
    <row r="37" spans="1:28" s="14" customFormat="1" x14ac:dyDescent="0.25">
      <c r="A37" s="438"/>
      <c r="B37" s="442" t="s">
        <v>126</v>
      </c>
      <c r="C37" s="442"/>
      <c r="D37" s="442"/>
      <c r="E37" s="867">
        <v>33</v>
      </c>
      <c r="F37" s="61">
        <f t="shared" si="4"/>
        <v>71780</v>
      </c>
      <c r="G37" s="912">
        <v>69015</v>
      </c>
      <c r="H37" s="183"/>
      <c r="I37" s="60">
        <v>2765</v>
      </c>
      <c r="J37" s="60"/>
      <c r="K37" s="160"/>
      <c r="L37" s="60"/>
      <c r="M37" s="60"/>
      <c r="N37" s="223"/>
      <c r="O37" s="184"/>
      <c r="P37" s="184"/>
      <c r="Q37" s="460"/>
      <c r="R37" s="184"/>
      <c r="S37" s="635">
        <v>72029.596919999996</v>
      </c>
      <c r="T37" s="866"/>
      <c r="U37" s="869">
        <v>70471.113389999999</v>
      </c>
      <c r="V37" s="635">
        <v>74710.92300000001</v>
      </c>
      <c r="W37"/>
      <c r="X37"/>
      <c r="Y37"/>
      <c r="Z37" s="229"/>
      <c r="AA37" s="229"/>
      <c r="AB37" s="229"/>
    </row>
    <row r="38" spans="1:28" s="14" customFormat="1" x14ac:dyDescent="0.25">
      <c r="A38" s="438"/>
      <c r="B38" s="442" t="s">
        <v>55</v>
      </c>
      <c r="C38" s="442"/>
      <c r="D38" s="442"/>
      <c r="E38" s="867">
        <v>34</v>
      </c>
      <c r="F38" s="61">
        <f t="shared" si="4"/>
        <v>71638.575789999988</v>
      </c>
      <c r="G38" s="912">
        <v>69995.675439999992</v>
      </c>
      <c r="H38" s="183"/>
      <c r="I38" s="60">
        <v>1642.9003500000001</v>
      </c>
      <c r="J38" s="60"/>
      <c r="K38" s="160"/>
      <c r="L38" s="60"/>
      <c r="M38" s="60"/>
      <c r="N38" s="223"/>
      <c r="O38" s="184"/>
      <c r="P38" s="184"/>
      <c r="Q38" s="460"/>
      <c r="R38" s="184"/>
      <c r="S38" s="635">
        <v>88810.562319999997</v>
      </c>
      <c r="T38" s="866"/>
      <c r="U38" s="869">
        <v>69841.899160000001</v>
      </c>
      <c r="V38" s="635">
        <v>80421.863989999998</v>
      </c>
      <c r="W38"/>
      <c r="X38"/>
      <c r="Y38"/>
    </row>
    <row r="39" spans="1:28" s="239" customFormat="1" x14ac:dyDescent="0.25">
      <c r="A39" s="235"/>
      <c r="B39" s="236" t="s">
        <v>145</v>
      </c>
      <c r="C39" s="236"/>
      <c r="D39" s="236"/>
      <c r="E39" s="900">
        <v>35</v>
      </c>
      <c r="F39" s="520">
        <f t="shared" si="4"/>
        <v>21380.92</v>
      </c>
      <c r="G39" s="901">
        <v>15380.92</v>
      </c>
      <c r="H39" s="240"/>
      <c r="I39" s="241">
        <v>6000</v>
      </c>
      <c r="J39" s="241"/>
      <c r="K39" s="241"/>
      <c r="L39" s="241"/>
      <c r="M39" s="241"/>
      <c r="N39" s="434"/>
      <c r="O39" s="583"/>
      <c r="P39" s="238"/>
      <c r="Q39" s="632"/>
      <c r="R39" s="606"/>
      <c r="S39" s="238">
        <v>21267.52634</v>
      </c>
      <c r="T39" s="139"/>
      <c r="U39" s="522">
        <v>14018.4882</v>
      </c>
      <c r="V39" s="238">
        <v>22646.014159999999</v>
      </c>
      <c r="W39"/>
      <c r="X39"/>
      <c r="Y39"/>
    </row>
    <row r="40" spans="1:28" s="14" customFormat="1" x14ac:dyDescent="0.25">
      <c r="A40" s="438"/>
      <c r="B40" s="442" t="s">
        <v>56</v>
      </c>
      <c r="C40" s="442"/>
      <c r="D40" s="442"/>
      <c r="E40" s="867">
        <v>36</v>
      </c>
      <c r="F40" s="61">
        <f t="shared" si="4"/>
        <v>1027</v>
      </c>
      <c r="G40" s="912">
        <v>0</v>
      </c>
      <c r="H40" s="183"/>
      <c r="I40" s="60">
        <v>1027</v>
      </c>
      <c r="J40" s="160"/>
      <c r="K40" s="160"/>
      <c r="L40" s="60"/>
      <c r="M40" s="60"/>
      <c r="N40" s="223"/>
      <c r="O40" s="184"/>
      <c r="P40" s="184"/>
      <c r="Q40" s="460"/>
      <c r="R40" s="184"/>
      <c r="S40" s="635">
        <v>6044.5703299999996</v>
      </c>
      <c r="T40" s="866"/>
      <c r="U40" s="869">
        <v>3535.65</v>
      </c>
      <c r="V40" s="635">
        <v>0</v>
      </c>
      <c r="W40"/>
      <c r="X40"/>
      <c r="Y40"/>
    </row>
    <row r="41" spans="1:28" s="14" customFormat="1" x14ac:dyDescent="0.25">
      <c r="A41" s="438"/>
      <c r="B41" s="442" t="s">
        <v>57</v>
      </c>
      <c r="C41" s="442"/>
      <c r="D41" s="442"/>
      <c r="E41" s="867">
        <v>37</v>
      </c>
      <c r="F41" s="61">
        <f t="shared" si="4"/>
        <v>30000</v>
      </c>
      <c r="G41" s="912">
        <v>30000</v>
      </c>
      <c r="H41" s="183"/>
      <c r="I41" s="60"/>
      <c r="J41" s="160"/>
      <c r="K41" s="160"/>
      <c r="L41" s="60"/>
      <c r="M41" s="60"/>
      <c r="N41" s="223"/>
      <c r="O41" s="184"/>
      <c r="P41" s="184"/>
      <c r="Q41" s="460"/>
      <c r="R41" s="184"/>
      <c r="S41" s="635">
        <v>47120.08481</v>
      </c>
      <c r="T41" s="866"/>
      <c r="U41" s="869">
        <v>26000</v>
      </c>
      <c r="V41" s="635">
        <v>36213.325969999998</v>
      </c>
      <c r="W41"/>
      <c r="X41"/>
      <c r="Y41"/>
    </row>
    <row r="42" spans="1:28" s="14" customFormat="1" x14ac:dyDescent="0.25">
      <c r="A42" s="438"/>
      <c r="B42" s="442" t="s">
        <v>58</v>
      </c>
      <c r="C42" s="442"/>
      <c r="D42" s="442"/>
      <c r="E42" s="867">
        <v>38</v>
      </c>
      <c r="F42" s="61">
        <f t="shared" si="4"/>
        <v>21835</v>
      </c>
      <c r="G42" s="913">
        <v>0</v>
      </c>
      <c r="H42" s="183">
        <v>14700</v>
      </c>
      <c r="I42" s="60"/>
      <c r="J42" s="160">
        <v>585</v>
      </c>
      <c r="K42" s="160"/>
      <c r="L42" s="60"/>
      <c r="M42" s="60">
        <v>3000</v>
      </c>
      <c r="N42" s="223">
        <v>3550</v>
      </c>
      <c r="O42" s="184"/>
      <c r="P42" s="184"/>
      <c r="Q42" s="460"/>
      <c r="R42" s="184"/>
      <c r="S42" s="635">
        <v>31981.929479999999</v>
      </c>
      <c r="T42" s="914"/>
      <c r="U42" s="869">
        <v>22132</v>
      </c>
      <c r="V42" s="635">
        <v>29197.369139999999</v>
      </c>
      <c r="W42"/>
      <c r="X42"/>
      <c r="Y42"/>
    </row>
    <row r="43" spans="1:28" s="14" customFormat="1" x14ac:dyDescent="0.25">
      <c r="A43" s="445"/>
      <c r="B43" s="446" t="s">
        <v>46</v>
      </c>
      <c r="C43" s="446"/>
      <c r="D43" s="446"/>
      <c r="E43" s="915">
        <v>39</v>
      </c>
      <c r="F43" s="904">
        <f t="shared" si="4"/>
        <v>2000</v>
      </c>
      <c r="G43" s="916">
        <v>2000</v>
      </c>
      <c r="H43" s="461"/>
      <c r="I43" s="435"/>
      <c r="J43" s="462"/>
      <c r="K43" s="462"/>
      <c r="L43" s="435"/>
      <c r="M43" s="435"/>
      <c r="N43" s="322"/>
      <c r="O43" s="103"/>
      <c r="P43" s="103"/>
      <c r="Q43" s="463"/>
      <c r="R43" s="103"/>
      <c r="S43" s="637">
        <v>2073.0616799999998</v>
      </c>
      <c r="T43" s="866"/>
      <c r="U43" s="917">
        <v>3000</v>
      </c>
      <c r="V43" s="637">
        <v>3472.3321299999998</v>
      </c>
      <c r="W43"/>
      <c r="X43"/>
      <c r="Y43"/>
    </row>
    <row r="44" spans="1:28" s="14" customFormat="1" ht="13.8" thickBot="1" x14ac:dyDescent="0.3">
      <c r="A44" s="438" t="s">
        <v>169</v>
      </c>
      <c r="B44" s="441"/>
      <c r="C44" s="441"/>
      <c r="D44" s="441"/>
      <c r="E44" s="903">
        <v>40</v>
      </c>
      <c r="F44" s="918">
        <f>F29+F33+F37+F41+F42+F43-F6-F27</f>
        <v>2000</v>
      </c>
      <c r="G44" s="919">
        <f t="shared" ref="G44:S44" si="5">G29+G33+G37+G41+G42+G43-G6-G27</f>
        <v>2000</v>
      </c>
      <c r="H44" s="920">
        <f t="shared" si="5"/>
        <v>0</v>
      </c>
      <c r="I44" s="921">
        <f t="shared" si="5"/>
        <v>0</v>
      </c>
      <c r="J44" s="921">
        <f t="shared" si="5"/>
        <v>0</v>
      </c>
      <c r="K44" s="921">
        <f t="shared" si="5"/>
        <v>0</v>
      </c>
      <c r="L44" s="921">
        <f t="shared" si="5"/>
        <v>0</v>
      </c>
      <c r="M44" s="921">
        <f t="shared" si="5"/>
        <v>0</v>
      </c>
      <c r="N44" s="921">
        <f t="shared" si="5"/>
        <v>0</v>
      </c>
      <c r="O44" s="515">
        <f t="shared" si="5"/>
        <v>0</v>
      </c>
      <c r="P44" s="515">
        <f t="shared" si="5"/>
        <v>0</v>
      </c>
      <c r="Q44" s="578">
        <f t="shared" si="5"/>
        <v>0</v>
      </c>
      <c r="R44" s="515">
        <f t="shared" si="5"/>
        <v>0</v>
      </c>
      <c r="S44" s="515">
        <f t="shared" si="5"/>
        <v>4344.26745999986</v>
      </c>
      <c r="T44" s="139"/>
      <c r="U44" s="922">
        <f>U29+U33+U37+U41+U42+U43-U6-U27</f>
        <v>1353.9433900000295</v>
      </c>
      <c r="V44" s="918">
        <f>V29+V33+V37+V41+V42+V43-V6-V27</f>
        <v>2177.0268699999833</v>
      </c>
      <c r="W44"/>
      <c r="X44"/>
      <c r="Y44"/>
    </row>
    <row r="45" spans="1:28" ht="13.8" thickBot="1" x14ac:dyDescent="0.3">
      <c r="A45" s="854" t="s">
        <v>168</v>
      </c>
      <c r="B45" s="855"/>
      <c r="C45" s="855"/>
      <c r="D45" s="855"/>
      <c r="E45" s="858">
        <v>41</v>
      </c>
      <c r="F45" s="859">
        <f t="shared" ref="F45:P45" si="6">F28-F5</f>
        <v>2000.0000000000582</v>
      </c>
      <c r="G45" s="860">
        <f t="shared" si="6"/>
        <v>2000</v>
      </c>
      <c r="H45" s="861">
        <f t="shared" si="6"/>
        <v>0</v>
      </c>
      <c r="I45" s="861">
        <f t="shared" si="6"/>
        <v>0</v>
      </c>
      <c r="J45" s="861">
        <f t="shared" si="6"/>
        <v>0</v>
      </c>
      <c r="K45" s="861">
        <f t="shared" si="6"/>
        <v>0</v>
      </c>
      <c r="L45" s="861">
        <f t="shared" si="6"/>
        <v>0</v>
      </c>
      <c r="M45" s="861">
        <f t="shared" si="6"/>
        <v>0</v>
      </c>
      <c r="N45" s="862">
        <f>N28-N5</f>
        <v>0</v>
      </c>
      <c r="O45" s="863">
        <f t="shared" si="6"/>
        <v>0</v>
      </c>
      <c r="P45" s="832">
        <f t="shared" si="6"/>
        <v>0</v>
      </c>
      <c r="Q45" s="864"/>
      <c r="R45" s="832">
        <f>R28-R5</f>
        <v>0</v>
      </c>
      <c r="S45" s="865">
        <f>S28-S5</f>
        <v>4344.2674599999445</v>
      </c>
      <c r="T45" s="911"/>
      <c r="U45" s="859">
        <f>U28-U5</f>
        <v>1353.9654399999417</v>
      </c>
      <c r="V45" s="859">
        <f>V28-V5</f>
        <v>2177.0268700000015</v>
      </c>
    </row>
    <row r="46" spans="1:28" x14ac:dyDescent="0.25">
      <c r="A46" s="431" t="s">
        <v>213</v>
      </c>
      <c r="C46" s="24"/>
      <c r="D46" s="63"/>
      <c r="E46" s="469" t="s">
        <v>162</v>
      </c>
      <c r="F46" s="451"/>
      <c r="G46" s="451"/>
      <c r="H46" s="564">
        <v>24752.315059999994</v>
      </c>
      <c r="I46" s="564">
        <v>4386.0898899999993</v>
      </c>
      <c r="J46" s="564">
        <v>2502.3409999999999</v>
      </c>
      <c r="K46" s="564">
        <v>6755.5420800000002</v>
      </c>
      <c r="L46" s="564">
        <v>836.21007000000009</v>
      </c>
      <c r="M46" s="564">
        <v>6872.7974000000004</v>
      </c>
      <c r="N46" s="565"/>
      <c r="O46" s="451"/>
      <c r="P46" s="451"/>
      <c r="Q46" s="576"/>
      <c r="R46" s="577"/>
      <c r="S46" s="451"/>
      <c r="T46" s="451"/>
      <c r="U46" s="451"/>
      <c r="V46" s="451"/>
    </row>
    <row r="47" spans="1:28" s="24" customFormat="1" ht="24.75" customHeight="1" x14ac:dyDescent="0.25">
      <c r="A47" s="1049" t="s">
        <v>188</v>
      </c>
      <c r="B47" s="1049"/>
      <c r="C47" s="1049"/>
      <c r="D47" s="1049"/>
      <c r="E47" s="476"/>
      <c r="F47" s="502">
        <v>0</v>
      </c>
      <c r="G47" s="25"/>
    </row>
    <row r="48" spans="1:28" s="24" customFormat="1" ht="24.75" customHeight="1" x14ac:dyDescent="0.25">
      <c r="A48" s="1043" t="s">
        <v>189</v>
      </c>
      <c r="B48" s="1044"/>
      <c r="C48" s="1044"/>
      <c r="D48" s="1044"/>
      <c r="E48" s="1044"/>
      <c r="F48" s="503">
        <v>0</v>
      </c>
      <c r="G48" s="25"/>
    </row>
  </sheetData>
  <mergeCells count="5">
    <mergeCell ref="A3:D3"/>
    <mergeCell ref="C4:D4"/>
    <mergeCell ref="A47:D47"/>
    <mergeCell ref="A48:E48"/>
    <mergeCell ref="H3:N3"/>
  </mergeCells>
  <phoneticPr fontId="0" type="noConversion"/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89" orientation="landscape" r:id="rId1"/>
  <headerFooter alignWithMargins="0"/>
  <ignoredErrors>
    <ignoredError sqref="U5:V5 S6 G6" formulaRange="1"/>
    <ignoredError sqref="F2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678d0f-b603-42cf-9f03-06d7c2f3cdd5">
      <Terms xmlns="http://schemas.microsoft.com/office/infopath/2007/PartnerControls"/>
    </lcf76f155ced4ddcb4097134ff3c332f>
    <TaxCatchAll xmlns="3e986b39-0513-4973-b900-5dc2c221c4f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A98976A2EBE6741B875C94B67C526EF" ma:contentTypeVersion="15" ma:contentTypeDescription="Vytvoří nový dokument" ma:contentTypeScope="" ma:versionID="6df0c4ead93a8c1a24a120723d5334c8">
  <xsd:schema xmlns:xsd="http://www.w3.org/2001/XMLSchema" xmlns:xs="http://www.w3.org/2001/XMLSchema" xmlns:p="http://schemas.microsoft.com/office/2006/metadata/properties" xmlns:ns2="0b678d0f-b603-42cf-9f03-06d7c2f3cdd5" xmlns:ns3="3e986b39-0513-4973-b900-5dc2c221c4fc" targetNamespace="http://schemas.microsoft.com/office/2006/metadata/properties" ma:root="true" ma:fieldsID="9c4c5d994eb63e77d3d0f9e8f8987f5e" ns2:_="" ns3:_="">
    <xsd:import namespace="0b678d0f-b603-42cf-9f03-06d7c2f3cdd5"/>
    <xsd:import namespace="3e986b39-0513-4973-b900-5dc2c221c4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78d0f-b603-42cf-9f03-06d7c2f3cd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86b39-0513-4973-b900-5dc2c221c4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ad1ee7-8756-443f-9fd3-b8c06f53fbd0}" ma:internalName="TaxCatchAll" ma:showField="CatchAllData" ma:web="3e986b39-0513-4973-b900-5dc2c221c4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AFD150-5968-4012-B2AE-9A62BE10B2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6A945C-BB2A-4CE8-ACA0-51C0CA512450}">
  <ds:schemaRefs>
    <ds:schemaRef ds:uri="http://schemas.microsoft.com/office/2006/metadata/properties"/>
    <ds:schemaRef ds:uri="http://schemas.microsoft.com/office/infopath/2007/PartnerControls"/>
    <ds:schemaRef ds:uri="0b678d0f-b603-42cf-9f03-06d7c2f3cdd5"/>
    <ds:schemaRef ds:uri="3e986b39-0513-4973-b900-5dc2c221c4fc"/>
  </ds:schemaRefs>
</ds:datastoreItem>
</file>

<file path=customXml/itemProps3.xml><?xml version="1.0" encoding="utf-8"?>
<ds:datastoreItem xmlns:ds="http://schemas.openxmlformats.org/officeDocument/2006/customXml" ds:itemID="{59F4B95F-ECB2-4A52-BC16-E1A859B591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78d0f-b603-42cf-9f03-06d7c2f3cdd5"/>
    <ds:schemaRef ds:uri="3e986b39-0513-4973-b900-5dc2c221c4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35</vt:i4>
      </vt:variant>
      <vt:variant>
        <vt:lpstr>Pojmenované oblasti</vt:lpstr>
      </vt:variant>
      <vt:variant>
        <vt:i4>10</vt:i4>
      </vt:variant>
    </vt:vector>
  </HeadingPairs>
  <TitlesOfParts>
    <vt:vector size="45" baseType="lpstr">
      <vt:lpstr>titl</vt:lpstr>
      <vt:lpstr>Celkem</vt:lpstr>
      <vt:lpstr>fakulty</vt:lpstr>
      <vt:lpstr>ostatní</vt:lpstr>
      <vt:lpstr>LF</vt:lpstr>
      <vt:lpstr>FaF</vt:lpstr>
      <vt:lpstr>FF</vt:lpstr>
      <vt:lpstr>PrF</vt:lpstr>
      <vt:lpstr>FSS</vt:lpstr>
      <vt:lpstr>PřF</vt:lpstr>
      <vt:lpstr>FI</vt:lpstr>
      <vt:lpstr>PdF</vt:lpstr>
      <vt:lpstr>FSpS</vt:lpstr>
      <vt:lpstr>ESF</vt:lpstr>
      <vt:lpstr>fak</vt:lpstr>
      <vt:lpstr>CEITEC</vt:lpstr>
      <vt:lpstr>CŘS</vt:lpstr>
      <vt:lpstr>SKM</vt:lpstr>
      <vt:lpstr>SUKB</vt:lpstr>
      <vt:lpstr>UCT</vt:lpstr>
      <vt:lpstr>SPSSN</vt:lpstr>
      <vt:lpstr>CTT</vt:lpstr>
      <vt:lpstr>ÚVT</vt:lpstr>
      <vt:lpstr>CJV</vt:lpstr>
      <vt:lpstr>CZS</vt:lpstr>
      <vt:lpstr>RMU</vt:lpstr>
      <vt:lpstr>ostatni</vt:lpstr>
      <vt:lpstr>příl. č. 1-osnova NEI rozpočtu</vt:lpstr>
      <vt:lpstr>MU_skut</vt:lpstr>
      <vt:lpstr>fak-skut.</vt:lpstr>
      <vt:lpstr>ostatni_skut</vt:lpstr>
      <vt:lpstr>MU_odhad</vt:lpstr>
      <vt:lpstr>fak-odhad</vt:lpstr>
      <vt:lpstr>ostatni_odhad</vt:lpstr>
      <vt:lpstr>osnova14</vt:lpstr>
      <vt:lpstr>Celkem!Oblast_tisku</vt:lpstr>
      <vt:lpstr>CJV!Oblast_tisku</vt:lpstr>
      <vt:lpstr>CŘS!Oblast_tisku</vt:lpstr>
      <vt:lpstr>CTT!Oblast_tisku</vt:lpstr>
      <vt:lpstr>CZS!Oblast_tisku</vt:lpstr>
      <vt:lpstr>'fak-odhad'!Oblast_tisku</vt:lpstr>
      <vt:lpstr>MU_odhad!Oblast_tisku</vt:lpstr>
      <vt:lpstr>ostatní!Oblast_tisku</vt:lpstr>
      <vt:lpstr>SPSSN!Oblast_tisku</vt:lpstr>
      <vt:lpstr>ÚVT!Oblast_tisku</vt:lpstr>
    </vt:vector>
  </TitlesOfParts>
  <Company>RMU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Lunakova</dc:creator>
  <cp:lastModifiedBy>Aleš Havránek</cp:lastModifiedBy>
  <cp:lastPrinted>2019-03-26T07:36:23Z</cp:lastPrinted>
  <dcterms:created xsi:type="dcterms:W3CDTF">2007-02-17T11:42:05Z</dcterms:created>
  <dcterms:modified xsi:type="dcterms:W3CDTF">2024-05-20T07:42:08Z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0x0101007A98976A2EBE6741B875C94B67C526EF</vt:lpwstr>
  </property>
  <property fmtid="{D5CDD505-2E9C-101B-9397-08002B2CF9AE}" pid="3" name="MediaServiceImageTags">
    <vt:lpwstr/>
  </property>
</Properties>
</file>