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cnmuni.sharepoint.com/sites/mu-RECT-EO/Sdilene dokumenty/Odd. financování/ROZPOCET_MU/2024/04_Schváleno AS/PV 23042024/"/>
    </mc:Choice>
  </mc:AlternateContent>
  <xr:revisionPtr revIDLastSave="591" documentId="8_{14622CD0-1CF1-4AA3-BD7F-6FC1C8DD3AEB}" xr6:coauthVersionLast="47" xr6:coauthVersionMax="47" xr10:uidLastSave="{70DAD44D-629C-4838-A740-13B8F575F31C}"/>
  <bookViews>
    <workbookView xWindow="28680" yWindow="-120" windowWidth="19440" windowHeight="15000" tabRatio="835" activeTab="6" xr2:uid="{00000000-000D-0000-FFFF-FFFF00000000}"/>
  </bookViews>
  <sheets>
    <sheet name="str1" sheetId="1" r:id="rId1"/>
    <sheet name="str2" sheetId="32" r:id="rId2"/>
    <sheet name="str3" sheetId="39" r:id="rId3"/>
    <sheet name="str4" sheetId="37" r:id="rId4"/>
    <sheet name="str5" sheetId="7" r:id="rId5"/>
    <sheet name="rozpis pro rozpocet" sheetId="3" r:id="rId6"/>
    <sheet name=" rozpis pro HS" sheetId="48" r:id="rId7"/>
    <sheet name="příl.1 - cp 2024" sheetId="33" r:id="rId8"/>
    <sheet name="příl.2 - Velké opravy 2024" sheetId="66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7" hidden="1">'příl.1 - cp 2024'!$A$5:$N$167</definedName>
    <definedName name="aa" localSheetId="8">#REF!</definedName>
    <definedName name="aa">#REF!</definedName>
    <definedName name="bbb" localSheetId="8">#REF!</definedName>
    <definedName name="bbb">#REF!</definedName>
    <definedName name="bcd" localSheetId="8">#REF!</definedName>
    <definedName name="bcd">#REF!</definedName>
    <definedName name="bla" localSheetId="7">#REF!</definedName>
    <definedName name="bla" localSheetId="8">#REF!</definedName>
    <definedName name="bla">#REF!</definedName>
    <definedName name="bnla" localSheetId="8">#REF!</definedName>
    <definedName name="bnla">#REF!</definedName>
    <definedName name="CP">'[1]rozevírací seznamy'!$A$2:$A$6</definedName>
    <definedName name="_xlnm.Database" localSheetId="7">#REF!</definedName>
    <definedName name="_xlnm.Database" localSheetId="8">#REF!</definedName>
    <definedName name="_xlnm.Database">#REF!</definedName>
    <definedName name="DruhPožadavku">[2]List1!$A$2:$A$5</definedName>
    <definedName name="dsvs">[3]List1!$A$2:$A$6</definedName>
    <definedName name="Excel_BuiltIn__FilterDatabase_2" localSheetId="8">#REF!</definedName>
    <definedName name="Excel_BuiltIn__FilterDatabase_2">#REF!</definedName>
    <definedName name="Excel_BuiltIn_Database" localSheetId="8">#REF!</definedName>
    <definedName name="Excel_BuiltIn_Database">#REF!</definedName>
    <definedName name="HS">'[1]rozevírací seznamy'!$A$20:$A$39</definedName>
    <definedName name="_xlnm.Print_Titles" localSheetId="7">'příl.1 - cp 2024'!$4:$5</definedName>
    <definedName name="_xlnm.Print_Area" localSheetId="7">'příl.1 - cp 2024'!$A$1:$O$177</definedName>
    <definedName name="_xlnm.Print_Area" localSheetId="8">'příl.2 - Velké opravy 2024'!$A$1:$K$61</definedName>
    <definedName name="oboryCR" localSheetId="8">#REF!</definedName>
    <definedName name="oboryCR">#REF!</definedName>
    <definedName name="Osoba">[2]List1!$A$9:$A$18</definedName>
    <definedName name="progr2013" localSheetId="8">#REF!</definedName>
    <definedName name="progr2013">#REF!</definedName>
    <definedName name="test">[4]List1!$A$2:$A$5</definedName>
    <definedName name="xxx" localSheetId="8">#REF!</definedName>
    <definedName name="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66" l="1"/>
  <c r="E51" i="66"/>
  <c r="F50" i="66"/>
  <c r="G50" i="66" s="1"/>
  <c r="G51" i="66" s="1"/>
  <c r="E42" i="66"/>
  <c r="K41" i="66"/>
  <c r="K42" i="66" s="1"/>
  <c r="F41" i="66"/>
  <c r="F42" i="66" s="1"/>
  <c r="E39" i="66"/>
  <c r="F36" i="66"/>
  <c r="E36" i="66"/>
  <c r="F34" i="66"/>
  <c r="G34" i="66" s="1"/>
  <c r="G36" i="66" s="1"/>
  <c r="G32" i="66"/>
  <c r="F32" i="66"/>
  <c r="E32" i="66"/>
  <c r="G29" i="66"/>
  <c r="J26" i="66"/>
  <c r="J44" i="66" s="1"/>
  <c r="E26" i="66"/>
  <c r="J23" i="66"/>
  <c r="F23" i="66"/>
  <c r="F26" i="66" s="1"/>
  <c r="E21" i="66"/>
  <c r="K20" i="66"/>
  <c r="F20" i="66"/>
  <c r="G19" i="66"/>
  <c r="G21" i="66" s="1"/>
  <c r="G44" i="66" s="1"/>
  <c r="K18" i="66"/>
  <c r="F18" i="66"/>
  <c r="F17" i="66"/>
  <c r="K17" i="66" s="1"/>
  <c r="K21" i="66" s="1"/>
  <c r="E15" i="66"/>
  <c r="E12" i="66"/>
  <c r="K11" i="66"/>
  <c r="F11" i="66"/>
  <c r="F10" i="66"/>
  <c r="F12" i="66" s="1"/>
  <c r="E8" i="66"/>
  <c r="E44" i="66" s="1"/>
  <c r="F21" i="66" l="1"/>
  <c r="F44" i="66" s="1"/>
  <c r="K10" i="66"/>
  <c r="K12" i="66" s="1"/>
  <c r="K44" i="66" s="1"/>
  <c r="D21" i="7" l="1"/>
  <c r="A62" i="3" l="1"/>
  <c r="A63" i="3"/>
  <c r="A64" i="3" s="1"/>
  <c r="M68" i="3"/>
  <c r="L68" i="3"/>
  <c r="F29" i="1" l="1"/>
  <c r="L105" i="33" l="1"/>
  <c r="K160" i="33" l="1"/>
  <c r="K91" i="33" l="1"/>
  <c r="K169" i="33" s="1"/>
  <c r="J91" i="33"/>
  <c r="J161" i="33"/>
  <c r="K161" i="33"/>
  <c r="J160" i="33"/>
  <c r="J159" i="33"/>
  <c r="K159" i="33"/>
  <c r="J127" i="33"/>
  <c r="K127" i="33"/>
  <c r="J125" i="33"/>
  <c r="K125" i="33"/>
  <c r="J123" i="33"/>
  <c r="K123" i="33"/>
  <c r="J120" i="33"/>
  <c r="K120" i="33"/>
  <c r="J117" i="33"/>
  <c r="K117" i="33"/>
  <c r="J115" i="33"/>
  <c r="K115" i="33"/>
  <c r="J113" i="33"/>
  <c r="K113" i="33"/>
  <c r="J111" i="33"/>
  <c r="K111" i="33"/>
  <c r="J109" i="33"/>
  <c r="K109" i="33"/>
  <c r="J105" i="33"/>
  <c r="K105" i="33"/>
  <c r="J103" i="33"/>
  <c r="K103" i="33"/>
  <c r="J99" i="33"/>
  <c r="K99" i="33"/>
  <c r="J97" i="33"/>
  <c r="K97" i="33"/>
  <c r="J93" i="33"/>
  <c r="K93" i="33"/>
  <c r="J90" i="33"/>
  <c r="K90" i="33"/>
  <c r="J13" i="33"/>
  <c r="K13" i="33"/>
  <c r="J7" i="33"/>
  <c r="K7" i="33"/>
  <c r="L90" i="33"/>
  <c r="K21" i="33" l="1"/>
  <c r="K173" i="33" s="1"/>
  <c r="J169" i="33"/>
  <c r="J6" i="33"/>
  <c r="K6" i="33"/>
  <c r="J21" i="33"/>
  <c r="P26" i="7"/>
  <c r="K175" i="33" l="1"/>
  <c r="K171" i="33"/>
  <c r="J173" i="33"/>
  <c r="J175" i="33"/>
  <c r="J171" i="33"/>
  <c r="H91" i="3"/>
  <c r="K177" i="33" l="1"/>
  <c r="K176" i="33"/>
  <c r="AE17" i="32"/>
  <c r="AD7" i="32"/>
  <c r="AF7" i="32" s="1"/>
  <c r="AD8" i="32"/>
  <c r="AF8" i="32" s="1"/>
  <c r="AD9" i="32"/>
  <c r="AF9" i="32" s="1"/>
  <c r="AD10" i="32"/>
  <c r="AF10" i="32" s="1"/>
  <c r="AD11" i="32"/>
  <c r="AF11" i="32" s="1"/>
  <c r="AD12" i="32"/>
  <c r="AF12" i="32" s="1"/>
  <c r="AD13" i="32"/>
  <c r="AF13" i="32" s="1"/>
  <c r="AD14" i="32"/>
  <c r="AF14" i="32" s="1"/>
  <c r="AD6" i="32"/>
  <c r="AF6" i="32" s="1"/>
  <c r="H19" i="3"/>
  <c r="AF17" i="32" l="1"/>
  <c r="AD17" i="32"/>
  <c r="H85" i="3"/>
  <c r="H82" i="3"/>
  <c r="L91" i="33" l="1"/>
  <c r="I67" i="3" l="1"/>
  <c r="L160" i="33"/>
  <c r="I64" i="3" s="1"/>
  <c r="H65" i="3"/>
  <c r="H100" i="3" s="1"/>
  <c r="C28" i="48" s="1"/>
  <c r="H53" i="3"/>
  <c r="H88" i="3" s="1"/>
  <c r="G38" i="7"/>
  <c r="F32" i="3"/>
  <c r="F27" i="3"/>
  <c r="F24" i="3"/>
  <c r="F23" i="3"/>
  <c r="F22" i="3"/>
  <c r="S11" i="7"/>
  <c r="I32" i="37"/>
  <c r="I30" i="37"/>
  <c r="F25" i="3"/>
  <c r="E159" i="33"/>
  <c r="F123" i="33"/>
  <c r="G123" i="33"/>
  <c r="H123" i="33"/>
  <c r="I123" i="33"/>
  <c r="L123" i="33"/>
  <c r="H61" i="3" s="1"/>
  <c r="H96" i="3" s="1"/>
  <c r="C24" i="48" s="1"/>
  <c r="E123" i="33"/>
  <c r="L169" i="33" l="1"/>
  <c r="S13" i="7" s="1"/>
  <c r="O22" i="7" s="1"/>
  <c r="I37" i="37" l="1"/>
  <c r="L161" i="33"/>
  <c r="H101" i="3"/>
  <c r="C29" i="48" s="1"/>
  <c r="L159" i="33"/>
  <c r="H64" i="3" s="1"/>
  <c r="H99" i="3" s="1"/>
  <c r="L127" i="33"/>
  <c r="H63" i="3" s="1"/>
  <c r="H98" i="3" s="1"/>
  <c r="C26" i="48" s="1"/>
  <c r="L125" i="33"/>
  <c r="H62" i="3" s="1"/>
  <c r="H97" i="3" s="1"/>
  <c r="C25" i="48" s="1"/>
  <c r="L120" i="33"/>
  <c r="H60" i="3" s="1"/>
  <c r="H95" i="3" s="1"/>
  <c r="C23" i="48" s="1"/>
  <c r="L117" i="33"/>
  <c r="H59" i="3" s="1"/>
  <c r="H94" i="3" s="1"/>
  <c r="C22" i="48" s="1"/>
  <c r="L115" i="33"/>
  <c r="L113" i="33"/>
  <c r="H58" i="3" s="1"/>
  <c r="H93" i="3" s="1"/>
  <c r="L111" i="33"/>
  <c r="H55" i="3" s="1"/>
  <c r="H90" i="3" s="1"/>
  <c r="L109" i="33"/>
  <c r="H54" i="3" s="1"/>
  <c r="H89" i="3" s="1"/>
  <c r="L103" i="33"/>
  <c r="H52" i="3" s="1"/>
  <c r="H87" i="3" s="1"/>
  <c r="L99" i="33"/>
  <c r="H51" i="3" s="1"/>
  <c r="H86" i="3" s="1"/>
  <c r="L97" i="33"/>
  <c r="H49" i="3" s="1"/>
  <c r="H84" i="3" s="1"/>
  <c r="L93" i="33"/>
  <c r="H67" i="3"/>
  <c r="L13" i="33"/>
  <c r="L7" i="33"/>
  <c r="E10" i="1"/>
  <c r="H48" i="3" l="1"/>
  <c r="H83" i="3" s="1"/>
  <c r="L21" i="33"/>
  <c r="H102" i="3"/>
  <c r="C30" i="48" s="1"/>
  <c r="G32" i="7"/>
  <c r="I29" i="37"/>
  <c r="S9" i="7"/>
  <c r="S10" i="7"/>
  <c r="I31" i="37"/>
  <c r="S14" i="7"/>
  <c r="I39" i="37"/>
  <c r="L6" i="33"/>
  <c r="F30" i="3" s="1"/>
  <c r="K83" i="3"/>
  <c r="H9" i="3"/>
  <c r="S12" i="7" l="1"/>
  <c r="I36" i="37"/>
  <c r="I38" i="37" s="1"/>
  <c r="F31" i="3"/>
  <c r="L173" i="33"/>
  <c r="L171" i="33"/>
  <c r="L175" i="33"/>
  <c r="K48" i="3"/>
  <c r="D10" i="7" l="1"/>
  <c r="D5" i="37" l="1"/>
  <c r="E9" i="3" s="1"/>
  <c r="E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C20" i="39"/>
  <c r="D20" i="39"/>
  <c r="B20" i="39"/>
  <c r="E4" i="39"/>
  <c r="G18" i="1"/>
  <c r="H18" i="1" s="1"/>
  <c r="C5" i="37" s="1"/>
  <c r="E48" i="3" l="1"/>
  <c r="E83" i="3" s="1"/>
  <c r="D12" i="48" s="1"/>
  <c r="E5" i="37"/>
  <c r="E20" i="39"/>
  <c r="F10" i="1" l="1"/>
  <c r="AC17" i="32" l="1"/>
  <c r="E125" i="33" l="1"/>
  <c r="H125" i="33"/>
  <c r="I125" i="33"/>
  <c r="I90" i="33" l="1"/>
  <c r="I93" i="33" l="1"/>
  <c r="A83" i="3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48" i="3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94" i="3" l="1"/>
  <c r="A95" i="3" s="1"/>
  <c r="A96" i="3" s="1"/>
  <c r="A59" i="3"/>
  <c r="A60" i="3" s="1"/>
  <c r="A61" i="3" s="1"/>
  <c r="A65" i="3" s="1"/>
  <c r="A66" i="3" s="1"/>
  <c r="A67" i="3" s="1"/>
  <c r="A68" i="3" s="1"/>
  <c r="A69" i="3" s="1"/>
  <c r="A70" i="3" s="1"/>
  <c r="A20" i="3"/>
  <c r="A21" i="3" s="1"/>
  <c r="H8" i="1"/>
  <c r="G8" i="1"/>
  <c r="A22" i="3" l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97" i="3"/>
  <c r="A98" i="3" s="1"/>
  <c r="A99" i="3" s="1"/>
  <c r="A100" i="3" s="1"/>
  <c r="A101" i="3" s="1"/>
  <c r="A102" i="3" s="1"/>
  <c r="A103" i="3" s="1"/>
  <c r="A104" i="3" s="1"/>
  <c r="A105" i="3" s="1"/>
  <c r="H161" i="33"/>
  <c r="H159" i="33"/>
  <c r="H127" i="33"/>
  <c r="H120" i="33"/>
  <c r="H117" i="33"/>
  <c r="H115" i="33"/>
  <c r="H113" i="33"/>
  <c r="H111" i="33"/>
  <c r="H109" i="33"/>
  <c r="H105" i="33"/>
  <c r="H103" i="33"/>
  <c r="H99" i="33"/>
  <c r="H97" i="33"/>
  <c r="H90" i="33"/>
  <c r="H13" i="33"/>
  <c r="H7" i="33"/>
  <c r="H21" i="33" l="1"/>
  <c r="H173" i="33" s="1"/>
  <c r="H6" i="33"/>
  <c r="H171" i="33" l="1"/>
  <c r="H175" i="33"/>
  <c r="D23" i="37" l="1"/>
  <c r="D20" i="37"/>
  <c r="D19" i="37"/>
  <c r="D18" i="37"/>
  <c r="D17" i="37"/>
  <c r="D16" i="37"/>
  <c r="D15" i="37"/>
  <c r="D13" i="37"/>
  <c r="D12" i="37"/>
  <c r="D11" i="37"/>
  <c r="D10" i="37"/>
  <c r="D9" i="37"/>
  <c r="D8" i="37"/>
  <c r="D7" i="37"/>
  <c r="D6" i="37"/>
  <c r="D4" i="37"/>
  <c r="I159" i="33" l="1"/>
  <c r="E90" i="33"/>
  <c r="G175" i="33"/>
  <c r="G173" i="33"/>
  <c r="G171" i="33"/>
  <c r="H177" i="33" l="1"/>
  <c r="H176" i="33"/>
  <c r="G31" i="48" l="1"/>
  <c r="H31" i="48"/>
  <c r="I31" i="48"/>
  <c r="J31" i="48"/>
  <c r="M104" i="3" l="1"/>
  <c r="M103" i="3"/>
  <c r="L103" i="3"/>
  <c r="N103" i="3"/>
  <c r="N105" i="3" s="1"/>
  <c r="K101" i="3"/>
  <c r="K100" i="3"/>
  <c r="K99" i="3"/>
  <c r="K98" i="3"/>
  <c r="K97" i="3"/>
  <c r="K96" i="3"/>
  <c r="K95" i="3"/>
  <c r="K94" i="3"/>
  <c r="K93" i="3"/>
  <c r="M92" i="3"/>
  <c r="L92" i="3"/>
  <c r="J92" i="3"/>
  <c r="K91" i="3"/>
  <c r="K90" i="3"/>
  <c r="K89" i="3"/>
  <c r="K88" i="3"/>
  <c r="K87" i="3"/>
  <c r="K86" i="3"/>
  <c r="K85" i="3"/>
  <c r="K84" i="3"/>
  <c r="K82" i="3"/>
  <c r="L105" i="3" l="1"/>
  <c r="K92" i="3"/>
  <c r="M105" i="3"/>
  <c r="K102" i="3"/>
  <c r="K103" i="3" s="1"/>
  <c r="L106" i="3" l="1"/>
  <c r="F31" i="48" l="1"/>
  <c r="F175" i="33" l="1"/>
  <c r="F173" i="33"/>
  <c r="F171" i="33"/>
  <c r="G176" i="33" l="1"/>
  <c r="G177" i="33"/>
  <c r="G28" i="1" l="1"/>
  <c r="E161" i="33" l="1"/>
  <c r="E127" i="33"/>
  <c r="E120" i="33"/>
  <c r="E117" i="33"/>
  <c r="E115" i="33"/>
  <c r="E113" i="33"/>
  <c r="E111" i="33"/>
  <c r="E109" i="33"/>
  <c r="E105" i="33"/>
  <c r="E103" i="33"/>
  <c r="E99" i="33"/>
  <c r="E97" i="33"/>
  <c r="E21" i="33" l="1"/>
  <c r="E175" i="33" s="1"/>
  <c r="E173" i="33" l="1"/>
  <c r="E171" i="33"/>
  <c r="F177" i="33"/>
  <c r="F176" i="33"/>
  <c r="R1" i="32"/>
  <c r="S17" i="32"/>
  <c r="T7" i="32" l="1"/>
  <c r="T11" i="32"/>
  <c r="T6" i="32"/>
  <c r="T13" i="32"/>
  <c r="T8" i="32"/>
  <c r="T12" i="32"/>
  <c r="T14" i="32"/>
  <c r="T9" i="32"/>
  <c r="T10" i="32"/>
  <c r="E26" i="7" l="1"/>
  <c r="B26" i="7"/>
  <c r="D32" i="3"/>
  <c r="D27" i="3"/>
  <c r="G64" i="3"/>
  <c r="G99" i="3" s="1"/>
  <c r="G62" i="3"/>
  <c r="G97" i="3" s="1"/>
  <c r="G61" i="3"/>
  <c r="G96" i="3" s="1"/>
  <c r="E29" i="1"/>
  <c r="AI17" i="32"/>
  <c r="AJ8" i="32" s="1"/>
  <c r="N6" i="32"/>
  <c r="Y17" i="32"/>
  <c r="Z13" i="32" s="1"/>
  <c r="F17" i="32"/>
  <c r="G7" i="32" s="1"/>
  <c r="I17" i="32"/>
  <c r="J9" i="32" s="1"/>
  <c r="C17" i="32"/>
  <c r="D16" i="32" s="1"/>
  <c r="I115" i="33"/>
  <c r="I97" i="33"/>
  <c r="I7" i="33"/>
  <c r="I13" i="33"/>
  <c r="I99" i="33"/>
  <c r="I103" i="33"/>
  <c r="I105" i="33"/>
  <c r="I109" i="33"/>
  <c r="I111" i="33"/>
  <c r="I113" i="33"/>
  <c r="I117" i="33"/>
  <c r="I120" i="33"/>
  <c r="I127" i="33"/>
  <c r="I161" i="33"/>
  <c r="I21" i="37"/>
  <c r="O167" i="33"/>
  <c r="O165" i="33"/>
  <c r="O163" i="33"/>
  <c r="O162" i="33"/>
  <c r="C37" i="32"/>
  <c r="E37" i="32" s="1"/>
  <c r="C34" i="32"/>
  <c r="E34" i="32" s="1"/>
  <c r="C33" i="32"/>
  <c r="E33" i="32" s="1"/>
  <c r="C27" i="32"/>
  <c r="E27" i="32" s="1"/>
  <c r="D12" i="7"/>
  <c r="C29" i="1"/>
  <c r="E35" i="3"/>
  <c r="F35" i="3"/>
  <c r="G59" i="3"/>
  <c r="G60" i="3"/>
  <c r="G95" i="3" s="1"/>
  <c r="E66" i="3"/>
  <c r="E101" i="3" s="1"/>
  <c r="D29" i="48" s="1"/>
  <c r="E61" i="3"/>
  <c r="E96" i="3" s="1"/>
  <c r="D24" i="48" s="1"/>
  <c r="E60" i="3"/>
  <c r="E95" i="3" s="1"/>
  <c r="D23" i="48" s="1"/>
  <c r="E59" i="3"/>
  <c r="E94" i="3" s="1"/>
  <c r="M17" i="32"/>
  <c r="O164" i="33"/>
  <c r="A23" i="33"/>
  <c r="D24" i="7"/>
  <c r="D25" i="7"/>
  <c r="G31" i="7"/>
  <c r="G58" i="3"/>
  <c r="G93" i="3" s="1"/>
  <c r="B21" i="48" s="1"/>
  <c r="F26" i="3"/>
  <c r="G18" i="3"/>
  <c r="G33" i="3"/>
  <c r="E33" i="3"/>
  <c r="I57" i="3"/>
  <c r="J57" i="3"/>
  <c r="N68" i="3"/>
  <c r="N70" i="3" s="1"/>
  <c r="K69" i="3"/>
  <c r="K104" i="3" s="1"/>
  <c r="K105" i="3" s="1"/>
  <c r="K59" i="3"/>
  <c r="K60" i="3"/>
  <c r="K61" i="3"/>
  <c r="K62" i="3"/>
  <c r="K63" i="3"/>
  <c r="K64" i="3"/>
  <c r="K65" i="3"/>
  <c r="K66" i="3"/>
  <c r="K67" i="3"/>
  <c r="K49" i="3"/>
  <c r="K50" i="3"/>
  <c r="K51" i="3"/>
  <c r="K52" i="3"/>
  <c r="K53" i="3"/>
  <c r="K54" i="3"/>
  <c r="K55" i="3"/>
  <c r="K56" i="3"/>
  <c r="K47" i="3"/>
  <c r="M57" i="3"/>
  <c r="M70" i="3" s="1"/>
  <c r="L57" i="3"/>
  <c r="D20" i="3"/>
  <c r="D21" i="3"/>
  <c r="K33" i="3"/>
  <c r="I33" i="3"/>
  <c r="J33" i="3"/>
  <c r="H10" i="3"/>
  <c r="H11" i="3"/>
  <c r="H12" i="3"/>
  <c r="H13" i="3"/>
  <c r="H14" i="3"/>
  <c r="H15" i="3"/>
  <c r="H16" i="3"/>
  <c r="H17" i="3"/>
  <c r="H8" i="3"/>
  <c r="J18" i="3"/>
  <c r="I18" i="3"/>
  <c r="K29" i="3"/>
  <c r="H31" i="3"/>
  <c r="H32" i="3"/>
  <c r="H30" i="3"/>
  <c r="H20" i="3"/>
  <c r="H21" i="3"/>
  <c r="H22" i="3"/>
  <c r="H23" i="3"/>
  <c r="H24" i="3"/>
  <c r="H25" i="3"/>
  <c r="H26" i="3"/>
  <c r="H27" i="3"/>
  <c r="H28" i="3"/>
  <c r="I29" i="3"/>
  <c r="J29" i="3"/>
  <c r="E14" i="37"/>
  <c r="N7" i="32"/>
  <c r="N8" i="32"/>
  <c r="N9" i="32"/>
  <c r="N10" i="32"/>
  <c r="N11" i="32"/>
  <c r="N12" i="32"/>
  <c r="N13" i="32"/>
  <c r="N14" i="32"/>
  <c r="N15" i="32"/>
  <c r="N16" i="32"/>
  <c r="AB17" i="32"/>
  <c r="P17" i="32"/>
  <c r="Q8" i="32" s="1"/>
  <c r="L17" i="32"/>
  <c r="N1" i="32"/>
  <c r="C35" i="32"/>
  <c r="E35" i="32" s="1"/>
  <c r="C36" i="32"/>
  <c r="E36" i="32" s="1"/>
  <c r="J9" i="1"/>
  <c r="J7" i="1"/>
  <c r="I9" i="1"/>
  <c r="J26" i="7"/>
  <c r="C26" i="7"/>
  <c r="D19" i="7"/>
  <c r="D20" i="7"/>
  <c r="D22" i="7"/>
  <c r="L38" i="32"/>
  <c r="H24" i="7"/>
  <c r="H19" i="7"/>
  <c r="H20" i="7"/>
  <c r="C32" i="32"/>
  <c r="E32" i="32" s="1"/>
  <c r="C28" i="32"/>
  <c r="E28" i="32" s="1"/>
  <c r="F24" i="7"/>
  <c r="C31" i="32"/>
  <c r="E31" i="32" s="1"/>
  <c r="C29" i="32"/>
  <c r="E29" i="32" s="1"/>
  <c r="C30" i="32"/>
  <c r="E30" i="32" s="1"/>
  <c r="D18" i="7"/>
  <c r="D17" i="7"/>
  <c r="D13" i="7"/>
  <c r="D15" i="7"/>
  <c r="D11" i="7"/>
  <c r="D16" i="7"/>
  <c r="D14" i="7"/>
  <c r="D23" i="7"/>
  <c r="D9" i="7"/>
  <c r="C26" i="32"/>
  <c r="C38" i="32" s="1"/>
  <c r="H25" i="7"/>
  <c r="V17" i="32"/>
  <c r="G19" i="1"/>
  <c r="H19" i="1" s="1"/>
  <c r="C6" i="37" s="1"/>
  <c r="AG9" i="32" l="1"/>
  <c r="AG13" i="32"/>
  <c r="AG12" i="32"/>
  <c r="AG10" i="32"/>
  <c r="AH10" i="32" s="1"/>
  <c r="AG14" i="32"/>
  <c r="AG8" i="32"/>
  <c r="AG7" i="32"/>
  <c r="AG11" i="32"/>
  <c r="AH11" i="32" s="1"/>
  <c r="AG6" i="32"/>
  <c r="A24" i="33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I21" i="33"/>
  <c r="D22" i="48"/>
  <c r="B24" i="48"/>
  <c r="F96" i="3"/>
  <c r="D96" i="3" s="1"/>
  <c r="G65" i="3"/>
  <c r="G100" i="3" s="1"/>
  <c r="F100" i="3" s="1"/>
  <c r="B23" i="48"/>
  <c r="F95" i="3"/>
  <c r="D95" i="3" s="1"/>
  <c r="K58" i="3"/>
  <c r="F97" i="3"/>
  <c r="B25" i="48"/>
  <c r="B27" i="48"/>
  <c r="Z10" i="32"/>
  <c r="AA10" i="32" s="1"/>
  <c r="Q11" i="32"/>
  <c r="R11" i="32" s="1"/>
  <c r="Q12" i="32"/>
  <c r="Q15" i="32"/>
  <c r="R15" i="32" s="1"/>
  <c r="Q9" i="32"/>
  <c r="R9" i="32" s="1"/>
  <c r="Q10" i="32"/>
  <c r="R10" i="32" s="1"/>
  <c r="Q13" i="32"/>
  <c r="Q7" i="32"/>
  <c r="R7" i="32" s="1"/>
  <c r="Q14" i="32"/>
  <c r="G94" i="3"/>
  <c r="AH7" i="32"/>
  <c r="AH6" i="32"/>
  <c r="AH8" i="32"/>
  <c r="AH13" i="32"/>
  <c r="AH14" i="32"/>
  <c r="AH9" i="32"/>
  <c r="AH15" i="32"/>
  <c r="D10" i="32"/>
  <c r="E10" i="32" s="1"/>
  <c r="D14" i="32"/>
  <c r="E14" i="32" s="1"/>
  <c r="D15" i="32"/>
  <c r="E15" i="32" s="1"/>
  <c r="D9" i="32"/>
  <c r="E9" i="32" s="1"/>
  <c r="D8" i="32"/>
  <c r="D13" i="32"/>
  <c r="E13" i="32" s="1"/>
  <c r="D11" i="32"/>
  <c r="E11" i="32" s="1"/>
  <c r="D7" i="32"/>
  <c r="E7" i="32" s="1"/>
  <c r="C21" i="32"/>
  <c r="D12" i="32"/>
  <c r="E12" i="32" s="1"/>
  <c r="D6" i="32"/>
  <c r="E6" i="32" s="1"/>
  <c r="Z9" i="32"/>
  <c r="AA9" i="32" s="1"/>
  <c r="Z8" i="32"/>
  <c r="AA8" i="32" s="1"/>
  <c r="Z14" i="32"/>
  <c r="AA14" i="32" s="1"/>
  <c r="Z11" i="32"/>
  <c r="AA11" i="32" s="1"/>
  <c r="AH12" i="32"/>
  <c r="Z7" i="32"/>
  <c r="AA7" i="32" s="1"/>
  <c r="Z6" i="32"/>
  <c r="AA6" i="32" s="1"/>
  <c r="Z12" i="32"/>
  <c r="AA12" i="32" s="1"/>
  <c r="R13" i="32"/>
  <c r="R12" i="32"/>
  <c r="AK15" i="32"/>
  <c r="R14" i="32"/>
  <c r="AK16" i="32"/>
  <c r="AH16" i="32"/>
  <c r="E16" i="32"/>
  <c r="R8" i="32"/>
  <c r="K9" i="32"/>
  <c r="AK8" i="32"/>
  <c r="AJ13" i="32"/>
  <c r="AK13" i="32" s="1"/>
  <c r="G12" i="32"/>
  <c r="H12" i="32" s="1"/>
  <c r="G11" i="32"/>
  <c r="H11" i="32" s="1"/>
  <c r="F59" i="3"/>
  <c r="D59" i="3" s="1"/>
  <c r="D22" i="3"/>
  <c r="G66" i="3"/>
  <c r="G101" i="3" s="1"/>
  <c r="K34" i="3"/>
  <c r="I68" i="3"/>
  <c r="I70" i="3" s="1"/>
  <c r="I33" i="37"/>
  <c r="G33" i="7"/>
  <c r="AJ7" i="32"/>
  <c r="AK7" i="32" s="1"/>
  <c r="H69" i="3"/>
  <c r="AJ11" i="32"/>
  <c r="AK11" i="32" s="1"/>
  <c r="AJ10" i="32"/>
  <c r="AK10" i="32" s="1"/>
  <c r="AJ9" i="32"/>
  <c r="AK9" i="32" s="1"/>
  <c r="F20" i="7"/>
  <c r="F25" i="7"/>
  <c r="W8" i="32"/>
  <c r="X8" i="32" s="1"/>
  <c r="W12" i="32"/>
  <c r="X12" i="32" s="1"/>
  <c r="W15" i="32"/>
  <c r="W9" i="32"/>
  <c r="X9" i="32" s="1"/>
  <c r="W13" i="32"/>
  <c r="X13" i="32" s="1"/>
  <c r="W16" i="32"/>
  <c r="X16" i="32" s="1"/>
  <c r="W7" i="32"/>
  <c r="X7" i="32" s="1"/>
  <c r="W11" i="32"/>
  <c r="X11" i="32" s="1"/>
  <c r="W10" i="32"/>
  <c r="X10" i="32" s="1"/>
  <c r="W14" i="32"/>
  <c r="X14" i="32" s="1"/>
  <c r="W6" i="32"/>
  <c r="X6" i="32" s="1"/>
  <c r="AJ6" i="32"/>
  <c r="AK6" i="32" s="1"/>
  <c r="AJ12" i="32"/>
  <c r="AK12" i="32" s="1"/>
  <c r="AJ14" i="32"/>
  <c r="AK14" i="32" s="1"/>
  <c r="F19" i="7"/>
  <c r="U6" i="32"/>
  <c r="U9" i="32"/>
  <c r="U7" i="32"/>
  <c r="U14" i="32"/>
  <c r="U13" i="32"/>
  <c r="U12" i="32"/>
  <c r="U10" i="32"/>
  <c r="U11" i="32"/>
  <c r="U8" i="32"/>
  <c r="F58" i="3"/>
  <c r="I6" i="33"/>
  <c r="D30" i="3" s="1"/>
  <c r="G63" i="3"/>
  <c r="G98" i="3" s="1"/>
  <c r="T16" i="32"/>
  <c r="U16" i="32" s="1"/>
  <c r="T15" i="32"/>
  <c r="N17" i="32"/>
  <c r="O7" i="32" s="1"/>
  <c r="J6" i="32"/>
  <c r="K6" i="32" s="1"/>
  <c r="J13" i="32"/>
  <c r="K13" i="32" s="1"/>
  <c r="J7" i="32"/>
  <c r="K7" i="32" s="1"/>
  <c r="J10" i="32"/>
  <c r="K10" i="32" s="1"/>
  <c r="J11" i="32"/>
  <c r="K11" i="32" s="1"/>
  <c r="J8" i="32"/>
  <c r="K8" i="32" s="1"/>
  <c r="J16" i="32"/>
  <c r="K16" i="32" s="1"/>
  <c r="J14" i="32"/>
  <c r="K14" i="32" s="1"/>
  <c r="J12" i="32"/>
  <c r="K12" i="32" s="1"/>
  <c r="J15" i="32"/>
  <c r="K15" i="32" s="1"/>
  <c r="AA13" i="32"/>
  <c r="H7" i="32"/>
  <c r="J34" i="3"/>
  <c r="F62" i="3"/>
  <c r="H29" i="3"/>
  <c r="I34" i="3"/>
  <c r="K57" i="3"/>
  <c r="H33" i="3"/>
  <c r="F60" i="3"/>
  <c r="D60" i="3" s="1"/>
  <c r="H18" i="3"/>
  <c r="H57" i="3"/>
  <c r="E26" i="32"/>
  <c r="E38" i="32" s="1"/>
  <c r="K68" i="3"/>
  <c r="L70" i="3"/>
  <c r="L71" i="3" s="1"/>
  <c r="D26" i="7"/>
  <c r="G21" i="1"/>
  <c r="H21" i="1" s="1"/>
  <c r="C8" i="37" s="1"/>
  <c r="J10" i="1"/>
  <c r="E37" i="3"/>
  <c r="Q16" i="32"/>
  <c r="R16" i="32" s="1"/>
  <c r="Q6" i="32"/>
  <c r="O166" i="33"/>
  <c r="D29" i="1"/>
  <c r="F61" i="3"/>
  <c r="F64" i="3"/>
  <c r="B28" i="48" l="1"/>
  <c r="A44" i="33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A62" i="33" s="1"/>
  <c r="A63" i="33" s="1"/>
  <c r="A64" i="33" s="1"/>
  <c r="A65" i="33" s="1"/>
  <c r="A66" i="33" s="1"/>
  <c r="A67" i="33" s="1"/>
  <c r="A68" i="33" s="1"/>
  <c r="A69" i="33" s="1"/>
  <c r="A70" i="33" s="1"/>
  <c r="A71" i="33" s="1"/>
  <c r="A72" i="33" s="1"/>
  <c r="A73" i="33" s="1"/>
  <c r="A74" i="33" s="1"/>
  <c r="A75" i="33" s="1"/>
  <c r="A76" i="33" s="1"/>
  <c r="A77" i="33" s="1"/>
  <c r="A78" i="33" s="1"/>
  <c r="A79" i="33" s="1"/>
  <c r="A80" i="33" s="1"/>
  <c r="A81" i="33" s="1"/>
  <c r="A82" i="33" s="1"/>
  <c r="A83" i="33" s="1"/>
  <c r="A84" i="33" s="1"/>
  <c r="A85" i="33" s="1"/>
  <c r="A86" i="33" s="1"/>
  <c r="A87" i="33" s="1"/>
  <c r="A88" i="33" s="1"/>
  <c r="A89" i="33" s="1"/>
  <c r="A92" i="33" s="1"/>
  <c r="A94" i="33" s="1"/>
  <c r="A95" i="33" s="1"/>
  <c r="A96" i="33" s="1"/>
  <c r="F65" i="3"/>
  <c r="B22" i="48"/>
  <c r="F94" i="3"/>
  <c r="D94" i="3" s="1"/>
  <c r="F98" i="3"/>
  <c r="B26" i="48"/>
  <c r="B29" i="48"/>
  <c r="F101" i="3"/>
  <c r="D101" i="3" s="1"/>
  <c r="D17" i="32"/>
  <c r="E8" i="32"/>
  <c r="E17" i="32" s="1"/>
  <c r="Z17" i="32"/>
  <c r="I175" i="33"/>
  <c r="AG17" i="32"/>
  <c r="G17" i="32"/>
  <c r="H17" i="32"/>
  <c r="AH17" i="32"/>
  <c r="D36" i="32"/>
  <c r="H104" i="3"/>
  <c r="F104" i="3" s="1"/>
  <c r="D104" i="3" s="1"/>
  <c r="F66" i="3"/>
  <c r="D66" i="3" s="1"/>
  <c r="F69" i="3"/>
  <c r="D69" i="3" s="1"/>
  <c r="O11" i="32"/>
  <c r="AL11" i="32" s="1"/>
  <c r="D31" i="32" s="1"/>
  <c r="O8" i="32"/>
  <c r="AJ17" i="32"/>
  <c r="E13" i="3"/>
  <c r="E52" i="3" s="1"/>
  <c r="E87" i="3" s="1"/>
  <c r="D16" i="48" s="1"/>
  <c r="O16" i="32"/>
  <c r="AL16" i="32" s="1"/>
  <c r="D37" i="32" s="1"/>
  <c r="O10" i="32"/>
  <c r="AL10" i="32" s="1"/>
  <c r="D30" i="32" s="1"/>
  <c r="O14" i="32"/>
  <c r="AL14" i="32" s="1"/>
  <c r="D34" i="32" s="1"/>
  <c r="O13" i="32"/>
  <c r="AL13" i="32" s="1"/>
  <c r="D33" i="32" s="1"/>
  <c r="O9" i="32"/>
  <c r="AL9" i="32" s="1"/>
  <c r="D29" i="32" s="1"/>
  <c r="O15" i="32"/>
  <c r="O6" i="32"/>
  <c r="F26" i="7"/>
  <c r="O12" i="32"/>
  <c r="AL12" i="32" s="1"/>
  <c r="AL7" i="32"/>
  <c r="D27" i="32" s="1"/>
  <c r="F63" i="3"/>
  <c r="H68" i="3"/>
  <c r="S19" i="7"/>
  <c r="I171" i="33"/>
  <c r="I40" i="37"/>
  <c r="I41" i="37" s="1"/>
  <c r="I50" i="37" s="1"/>
  <c r="G21" i="7" s="1"/>
  <c r="I173" i="33"/>
  <c r="AA17" i="32"/>
  <c r="U15" i="32"/>
  <c r="U17" i="32" s="1"/>
  <c r="T17" i="32"/>
  <c r="J17" i="32"/>
  <c r="G24" i="1"/>
  <c r="H24" i="1" s="1"/>
  <c r="C11" i="37" s="1"/>
  <c r="AK17" i="32"/>
  <c r="K70" i="3"/>
  <c r="H34" i="3"/>
  <c r="I39" i="3"/>
  <c r="J38" i="3"/>
  <c r="E10" i="3"/>
  <c r="E19" i="37"/>
  <c r="E17" i="3"/>
  <c r="E56" i="3" s="1"/>
  <c r="E91" i="3" s="1"/>
  <c r="D20" i="48" s="1"/>
  <c r="E16" i="37"/>
  <c r="E12" i="3"/>
  <c r="E51" i="3" s="1"/>
  <c r="E86" i="3" s="1"/>
  <c r="D15" i="48" s="1"/>
  <c r="E19" i="3"/>
  <c r="E58" i="3" s="1"/>
  <c r="E93" i="3" s="1"/>
  <c r="D21" i="48" s="1"/>
  <c r="E14" i="3"/>
  <c r="E53" i="3" s="1"/>
  <c r="E88" i="3" s="1"/>
  <c r="D17" i="48" s="1"/>
  <c r="E25" i="3"/>
  <c r="D25" i="3" s="1"/>
  <c r="E11" i="3"/>
  <c r="E16" i="3"/>
  <c r="G25" i="1"/>
  <c r="H25" i="1" s="1"/>
  <c r="C12" i="37" s="1"/>
  <c r="H28" i="1"/>
  <c r="C18" i="37" s="1"/>
  <c r="G20" i="1"/>
  <c r="H20" i="1" s="1"/>
  <c r="C7" i="37" s="1"/>
  <c r="G22" i="1"/>
  <c r="H22" i="1" s="1"/>
  <c r="C9" i="37" s="1"/>
  <c r="E9" i="37" s="1"/>
  <c r="G23" i="1"/>
  <c r="H23" i="1" s="1"/>
  <c r="C10" i="37" s="1"/>
  <c r="Q17" i="32"/>
  <c r="R6" i="32"/>
  <c r="K17" i="32"/>
  <c r="D61" i="3"/>
  <c r="G26" i="1"/>
  <c r="H26" i="1" s="1"/>
  <c r="C13" i="37" s="1"/>
  <c r="X15" i="32"/>
  <c r="X17" i="32" s="1"/>
  <c r="W17" i="32"/>
  <c r="I21" i="7" l="1"/>
  <c r="K21" i="7" s="1"/>
  <c r="L21" i="7" s="1"/>
  <c r="H21" i="7"/>
  <c r="R17" i="32"/>
  <c r="AL6" i="32"/>
  <c r="J177" i="33"/>
  <c r="J176" i="33"/>
  <c r="AL8" i="32"/>
  <c r="D28" i="32" s="1"/>
  <c r="I176" i="33"/>
  <c r="L177" i="33"/>
  <c r="L176" i="33"/>
  <c r="D26" i="32"/>
  <c r="G10" i="7"/>
  <c r="I177" i="33"/>
  <c r="G18" i="7"/>
  <c r="G23" i="7"/>
  <c r="G24" i="7"/>
  <c r="G9" i="7"/>
  <c r="G15" i="7"/>
  <c r="G13" i="7"/>
  <c r="G16" i="7"/>
  <c r="G20" i="7"/>
  <c r="G11" i="7"/>
  <c r="G14" i="7"/>
  <c r="G17" i="7"/>
  <c r="G25" i="7"/>
  <c r="G12" i="7"/>
  <c r="G22" i="7"/>
  <c r="G19" i="7"/>
  <c r="H92" i="3"/>
  <c r="H103" i="3"/>
  <c r="H70" i="3"/>
  <c r="H73" i="3" s="1"/>
  <c r="E24" i="3"/>
  <c r="E17" i="37"/>
  <c r="O17" i="32"/>
  <c r="AL15" i="32"/>
  <c r="D31" i="3"/>
  <c r="D33" i="3" s="1"/>
  <c r="F36" i="3"/>
  <c r="F33" i="3"/>
  <c r="D32" i="32"/>
  <c r="E10" i="37"/>
  <c r="D19" i="3"/>
  <c r="E13" i="37"/>
  <c r="E26" i="3"/>
  <c r="E49" i="3"/>
  <c r="E84" i="3" s="1"/>
  <c r="D13" i="48" s="1"/>
  <c r="E64" i="3"/>
  <c r="E50" i="3"/>
  <c r="E85" i="3" s="1"/>
  <c r="D14" i="48" s="1"/>
  <c r="E7" i="37"/>
  <c r="E18" i="37"/>
  <c r="E6" i="37"/>
  <c r="E23" i="3"/>
  <c r="E62" i="3" s="1"/>
  <c r="E97" i="3" s="1"/>
  <c r="E28" i="3"/>
  <c r="E67" i="3" s="1"/>
  <c r="E102" i="3" s="1"/>
  <c r="D30" i="48" s="1"/>
  <c r="E20" i="37"/>
  <c r="E55" i="3"/>
  <c r="E90" i="3" s="1"/>
  <c r="D19" i="48" s="1"/>
  <c r="E8" i="37"/>
  <c r="E12" i="37"/>
  <c r="D58" i="3"/>
  <c r="E8" i="3"/>
  <c r="I24" i="7" l="1"/>
  <c r="K24" i="7" s="1"/>
  <c r="L24" i="7" s="1"/>
  <c r="H23" i="7"/>
  <c r="I25" i="7"/>
  <c r="K25" i="7" s="1"/>
  <c r="L25" i="7" s="1"/>
  <c r="H18" i="7"/>
  <c r="I19" i="7"/>
  <c r="K19" i="7" s="1"/>
  <c r="L19" i="7" s="1"/>
  <c r="I20" i="7"/>
  <c r="K20" i="7" s="1"/>
  <c r="L20" i="7" s="1"/>
  <c r="D25" i="48"/>
  <c r="D97" i="3"/>
  <c r="E99" i="3"/>
  <c r="H10" i="7"/>
  <c r="I10" i="7"/>
  <c r="K10" i="7" s="1"/>
  <c r="L10" i="7" s="1"/>
  <c r="F9" i="3" s="1"/>
  <c r="I23" i="7"/>
  <c r="K23" i="7" s="1"/>
  <c r="L23" i="7" s="1"/>
  <c r="I18" i="7"/>
  <c r="K18" i="7" s="1"/>
  <c r="L18" i="7" s="1"/>
  <c r="F17" i="3" s="1"/>
  <c r="H12" i="7"/>
  <c r="I12" i="7"/>
  <c r="K12" i="7" s="1"/>
  <c r="L12" i="7" s="1"/>
  <c r="F11" i="3" s="1"/>
  <c r="I17" i="7"/>
  <c r="K17" i="7" s="1"/>
  <c r="L17" i="7" s="1"/>
  <c r="H17" i="7"/>
  <c r="H15" i="7"/>
  <c r="I15" i="7"/>
  <c r="K15" i="7" s="1"/>
  <c r="L15" i="7" s="1"/>
  <c r="F14" i="3" s="1"/>
  <c r="I22" i="7"/>
  <c r="K22" i="7" s="1"/>
  <c r="L22" i="7" s="1"/>
  <c r="H22" i="7"/>
  <c r="H11" i="7"/>
  <c r="I11" i="7"/>
  <c r="K11" i="7" s="1"/>
  <c r="L11" i="7" s="1"/>
  <c r="F10" i="3" s="1"/>
  <c r="I14" i="7"/>
  <c r="K14" i="7" s="1"/>
  <c r="L14" i="7" s="1"/>
  <c r="F13" i="3" s="1"/>
  <c r="H14" i="7"/>
  <c r="I16" i="7"/>
  <c r="K16" i="7" s="1"/>
  <c r="L16" i="7" s="1"/>
  <c r="F15" i="3" s="1"/>
  <c r="H16" i="7"/>
  <c r="I9" i="7"/>
  <c r="H9" i="7"/>
  <c r="G26" i="7"/>
  <c r="I13" i="7"/>
  <c r="K13" i="7" s="1"/>
  <c r="L13" i="7" s="1"/>
  <c r="F12" i="3" s="1"/>
  <c r="H13" i="7"/>
  <c r="E15" i="3"/>
  <c r="E18" i="3" s="1"/>
  <c r="E11" i="37"/>
  <c r="H105" i="3"/>
  <c r="D62" i="3"/>
  <c r="D21" i="37"/>
  <c r="E63" i="3"/>
  <c r="D24" i="3"/>
  <c r="D64" i="3"/>
  <c r="E65" i="3"/>
  <c r="D26" i="3"/>
  <c r="D23" i="3"/>
  <c r="AL17" i="32"/>
  <c r="G27" i="1"/>
  <c r="H27" i="1" s="1"/>
  <c r="C15" i="37" s="1"/>
  <c r="E15" i="37" s="1"/>
  <c r="D35" i="32"/>
  <c r="D38" i="32" s="1"/>
  <c r="G17" i="1"/>
  <c r="E47" i="3"/>
  <c r="E82" i="3" s="1"/>
  <c r="D11" i="48" s="1"/>
  <c r="F16" i="3" l="1"/>
  <c r="N12" i="7"/>
  <c r="O12" i="7" s="1"/>
  <c r="I85" i="3" s="1"/>
  <c r="C14" i="48" s="1"/>
  <c r="N21" i="7"/>
  <c r="O21" i="7" s="1"/>
  <c r="I93" i="3" s="1"/>
  <c r="F93" i="3" s="1"/>
  <c r="D93" i="3" s="1"/>
  <c r="N17" i="7"/>
  <c r="O17" i="7" s="1"/>
  <c r="I90" i="3" s="1"/>
  <c r="C19" i="48" s="1"/>
  <c r="N16" i="7"/>
  <c r="O16" i="7" s="1"/>
  <c r="I89" i="3" s="1"/>
  <c r="C18" i="48" s="1"/>
  <c r="N19" i="7"/>
  <c r="O19" i="7" s="1"/>
  <c r="N15" i="7"/>
  <c r="O15" i="7" s="1"/>
  <c r="I88" i="3" s="1"/>
  <c r="C17" i="48" s="1"/>
  <c r="N10" i="7"/>
  <c r="O10" i="7" s="1"/>
  <c r="I83" i="3" s="1"/>
  <c r="C12" i="48" s="1"/>
  <c r="N9" i="7"/>
  <c r="O9" i="7" s="1"/>
  <c r="N11" i="7"/>
  <c r="O11" i="7" s="1"/>
  <c r="I84" i="3" s="1"/>
  <c r="C13" i="48" s="1"/>
  <c r="N24" i="7"/>
  <c r="O24" i="7" s="1"/>
  <c r="N13" i="7"/>
  <c r="O13" i="7" s="1"/>
  <c r="I86" i="3" s="1"/>
  <c r="C15" i="48" s="1"/>
  <c r="N20" i="7"/>
  <c r="O20" i="7" s="1"/>
  <c r="N18" i="7"/>
  <c r="O18" i="7" s="1"/>
  <c r="I91" i="3" s="1"/>
  <c r="C20" i="48" s="1"/>
  <c r="N25" i="7"/>
  <c r="O25" i="7" s="1"/>
  <c r="N23" i="7"/>
  <c r="O23" i="7" s="1"/>
  <c r="I99" i="3" s="1"/>
  <c r="N14" i="7"/>
  <c r="O14" i="7" s="1"/>
  <c r="I87" i="3" s="1"/>
  <c r="C16" i="48" s="1"/>
  <c r="G54" i="3"/>
  <c r="G89" i="3" s="1"/>
  <c r="B18" i="48" s="1"/>
  <c r="G56" i="3"/>
  <c r="G91" i="3" s="1"/>
  <c r="B20" i="48" s="1"/>
  <c r="D27" i="48"/>
  <c r="E100" i="3"/>
  <c r="E98" i="3"/>
  <c r="G48" i="3"/>
  <c r="G83" i="3" s="1"/>
  <c r="B12" i="48" s="1"/>
  <c r="D9" i="3"/>
  <c r="G55" i="3"/>
  <c r="D17" i="3"/>
  <c r="H26" i="7"/>
  <c r="G36" i="7"/>
  <c r="G49" i="3"/>
  <c r="G84" i="3" s="1"/>
  <c r="B13" i="48" s="1"/>
  <c r="D10" i="3"/>
  <c r="G53" i="3"/>
  <c r="G88" i="3" s="1"/>
  <c r="B17" i="48" s="1"/>
  <c r="D14" i="3"/>
  <c r="G50" i="3"/>
  <c r="G85" i="3" s="1"/>
  <c r="B14" i="48" s="1"/>
  <c r="D11" i="3"/>
  <c r="G51" i="3"/>
  <c r="G86" i="3" s="1"/>
  <c r="B15" i="48" s="1"/>
  <c r="D12" i="3"/>
  <c r="D16" i="3"/>
  <c r="K9" i="7"/>
  <c r="I26" i="7"/>
  <c r="G52" i="3"/>
  <c r="G87" i="3" s="1"/>
  <c r="B16" i="48" s="1"/>
  <c r="D13" i="3"/>
  <c r="E54" i="3"/>
  <c r="D15" i="3"/>
  <c r="D63" i="3"/>
  <c r="E29" i="3"/>
  <c r="E34" i="3" s="1"/>
  <c r="D65" i="3"/>
  <c r="H17" i="1"/>
  <c r="G29" i="1"/>
  <c r="C21" i="48" l="1"/>
  <c r="I82" i="3"/>
  <c r="O26" i="7"/>
  <c r="N26" i="7"/>
  <c r="C27" i="48"/>
  <c r="F99" i="3"/>
  <c r="D99" i="3" s="1"/>
  <c r="I103" i="3"/>
  <c r="H107" i="3" s="1"/>
  <c r="F56" i="3"/>
  <c r="F54" i="3"/>
  <c r="F91" i="3"/>
  <c r="D91" i="3" s="1"/>
  <c r="F89" i="3"/>
  <c r="D56" i="3"/>
  <c r="D26" i="48"/>
  <c r="D98" i="3"/>
  <c r="D28" i="48"/>
  <c r="D100" i="3"/>
  <c r="E57" i="3"/>
  <c r="E89" i="3"/>
  <c r="D18" i="48" s="1"/>
  <c r="G90" i="3"/>
  <c r="F55" i="3"/>
  <c r="D55" i="3"/>
  <c r="D48" i="3"/>
  <c r="F48" i="3"/>
  <c r="F52" i="3"/>
  <c r="D52" i="3"/>
  <c r="D51" i="3"/>
  <c r="F51" i="3"/>
  <c r="F53" i="3"/>
  <c r="D53" i="3"/>
  <c r="L9" i="7"/>
  <c r="G34" i="7" s="1"/>
  <c r="K26" i="7"/>
  <c r="F50" i="3"/>
  <c r="D50" i="3"/>
  <c r="F49" i="3"/>
  <c r="D49" i="3"/>
  <c r="D54" i="3"/>
  <c r="E68" i="3"/>
  <c r="H29" i="1"/>
  <c r="C4" i="37"/>
  <c r="E70" i="3" l="1"/>
  <c r="C11" i="48"/>
  <c r="C31" i="48" s="1"/>
  <c r="I92" i="3"/>
  <c r="I105" i="3" s="1"/>
  <c r="D89" i="3"/>
  <c r="F90" i="3"/>
  <c r="D90" i="3" s="1"/>
  <c r="B19" i="48"/>
  <c r="F84" i="3"/>
  <c r="D84" i="3" s="1"/>
  <c r="F88" i="3"/>
  <c r="D88" i="3" s="1"/>
  <c r="F86" i="3"/>
  <c r="D86" i="3" s="1"/>
  <c r="F87" i="3"/>
  <c r="D87" i="3" s="1"/>
  <c r="F85" i="3"/>
  <c r="D85" i="3" s="1"/>
  <c r="F83" i="3"/>
  <c r="D83" i="3" s="1"/>
  <c r="G35" i="7"/>
  <c r="G37" i="7" s="1"/>
  <c r="L26" i="7"/>
  <c r="F8" i="3"/>
  <c r="C21" i="37"/>
  <c r="E4" i="37"/>
  <c r="E21" i="37" s="1"/>
  <c r="C32" i="48" l="1"/>
  <c r="A98" i="33"/>
  <c r="A100" i="33" s="1"/>
  <c r="A101" i="33" s="1"/>
  <c r="A102" i="33" s="1"/>
  <c r="D8" i="3"/>
  <c r="D18" i="3" s="1"/>
  <c r="F18" i="3"/>
  <c r="G47" i="3"/>
  <c r="G40" i="7"/>
  <c r="G39" i="7"/>
  <c r="F28" i="3" l="1"/>
  <c r="C4" i="48"/>
  <c r="F47" i="3"/>
  <c r="F57" i="3" s="1"/>
  <c r="G82" i="3"/>
  <c r="B11" i="48" s="1"/>
  <c r="A104" i="33"/>
  <c r="A106" i="33" s="1"/>
  <c r="A107" i="33" s="1"/>
  <c r="A108" i="33" s="1"/>
  <c r="A110" i="33" s="1"/>
  <c r="A112" i="33" s="1"/>
  <c r="G28" i="3"/>
  <c r="G57" i="3"/>
  <c r="D47" i="3"/>
  <c r="D57" i="3" s="1"/>
  <c r="A114" i="33" l="1"/>
  <c r="A116" i="33" s="1"/>
  <c r="A118" i="33" s="1"/>
  <c r="A119" i="33" s="1"/>
  <c r="A121" i="33" s="1"/>
  <c r="D31" i="48"/>
  <c r="F29" i="3"/>
  <c r="G67" i="3"/>
  <c r="D28" i="3"/>
  <c r="D29" i="3" s="1"/>
  <c r="D34" i="3" s="1"/>
  <c r="G29" i="3"/>
  <c r="G34" i="3" s="1"/>
  <c r="J67" i="3"/>
  <c r="E92" i="3"/>
  <c r="E103" i="3"/>
  <c r="G102" i="3" l="1"/>
  <c r="B30" i="48" s="1"/>
  <c r="F34" i="3"/>
  <c r="F38" i="3" s="1"/>
  <c r="C5" i="48"/>
  <c r="A122" i="33"/>
  <c r="A124" i="33" s="1"/>
  <c r="A126" i="33" s="1"/>
  <c r="F67" i="3"/>
  <c r="G68" i="3"/>
  <c r="G70" i="3" s="1"/>
  <c r="J102" i="3"/>
  <c r="J68" i="3"/>
  <c r="J70" i="3" s="1"/>
  <c r="E105" i="3"/>
  <c r="D32" i="48" s="1"/>
  <c r="E39" i="3" l="1"/>
  <c r="G39" i="3" s="1"/>
  <c r="J103" i="3"/>
  <c r="J105" i="3" s="1"/>
  <c r="E30" i="48"/>
  <c r="B31" i="48"/>
  <c r="F82" i="3"/>
  <c r="A128" i="33"/>
  <c r="A129" i="33" s="1"/>
  <c r="A130" i="33" s="1"/>
  <c r="A131" i="33" s="1"/>
  <c r="A132" i="33" s="1"/>
  <c r="A133" i="33" s="1"/>
  <c r="A134" i="33" s="1"/>
  <c r="A135" i="33" s="1"/>
  <c r="A136" i="33" s="1"/>
  <c r="A137" i="33" s="1"/>
  <c r="A138" i="33" s="1"/>
  <c r="A139" i="33" s="1"/>
  <c r="A140" i="33" s="1"/>
  <c r="A141" i="33" s="1"/>
  <c r="A142" i="33" s="1"/>
  <c r="A143" i="33" s="1"/>
  <c r="A144" i="33" s="1"/>
  <c r="A145" i="33" s="1"/>
  <c r="A146" i="33" s="1"/>
  <c r="A147" i="33" s="1"/>
  <c r="A148" i="33" s="1"/>
  <c r="A149" i="33" s="1"/>
  <c r="G92" i="3"/>
  <c r="D67" i="3"/>
  <c r="D68" i="3" s="1"/>
  <c r="D70" i="3" s="1"/>
  <c r="D72" i="3" s="1"/>
  <c r="F68" i="3"/>
  <c r="F70" i="3" s="1"/>
  <c r="E71" i="3" s="1"/>
  <c r="G71" i="3"/>
  <c r="E72" i="3"/>
  <c r="C1" i="48" l="1"/>
  <c r="A150" i="33"/>
  <c r="A151" i="33" s="1"/>
  <c r="A152" i="33" s="1"/>
  <c r="A153" i="33" s="1"/>
  <c r="A154" i="33" s="1"/>
  <c r="E31" i="48"/>
  <c r="E32" i="48" s="1"/>
  <c r="F92" i="3"/>
  <c r="D82" i="3"/>
  <c r="D92" i="3" s="1"/>
  <c r="F102" i="3"/>
  <c r="A155" i="33" l="1"/>
  <c r="A156" i="33" s="1"/>
  <c r="A157" i="33" s="1"/>
  <c r="A158" i="33" s="1"/>
  <c r="A162" i="33" s="1"/>
  <c r="A163" i="33" s="1"/>
  <c r="A164" i="33" s="1"/>
  <c r="A165" i="33" s="1"/>
  <c r="A166" i="33" s="1"/>
  <c r="A167" i="33" s="1"/>
  <c r="G103" i="3"/>
  <c r="D102" i="3" l="1"/>
  <c r="D103" i="3" s="1"/>
  <c r="D105" i="3" s="1"/>
  <c r="F103" i="3"/>
  <c r="I107" i="3"/>
  <c r="J107" i="3" s="1"/>
  <c r="G105" i="3"/>
  <c r="B32" i="48" s="1"/>
  <c r="G106" i="3" l="1"/>
  <c r="F105" i="3"/>
  <c r="E10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Věra Benžová</author>
  </authors>
  <commentList>
    <comment ref="G4" authorId="0" shapeId="0" xr:uid="{1FBF3F0B-CD4C-4C5C-ABE5-897EDFE9A459}">
      <text>
        <r>
          <rPr>
            <b/>
            <sz val="9"/>
            <color indexed="81"/>
            <rFont val="Tahoma"/>
            <family val="2"/>
            <charset val="238"/>
          </rPr>
          <t>Věra Benžová:</t>
        </r>
        <r>
          <rPr>
            <sz val="9"/>
            <color indexed="81"/>
            <rFont val="Tahoma"/>
            <family val="2"/>
            <charset val="238"/>
          </rPr>
          <t xml:space="preserve">
činnost bude upřesněna
do 2018 - 1112, 2019 - 4769, 
2020-?</t>
        </r>
      </text>
    </comment>
  </commentList>
</comments>
</file>

<file path=xl/sharedStrings.xml><?xml version="1.0" encoding="utf-8"?>
<sst xmlns="http://schemas.openxmlformats.org/spreadsheetml/2006/main" count="1194" uniqueCount="593">
  <si>
    <t>Příspěvek celkem</t>
  </si>
  <si>
    <t>SUKB</t>
  </si>
  <si>
    <t>index</t>
  </si>
  <si>
    <t>ř.</t>
  </si>
  <si>
    <t xml:space="preserve">   Činnost</t>
  </si>
  <si>
    <t xml:space="preserve">   C e l k e m</t>
  </si>
  <si>
    <t>Fakulta</t>
  </si>
  <si>
    <t>LF</t>
  </si>
  <si>
    <t>FF</t>
  </si>
  <si>
    <t>PrF</t>
  </si>
  <si>
    <t>FSS</t>
  </si>
  <si>
    <t>PřF</t>
  </si>
  <si>
    <t>FI</t>
  </si>
  <si>
    <t>PdF</t>
  </si>
  <si>
    <t>FSpS</t>
  </si>
  <si>
    <t>ESF</t>
  </si>
  <si>
    <t>celkem</t>
  </si>
  <si>
    <t>ÚVT</t>
  </si>
  <si>
    <t>RMU</t>
  </si>
  <si>
    <t>vzděl.č.</t>
  </si>
  <si>
    <t>podíl</t>
  </si>
  <si>
    <t>CJV</t>
  </si>
  <si>
    <t>CZS</t>
  </si>
  <si>
    <t>plán</t>
  </si>
  <si>
    <t>č.</t>
  </si>
  <si>
    <t>akce</t>
  </si>
  <si>
    <t>z toho</t>
  </si>
  <si>
    <t>bez CA</t>
  </si>
  <si>
    <t>RR</t>
  </si>
  <si>
    <t>č.ř.</t>
  </si>
  <si>
    <t>činnost</t>
  </si>
  <si>
    <t xml:space="preserve">Hospodářské </t>
  </si>
  <si>
    <t>středisko</t>
  </si>
  <si>
    <t>fakulty celkem</t>
  </si>
  <si>
    <t>Seznam příloh:</t>
  </si>
  <si>
    <t xml:space="preserve">příloha 1 - </t>
  </si>
  <si>
    <t>na vzděl.č.</t>
  </si>
  <si>
    <t>z toho vzdělávací č.</t>
  </si>
  <si>
    <t>Cesnet - poplatky</t>
  </si>
  <si>
    <t>Celkem MU</t>
  </si>
  <si>
    <t>SKM</t>
  </si>
  <si>
    <t>Celkem</t>
  </si>
  <si>
    <t>energetický management</t>
  </si>
  <si>
    <t>audit vč.účet. a daň.poradenství, služby INTRASTAT</t>
  </si>
  <si>
    <t>SPSSN</t>
  </si>
  <si>
    <t>UCT</t>
  </si>
  <si>
    <t xml:space="preserve">   financování nedotačních odpisů režijních pracovišť</t>
  </si>
  <si>
    <t xml:space="preserve">RMU </t>
  </si>
  <si>
    <t xml:space="preserve">pojištění zahr.cest </t>
  </si>
  <si>
    <t>pojištění majetku MU a studentů</t>
  </si>
  <si>
    <t>interní vzdělávání</t>
  </si>
  <si>
    <t>právní poradenství</t>
  </si>
  <si>
    <t>ediční činnost</t>
  </si>
  <si>
    <t>daň z nemovitostí</t>
  </si>
  <si>
    <t xml:space="preserve">  na Program</t>
  </si>
  <si>
    <t xml:space="preserve">Financování nedotačních odpisů fakult </t>
  </si>
  <si>
    <t xml:space="preserve">U3V </t>
  </si>
  <si>
    <t xml:space="preserve">Poradenské centrum </t>
  </si>
  <si>
    <t>studentské projekty (program rektora)</t>
  </si>
  <si>
    <t>IBA</t>
  </si>
  <si>
    <t>časopis muni.cz vč.fotobanky</t>
  </si>
  <si>
    <t>FPP</t>
  </si>
  <si>
    <t xml:space="preserve">Příspěvek do centralizovaných zdrojů celkem </t>
  </si>
  <si>
    <t>Centrum pro radiační,chem.a biol.bezpečnost</t>
  </si>
  <si>
    <t>výroční zprávy</t>
  </si>
  <si>
    <t>Mendel muzeum</t>
  </si>
  <si>
    <t>CTT</t>
  </si>
  <si>
    <t>Schválil:</t>
  </si>
  <si>
    <t>Příkazce operace:</t>
  </si>
  <si>
    <t>Správce rozpočtu:</t>
  </si>
  <si>
    <t>datum a podpis</t>
  </si>
  <si>
    <t>přidělené</t>
  </si>
  <si>
    <t>prostředky</t>
  </si>
  <si>
    <t>velké opravy a údržba</t>
  </si>
  <si>
    <t>veletrhy (Gaudeamus a zahr.)</t>
  </si>
  <si>
    <t xml:space="preserve">provoz auly </t>
  </si>
  <si>
    <t>1a</t>
  </si>
  <si>
    <t>1b</t>
  </si>
  <si>
    <t>organizační zajištění projektů RMU</t>
  </si>
  <si>
    <t xml:space="preserve">akademické soutěže studentů </t>
  </si>
  <si>
    <t xml:space="preserve">výměna NIV/INV </t>
  </si>
  <si>
    <t>1c</t>
  </si>
  <si>
    <t>1d</t>
  </si>
  <si>
    <t>Botanická zahrada</t>
  </si>
  <si>
    <t>Příspěvek 1. Mandatorní výdaje</t>
  </si>
  <si>
    <t>Příspěvek 2. Celouniverzitní aktivity a celouniverzitní součásti</t>
  </si>
  <si>
    <t xml:space="preserve">   režijní pracoviště bez instit.podpory (CP 2)</t>
  </si>
  <si>
    <t>MV Finanční činnosti (ř. 1+2+3+4)</t>
  </si>
  <si>
    <t>% z přínosu</t>
  </si>
  <si>
    <t xml:space="preserve">Plán financování centralizovaných oprav </t>
  </si>
  <si>
    <t>propagační akce VaV (Festival vědy, …)</t>
  </si>
  <si>
    <t>I. Normativní prostředky z MŠMT v tis. Kč</t>
  </si>
  <si>
    <t>NIV pro INV akce</t>
  </si>
  <si>
    <t>z toho rozpis ze SR</t>
  </si>
  <si>
    <t>z toho ze SR</t>
  </si>
  <si>
    <t xml:space="preserve">příloha 2 - </t>
  </si>
  <si>
    <t xml:space="preserve">   Přínos na vzdělavací č. a instit.podpora celkem (ř.3)</t>
  </si>
  <si>
    <t xml:space="preserve">   Příspěvek. Celkem (ř.8+ř.13)</t>
  </si>
  <si>
    <t xml:space="preserve">   NEI související s INV </t>
  </si>
  <si>
    <t>CUS</t>
  </si>
  <si>
    <t>UKAZATEL</t>
  </si>
  <si>
    <t>Index</t>
  </si>
  <si>
    <t>CELKEM</t>
  </si>
  <si>
    <t>A+K</t>
  </si>
  <si>
    <t>Ceitec</t>
  </si>
  <si>
    <t>Snížené</t>
  </si>
  <si>
    <t>NEI</t>
  </si>
  <si>
    <t>z</t>
  </si>
  <si>
    <t>%</t>
  </si>
  <si>
    <t>výnosů</t>
  </si>
  <si>
    <t>výnosy*</t>
  </si>
  <si>
    <t>A + K</t>
  </si>
  <si>
    <t xml:space="preserve">  za INV příspěvek na centraliz.akce (zejm.stavby)</t>
  </si>
  <si>
    <t>ProvO</t>
  </si>
  <si>
    <t>IO</t>
  </si>
  <si>
    <t>OVVM</t>
  </si>
  <si>
    <t>NMU</t>
  </si>
  <si>
    <t>x</t>
  </si>
  <si>
    <t>MM</t>
  </si>
  <si>
    <t xml:space="preserve">Komenského nám. </t>
  </si>
  <si>
    <t xml:space="preserve">   Institucionální podpora pro Ceitec, ÚVT a IBA</t>
  </si>
  <si>
    <t xml:space="preserve">dokrytí </t>
  </si>
  <si>
    <t>Přiděleno po výměně</t>
  </si>
  <si>
    <t>k.č.</t>
  </si>
  <si>
    <t>FSpS vč. CUS</t>
  </si>
  <si>
    <t>č.činosti</t>
  </si>
  <si>
    <t>Financování odpisů režijních součástí (nedotačních) č.činnosti 1112</t>
  </si>
  <si>
    <t>NIV pro INV č.činnosti 1112</t>
  </si>
  <si>
    <t>Celkem fak.</t>
  </si>
  <si>
    <t>po zaokr.</t>
  </si>
  <si>
    <t>Prof. prům. přep. stav</t>
  </si>
  <si>
    <t>Doc. prům. přep. stav</t>
  </si>
  <si>
    <t>1</t>
  </si>
  <si>
    <t>2</t>
  </si>
  <si>
    <t>3</t>
  </si>
  <si>
    <t>4</t>
  </si>
  <si>
    <t>5</t>
  </si>
  <si>
    <t>6</t>
  </si>
  <si>
    <t>7</t>
  </si>
  <si>
    <t>8</t>
  </si>
  <si>
    <t>K (VKM)</t>
  </si>
  <si>
    <t>Příspěvek 1 + 2 (MV+CP)</t>
  </si>
  <si>
    <t>MV + CP</t>
  </si>
  <si>
    <t>CELKEM MV + CP</t>
  </si>
  <si>
    <t>Rekapitulace:</t>
  </si>
  <si>
    <t>z toho RMU 1111 v CP</t>
  </si>
  <si>
    <t>zbývá na CP (ř.3-4)</t>
  </si>
  <si>
    <t>rozdíl = chybí (ř.5-6)</t>
  </si>
  <si>
    <t>dofinancovat RMU z FPP (ř.8-9=ř.7)</t>
  </si>
  <si>
    <t>MV</t>
  </si>
  <si>
    <t>CP1 bez RR</t>
  </si>
  <si>
    <t>Nedot.odpisy rež.souč.</t>
  </si>
  <si>
    <t>A</t>
  </si>
  <si>
    <t>dokrytí</t>
  </si>
  <si>
    <t xml:space="preserve">FPP </t>
  </si>
  <si>
    <t>z centraliz.</t>
  </si>
  <si>
    <t>celkem + FPP</t>
  </si>
  <si>
    <t>Kooper.kredity</t>
  </si>
  <si>
    <t>Výkon podle</t>
  </si>
  <si>
    <t>koop.kreditů</t>
  </si>
  <si>
    <t>Příspěvek</t>
  </si>
  <si>
    <t>RMU*</t>
  </si>
  <si>
    <t>* podle pravidel pro sestavování rozpočtu</t>
  </si>
  <si>
    <t>CEITEC</t>
  </si>
  <si>
    <t>CP2</t>
  </si>
  <si>
    <t xml:space="preserve">  splátky NFV</t>
  </si>
  <si>
    <t>Kariérní centrum</t>
  </si>
  <si>
    <t>organizační zajištění projektů RMU - OVaV</t>
  </si>
  <si>
    <t>kino Scala</t>
  </si>
  <si>
    <t>Antiviry - celouniverzitní licence</t>
  </si>
  <si>
    <t>VMWare roční podpora (virtuální servery)</t>
  </si>
  <si>
    <t>SPSS univerzitní licence</t>
  </si>
  <si>
    <t>obnova PC vybavení CPS/UPC - nákup cca 150 ks PC</t>
  </si>
  <si>
    <t>Elektronické informační zdroje, knihovní systém Aleph</t>
  </si>
  <si>
    <t>roční podpora EIS Magion, INET, Oracle</t>
  </si>
  <si>
    <t>pozáruční servis hlasové sítě</t>
  </si>
  <si>
    <t>CPS - provoz, energie, opravy, údržba, úklid, ostraha</t>
  </si>
  <si>
    <t>servisní podpora zařízení páteřní sítě (Cisco)</t>
  </si>
  <si>
    <t>licence ESRI, budovy/BMS, GIS, Archibus</t>
  </si>
  <si>
    <t>inteligentní budovy,BMS,podpora dostavby UKB, technol.pasport apod.</t>
  </si>
  <si>
    <t>Přiděleno 1</t>
  </si>
  <si>
    <t>3 = 1 + 2</t>
  </si>
  <si>
    <t>Přiděleno 2</t>
  </si>
  <si>
    <t>CP1</t>
  </si>
  <si>
    <r>
      <t>IV. Výpočet přínosu - normativní prostředky celkem</t>
    </r>
    <r>
      <rPr>
        <sz val="12"/>
        <rFont val="Calibri"/>
        <family val="2"/>
        <charset val="238"/>
      </rPr>
      <t xml:space="preserve"> </t>
    </r>
  </si>
  <si>
    <r>
      <t xml:space="preserve">V. Financování celouniverzitních aktivit a režijních pracovišť </t>
    </r>
    <r>
      <rPr>
        <sz val="10"/>
        <rFont val="Calibri"/>
        <family val="2"/>
      </rPr>
      <t>(v tis. Kč)</t>
    </r>
  </si>
  <si>
    <r>
      <t xml:space="preserve">   financování nedotačních odpisů fakult </t>
    </r>
    <r>
      <rPr>
        <sz val="9"/>
        <rFont val="Calibri"/>
        <family val="2"/>
      </rPr>
      <t>(odpisy majetku, který nebyl pořízen z dotace)</t>
    </r>
  </si>
  <si>
    <r>
      <t xml:space="preserve">Příspěvek 1. Celkem  MV1 </t>
    </r>
    <r>
      <rPr>
        <sz val="10"/>
        <rFont val="Calibri"/>
        <family val="2"/>
      </rPr>
      <t>(Příloha 1)</t>
    </r>
  </si>
  <si>
    <r>
      <t xml:space="preserve">   K rozdělení fakultám včetně CUS + CJV</t>
    </r>
    <r>
      <rPr>
        <sz val="10"/>
        <rFont val="Calibri"/>
        <family val="2"/>
      </rPr>
      <t>(ř.14-ř.15-ř.16)</t>
    </r>
  </si>
  <si>
    <r>
      <t xml:space="preserve">CA </t>
    </r>
    <r>
      <rPr>
        <i/>
        <vertAlign val="superscript"/>
        <sz val="10"/>
        <rFont val="Calibri"/>
        <family val="2"/>
      </rPr>
      <t>*)</t>
    </r>
  </si>
  <si>
    <t>zaokr.</t>
  </si>
  <si>
    <t>Prof. + doc. v tis. Kč</t>
  </si>
  <si>
    <t>10</t>
  </si>
  <si>
    <r>
      <t xml:space="preserve">rež.prac. </t>
    </r>
    <r>
      <rPr>
        <i/>
        <sz val="10"/>
        <rFont val="Calibri"/>
        <family val="2"/>
      </rPr>
      <t>bez CA (CP2)</t>
    </r>
  </si>
  <si>
    <t>kontrola:</t>
  </si>
  <si>
    <t>K          celkem  v tis. Kč (sl.1+2+3+4+5+6+7+8+9+10)</t>
  </si>
  <si>
    <t>nájem FF (Údolní 53)</t>
  </si>
  <si>
    <t>studie, oceňování nemovitostí</t>
  </si>
  <si>
    <t>ASPI + Občanský zákoník</t>
  </si>
  <si>
    <t>ochrana duševního vlastnictví (vč.udržovacích popl.)</t>
  </si>
  <si>
    <t>galerijní pedagogika</t>
  </si>
  <si>
    <t>podpora dostavby UKB a souvis. Náklady</t>
  </si>
  <si>
    <t>rozdělovaná částka</t>
  </si>
  <si>
    <t>MV - výměna NEI na INV a dotaci na OP VaVpI</t>
  </si>
  <si>
    <t>PŘÍSPĚVEK CELKEM</t>
  </si>
  <si>
    <t>č.č. 1111</t>
  </si>
  <si>
    <t>č.č. 1112</t>
  </si>
  <si>
    <t>č.č. 2112</t>
  </si>
  <si>
    <t>3e</t>
  </si>
  <si>
    <t>3f</t>
  </si>
  <si>
    <t>3h</t>
  </si>
  <si>
    <t>3i</t>
  </si>
  <si>
    <t>3j</t>
  </si>
  <si>
    <t>3l</t>
  </si>
  <si>
    <t>Příspěvek 111*</t>
  </si>
  <si>
    <t>1008</t>
  </si>
  <si>
    <t>1009</t>
  </si>
  <si>
    <t>1012</t>
  </si>
  <si>
    <t>1014</t>
  </si>
  <si>
    <t>1015</t>
  </si>
  <si>
    <t>1016</t>
  </si>
  <si>
    <t>1017</t>
  </si>
  <si>
    <t>1019</t>
  </si>
  <si>
    <t>1020</t>
  </si>
  <si>
    <t>1021</t>
  </si>
  <si>
    <t>1023</t>
  </si>
  <si>
    <t>1024</t>
  </si>
  <si>
    <t>1026</t>
  </si>
  <si>
    <t>1028</t>
  </si>
  <si>
    <t>1027</t>
  </si>
  <si>
    <t>1029</t>
  </si>
  <si>
    <t>1037</t>
  </si>
  <si>
    <t>1040</t>
  </si>
  <si>
    <t>1052</t>
  </si>
  <si>
    <t>1053</t>
  </si>
  <si>
    <t>1060</t>
  </si>
  <si>
    <t>1061</t>
  </si>
  <si>
    <t>1063</t>
  </si>
  <si>
    <t>1064</t>
  </si>
  <si>
    <t>1074</t>
  </si>
  <si>
    <t>1075</t>
  </si>
  <si>
    <t>1078</t>
  </si>
  <si>
    <t>1081</t>
  </si>
  <si>
    <t>1084</t>
  </si>
  <si>
    <t>1085</t>
  </si>
  <si>
    <t>1086</t>
  </si>
  <si>
    <t>1088</t>
  </si>
  <si>
    <t>1105</t>
  </si>
  <si>
    <t>1403</t>
  </si>
  <si>
    <t>1054</t>
  </si>
  <si>
    <t>poplatek INTERGRAM - Rádio R</t>
  </si>
  <si>
    <t>ERA CHAIR</t>
  </si>
  <si>
    <t>zakázka</t>
  </si>
  <si>
    <t>KQ</t>
  </si>
  <si>
    <t>StudO</t>
  </si>
  <si>
    <t>OPR</t>
  </si>
  <si>
    <t>OAZ</t>
  </si>
  <si>
    <t>personální poradenství (překlady, inzerce, poradenství apod.)</t>
  </si>
  <si>
    <t>TO</t>
  </si>
  <si>
    <t>Odbor</t>
  </si>
  <si>
    <t>meziroční srovnání</t>
  </si>
  <si>
    <t>Typ</t>
  </si>
  <si>
    <t>HS</t>
  </si>
  <si>
    <t>99 RMU</t>
  </si>
  <si>
    <t>∑</t>
  </si>
  <si>
    <t>71 CEITEC</t>
  </si>
  <si>
    <t>81 SKM</t>
  </si>
  <si>
    <t>83 UCT</t>
  </si>
  <si>
    <t>84 SPSSN</t>
  </si>
  <si>
    <t>87 CTT</t>
  </si>
  <si>
    <t>92 ÚVT</t>
  </si>
  <si>
    <t>96 CJV</t>
  </si>
  <si>
    <t>97 CZS</t>
  </si>
  <si>
    <t>79 CŘS</t>
  </si>
  <si>
    <t>82 SUKB</t>
  </si>
  <si>
    <t>41 PdF</t>
  </si>
  <si>
    <t>23 FSS</t>
  </si>
  <si>
    <t>31 PřF</t>
  </si>
  <si>
    <t>33 FI</t>
  </si>
  <si>
    <t>51 FSpS</t>
  </si>
  <si>
    <t>21 FF</t>
  </si>
  <si>
    <t xml:space="preserve">Financování odpisů </t>
  </si>
  <si>
    <t>provoz UCT</t>
  </si>
  <si>
    <t>provoz SPSSN</t>
  </si>
  <si>
    <t>provoz CTT</t>
  </si>
  <si>
    <t>provoz ÚVT</t>
  </si>
  <si>
    <t>provoz CZS</t>
  </si>
  <si>
    <t>provoz RMU</t>
  </si>
  <si>
    <t xml:space="preserve">               RMU - odvod</t>
  </si>
  <si>
    <t>1087</t>
  </si>
  <si>
    <t>1091</t>
  </si>
  <si>
    <t>tis. Kč</t>
  </si>
  <si>
    <t>součet ř.24  až 26</t>
  </si>
  <si>
    <t>režijní prac.(ř.39 až 50)</t>
  </si>
  <si>
    <t>režijní prac.(ř.64 až 75)</t>
  </si>
  <si>
    <t>1005</t>
  </si>
  <si>
    <t>1006</t>
  </si>
  <si>
    <t>přiděleno</t>
  </si>
  <si>
    <t>přiděleno bez CP1</t>
  </si>
  <si>
    <t>č.č. 4769</t>
  </si>
  <si>
    <r>
      <t xml:space="preserve">CP2 Centralizovaná střediska </t>
    </r>
    <r>
      <rPr>
        <sz val="8"/>
        <color indexed="9"/>
        <rFont val="Calibri"/>
        <family val="2"/>
        <charset val="238"/>
      </rPr>
      <t>(č.č. 1111)</t>
    </r>
  </si>
  <si>
    <t>zajištění udržitelnosti projektu COV</t>
  </si>
  <si>
    <t>výměna NEI/INV+ program</t>
  </si>
  <si>
    <t>11</t>
  </si>
  <si>
    <t>1065</t>
  </si>
  <si>
    <t>1096</t>
  </si>
  <si>
    <t>1089</t>
  </si>
  <si>
    <t>Ceny rektora (dřive součástí GA MU)</t>
  </si>
  <si>
    <t>1123</t>
  </si>
  <si>
    <t>94 ÚVT</t>
  </si>
  <si>
    <t>95 ÚVT</t>
  </si>
  <si>
    <t>96 ÚVT</t>
  </si>
  <si>
    <t>maple upgrade</t>
  </si>
  <si>
    <t>rozšiřování pokrytí bezdrátové sítě</t>
  </si>
  <si>
    <t>Odvod dle výnosů</t>
  </si>
  <si>
    <t>Odvod dle
 výnosů</t>
  </si>
  <si>
    <t>Podpora zájmové činnosti dětí</t>
  </si>
  <si>
    <t xml:space="preserve">Nájem FF Gorkého </t>
  </si>
  <si>
    <t>Symfonický orchestr</t>
  </si>
  <si>
    <t>Provozní náklady - dofinancování NPÚ II</t>
  </si>
  <si>
    <t>věcná břemena / od roku 2017 pronájem kolektorů</t>
  </si>
  <si>
    <t>RVH MU</t>
  </si>
  <si>
    <t>Externí příjmy</t>
  </si>
  <si>
    <t>Započítané body RUV v tis. Kč</t>
  </si>
  <si>
    <t xml:space="preserve"> body RUV</t>
  </si>
  <si>
    <t>Cizojazyčné práce</t>
  </si>
  <si>
    <t>Externí příjmy v tis. Kč</t>
  </si>
  <si>
    <t>Cizojazyčné práce v tis. Kč</t>
  </si>
  <si>
    <t>Vyslaní a přijatí studentodní</t>
  </si>
  <si>
    <t>Vyslaní a přijatí v rámci mobilitních programů v tis. Kč</t>
  </si>
  <si>
    <t>Koordinace strategických projektů</t>
  </si>
  <si>
    <t>fixní část</t>
  </si>
  <si>
    <t>výkonová část</t>
  </si>
  <si>
    <t>Fixní část</t>
  </si>
  <si>
    <t>Výkonová část</t>
  </si>
  <si>
    <t>K dokrytí z CP FPP</t>
  </si>
  <si>
    <t xml:space="preserve"> </t>
  </si>
  <si>
    <t>Cizinci zaměstnanci počet</t>
  </si>
  <si>
    <t>Cizinci studenti počet</t>
  </si>
  <si>
    <t>Cizinci studenti v tis. Kč</t>
  </si>
  <si>
    <t>Cizinci zaměstnanci v tis. Kč</t>
  </si>
  <si>
    <t>9</t>
  </si>
  <si>
    <t xml:space="preserve">Ukazatel K </t>
  </si>
  <si>
    <t>AS</t>
  </si>
  <si>
    <t>1098</t>
  </si>
  <si>
    <t>OpK</t>
  </si>
  <si>
    <t>1097</t>
  </si>
  <si>
    <t>1066</t>
  </si>
  <si>
    <t>SPOLUFIN OP VVV</t>
  </si>
  <si>
    <t>OV</t>
  </si>
  <si>
    <t>Dofinancování MUNI 4.0</t>
  </si>
  <si>
    <t>1661</t>
  </si>
  <si>
    <t>SPOLUFIN strategický projekt MUNI 4.0</t>
  </si>
  <si>
    <t>1196</t>
  </si>
  <si>
    <t>Implementace GDPR</t>
  </si>
  <si>
    <t>Údržba pozemků UKB</t>
  </si>
  <si>
    <t>Pasportizace nemovistostí</t>
  </si>
  <si>
    <t>1122</t>
  </si>
  <si>
    <t>Odměny senátorům</t>
  </si>
  <si>
    <t>Stipendia studentské komory</t>
  </si>
  <si>
    <t>EO</t>
  </si>
  <si>
    <t>OPŘ</t>
  </si>
  <si>
    <t>CP FPP</t>
  </si>
  <si>
    <t>Přínos podle počtu kredito-studentů</t>
  </si>
  <si>
    <t>podíl na celku</t>
  </si>
  <si>
    <r>
      <t xml:space="preserve">Celkem </t>
    </r>
    <r>
      <rPr>
        <i/>
        <sz val="10"/>
        <rFont val="Calibri"/>
        <family val="2"/>
      </rPr>
      <t>(ř.10+23+27)</t>
    </r>
  </si>
  <si>
    <t>periodické prohlídky zaměstnanců</t>
  </si>
  <si>
    <t>poplatky, spojené s členstvím univerzity v zahr.org.+RVŠ</t>
  </si>
  <si>
    <t>www stránky univerzity (překlady,digitalizace ...)</t>
  </si>
  <si>
    <t xml:space="preserve">Nájem pozemky </t>
  </si>
  <si>
    <t>zapojení publikací univerzity do světové distrib.sítě</t>
  </si>
  <si>
    <t xml:space="preserve">Služby CrossRef, koordinace DOI </t>
  </si>
  <si>
    <t>odborná školení (BOZP)</t>
  </si>
  <si>
    <t>Energetické audity</t>
  </si>
  <si>
    <t>Management Masarykovy univerzity</t>
  </si>
  <si>
    <t>Dokument ČT o Masarykově univerzitě</t>
  </si>
  <si>
    <t>100 let dějin Masarykovy univerzity</t>
  </si>
  <si>
    <t>Jazyková příprava zahraničích studentů</t>
  </si>
  <si>
    <t xml:space="preserve">IS Masarykovy univerzity (inf.systém) </t>
  </si>
  <si>
    <t>pěvecký sbor</t>
  </si>
  <si>
    <t>závazek vůči FMN - tvorba fondu na opravy (1% z FMN ročně)-Telč</t>
  </si>
  <si>
    <t>obnova staré generace AP v budovách</t>
  </si>
  <si>
    <t>pronájem licence EES</t>
  </si>
  <si>
    <t>8 = 3 - 6</t>
  </si>
  <si>
    <t>10 = 8 + 9</t>
  </si>
  <si>
    <t>potřeba CP bez výměny (odvod sl.6 - ř.2)</t>
  </si>
  <si>
    <t>Číslo</t>
  </si>
  <si>
    <t>zak/ podzak</t>
  </si>
  <si>
    <t xml:space="preserve">Název akce </t>
  </si>
  <si>
    <t>Místo</t>
  </si>
  <si>
    <t>Akceptace</t>
  </si>
  <si>
    <t>Neinvestice RMU</t>
  </si>
  <si>
    <t>Dofinancování fakultami a středisky</t>
  </si>
  <si>
    <t>UKB</t>
  </si>
  <si>
    <t>1071</t>
  </si>
  <si>
    <t>1072</t>
  </si>
  <si>
    <t>1041</t>
  </si>
  <si>
    <t>1042</t>
  </si>
  <si>
    <t>Bioskop, středoškolská činnost</t>
  </si>
  <si>
    <t>výměna NEI/INV</t>
  </si>
  <si>
    <t>CA *)</t>
  </si>
  <si>
    <t>FRIM</t>
  </si>
  <si>
    <t>Sloupec č.</t>
  </si>
  <si>
    <t>PVČ</t>
  </si>
  <si>
    <t>Přidělení zdroje financování</t>
  </si>
  <si>
    <t>Požadavek HS</t>
  </si>
  <si>
    <t>FRIM RMU</t>
  </si>
  <si>
    <t>Cerpek</t>
  </si>
  <si>
    <t>1106</t>
  </si>
  <si>
    <t>provoz Cerpek</t>
  </si>
  <si>
    <t>nový vizuál INETu (JVS)</t>
  </si>
  <si>
    <t>Vyhledávací služba EIZ discovery</t>
  </si>
  <si>
    <t>Opravy klimatizačních jednotek</t>
  </si>
  <si>
    <t>Fixní složka</t>
  </si>
  <si>
    <t>Výkonová složka</t>
  </si>
  <si>
    <t>MU celkem</t>
  </si>
  <si>
    <t>DKRVO</t>
  </si>
  <si>
    <t xml:space="preserve">VII. Rozpis příspěvku a podpory na DKRVO na jednotlivá hospodářská střediska </t>
  </si>
  <si>
    <r>
      <t xml:space="preserve">a) Rozpis příspěvku a podpory na DKRVO na příslušná hosp.střediska (HS) </t>
    </r>
    <r>
      <rPr>
        <sz val="10"/>
        <rFont val="Calibri"/>
        <family val="2"/>
      </rPr>
      <t>- bez rozpisu centralizovaných prostředků (CP)</t>
    </r>
  </si>
  <si>
    <r>
      <t xml:space="preserve">b) Rozpis příspěvku a podpory na DKRVO - </t>
    </r>
    <r>
      <rPr>
        <sz val="10"/>
        <rFont val="Calibri"/>
        <family val="2"/>
      </rPr>
      <t>včetně rozpisu centralizovaných prostředků na příslušná HS</t>
    </r>
  </si>
  <si>
    <r>
      <t>(</t>
    </r>
    <r>
      <rPr>
        <sz val="10"/>
        <rFont val="Calibri"/>
        <family val="2"/>
        <charset val="238"/>
      </rPr>
      <t>z příspěvku MŠMT na ukazatel A+K a z podpory na DKRVO) - v tis. Kč</t>
    </r>
  </si>
  <si>
    <t>Přínos po úpravě</t>
  </si>
  <si>
    <t>Převod
CJV + CUS</t>
  </si>
  <si>
    <t xml:space="preserve">   příspěvek na vzdělávací činnost bez FaF</t>
  </si>
  <si>
    <t xml:space="preserve">   příspěvek na vzdělávací činnost MU celkem</t>
  </si>
  <si>
    <t>FaF</t>
  </si>
  <si>
    <t>1055 podpora univerzitního sportu</t>
  </si>
  <si>
    <t>1055</t>
  </si>
  <si>
    <t>1099</t>
  </si>
  <si>
    <t>16 FaF</t>
  </si>
  <si>
    <t>Nájem VFU</t>
  </si>
  <si>
    <t>Podpora bezpečnostní sondy a kolektory</t>
  </si>
  <si>
    <t>Atlassian Confluence maintenance</t>
  </si>
  <si>
    <t>1002</t>
  </si>
  <si>
    <t>Akademický senát, provoz, odměny, stipendia</t>
  </si>
  <si>
    <t>nájem ÚVT Šumavská (do roku 2018 nájem FF Veveří)</t>
  </si>
  <si>
    <t>nájem Archiv (JMK)</t>
  </si>
  <si>
    <t>Akademické záležitosti</t>
  </si>
  <si>
    <t>správa budov -  Tvrdého 14, Rybkova, Šlapanice</t>
  </si>
  <si>
    <t>Nakladatelství provoz</t>
  </si>
  <si>
    <t xml:space="preserve">rezerva rektora </t>
  </si>
  <si>
    <t>Konsorcium Ceitec - podíl MU</t>
  </si>
  <si>
    <t>rezerva kvestora</t>
  </si>
  <si>
    <t>akce MUNI</t>
  </si>
  <si>
    <t>Teiresias</t>
  </si>
  <si>
    <t>1004</t>
  </si>
  <si>
    <t xml:space="preserve">  na spolufin. OP</t>
  </si>
  <si>
    <t>Vav</t>
  </si>
  <si>
    <t>GR B+M+N</t>
  </si>
  <si>
    <t>VaV v tis. Kč</t>
  </si>
  <si>
    <t>Graduation rate PhD.</t>
  </si>
  <si>
    <t>TOP 300</t>
  </si>
  <si>
    <t>GR B+M+N v tis. Kč</t>
  </si>
  <si>
    <t>Graduation rate PhD. v tis. Kč</t>
  </si>
  <si>
    <t>Kulturní centrum</t>
  </si>
  <si>
    <t>CP1+CP3</t>
  </si>
  <si>
    <t>CP1 + CP3</t>
  </si>
  <si>
    <t>CP3</t>
  </si>
  <si>
    <t>Bezpečnostní nástroje a služby</t>
  </si>
  <si>
    <t>Kolej Vinařská, výměna studentského nábytku A1</t>
  </si>
  <si>
    <t>PrávO</t>
  </si>
  <si>
    <t>PracPov</t>
  </si>
  <si>
    <t>*včetně nedot.odpisů bez CP3</t>
  </si>
  <si>
    <t>RS (CP2)</t>
  </si>
  <si>
    <t>MV + CP1 +CP3</t>
  </si>
  <si>
    <t>CP1 + CP2 + CP3</t>
  </si>
  <si>
    <t>MV + CP1 + CP2 + CP3</t>
  </si>
  <si>
    <t xml:space="preserve"> celkem RMU</t>
  </si>
  <si>
    <t xml:space="preserve"> celkem FaF</t>
  </si>
  <si>
    <t xml:space="preserve"> celkem FF</t>
  </si>
  <si>
    <t xml:space="preserve"> celkem FSS</t>
  </si>
  <si>
    <t>celkem PřF</t>
  </si>
  <si>
    <t xml:space="preserve"> celkem FI</t>
  </si>
  <si>
    <t>celkem PdF</t>
  </si>
  <si>
    <t xml:space="preserve"> celkem FSpS</t>
  </si>
  <si>
    <t xml:space="preserve"> celkem CEITEC</t>
  </si>
  <si>
    <t xml:space="preserve"> celkem CEITEC CŘS</t>
  </si>
  <si>
    <t xml:space="preserve"> celkem SKM</t>
  </si>
  <si>
    <t xml:space="preserve"> celkem SUKB</t>
  </si>
  <si>
    <t xml:space="preserve"> celkem UCT</t>
  </si>
  <si>
    <t xml:space="preserve"> celkem SPSSN</t>
  </si>
  <si>
    <t>celkem CTT</t>
  </si>
  <si>
    <t xml:space="preserve"> celkem ÚVT</t>
  </si>
  <si>
    <t>Příspěvek 2. Celkem (CP1+CP2+CP3)</t>
  </si>
  <si>
    <t xml:space="preserve">   CP 3</t>
  </si>
  <si>
    <t xml:space="preserve">   součet CA (CP 1 + CP 3)</t>
  </si>
  <si>
    <t>CA (CP 1)</t>
  </si>
  <si>
    <t>Celkem CP 3 ÚVT</t>
  </si>
  <si>
    <t>Celkem CP 3 RMU</t>
  </si>
  <si>
    <t>Podíl na CP3</t>
  </si>
  <si>
    <t xml:space="preserve">   IP na DKRVO (včetně FaF)</t>
  </si>
  <si>
    <t>Lipová 41a</t>
  </si>
  <si>
    <r>
      <t xml:space="preserve">c) Rozpis příspěvku a podpory na DKRVO </t>
    </r>
    <r>
      <rPr>
        <b/>
        <sz val="10"/>
        <color rgb="FFFF0000"/>
        <rFont val="Calibri"/>
        <family val="2"/>
        <charset val="238"/>
        <scheme val="minor"/>
      </rPr>
      <t>konečný</t>
    </r>
    <r>
      <rPr>
        <b/>
        <sz val="10"/>
        <rFont val="Calibri"/>
        <family val="2"/>
        <scheme val="minor"/>
      </rPr>
      <t xml:space="preserve"> - po přerozdělení CP3</t>
    </r>
  </si>
  <si>
    <t>Top 300 * 2</t>
  </si>
  <si>
    <t>TOP 301-500</t>
  </si>
  <si>
    <t>TOP 300+500 (10 %)</t>
  </si>
  <si>
    <t>Krácení fixní části</t>
  </si>
  <si>
    <t>Podíl na centralizovaných inv. akcích a opravách *</t>
  </si>
  <si>
    <t>Ostatní:…..…..**</t>
  </si>
  <si>
    <t xml:space="preserve">*stanovení zdroje pro úhradu podílu na centrálně zajišťovaných investičních akcích a opravách dle článku 9, ods.3 pravidel sestavování rozpočtu </t>
  </si>
  <si>
    <t>Kontrolní číslo</t>
  </si>
  <si>
    <t>** ostatní zdroje pouze se souhlasem kvestora, konkrétní zdroj uveďte do záhlaví sloupce J</t>
  </si>
  <si>
    <t>V Brně 23 3. 2022</t>
  </si>
  <si>
    <r>
      <t xml:space="preserve">   </t>
    </r>
    <r>
      <rPr>
        <sz val="10"/>
        <rFont val="Calibri"/>
        <family val="2"/>
      </rPr>
      <t>výměna NEI příspěvku za příspěvek na kapitálové výdaje+spoluf. OP VaVpI PO4</t>
    </r>
  </si>
  <si>
    <t xml:space="preserve">   centralizované aktivity bez CP 3</t>
  </si>
  <si>
    <r>
      <t>Rozdělení příspěvku</t>
    </r>
    <r>
      <rPr>
        <b/>
        <vertAlign val="superscript"/>
        <sz val="18"/>
        <rFont val="Calibri"/>
        <family val="2"/>
      </rPr>
      <t xml:space="preserve"> </t>
    </r>
    <r>
      <rPr>
        <b/>
        <sz val="18"/>
        <rFont val="Calibri"/>
        <family val="2"/>
      </rPr>
      <t xml:space="preserve"> MŠMT a podpory na DKRVO na rok 2024 v rámci Masarykovy univerzity</t>
    </r>
  </si>
  <si>
    <r>
      <t>Způsob rozdělení vychází z Pravidel sestavování rozpočtu Masarykovy univerzity pro rok 2024 (Směrnice Masarykovy univerzity č.</t>
    </r>
    <r>
      <rPr>
        <sz val="10"/>
        <rFont val="Calibri"/>
        <family val="2"/>
      </rPr>
      <t xml:space="preserve"> 3/2023)</t>
    </r>
  </si>
  <si>
    <t>rok 2023</t>
  </si>
  <si>
    <t>rok 2024</t>
  </si>
  <si>
    <t>2024/23</t>
  </si>
  <si>
    <t>II. Výpočet přínosu fakult na výši příspěvku MŠMT na vzdělávací činnost pro Masarykovu univerzitu na rok 2024</t>
  </si>
  <si>
    <t>Pom. tab.1  - Výpočet výkonové části na rok 2024</t>
  </si>
  <si>
    <t>III. Výpočet přínosu na DKRVO pro Masarykovu univerzitu na rok 2024</t>
  </si>
  <si>
    <t>r o k   2024</t>
  </si>
  <si>
    <t>r o k   2023</t>
  </si>
  <si>
    <t>VI. Příspěvek fakult do centralizovaných zdrojů pro účetní období kalendářního roku 2024</t>
  </si>
  <si>
    <t>Přínos 2024</t>
  </si>
  <si>
    <t>ORF</t>
  </si>
  <si>
    <t>1003</t>
  </si>
  <si>
    <t>SekrR</t>
  </si>
  <si>
    <t>Energetický audit</t>
  </si>
  <si>
    <t>Sekretariát rektora</t>
  </si>
  <si>
    <t>Podpora distrubuované architektury Flowmon DA</t>
  </si>
  <si>
    <t>Audit kybernetické bezpečnosti univerzitních VIS dle VoKB</t>
  </si>
  <si>
    <t>Agenda Open Science</t>
  </si>
  <si>
    <t xml:space="preserve">Provoz MUNI datawarehouse </t>
  </si>
  <si>
    <t>Zajištění kybernetické bezpečnosti a plnění zákonných povinností dle ZoKB</t>
  </si>
  <si>
    <t>Mandatorní výdaje a financování celouniverzitních aktivit v roce 2024</t>
  </si>
  <si>
    <t>OK</t>
  </si>
  <si>
    <t>;</t>
  </si>
  <si>
    <t>1007</t>
  </si>
  <si>
    <t>PracOchrPráv</t>
  </si>
  <si>
    <t>Pracoviště celouniverzitní ochrany práv</t>
  </si>
  <si>
    <t>Aktualizace popisu stud.programů</t>
  </si>
  <si>
    <t>Spolufinancování PhD Infra + SYRI</t>
  </si>
  <si>
    <t>Antarktida</t>
  </si>
  <si>
    <t>Stěhování serverů a další náklady spojené s reko FI</t>
  </si>
  <si>
    <t xml:space="preserve">Provoz systému pro centrální řízení požadavků </t>
  </si>
  <si>
    <t>Spolufinancování projektu SOCCER (kyberbezpečnost)</t>
  </si>
  <si>
    <t>Podíl na odvodech pro CP3</t>
  </si>
  <si>
    <t>LF+IBA</t>
  </si>
  <si>
    <t>Podpora VaV</t>
  </si>
  <si>
    <t>Přiděleno fak. + CJV+CUS</t>
  </si>
  <si>
    <t>Přehled neinvestičních požadavků  - tzv. velkých oprav - pro rok 2024</t>
  </si>
  <si>
    <t>vč.DPH</t>
  </si>
  <si>
    <t>4769, 4746</t>
  </si>
  <si>
    <t>finančí zdroj fakulty nebo střediska, převedeny kompetence k zajištění akce</t>
  </si>
  <si>
    <t>oprava střechy</t>
  </si>
  <si>
    <t>UKB C03</t>
  </si>
  <si>
    <t>vybavení studovny</t>
  </si>
  <si>
    <t>Kotlářská</t>
  </si>
  <si>
    <t>vlstní</t>
  </si>
  <si>
    <t>sami</t>
  </si>
  <si>
    <t>objemová studie</t>
  </si>
  <si>
    <t>Recetox</t>
  </si>
  <si>
    <t xml:space="preserve">PdF </t>
  </si>
  <si>
    <t>studie parkoviště</t>
  </si>
  <si>
    <t>vybavení zrekonstr. místností</t>
  </si>
  <si>
    <t>vlastní</t>
  </si>
  <si>
    <t>vybavení zasedačky</t>
  </si>
  <si>
    <t>studie rozvoje areálu</t>
  </si>
  <si>
    <t>central</t>
  </si>
  <si>
    <t>irena</t>
  </si>
  <si>
    <t>oprava toalet</t>
  </si>
  <si>
    <t>vlstni</t>
  </si>
  <si>
    <t>oprava střešních teras</t>
  </si>
  <si>
    <t xml:space="preserve"> Komárov</t>
  </si>
  <si>
    <t>sulák</t>
  </si>
  <si>
    <r>
      <t xml:space="preserve">oprava soc.zázemí + sedání budovy </t>
    </r>
    <r>
      <rPr>
        <sz val="12"/>
        <color indexed="10"/>
        <rFont val="Arial"/>
        <family val="2"/>
        <charset val="238"/>
      </rPr>
      <t>(převedeno do investic)</t>
    </r>
  </si>
  <si>
    <t>Mánesova</t>
  </si>
  <si>
    <t>oprava pavlačí afasády</t>
  </si>
  <si>
    <t>Grohova</t>
  </si>
  <si>
    <t>oprava schodů před B22</t>
  </si>
  <si>
    <t>bnzova</t>
  </si>
  <si>
    <t>oprava střechy   C 03</t>
  </si>
  <si>
    <t>oprava střechy   D 30</t>
  </si>
  <si>
    <t>průzkumné  a předprojektové práce</t>
  </si>
  <si>
    <t>Pod hradem</t>
  </si>
  <si>
    <t>mudrakova</t>
  </si>
  <si>
    <t xml:space="preserve">oprava soc. zařízení </t>
  </si>
  <si>
    <t>spolufinancování projektu ERDF</t>
  </si>
  <si>
    <t>oprava dvorního traktu</t>
  </si>
  <si>
    <t>Žerotinovo nám</t>
  </si>
  <si>
    <t>rezerva</t>
  </si>
  <si>
    <t>neinvestice související</t>
  </si>
  <si>
    <r>
      <t xml:space="preserve">Interier 3.NP pro RMU (sousedící se SYRI) - přesun u r. 2023 </t>
    </r>
    <r>
      <rPr>
        <sz val="12"/>
        <color indexed="10"/>
        <rFont val="Arial"/>
        <family val="2"/>
        <charset val="238"/>
      </rPr>
      <t>(částka neivn navýšena, částka inv snížena o 2,3 mil Kč)</t>
    </r>
  </si>
  <si>
    <t>KN 2</t>
  </si>
  <si>
    <t>já</t>
  </si>
  <si>
    <t>říjen 2023</t>
  </si>
  <si>
    <t>rok 2023 *</t>
  </si>
  <si>
    <t>* Včetně ukazatele F na energie</t>
  </si>
  <si>
    <t>Podpora VaV (GAMU)</t>
  </si>
  <si>
    <t>*Podpora VaV (GAMU)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</si>
</sst>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K_č_-;\-* #,##0.00\ _K_č_-;_-* &quot;-&quot;??\ _K_č_-;_-@_-"/>
    <numFmt numFmtId="165" formatCode="#,##0.0"/>
    <numFmt numFmtId="166" formatCode="0.000"/>
    <numFmt numFmtId="167" formatCode="#,##0.000"/>
    <numFmt numFmtId="168" formatCode="0.0%"/>
    <numFmt numFmtId="169" formatCode="0.00000"/>
    <numFmt numFmtId="170" formatCode="_-* #,##0\ _K_č_-;\-* #,##0\ _K_č_-;_-* &quot;-&quot;??\ _K_č_-;_-@_-"/>
  </numFmts>
  <fonts count="216" x14ac:knownFonts="1">
    <font>
      <sz val="10"/>
      <name val="Arial CE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8"/>
      <name val="Arial CE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b/>
      <sz val="11"/>
      <color indexed="52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sz val="9"/>
      <name val="Calibri"/>
      <family val="2"/>
    </font>
    <font>
      <b/>
      <sz val="12"/>
      <name val="Calibri"/>
      <family val="2"/>
      <charset val="238"/>
    </font>
    <font>
      <b/>
      <sz val="18"/>
      <name val="Calibri"/>
      <family val="2"/>
    </font>
    <font>
      <b/>
      <vertAlign val="superscript"/>
      <sz val="18"/>
      <name val="Calibri"/>
      <family val="2"/>
    </font>
    <font>
      <sz val="12"/>
      <name val="Calibri"/>
      <family val="2"/>
      <charset val="238"/>
    </font>
    <font>
      <i/>
      <vertAlign val="superscript"/>
      <sz val="10"/>
      <name val="Calibri"/>
      <family val="2"/>
    </font>
    <font>
      <b/>
      <sz val="10"/>
      <name val="Arial CE"/>
      <charset val="238"/>
    </font>
    <font>
      <b/>
      <sz val="8"/>
      <name val="Arial CE"/>
    </font>
    <font>
      <sz val="8"/>
      <name val="Arial CE"/>
    </font>
    <font>
      <i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Calibri"/>
      <family val="2"/>
      <charset val="238"/>
    </font>
    <font>
      <sz val="8"/>
      <color indexed="9"/>
      <name val="Calibri"/>
      <family val="2"/>
      <charset val="238"/>
    </font>
    <font>
      <sz val="8"/>
      <color rgb="FFFF000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8"/>
      <color indexed="9"/>
      <name val="Calibri"/>
      <family val="2"/>
      <scheme val="minor"/>
    </font>
    <font>
      <sz val="10"/>
      <color indexed="10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8"/>
      <name val="Calibri"/>
      <family val="2"/>
      <scheme val="minor"/>
    </font>
    <font>
      <sz val="8"/>
      <color indexed="18"/>
      <name val="Calibri"/>
      <family val="2"/>
      <scheme val="minor"/>
    </font>
    <font>
      <sz val="7"/>
      <name val="Calibri"/>
      <family val="2"/>
      <scheme val="minor"/>
    </font>
    <font>
      <sz val="9"/>
      <color indexed="10"/>
      <name val="Calibri"/>
      <family val="2"/>
      <scheme val="minor"/>
    </font>
    <font>
      <b/>
      <sz val="9"/>
      <color indexed="10"/>
      <name val="Calibri"/>
      <family val="2"/>
      <scheme val="minor"/>
    </font>
    <font>
      <i/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i/>
      <vertAlign val="superscript"/>
      <sz val="9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color indexed="9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indexed="12"/>
      <name val="Calibri"/>
      <family val="2"/>
      <scheme val="minor"/>
    </font>
    <font>
      <b/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indexed="8"/>
      <name val="Calibri"/>
      <family val="2"/>
      <scheme val="minor"/>
    </font>
    <font>
      <i/>
      <sz val="10"/>
      <color indexed="12"/>
      <name val="Calibri"/>
      <family val="2"/>
      <scheme val="minor"/>
    </font>
    <font>
      <vertAlign val="superscript"/>
      <sz val="10"/>
      <color indexed="12"/>
      <name val="Calibri"/>
      <family val="2"/>
      <scheme val="minor"/>
    </font>
    <font>
      <i/>
      <sz val="10"/>
      <color indexed="9"/>
      <name val="Calibri"/>
      <family val="2"/>
      <scheme val="minor"/>
    </font>
    <font>
      <i/>
      <vertAlign val="superscript"/>
      <sz val="10"/>
      <color indexed="9"/>
      <name val="Calibri"/>
      <family val="2"/>
      <scheme val="minor"/>
    </font>
    <font>
      <i/>
      <sz val="10"/>
      <color indexed="10"/>
      <name val="Calibri"/>
      <family val="2"/>
      <scheme val="minor"/>
    </font>
    <font>
      <b/>
      <i/>
      <sz val="10"/>
      <color indexed="9"/>
      <name val="Calibri"/>
      <family val="2"/>
      <scheme val="minor"/>
    </font>
    <font>
      <b/>
      <sz val="10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rgb="FF0033CC"/>
      <name val="Calibri"/>
      <family val="2"/>
      <scheme val="minor"/>
    </font>
    <font>
      <b/>
      <i/>
      <sz val="10"/>
      <color indexed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9"/>
      <color theme="3" tint="0.3999755851924192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vertAlign val="superscript"/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8"/>
      <color rgb="FF0070C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indexed="9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  <font>
      <sz val="8"/>
      <color indexed="9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i/>
      <sz val="8"/>
      <color rgb="FF0070C0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b/>
      <sz val="10"/>
      <color indexed="9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8"/>
      <color theme="3" tint="0.39997558519241921"/>
      <name val="Calibri"/>
      <family val="2"/>
      <charset val="238"/>
      <scheme val="minor"/>
    </font>
    <font>
      <sz val="9"/>
      <color theme="3" tint="0.39997558519241921"/>
      <name val="Calibri"/>
      <family val="2"/>
      <scheme val="minor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i/>
      <sz val="14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 CE"/>
      <charset val="238"/>
    </font>
    <font>
      <b/>
      <sz val="10"/>
      <color rgb="FFFF0000"/>
      <name val="Arial CE"/>
      <charset val="238"/>
    </font>
    <font>
      <sz val="8"/>
      <color rgb="FFFF0000"/>
      <name val="Arial CE"/>
      <charset val="238"/>
    </font>
    <font>
      <b/>
      <sz val="8"/>
      <color rgb="FFFF000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8"/>
      <color rgb="FFFF0000"/>
      <name val="Arial CE"/>
      <charset val="238"/>
    </font>
    <font>
      <b/>
      <i/>
      <sz val="16"/>
      <name val="Arial"/>
      <family val="2"/>
      <charset val="238"/>
    </font>
    <font>
      <i/>
      <sz val="16"/>
      <name val="Arial"/>
      <family val="2"/>
      <charset val="238"/>
    </font>
    <font>
      <i/>
      <sz val="10"/>
      <name val="Arial"/>
      <family val="2"/>
      <charset val="238"/>
    </font>
    <font>
      <sz val="12"/>
      <color theme="1"/>
      <name val="Arial"/>
      <family val="2"/>
      <charset val="238"/>
    </font>
    <font>
      <sz val="16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sz val="10"/>
      <color rgb="FF006100"/>
      <name val="Calibri"/>
      <family val="2"/>
      <charset val="238"/>
      <scheme val="minor"/>
    </font>
    <font>
      <sz val="10"/>
      <color rgb="FF9C0006"/>
      <name val="Calibri"/>
      <family val="2"/>
      <charset val="238"/>
      <scheme val="minor"/>
    </font>
    <font>
      <sz val="10"/>
      <color rgb="FF9C6500"/>
      <name val="Calibri"/>
      <family val="2"/>
      <charset val="238"/>
      <scheme val="minor"/>
    </font>
    <font>
      <sz val="10"/>
      <color rgb="FF3F3F76"/>
      <name val="Calibri"/>
      <family val="2"/>
      <charset val="238"/>
      <scheme val="minor"/>
    </font>
    <font>
      <b/>
      <sz val="10"/>
      <color rgb="FF3F3F3F"/>
      <name val="Calibri"/>
      <family val="2"/>
      <charset val="238"/>
      <scheme val="minor"/>
    </font>
    <font>
      <b/>
      <sz val="10"/>
      <color rgb="FFFA7D00"/>
      <name val="Calibri"/>
      <family val="2"/>
      <charset val="238"/>
      <scheme val="minor"/>
    </font>
    <font>
      <sz val="10"/>
      <color rgb="FFFA7D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i/>
      <sz val="10"/>
      <color rgb="FF7F7F7F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"/>
      <color theme="0" tint="-0.34998626667073579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b/>
      <i/>
      <sz val="18"/>
      <name val="Arial"/>
      <family val="2"/>
      <charset val="238"/>
    </font>
    <font>
      <i/>
      <sz val="18"/>
      <name val="Arial"/>
      <family val="2"/>
      <charset val="238"/>
    </font>
    <font>
      <b/>
      <sz val="8"/>
      <name val="Arial"/>
      <family val="2"/>
      <charset val="238"/>
    </font>
    <font>
      <i/>
      <sz val="12"/>
      <name val="Arial"/>
      <family val="2"/>
      <charset val="238"/>
    </font>
    <font>
      <sz val="12"/>
      <color theme="7" tint="-0.249977111117893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2"/>
      <color theme="7" tint="-0.249977111117893"/>
      <name val="Arial"/>
      <family val="2"/>
      <charset val="238"/>
    </font>
    <font>
      <sz val="12"/>
      <color indexed="10"/>
      <name val="Arial"/>
      <family val="2"/>
      <charset val="238"/>
    </font>
  </fonts>
  <fills count="8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lightGray">
        <f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55"/>
      </patternFill>
    </fill>
    <fill>
      <patternFill patternType="solid">
        <fgColor indexed="1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00DC"/>
        <bgColor indexed="64"/>
      </patternFill>
    </fill>
    <fill>
      <patternFill patternType="solid">
        <fgColor theme="0" tint="-0.34998626667073579"/>
        <bgColor indexed="64"/>
      </patternFill>
    </fill>
  </fills>
  <borders count="20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indexed="64"/>
      </left>
      <right/>
      <top style="thin">
        <color indexed="64"/>
      </top>
      <bottom style="medium">
        <color rgb="FF002060"/>
      </bottom>
      <diagonal/>
    </border>
    <border>
      <left style="thin">
        <color indexed="64"/>
      </left>
      <right style="medium">
        <color indexed="64"/>
      </right>
      <top/>
      <bottom style="medium">
        <color rgb="FF00206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medium">
        <color rgb="FF002060"/>
      </bottom>
      <diagonal/>
    </border>
  </borders>
  <cellStyleXfs count="384">
    <xf numFmtId="0" fontId="0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0" borderId="1" applyNumberFormat="0" applyFill="0" applyAlignment="0" applyProtection="0"/>
    <xf numFmtId="0" fontId="18" fillId="0" borderId="1" applyNumberFormat="0" applyFill="0" applyAlignment="0" applyProtection="0"/>
    <xf numFmtId="164" fontId="13" fillId="0" borderId="0" applyFont="0" applyFill="0" applyBorder="0" applyAlignment="0" applyProtection="0"/>
    <xf numFmtId="0" fontId="19" fillId="3" borderId="0" applyNumberFormat="0" applyBorder="0" applyAlignment="0" applyProtection="0"/>
    <xf numFmtId="0" fontId="20" fillId="19" borderId="2" applyNumberFormat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14" borderId="0" applyNumberFormat="0" applyBorder="0" applyAlignment="0" applyProtection="0"/>
    <xf numFmtId="0" fontId="14" fillId="0" borderId="0"/>
    <xf numFmtId="0" fontId="13" fillId="0" borderId="0"/>
    <xf numFmtId="0" fontId="14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1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6" fillId="0" borderId="0"/>
    <xf numFmtId="0" fontId="11" fillId="0" borderId="0"/>
    <xf numFmtId="0" fontId="11" fillId="0" borderId="0"/>
    <xf numFmtId="0" fontId="13" fillId="8" borderId="6" applyNumberFormat="0" applyFon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6" fillId="0" borderId="7" applyNumberFormat="0" applyFill="0" applyAlignment="0" applyProtection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7" borderId="8" applyNumberFormat="0" applyAlignment="0" applyProtection="0"/>
    <xf numFmtId="0" fontId="30" fillId="13" borderId="8" applyNumberFormat="0" applyAlignment="0" applyProtection="0"/>
    <xf numFmtId="0" fontId="31" fillId="13" borderId="9" applyNumberFormat="0" applyAlignment="0" applyProtection="0"/>
    <xf numFmtId="0" fontId="32" fillId="0" borderId="0" applyNumberFormat="0" applyFill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3" borderId="0" applyNumberFormat="0" applyBorder="0" applyAlignment="0" applyProtection="0"/>
    <xf numFmtId="0" fontId="11" fillId="0" borderId="0"/>
    <xf numFmtId="0" fontId="10" fillId="0" borderId="0"/>
    <xf numFmtId="0" fontId="9" fillId="0" borderId="0"/>
    <xf numFmtId="0" fontId="143" fillId="0" borderId="0"/>
    <xf numFmtId="164" fontId="9" fillId="0" borderId="0" applyFont="0" applyFill="0" applyBorder="0" applyAlignment="0" applyProtection="0"/>
    <xf numFmtId="0" fontId="8" fillId="0" borderId="0"/>
    <xf numFmtId="0" fontId="7" fillId="0" borderId="0"/>
    <xf numFmtId="164" fontId="7" fillId="0" borderId="0" applyFont="0" applyFill="0" applyBorder="0" applyAlignment="0" applyProtection="0"/>
    <xf numFmtId="0" fontId="159" fillId="0" borderId="187" applyNumberFormat="0" applyFill="0" applyAlignment="0" applyProtection="0"/>
    <xf numFmtId="0" fontId="160" fillId="0" borderId="188" applyNumberFormat="0" applyFill="0" applyAlignment="0" applyProtection="0"/>
    <xf numFmtId="0" fontId="161" fillId="0" borderId="189" applyNumberFormat="0" applyFill="0" applyAlignment="0" applyProtection="0"/>
    <xf numFmtId="0" fontId="161" fillId="0" borderId="0" applyNumberFormat="0" applyFill="0" applyBorder="0" applyAlignment="0" applyProtection="0"/>
    <xf numFmtId="0" fontId="6" fillId="0" borderId="0"/>
    <xf numFmtId="9" fontId="138" fillId="0" borderId="0" applyFont="0" applyFill="0" applyBorder="0" applyAlignment="0" applyProtection="0"/>
    <xf numFmtId="0" fontId="138" fillId="0" borderId="0"/>
    <xf numFmtId="0" fontId="163" fillId="2" borderId="0" applyNumberFormat="0" applyBorder="0" applyAlignment="0" applyProtection="0"/>
    <xf numFmtId="0" fontId="163" fillId="3" borderId="0" applyNumberFormat="0" applyBorder="0" applyAlignment="0" applyProtection="0"/>
    <xf numFmtId="0" fontId="163" fillId="4" borderId="0" applyNumberFormat="0" applyBorder="0" applyAlignment="0" applyProtection="0"/>
    <xf numFmtId="0" fontId="163" fillId="5" borderId="0" applyNumberFormat="0" applyBorder="0" applyAlignment="0" applyProtection="0"/>
    <xf numFmtId="0" fontId="163" fillId="6" borderId="0" applyNumberFormat="0" applyBorder="0" applyAlignment="0" applyProtection="0"/>
    <xf numFmtId="0" fontId="163" fillId="7" borderId="0" applyNumberFormat="0" applyBorder="0" applyAlignment="0" applyProtection="0"/>
    <xf numFmtId="0" fontId="163" fillId="2" borderId="0" applyNumberFormat="0" applyBorder="0" applyAlignment="0" applyProtection="0"/>
    <xf numFmtId="0" fontId="163" fillId="3" borderId="0" applyNumberFormat="0" applyBorder="0" applyAlignment="0" applyProtection="0"/>
    <xf numFmtId="0" fontId="163" fillId="4" borderId="0" applyNumberFormat="0" applyBorder="0" applyAlignment="0" applyProtection="0"/>
    <xf numFmtId="0" fontId="163" fillId="5" borderId="0" applyNumberFormat="0" applyBorder="0" applyAlignment="0" applyProtection="0"/>
    <xf numFmtId="0" fontId="163" fillId="6" borderId="0" applyNumberFormat="0" applyBorder="0" applyAlignment="0" applyProtection="0"/>
    <xf numFmtId="0" fontId="163" fillId="7" borderId="0" applyNumberFormat="0" applyBorder="0" applyAlignment="0" applyProtection="0"/>
    <xf numFmtId="0" fontId="163" fillId="9" borderId="0" applyNumberFormat="0" applyBorder="0" applyAlignment="0" applyProtection="0"/>
    <xf numFmtId="0" fontId="163" fillId="10" borderId="0" applyNumberFormat="0" applyBorder="0" applyAlignment="0" applyProtection="0"/>
    <xf numFmtId="0" fontId="163" fillId="11" borderId="0" applyNumberFormat="0" applyBorder="0" applyAlignment="0" applyProtection="0"/>
    <xf numFmtId="0" fontId="163" fillId="5" borderId="0" applyNumberFormat="0" applyBorder="0" applyAlignment="0" applyProtection="0"/>
    <xf numFmtId="0" fontId="163" fillId="9" borderId="0" applyNumberFormat="0" applyBorder="0" applyAlignment="0" applyProtection="0"/>
    <xf numFmtId="0" fontId="163" fillId="12" borderId="0" applyNumberFormat="0" applyBorder="0" applyAlignment="0" applyProtection="0"/>
    <xf numFmtId="0" fontId="163" fillId="9" borderId="0" applyNumberFormat="0" applyBorder="0" applyAlignment="0" applyProtection="0"/>
    <xf numFmtId="0" fontId="163" fillId="10" borderId="0" applyNumberFormat="0" applyBorder="0" applyAlignment="0" applyProtection="0"/>
    <xf numFmtId="0" fontId="163" fillId="11" borderId="0" applyNumberFormat="0" applyBorder="0" applyAlignment="0" applyProtection="0"/>
    <xf numFmtId="0" fontId="163" fillId="5" borderId="0" applyNumberFormat="0" applyBorder="0" applyAlignment="0" applyProtection="0"/>
    <xf numFmtId="0" fontId="163" fillId="9" borderId="0" applyNumberFormat="0" applyBorder="0" applyAlignment="0" applyProtection="0"/>
    <xf numFmtId="0" fontId="163" fillId="12" borderId="0" applyNumberFormat="0" applyBorder="0" applyAlignment="0" applyProtection="0"/>
    <xf numFmtId="0" fontId="164" fillId="15" borderId="0" applyNumberFormat="0" applyBorder="0" applyAlignment="0" applyProtection="0"/>
    <xf numFmtId="0" fontId="164" fillId="10" borderId="0" applyNumberFormat="0" applyBorder="0" applyAlignment="0" applyProtection="0"/>
    <xf numFmtId="0" fontId="164" fillId="11" borderId="0" applyNumberFormat="0" applyBorder="0" applyAlignment="0" applyProtection="0"/>
    <xf numFmtId="0" fontId="164" fillId="16" borderId="0" applyNumberFormat="0" applyBorder="0" applyAlignment="0" applyProtection="0"/>
    <xf numFmtId="0" fontId="164" fillId="17" borderId="0" applyNumberFormat="0" applyBorder="0" applyAlignment="0" applyProtection="0"/>
    <xf numFmtId="0" fontId="164" fillId="18" borderId="0" applyNumberFormat="0" applyBorder="0" applyAlignment="0" applyProtection="0"/>
    <xf numFmtId="0" fontId="164" fillId="15" borderId="0" applyNumberFormat="0" applyBorder="0" applyAlignment="0" applyProtection="0"/>
    <xf numFmtId="0" fontId="164" fillId="10" borderId="0" applyNumberFormat="0" applyBorder="0" applyAlignment="0" applyProtection="0"/>
    <xf numFmtId="0" fontId="164" fillId="11" borderId="0" applyNumberFormat="0" applyBorder="0" applyAlignment="0" applyProtection="0"/>
    <xf numFmtId="0" fontId="164" fillId="16" borderId="0" applyNumberFormat="0" applyBorder="0" applyAlignment="0" applyProtection="0"/>
    <xf numFmtId="0" fontId="164" fillId="17" borderId="0" applyNumberFormat="0" applyBorder="0" applyAlignment="0" applyProtection="0"/>
    <xf numFmtId="0" fontId="164" fillId="18" borderId="0" applyNumberFormat="0" applyBorder="0" applyAlignment="0" applyProtection="0"/>
    <xf numFmtId="0" fontId="164" fillId="20" borderId="0" applyNumberFormat="0" applyBorder="0" applyAlignment="0" applyProtection="0"/>
    <xf numFmtId="0" fontId="164" fillId="21" borderId="0" applyNumberFormat="0" applyBorder="0" applyAlignment="0" applyProtection="0"/>
    <xf numFmtId="0" fontId="164" fillId="22" borderId="0" applyNumberFormat="0" applyBorder="0" applyAlignment="0" applyProtection="0"/>
    <xf numFmtId="0" fontId="164" fillId="16" borderId="0" applyNumberFormat="0" applyBorder="0" applyAlignment="0" applyProtection="0"/>
    <xf numFmtId="0" fontId="164" fillId="17" borderId="0" applyNumberFormat="0" applyBorder="0" applyAlignment="0" applyProtection="0"/>
    <xf numFmtId="0" fontId="164" fillId="23" borderId="0" applyNumberFormat="0" applyBorder="0" applyAlignment="0" applyProtection="0"/>
    <xf numFmtId="0" fontId="165" fillId="3" borderId="0" applyNumberFormat="0" applyBorder="0" applyAlignment="0" applyProtection="0"/>
    <xf numFmtId="0" fontId="166" fillId="13" borderId="8" applyNumberFormat="0" applyAlignment="0" applyProtection="0"/>
    <xf numFmtId="0" fontId="167" fillId="0" borderId="1" applyNumberFormat="0" applyFill="0" applyAlignment="0" applyProtection="0"/>
    <xf numFmtId="0" fontId="168" fillId="0" borderId="0" applyNumberFormat="0" applyFill="0" applyBorder="0" applyAlignment="0" applyProtection="0"/>
    <xf numFmtId="0" fontId="169" fillId="4" borderId="0" applyNumberFormat="0" applyBorder="0" applyAlignment="0" applyProtection="0"/>
    <xf numFmtId="0" fontId="170" fillId="0" borderId="3" applyNumberFormat="0" applyFill="0" applyAlignment="0" applyProtection="0"/>
    <xf numFmtId="0" fontId="171" fillId="0" borderId="4" applyNumberFormat="0" applyFill="0" applyAlignment="0" applyProtection="0"/>
    <xf numFmtId="0" fontId="172" fillId="0" borderId="5" applyNumberFormat="0" applyFill="0" applyAlignment="0" applyProtection="0"/>
    <xf numFmtId="0" fontId="172" fillId="0" borderId="0" applyNumberFormat="0" applyFill="0" applyBorder="0" applyAlignment="0" applyProtection="0"/>
    <xf numFmtId="0" fontId="173" fillId="19" borderId="2" applyNumberFormat="0" applyAlignment="0" applyProtection="0"/>
    <xf numFmtId="0" fontId="165" fillId="3" borderId="0" applyNumberFormat="0" applyBorder="0" applyAlignment="0" applyProtection="0"/>
    <xf numFmtId="0" fontId="174" fillId="7" borderId="8" applyNumberFormat="0" applyAlignment="0" applyProtection="0"/>
    <xf numFmtId="0" fontId="173" fillId="19" borderId="2" applyNumberFormat="0" applyAlignment="0" applyProtection="0"/>
    <xf numFmtId="0" fontId="175" fillId="0" borderId="7" applyNumberFormat="0" applyFill="0" applyAlignment="0" applyProtection="0"/>
    <xf numFmtId="0" fontId="170" fillId="0" borderId="3" applyNumberFormat="0" applyFill="0" applyAlignment="0" applyProtection="0"/>
    <xf numFmtId="0" fontId="171" fillId="0" borderId="4" applyNumberFormat="0" applyFill="0" applyAlignment="0" applyProtection="0"/>
    <xf numFmtId="0" fontId="172" fillId="0" borderId="5" applyNumberFormat="0" applyFill="0" applyAlignment="0" applyProtection="0"/>
    <xf numFmtId="0" fontId="172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177" fillId="14" borderId="0" applyNumberFormat="0" applyBorder="0" applyAlignment="0" applyProtection="0"/>
    <xf numFmtId="0" fontId="177" fillId="14" borderId="0" applyNumberFormat="0" applyBorder="0" applyAlignment="0" applyProtection="0"/>
    <xf numFmtId="0" fontId="138" fillId="0" borderId="0"/>
    <xf numFmtId="0" fontId="138" fillId="0" borderId="0"/>
    <xf numFmtId="0" fontId="163" fillId="0" borderId="0"/>
    <xf numFmtId="0" fontId="163" fillId="0" borderId="0"/>
    <xf numFmtId="0" fontId="163" fillId="0" borderId="0"/>
    <xf numFmtId="0" fontId="163" fillId="0" borderId="0"/>
    <xf numFmtId="0" fontId="163" fillId="0" borderId="0"/>
    <xf numFmtId="0" fontId="163" fillId="0" borderId="0"/>
    <xf numFmtId="0" fontId="163" fillId="0" borderId="0"/>
    <xf numFmtId="0" fontId="138" fillId="0" borderId="0"/>
    <xf numFmtId="0" fontId="163" fillId="0" borderId="0"/>
    <xf numFmtId="0" fontId="138" fillId="0" borderId="0"/>
    <xf numFmtId="0" fontId="163" fillId="0" borderId="0"/>
    <xf numFmtId="0" fontId="163" fillId="0" borderId="0"/>
    <xf numFmtId="0" fontId="138" fillId="0" borderId="0"/>
    <xf numFmtId="0" fontId="163" fillId="0" borderId="0"/>
    <xf numFmtId="0" fontId="138" fillId="0" borderId="0"/>
    <xf numFmtId="0" fontId="138" fillId="0" borderId="0"/>
    <xf numFmtId="0" fontId="178" fillId="0" borderId="0"/>
    <xf numFmtId="0" fontId="138" fillId="0" borderId="0"/>
    <xf numFmtId="0" fontId="138" fillId="0" borderId="0"/>
    <xf numFmtId="0" fontId="163" fillId="0" borderId="0"/>
    <xf numFmtId="0" fontId="138" fillId="8" borderId="6" applyNumberFormat="0" applyFont="0" applyAlignment="0" applyProtection="0"/>
    <xf numFmtId="0" fontId="179" fillId="13" borderId="9" applyNumberFormat="0" applyAlignment="0" applyProtection="0"/>
    <xf numFmtId="0" fontId="138" fillId="8" borderId="6" applyNumberFormat="0" applyFont="0" applyAlignment="0" applyProtection="0"/>
    <xf numFmtId="9" fontId="138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0" fontId="175" fillId="0" borderId="7" applyNumberFormat="0" applyFill="0" applyAlignment="0" applyProtection="0"/>
    <xf numFmtId="0" fontId="169" fillId="4" borderId="0" applyNumberFormat="0" applyBorder="0" applyAlignment="0" applyProtection="0"/>
    <xf numFmtId="0" fontId="180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167" fillId="0" borderId="1" applyNumberFormat="0" applyFill="0" applyAlignment="0" applyProtection="0"/>
    <xf numFmtId="0" fontId="174" fillId="7" borderId="8" applyNumberFormat="0" applyAlignment="0" applyProtection="0"/>
    <xf numFmtId="0" fontId="166" fillId="13" borderId="8" applyNumberFormat="0" applyAlignment="0" applyProtection="0"/>
    <xf numFmtId="0" fontId="179" fillId="13" borderId="9" applyNumberFormat="0" applyAlignment="0" applyProtection="0"/>
    <xf numFmtId="0" fontId="168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64" fillId="20" borderId="0" applyNumberFormat="0" applyBorder="0" applyAlignment="0" applyProtection="0"/>
    <xf numFmtId="0" fontId="164" fillId="21" borderId="0" applyNumberFormat="0" applyBorder="0" applyAlignment="0" applyProtection="0"/>
    <xf numFmtId="0" fontId="164" fillId="22" borderId="0" applyNumberFormat="0" applyBorder="0" applyAlignment="0" applyProtection="0"/>
    <xf numFmtId="0" fontId="164" fillId="16" borderId="0" applyNumberFormat="0" applyBorder="0" applyAlignment="0" applyProtection="0"/>
    <xf numFmtId="0" fontId="164" fillId="17" borderId="0" applyNumberFormat="0" applyBorder="0" applyAlignment="0" applyProtection="0"/>
    <xf numFmtId="0" fontId="164" fillId="23" borderId="0" applyNumberFormat="0" applyBorder="0" applyAlignment="0" applyProtection="0"/>
    <xf numFmtId="0" fontId="6" fillId="0" borderId="0"/>
    <xf numFmtId="164" fontId="138" fillId="0" borderId="0" applyFont="0" applyFill="0" applyBorder="0" applyAlignment="0" applyProtection="0"/>
    <xf numFmtId="164" fontId="143" fillId="0" borderId="0" applyFont="0" applyFill="0" applyBorder="0" applyAlignment="0" applyProtection="0"/>
    <xf numFmtId="0" fontId="138" fillId="0" borderId="0"/>
    <xf numFmtId="164" fontId="143" fillId="0" borderId="0" applyFont="0" applyFill="0" applyBorder="0" applyAlignment="0" applyProtection="0"/>
    <xf numFmtId="0" fontId="143" fillId="0" borderId="0"/>
    <xf numFmtId="0" fontId="143" fillId="0" borderId="0"/>
    <xf numFmtId="0" fontId="143" fillId="0" borderId="0"/>
    <xf numFmtId="0" fontId="143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82" fillId="0" borderId="0" applyNumberFormat="0" applyFill="0" applyBorder="0" applyAlignment="0" applyProtection="0"/>
    <xf numFmtId="0" fontId="157" fillId="0" borderId="0"/>
    <xf numFmtId="0" fontId="183" fillId="48" borderId="0" applyNumberFormat="0" applyBorder="0" applyAlignment="0" applyProtection="0"/>
    <xf numFmtId="0" fontId="184" fillId="49" borderId="0" applyNumberFormat="0" applyBorder="0" applyAlignment="0" applyProtection="0"/>
    <xf numFmtId="0" fontId="185" fillId="50" borderId="0" applyNumberFormat="0" applyBorder="0" applyAlignment="0" applyProtection="0"/>
    <xf numFmtId="0" fontId="186" fillId="51" borderId="190" applyNumberFormat="0" applyAlignment="0" applyProtection="0"/>
    <xf numFmtId="0" fontId="187" fillId="52" borderId="191" applyNumberFormat="0" applyAlignment="0" applyProtection="0"/>
    <xf numFmtId="0" fontId="188" fillId="52" borderId="190" applyNumberFormat="0" applyAlignment="0" applyProtection="0"/>
    <xf numFmtId="0" fontId="189" fillId="0" borderId="192" applyNumberFormat="0" applyFill="0" applyAlignment="0" applyProtection="0"/>
    <xf numFmtId="0" fontId="190" fillId="53" borderId="193" applyNumberFormat="0" applyAlignment="0" applyProtection="0"/>
    <xf numFmtId="0" fontId="181" fillId="0" borderId="0" applyNumberFormat="0" applyFill="0" applyBorder="0" applyAlignment="0" applyProtection="0"/>
    <xf numFmtId="0" fontId="157" fillId="54" borderId="194" applyNumberFormat="0" applyFont="0" applyAlignment="0" applyProtection="0"/>
    <xf numFmtId="0" fontId="191" fillId="0" borderId="0" applyNumberFormat="0" applyFill="0" applyBorder="0" applyAlignment="0" applyProtection="0"/>
    <xf numFmtId="0" fontId="156" fillId="0" borderId="195" applyNumberFormat="0" applyFill="0" applyAlignment="0" applyProtection="0"/>
    <xf numFmtId="0" fontId="192" fillId="55" borderId="0" applyNumberFormat="0" applyBorder="0" applyAlignment="0" applyProtection="0"/>
    <xf numFmtId="0" fontId="157" fillId="61" borderId="0" applyNumberFormat="0" applyBorder="0" applyAlignment="0" applyProtection="0"/>
    <xf numFmtId="0" fontId="157" fillId="62" borderId="0" applyNumberFormat="0" applyBorder="0" applyAlignment="0" applyProtection="0"/>
    <xf numFmtId="0" fontId="192" fillId="63" borderId="0" applyNumberFormat="0" applyBorder="0" applyAlignment="0" applyProtection="0"/>
    <xf numFmtId="0" fontId="192" fillId="56" borderId="0" applyNumberFormat="0" applyBorder="0" applyAlignment="0" applyProtection="0"/>
    <xf numFmtId="0" fontId="157" fillId="64" borderId="0" applyNumberFormat="0" applyBorder="0" applyAlignment="0" applyProtection="0"/>
    <xf numFmtId="0" fontId="157" fillId="65" borderId="0" applyNumberFormat="0" applyBorder="0" applyAlignment="0" applyProtection="0"/>
    <xf numFmtId="0" fontId="192" fillId="66" borderId="0" applyNumberFormat="0" applyBorder="0" applyAlignment="0" applyProtection="0"/>
    <xf numFmtId="0" fontId="192" fillId="57" borderId="0" applyNumberFormat="0" applyBorder="0" applyAlignment="0" applyProtection="0"/>
    <xf numFmtId="0" fontId="157" fillId="67" borderId="0" applyNumberFormat="0" applyBorder="0" applyAlignment="0" applyProtection="0"/>
    <xf numFmtId="0" fontId="157" fillId="68" borderId="0" applyNumberFormat="0" applyBorder="0" applyAlignment="0" applyProtection="0"/>
    <xf numFmtId="0" fontId="192" fillId="69" borderId="0" applyNumberFormat="0" applyBorder="0" applyAlignment="0" applyProtection="0"/>
    <xf numFmtId="0" fontId="192" fillId="58" borderId="0" applyNumberFormat="0" applyBorder="0" applyAlignment="0" applyProtection="0"/>
    <xf numFmtId="0" fontId="157" fillId="70" borderId="0" applyNumberFormat="0" applyBorder="0" applyAlignment="0" applyProtection="0"/>
    <xf numFmtId="0" fontId="157" fillId="71" borderId="0" applyNumberFormat="0" applyBorder="0" applyAlignment="0" applyProtection="0"/>
    <xf numFmtId="0" fontId="192" fillId="72" borderId="0" applyNumberFormat="0" applyBorder="0" applyAlignment="0" applyProtection="0"/>
    <xf numFmtId="0" fontId="192" fillId="59" borderId="0" applyNumberFormat="0" applyBorder="0" applyAlignment="0" applyProtection="0"/>
    <xf numFmtId="0" fontId="157" fillId="73" borderId="0" applyNumberFormat="0" applyBorder="0" applyAlignment="0" applyProtection="0"/>
    <xf numFmtId="0" fontId="157" fillId="74" borderId="0" applyNumberFormat="0" applyBorder="0" applyAlignment="0" applyProtection="0"/>
    <xf numFmtId="0" fontId="192" fillId="75" borderId="0" applyNumberFormat="0" applyBorder="0" applyAlignment="0" applyProtection="0"/>
    <xf numFmtId="0" fontId="192" fillId="60" borderId="0" applyNumberFormat="0" applyBorder="0" applyAlignment="0" applyProtection="0"/>
    <xf numFmtId="0" fontId="157" fillId="76" borderId="0" applyNumberFormat="0" applyBorder="0" applyAlignment="0" applyProtection="0"/>
    <xf numFmtId="0" fontId="157" fillId="77" borderId="0" applyNumberFormat="0" applyBorder="0" applyAlignment="0" applyProtection="0"/>
    <xf numFmtId="0" fontId="192" fillId="78" borderId="0" applyNumberFormat="0" applyBorder="0" applyAlignment="0" applyProtection="0"/>
    <xf numFmtId="0" fontId="6" fillId="0" borderId="0"/>
    <xf numFmtId="0" fontId="6" fillId="0" borderId="0"/>
    <xf numFmtId="0" fontId="143" fillId="0" borderId="0">
      <alignment vertical="top"/>
    </xf>
    <xf numFmtId="0" fontId="143" fillId="0" borderId="0">
      <alignment vertical="top"/>
    </xf>
    <xf numFmtId="2" fontId="14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43" fillId="0" borderId="0">
      <alignment vertical="top"/>
    </xf>
    <xf numFmtId="0" fontId="6" fillId="0" borderId="0"/>
    <xf numFmtId="0" fontId="6" fillId="0" borderId="0"/>
    <xf numFmtId="0" fontId="6" fillId="0" borderId="0"/>
    <xf numFmtId="0" fontId="193" fillId="0" borderId="0"/>
    <xf numFmtId="0" fontId="6" fillId="0" borderId="0"/>
    <xf numFmtId="0" fontId="157" fillId="0" borderId="0"/>
    <xf numFmtId="0" fontId="6" fillId="0" borderId="0"/>
    <xf numFmtId="0" fontId="143" fillId="0" borderId="0">
      <alignment vertical="top"/>
    </xf>
    <xf numFmtId="0" fontId="193" fillId="0" borderId="0"/>
    <xf numFmtId="0" fontId="162" fillId="49" borderId="0" applyNumberFormat="0" applyBorder="0" applyAlignment="0" applyProtection="0"/>
    <xf numFmtId="9" fontId="193" fillId="0" borderId="0" applyFont="0" applyFill="0" applyBorder="0" applyAlignment="0" applyProtection="0"/>
    <xf numFmtId="0" fontId="172" fillId="0" borderId="5" applyNumberFormat="0" applyFill="0" applyAlignment="0" applyProtection="0"/>
    <xf numFmtId="0" fontId="172" fillId="0" borderId="5" applyNumberFormat="0" applyFill="0" applyAlignment="0" applyProtection="0"/>
    <xf numFmtId="0" fontId="179" fillId="13" borderId="9" applyNumberFormat="0" applyAlignment="0" applyProtection="0"/>
    <xf numFmtId="0" fontId="166" fillId="13" borderId="8" applyNumberFormat="0" applyAlignment="0" applyProtection="0"/>
    <xf numFmtId="0" fontId="174" fillId="7" borderId="8" applyNumberFormat="0" applyAlignment="0" applyProtection="0"/>
    <xf numFmtId="0" fontId="174" fillId="7" borderId="8" applyNumberFormat="0" applyAlignment="0" applyProtection="0"/>
    <xf numFmtId="0" fontId="166" fillId="13" borderId="8" applyNumberFormat="0" applyAlignment="0" applyProtection="0"/>
    <xf numFmtId="0" fontId="138" fillId="8" borderId="6" applyNumberFormat="0" applyFont="0" applyAlignment="0" applyProtection="0"/>
    <xf numFmtId="0" fontId="167" fillId="0" borderId="1" applyNumberFormat="0" applyFill="0" applyAlignment="0" applyProtection="0"/>
    <xf numFmtId="0" fontId="179" fillId="13" borderId="9" applyNumberFormat="0" applyAlignment="0" applyProtection="0"/>
    <xf numFmtId="0" fontId="167" fillId="0" borderId="1" applyNumberFormat="0" applyFill="0" applyAlignment="0" applyProtection="0"/>
    <xf numFmtId="0" fontId="138" fillId="8" borderId="6" applyNumberFormat="0" applyFont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78" fillId="0" borderId="0"/>
    <xf numFmtId="0" fontId="138" fillId="0" borderId="0"/>
    <xf numFmtId="0" fontId="138" fillId="0" borderId="0"/>
    <xf numFmtId="0" fontId="178" fillId="0" borderId="0"/>
    <xf numFmtId="0" fontId="178" fillId="0" borderId="0"/>
    <xf numFmtId="0" fontId="138" fillId="0" borderId="0"/>
    <xf numFmtId="0" fontId="5" fillId="0" borderId="0"/>
    <xf numFmtId="164" fontId="5" fillId="0" borderId="0" applyFont="0" applyFill="0" applyBorder="0" applyAlignment="0" applyProtection="0"/>
    <xf numFmtId="0" fontId="195" fillId="48" borderId="0" applyNumberFormat="0" applyBorder="0" applyAlignment="0" applyProtection="0"/>
    <xf numFmtId="0" fontId="162" fillId="49" borderId="0" applyNumberFormat="0" applyBorder="0" applyAlignment="0" applyProtection="0"/>
    <xf numFmtId="0" fontId="196" fillId="51" borderId="190" applyNumberFormat="0" applyAlignment="0" applyProtection="0"/>
    <xf numFmtId="0" fontId="197" fillId="52" borderId="191" applyNumberFormat="0" applyAlignment="0" applyProtection="0"/>
    <xf numFmtId="0" fontId="198" fillId="52" borderId="190" applyNumberFormat="0" applyAlignment="0" applyProtection="0"/>
    <xf numFmtId="0" fontId="199" fillId="0" borderId="192" applyNumberFormat="0" applyFill="0" applyAlignment="0" applyProtection="0"/>
    <xf numFmtId="0" fontId="200" fillId="53" borderId="193" applyNumberFormat="0" applyAlignment="0" applyProtection="0"/>
    <xf numFmtId="0" fontId="201" fillId="0" borderId="0" applyNumberFormat="0" applyFill="0" applyBorder="0" applyAlignment="0" applyProtection="0"/>
    <xf numFmtId="0" fontId="202" fillId="55" borderId="0" applyNumberFormat="0" applyBorder="0" applyAlignment="0" applyProtection="0"/>
    <xf numFmtId="0" fontId="202" fillId="56" borderId="0" applyNumberFormat="0" applyBorder="0" applyAlignment="0" applyProtection="0"/>
    <xf numFmtId="0" fontId="202" fillId="57" borderId="0" applyNumberFormat="0" applyBorder="0" applyAlignment="0" applyProtection="0"/>
    <xf numFmtId="0" fontId="202" fillId="58" borderId="0" applyNumberFormat="0" applyBorder="0" applyAlignment="0" applyProtection="0"/>
    <xf numFmtId="0" fontId="202" fillId="59" borderId="0" applyNumberFormat="0" applyBorder="0" applyAlignment="0" applyProtection="0"/>
    <xf numFmtId="0" fontId="202" fillId="60" borderId="0" applyNumberFormat="0" applyBorder="0" applyAlignment="0" applyProtection="0"/>
    <xf numFmtId="0" fontId="4" fillId="0" borderId="0"/>
    <xf numFmtId="0" fontId="138" fillId="0" borderId="0"/>
    <xf numFmtId="0" fontId="178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203" fillId="0" borderId="0" applyNumberFormat="0" applyFill="0" applyBorder="0" applyAlignment="0" applyProtection="0"/>
    <xf numFmtId="0" fontId="102" fillId="0" borderId="195" applyNumberFormat="0" applyFill="0" applyAlignment="0" applyProtection="0"/>
    <xf numFmtId="0" fontId="4" fillId="61" borderId="0" applyNumberFormat="0" applyBorder="0" applyAlignment="0" applyProtection="0"/>
    <xf numFmtId="0" fontId="4" fillId="62" borderId="0" applyNumberFormat="0" applyBorder="0" applyAlignment="0" applyProtection="0"/>
    <xf numFmtId="0" fontId="4" fillId="64" borderId="0" applyNumberFormat="0" applyBorder="0" applyAlignment="0" applyProtection="0"/>
    <xf numFmtId="0" fontId="4" fillId="65" borderId="0" applyNumberFormat="0" applyBorder="0" applyAlignment="0" applyProtection="0"/>
    <xf numFmtId="0" fontId="4" fillId="67" borderId="0" applyNumberFormat="0" applyBorder="0" applyAlignment="0" applyProtection="0"/>
    <xf numFmtId="0" fontId="4" fillId="68" borderId="0" applyNumberFormat="0" applyBorder="0" applyAlignment="0" applyProtection="0"/>
    <xf numFmtId="0" fontId="4" fillId="70" borderId="0" applyNumberFormat="0" applyBorder="0" applyAlignment="0" applyProtection="0"/>
    <xf numFmtId="0" fontId="4" fillId="71" borderId="0" applyNumberFormat="0" applyBorder="0" applyAlignment="0" applyProtection="0"/>
    <xf numFmtId="0" fontId="4" fillId="73" borderId="0" applyNumberFormat="0" applyBorder="0" applyAlignment="0" applyProtection="0"/>
    <xf numFmtId="0" fontId="4" fillId="74" borderId="0" applyNumberFormat="0" applyBorder="0" applyAlignment="0" applyProtection="0"/>
    <xf numFmtId="0" fontId="4" fillId="76" borderId="0" applyNumberFormat="0" applyBorder="0" applyAlignment="0" applyProtection="0"/>
    <xf numFmtId="0" fontId="4" fillId="77" borderId="0" applyNumberFormat="0" applyBorder="0" applyAlignment="0" applyProtection="0"/>
    <xf numFmtId="0" fontId="204" fillId="50" borderId="0" applyNumberFormat="0" applyBorder="0" applyAlignment="0" applyProtection="0"/>
    <xf numFmtId="0" fontId="4" fillId="63" borderId="0" applyNumberFormat="0" applyBorder="0" applyAlignment="0" applyProtection="0"/>
    <xf numFmtId="0" fontId="4" fillId="66" borderId="0" applyNumberFormat="0" applyBorder="0" applyAlignment="0" applyProtection="0"/>
    <xf numFmtId="0" fontId="4" fillId="69" borderId="0" applyNumberFormat="0" applyBorder="0" applyAlignment="0" applyProtection="0"/>
    <xf numFmtId="0" fontId="4" fillId="72" borderId="0" applyNumberFormat="0" applyBorder="0" applyAlignment="0" applyProtection="0"/>
    <xf numFmtId="0" fontId="4" fillId="75" borderId="0" applyNumberFormat="0" applyBorder="0" applyAlignment="0" applyProtection="0"/>
    <xf numFmtId="0" fontId="4" fillId="78" borderId="0" applyNumberFormat="0" applyBorder="0" applyAlignment="0" applyProtection="0"/>
    <xf numFmtId="0" fontId="4" fillId="0" borderId="0"/>
    <xf numFmtId="0" fontId="4" fillId="54" borderId="194" applyNumberFormat="0" applyFont="0" applyAlignment="0" applyProtection="0"/>
    <xf numFmtId="0" fontId="4" fillId="0" borderId="0"/>
    <xf numFmtId="0" fontId="193" fillId="0" borderId="0"/>
    <xf numFmtId="0" fontId="193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0" fontId="11" fillId="0" borderId="0"/>
    <xf numFmtId="0" fontId="2" fillId="0" borderId="0"/>
    <xf numFmtId="9" fontId="1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230">
    <xf numFmtId="0" fontId="0" fillId="0" borderId="0" xfId="0"/>
    <xf numFmtId="0" fontId="52" fillId="0" borderId="0" xfId="0" applyFont="1"/>
    <xf numFmtId="0" fontId="52" fillId="0" borderId="24" xfId="0" applyFont="1" applyBorder="1" applyAlignment="1">
      <alignment horizontal="center"/>
    </xf>
    <xf numFmtId="0" fontId="52" fillId="0" borderId="25" xfId="0" applyFont="1" applyBorder="1" applyAlignment="1">
      <alignment horizontal="center"/>
    </xf>
    <xf numFmtId="0" fontId="52" fillId="0" borderId="26" xfId="0" applyFont="1" applyBorder="1" applyAlignment="1">
      <alignment horizontal="center"/>
    </xf>
    <xf numFmtId="0" fontId="52" fillId="0" borderId="27" xfId="0" applyFont="1" applyBorder="1" applyAlignment="1">
      <alignment horizontal="center"/>
    </xf>
    <xf numFmtId="0" fontId="52" fillId="0" borderId="28" xfId="0" applyFont="1" applyBorder="1"/>
    <xf numFmtId="0" fontId="52" fillId="0" borderId="29" xfId="0" applyFont="1" applyBorder="1"/>
    <xf numFmtId="0" fontId="52" fillId="0" borderId="30" xfId="0" applyFont="1" applyBorder="1"/>
    <xf numFmtId="0" fontId="52" fillId="0" borderId="11" xfId="0" applyFont="1" applyBorder="1"/>
    <xf numFmtId="0" fontId="52" fillId="0" borderId="31" xfId="0" applyFont="1" applyBorder="1"/>
    <xf numFmtId="0" fontId="53" fillId="0" borderId="0" xfId="0" applyFont="1"/>
    <xf numFmtId="0" fontId="54" fillId="0" borderId="0" xfId="0" applyFont="1"/>
    <xf numFmtId="0" fontId="57" fillId="0" borderId="0" xfId="0" applyFont="1"/>
    <xf numFmtId="0" fontId="58" fillId="0" borderId="0" xfId="0" applyFont="1"/>
    <xf numFmtId="3" fontId="52" fillId="0" borderId="0" xfId="0" applyNumberFormat="1" applyFont="1"/>
    <xf numFmtId="0" fontId="57" fillId="0" borderId="0" xfId="79" applyFont="1"/>
    <xf numFmtId="0" fontId="52" fillId="0" borderId="42" xfId="0" applyFont="1" applyBorder="1"/>
    <xf numFmtId="0" fontId="59" fillId="0" borderId="0" xfId="0" applyFont="1"/>
    <xf numFmtId="0" fontId="60" fillId="0" borderId="0" xfId="0" applyFont="1"/>
    <xf numFmtId="0" fontId="55" fillId="0" borderId="0" xfId="0" applyFont="1"/>
    <xf numFmtId="3" fontId="54" fillId="0" borderId="0" xfId="0" applyNumberFormat="1" applyFont="1"/>
    <xf numFmtId="0" fontId="61" fillId="0" borderId="0" xfId="0" applyFont="1"/>
    <xf numFmtId="0" fontId="62" fillId="0" borderId="0" xfId="0" applyFont="1"/>
    <xf numFmtId="0" fontId="53" fillId="0" borderId="0" xfId="0" applyFont="1" applyAlignment="1">
      <alignment wrapText="1"/>
    </xf>
    <xf numFmtId="0" fontId="53" fillId="0" borderId="43" xfId="0" applyFont="1" applyBorder="1"/>
    <xf numFmtId="0" fontId="52" fillId="0" borderId="44" xfId="0" applyFont="1" applyBorder="1"/>
    <xf numFmtId="0" fontId="52" fillId="0" borderId="45" xfId="0" applyFont="1" applyBorder="1" applyAlignment="1">
      <alignment horizontal="center"/>
    </xf>
    <xf numFmtId="0" fontId="52" fillId="0" borderId="45" xfId="0" applyFont="1" applyBorder="1"/>
    <xf numFmtId="0" fontId="58" fillId="0" borderId="46" xfId="0" applyFont="1" applyBorder="1" applyAlignment="1">
      <alignment horizontal="center"/>
    </xf>
    <xf numFmtId="0" fontId="58" fillId="27" borderId="46" xfId="0" applyFont="1" applyFill="1" applyBorder="1" applyAlignment="1">
      <alignment horizontal="center"/>
    </xf>
    <xf numFmtId="0" fontId="52" fillId="0" borderId="46" xfId="0" applyFont="1" applyBorder="1" applyAlignment="1">
      <alignment horizontal="center"/>
    </xf>
    <xf numFmtId="0" fontId="52" fillId="0" borderId="47" xfId="0" applyFont="1" applyBorder="1" applyAlignment="1">
      <alignment horizontal="center"/>
    </xf>
    <xf numFmtId="0" fontId="52" fillId="0" borderId="48" xfId="0" applyFont="1" applyBorder="1" applyAlignment="1">
      <alignment horizontal="center"/>
    </xf>
    <xf numFmtId="0" fontId="52" fillId="0" borderId="49" xfId="0" applyFont="1" applyBorder="1"/>
    <xf numFmtId="0" fontId="52" fillId="0" borderId="43" xfId="0" applyFont="1" applyBorder="1"/>
    <xf numFmtId="0" fontId="58" fillId="0" borderId="50" xfId="0" applyFont="1" applyBorder="1" applyAlignment="1">
      <alignment horizontal="center"/>
    </xf>
    <xf numFmtId="0" fontId="58" fillId="27" borderId="50" xfId="0" applyFont="1" applyFill="1" applyBorder="1" applyAlignment="1">
      <alignment horizontal="center"/>
    </xf>
    <xf numFmtId="0" fontId="52" fillId="28" borderId="50" xfId="0" applyFont="1" applyFill="1" applyBorder="1" applyAlignment="1">
      <alignment horizontal="center"/>
    </xf>
    <xf numFmtId="0" fontId="52" fillId="0" borderId="50" xfId="0" applyFont="1" applyBorder="1" applyAlignment="1">
      <alignment horizontal="center"/>
    </xf>
    <xf numFmtId="0" fontId="52" fillId="0" borderId="51" xfId="0" applyFont="1" applyBorder="1" applyAlignment="1">
      <alignment horizontal="center"/>
    </xf>
    <xf numFmtId="0" fontId="52" fillId="0" borderId="52" xfId="0" applyFont="1" applyBorder="1" applyAlignment="1">
      <alignment horizontal="center"/>
    </xf>
    <xf numFmtId="3" fontId="58" fillId="0" borderId="54" xfId="0" applyNumberFormat="1" applyFont="1" applyBorder="1"/>
    <xf numFmtId="3" fontId="52" fillId="28" borderId="54" xfId="0" applyNumberFormat="1" applyFont="1" applyFill="1" applyBorder="1"/>
    <xf numFmtId="3" fontId="52" fillId="0" borderId="54" xfId="0" applyNumberFormat="1" applyFont="1" applyBorder="1"/>
    <xf numFmtId="2" fontId="52" fillId="0" borderId="55" xfId="0" applyNumberFormat="1" applyFont="1" applyBorder="1" applyAlignment="1">
      <alignment horizontal="center"/>
    </xf>
    <xf numFmtId="3" fontId="63" fillId="0" borderId="0" xfId="0" applyNumberFormat="1" applyFont="1" applyAlignment="1">
      <alignment horizontal="left"/>
    </xf>
    <xf numFmtId="0" fontId="52" fillId="0" borderId="56" xfId="0" applyFont="1" applyBorder="1" applyAlignment="1">
      <alignment horizontal="center"/>
    </xf>
    <xf numFmtId="3" fontId="58" fillId="27" borderId="57" xfId="0" applyNumberFormat="1" applyFont="1" applyFill="1" applyBorder="1"/>
    <xf numFmtId="3" fontId="52" fillId="28" borderId="57" xfId="0" applyNumberFormat="1" applyFont="1" applyFill="1" applyBorder="1"/>
    <xf numFmtId="3" fontId="52" fillId="0" borderId="57" xfId="0" applyNumberFormat="1" applyFont="1" applyBorder="1"/>
    <xf numFmtId="2" fontId="52" fillId="0" borderId="58" xfId="0" applyNumberFormat="1" applyFont="1" applyBorder="1" applyAlignment="1">
      <alignment horizontal="center"/>
    </xf>
    <xf numFmtId="0" fontId="52" fillId="0" borderId="39" xfId="0" applyFont="1" applyBorder="1" applyAlignment="1">
      <alignment horizontal="center"/>
    </xf>
    <xf numFmtId="3" fontId="58" fillId="0" borderId="60" xfId="0" applyNumberFormat="1" applyFont="1" applyBorder="1"/>
    <xf numFmtId="3" fontId="58" fillId="27" borderId="60" xfId="0" applyNumberFormat="1" applyFont="1" applyFill="1" applyBorder="1"/>
    <xf numFmtId="3" fontId="52" fillId="28" borderId="60" xfId="0" applyNumberFormat="1" applyFont="1" applyFill="1" applyBorder="1"/>
    <xf numFmtId="3" fontId="52" fillId="0" borderId="60" xfId="0" applyNumberFormat="1" applyFont="1" applyBorder="1"/>
    <xf numFmtId="2" fontId="52" fillId="0" borderId="61" xfId="0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2" fontId="52" fillId="0" borderId="0" xfId="0" applyNumberFormat="1" applyFont="1" applyAlignment="1">
      <alignment horizontal="center"/>
    </xf>
    <xf numFmtId="0" fontId="64" fillId="0" borderId="0" xfId="0" applyFont="1"/>
    <xf numFmtId="0" fontId="53" fillId="0" borderId="0" xfId="0" applyFont="1" applyAlignment="1">
      <alignment horizontal="center"/>
    </xf>
    <xf numFmtId="0" fontId="54" fillId="29" borderId="50" xfId="0" applyFont="1" applyFill="1" applyBorder="1" applyAlignment="1">
      <alignment horizontal="center"/>
    </xf>
    <xf numFmtId="3" fontId="54" fillId="29" borderId="62" xfId="0" applyNumberFormat="1" applyFont="1" applyFill="1" applyBorder="1"/>
    <xf numFmtId="0" fontId="53" fillId="0" borderId="63" xfId="0" applyFont="1" applyBorder="1" applyAlignment="1">
      <alignment horizontal="center"/>
    </xf>
    <xf numFmtId="3" fontId="53" fillId="0" borderId="15" xfId="0" applyNumberFormat="1" applyFont="1" applyBorder="1"/>
    <xf numFmtId="3" fontId="53" fillId="0" borderId="10" xfId="0" applyNumberFormat="1" applyFont="1" applyBorder="1"/>
    <xf numFmtId="3" fontId="53" fillId="0" borderId="22" xfId="0" applyNumberFormat="1" applyFont="1" applyBorder="1"/>
    <xf numFmtId="3" fontId="54" fillId="29" borderId="64" xfId="0" applyNumberFormat="1" applyFont="1" applyFill="1" applyBorder="1"/>
    <xf numFmtId="0" fontId="53" fillId="0" borderId="56" xfId="0" applyFont="1" applyBorder="1" applyAlignment="1">
      <alignment horizontal="center"/>
    </xf>
    <xf numFmtId="3" fontId="54" fillId="29" borderId="60" xfId="0" applyNumberFormat="1" applyFont="1" applyFill="1" applyBorder="1"/>
    <xf numFmtId="0" fontId="65" fillId="0" borderId="0" xfId="0" applyFont="1"/>
    <xf numFmtId="4" fontId="54" fillId="0" borderId="0" xfId="0" applyNumberFormat="1" applyFont="1"/>
    <xf numFmtId="0" fontId="66" fillId="0" borderId="0" xfId="0" applyFont="1"/>
    <xf numFmtId="0" fontId="54" fillId="0" borderId="59" xfId="0" applyFont="1" applyBorder="1"/>
    <xf numFmtId="0" fontId="52" fillId="0" borderId="65" xfId="0" applyFont="1" applyBorder="1" applyAlignment="1">
      <alignment horizontal="center"/>
    </xf>
    <xf numFmtId="0" fontId="52" fillId="0" borderId="66" xfId="0" applyFont="1" applyBorder="1"/>
    <xf numFmtId="3" fontId="52" fillId="0" borderId="27" xfId="0" applyNumberFormat="1" applyFont="1" applyBorder="1"/>
    <xf numFmtId="3" fontId="52" fillId="0" borderId="35" xfId="0" applyNumberFormat="1" applyFont="1" applyBorder="1"/>
    <xf numFmtId="0" fontId="52" fillId="0" borderId="63" xfId="0" applyFont="1" applyBorder="1" applyAlignment="1">
      <alignment horizontal="center"/>
    </xf>
    <xf numFmtId="0" fontId="52" fillId="0" borderId="67" xfId="0" applyFont="1" applyBorder="1"/>
    <xf numFmtId="3" fontId="52" fillId="0" borderId="15" xfId="0" applyNumberFormat="1" applyFont="1" applyBorder="1"/>
    <xf numFmtId="3" fontId="52" fillId="0" borderId="10" xfId="0" applyNumberFormat="1" applyFont="1" applyBorder="1"/>
    <xf numFmtId="3" fontId="52" fillId="0" borderId="22" xfId="0" applyNumberFormat="1" applyFont="1" applyBorder="1"/>
    <xf numFmtId="0" fontId="52" fillId="25" borderId="67" xfId="0" applyFont="1" applyFill="1" applyBorder="1"/>
    <xf numFmtId="0" fontId="52" fillId="25" borderId="58" xfId="0" applyFont="1" applyFill="1" applyBorder="1"/>
    <xf numFmtId="3" fontId="52" fillId="0" borderId="25" xfId="0" applyNumberFormat="1" applyFont="1" applyBorder="1"/>
    <xf numFmtId="3" fontId="52" fillId="0" borderId="26" xfId="0" applyNumberFormat="1" applyFont="1" applyBorder="1"/>
    <xf numFmtId="0" fontId="52" fillId="0" borderId="17" xfId="0" applyFont="1" applyBorder="1"/>
    <xf numFmtId="0" fontId="52" fillId="0" borderId="23" xfId="0" applyFont="1" applyBorder="1"/>
    <xf numFmtId="3" fontId="52" fillId="0" borderId="17" xfId="0" applyNumberFormat="1" applyFont="1" applyBorder="1"/>
    <xf numFmtId="10" fontId="52" fillId="0" borderId="18" xfId="0" applyNumberFormat="1" applyFont="1" applyBorder="1"/>
    <xf numFmtId="3" fontId="52" fillId="0" borderId="23" xfId="0" applyNumberFormat="1" applyFont="1" applyBorder="1"/>
    <xf numFmtId="0" fontId="68" fillId="26" borderId="13" xfId="53" applyFont="1" applyFill="1" applyBorder="1" applyAlignment="1">
      <alignment horizontal="center" vertical="center"/>
    </xf>
    <xf numFmtId="0" fontId="68" fillId="26" borderId="14" xfId="53" applyFont="1" applyFill="1" applyBorder="1" applyAlignment="1">
      <alignment horizontal="center" vertical="center"/>
    </xf>
    <xf numFmtId="0" fontId="53" fillId="25" borderId="14" xfId="53" applyFont="1" applyFill="1" applyBorder="1" applyAlignment="1">
      <alignment horizontal="center" vertical="center"/>
    </xf>
    <xf numFmtId="0" fontId="69" fillId="0" borderId="0" xfId="0" applyFont="1"/>
    <xf numFmtId="0" fontId="53" fillId="0" borderId="68" xfId="0" applyFont="1" applyBorder="1" applyAlignment="1">
      <alignment horizontal="center"/>
    </xf>
    <xf numFmtId="0" fontId="53" fillId="0" borderId="69" xfId="0" applyFont="1" applyBorder="1"/>
    <xf numFmtId="4" fontId="53" fillId="0" borderId="15" xfId="0" applyNumberFormat="1" applyFont="1" applyBorder="1"/>
    <xf numFmtId="3" fontId="53" fillId="37" borderId="22" xfId="0" applyNumberFormat="1" applyFont="1" applyFill="1" applyBorder="1"/>
    <xf numFmtId="4" fontId="53" fillId="0" borderId="10" xfId="0" applyNumberFormat="1" applyFont="1" applyBorder="1"/>
    <xf numFmtId="0" fontId="53" fillId="0" borderId="70" xfId="0" applyFont="1" applyBorder="1"/>
    <xf numFmtId="4" fontId="53" fillId="0" borderId="25" xfId="0" applyNumberFormat="1" applyFont="1" applyBorder="1"/>
    <xf numFmtId="4" fontId="53" fillId="0" borderId="26" xfId="0" applyNumberFormat="1" applyFont="1" applyBorder="1"/>
    <xf numFmtId="0" fontId="53" fillId="0" borderId="39" xfId="0" applyFont="1" applyBorder="1"/>
    <xf numFmtId="0" fontId="67" fillId="0" borderId="39" xfId="0" applyFont="1" applyBorder="1" applyAlignment="1">
      <alignment horizontal="left"/>
    </xf>
    <xf numFmtId="4" fontId="67" fillId="0" borderId="17" xfId="0" applyNumberFormat="1" applyFont="1" applyBorder="1"/>
    <xf numFmtId="3" fontId="67" fillId="37" borderId="23" xfId="0" applyNumberFormat="1" applyFont="1" applyFill="1" applyBorder="1"/>
    <xf numFmtId="3" fontId="67" fillId="0" borderId="17" xfId="0" applyNumberFormat="1" applyFont="1" applyBorder="1"/>
    <xf numFmtId="4" fontId="67" fillId="0" borderId="18" xfId="0" applyNumberFormat="1" applyFont="1" applyBorder="1"/>
    <xf numFmtId="3" fontId="67" fillId="0" borderId="18" xfId="0" applyNumberFormat="1" applyFont="1" applyBorder="1"/>
    <xf numFmtId="0" fontId="53" fillId="25" borderId="71" xfId="79" applyFont="1" applyFill="1" applyBorder="1" applyAlignment="1">
      <alignment vertical="center" wrapText="1"/>
    </xf>
    <xf numFmtId="167" fontId="53" fillId="0" borderId="10" xfId="0" applyNumberFormat="1" applyFont="1" applyBorder="1"/>
    <xf numFmtId="0" fontId="67" fillId="26" borderId="15" xfId="0" applyFont="1" applyFill="1" applyBorder="1"/>
    <xf numFmtId="0" fontId="67" fillId="26" borderId="10" xfId="0" applyFont="1" applyFill="1" applyBorder="1"/>
    <xf numFmtId="4" fontId="67" fillId="26" borderId="10" xfId="0" applyNumberFormat="1" applyFont="1" applyFill="1" applyBorder="1"/>
    <xf numFmtId="0" fontId="54" fillId="29" borderId="46" xfId="0" applyFont="1" applyFill="1" applyBorder="1" applyAlignment="1">
      <alignment horizontal="center"/>
    </xf>
    <xf numFmtId="0" fontId="54" fillId="29" borderId="42" xfId="0" applyFont="1" applyFill="1" applyBorder="1" applyAlignment="1">
      <alignment horizontal="center"/>
    </xf>
    <xf numFmtId="0" fontId="54" fillId="29" borderId="48" xfId="0" applyFont="1" applyFill="1" applyBorder="1" applyAlignment="1">
      <alignment horizontal="center"/>
    </xf>
    <xf numFmtId="0" fontId="54" fillId="0" borderId="65" xfId="0" applyFont="1" applyBorder="1" applyAlignment="1">
      <alignment horizontal="center"/>
    </xf>
    <xf numFmtId="0" fontId="54" fillId="0" borderId="72" xfId="0" applyFont="1" applyBorder="1"/>
    <xf numFmtId="4" fontId="54" fillId="29" borderId="62" xfId="0" applyNumberFormat="1" applyFont="1" applyFill="1" applyBorder="1"/>
    <xf numFmtId="0" fontId="54" fillId="0" borderId="63" xfId="0" applyFont="1" applyBorder="1" applyAlignment="1">
      <alignment horizontal="center"/>
    </xf>
    <xf numFmtId="0" fontId="54" fillId="0" borderId="70" xfId="0" applyFont="1" applyBorder="1"/>
    <xf numFmtId="4" fontId="54" fillId="29" borderId="64" xfId="0" applyNumberFormat="1" applyFont="1" applyFill="1" applyBorder="1"/>
    <xf numFmtId="4" fontId="54" fillId="29" borderId="73" xfId="0" applyNumberFormat="1" applyFont="1" applyFill="1" applyBorder="1"/>
    <xf numFmtId="0" fontId="54" fillId="0" borderId="74" xfId="0" applyFont="1" applyBorder="1" applyAlignment="1">
      <alignment horizontal="center"/>
    </xf>
    <xf numFmtId="0" fontId="54" fillId="0" borderId="75" xfId="0" applyFont="1" applyBorder="1"/>
    <xf numFmtId="3" fontId="54" fillId="29" borderId="16" xfId="0" applyNumberFormat="1" applyFont="1" applyFill="1" applyBorder="1"/>
    <xf numFmtId="4" fontId="54" fillId="29" borderId="16" xfId="0" applyNumberFormat="1" applyFont="1" applyFill="1" applyBorder="1"/>
    <xf numFmtId="0" fontId="54" fillId="0" borderId="17" xfId="0" applyFont="1" applyBorder="1"/>
    <xf numFmtId="4" fontId="54" fillId="29" borderId="39" xfId="0" applyNumberFormat="1" applyFont="1" applyFill="1" applyBorder="1"/>
    <xf numFmtId="0" fontId="56" fillId="0" borderId="0" xfId="0" applyFont="1"/>
    <xf numFmtId="0" fontId="70" fillId="0" borderId="0" xfId="0" applyFont="1"/>
    <xf numFmtId="167" fontId="52" fillId="0" borderId="0" xfId="0" applyNumberFormat="1" applyFont="1"/>
    <xf numFmtId="0" fontId="53" fillId="0" borderId="48" xfId="0" applyFont="1" applyBorder="1" applyAlignment="1">
      <alignment horizontal="center"/>
    </xf>
    <xf numFmtId="0" fontId="53" fillId="0" borderId="20" xfId="0" applyFont="1" applyBorder="1" applyAlignment="1">
      <alignment horizontal="center" wrapText="1"/>
    </xf>
    <xf numFmtId="0" fontId="53" fillId="0" borderId="51" xfId="0" applyFont="1" applyBorder="1" applyAlignment="1">
      <alignment horizontal="center"/>
    </xf>
    <xf numFmtId="0" fontId="53" fillId="0" borderId="43" xfId="0" applyFont="1" applyBorder="1" applyAlignment="1">
      <alignment horizontal="center"/>
    </xf>
    <xf numFmtId="3" fontId="54" fillId="0" borderId="76" xfId="0" applyNumberFormat="1" applyFont="1" applyBorder="1"/>
    <xf numFmtId="3" fontId="54" fillId="0" borderId="14" xfId="0" applyNumberFormat="1" applyFont="1" applyBorder="1"/>
    <xf numFmtId="3" fontId="55" fillId="0" borderId="22" xfId="0" applyNumberFormat="1" applyFont="1" applyBorder="1"/>
    <xf numFmtId="3" fontId="54" fillId="0" borderId="71" xfId="0" applyNumberFormat="1" applyFont="1" applyBorder="1"/>
    <xf numFmtId="3" fontId="54" fillId="0" borderId="10" xfId="0" applyNumberFormat="1" applyFont="1" applyBorder="1"/>
    <xf numFmtId="3" fontId="52" fillId="25" borderId="37" xfId="0" applyNumberFormat="1" applyFont="1" applyFill="1" applyBorder="1"/>
    <xf numFmtId="3" fontId="52" fillId="25" borderId="77" xfId="0" applyNumberFormat="1" applyFont="1" applyFill="1" applyBorder="1"/>
    <xf numFmtId="3" fontId="71" fillId="0" borderId="0" xfId="0" applyNumberFormat="1" applyFont="1"/>
    <xf numFmtId="0" fontId="72" fillId="0" borderId="0" xfId="0" applyFont="1"/>
    <xf numFmtId="0" fontId="52" fillId="0" borderId="79" xfId="0" applyFont="1" applyBorder="1" applyAlignment="1">
      <alignment horizontal="center"/>
    </xf>
    <xf numFmtId="3" fontId="52" fillId="0" borderId="80" xfId="0" applyNumberFormat="1" applyFont="1" applyBorder="1"/>
    <xf numFmtId="0" fontId="67" fillId="0" borderId="0" xfId="0" applyFont="1"/>
    <xf numFmtId="0" fontId="52" fillId="0" borderId="17" xfId="0" applyFont="1" applyBorder="1" applyAlignment="1">
      <alignment horizontal="center"/>
    </xf>
    <xf numFmtId="3" fontId="73" fillId="0" borderId="0" xfId="0" applyNumberFormat="1" applyFont="1"/>
    <xf numFmtId="0" fontId="74" fillId="0" borderId="0" xfId="0" applyFont="1"/>
    <xf numFmtId="0" fontId="73" fillId="0" borderId="0" xfId="0" applyFont="1"/>
    <xf numFmtId="0" fontId="52" fillId="0" borderId="53" xfId="0" applyFont="1" applyBorder="1"/>
    <xf numFmtId="0" fontId="75" fillId="0" borderId="0" xfId="0" applyFont="1"/>
    <xf numFmtId="0" fontId="76" fillId="0" borderId="0" xfId="0" applyFont="1"/>
    <xf numFmtId="0" fontId="76" fillId="0" borderId="24" xfId="0" applyFont="1" applyBorder="1" applyAlignment="1">
      <alignment horizontal="center"/>
    </xf>
    <xf numFmtId="3" fontId="76" fillId="0" borderId="46" xfId="0" applyNumberFormat="1" applyFont="1" applyBorder="1"/>
    <xf numFmtId="0" fontId="52" fillId="0" borderId="36" xfId="0" applyFont="1" applyBorder="1" applyAlignment="1">
      <alignment horizontal="center"/>
    </xf>
    <xf numFmtId="0" fontId="52" fillId="0" borderId="81" xfId="0" applyFont="1" applyBorder="1"/>
    <xf numFmtId="3" fontId="58" fillId="0" borderId="0" xfId="0" applyNumberFormat="1" applyFont="1"/>
    <xf numFmtId="0" fontId="52" fillId="0" borderId="82" xfId="0" applyFont="1" applyBorder="1" applyAlignment="1">
      <alignment horizontal="left"/>
    </xf>
    <xf numFmtId="0" fontId="52" fillId="0" borderId="83" xfId="0" applyFont="1" applyBorder="1"/>
    <xf numFmtId="0" fontId="58" fillId="0" borderId="83" xfId="0" applyFont="1" applyBorder="1"/>
    <xf numFmtId="0" fontId="58" fillId="0" borderId="84" xfId="0" applyFont="1" applyBorder="1"/>
    <xf numFmtId="0" fontId="52" fillId="0" borderId="85" xfId="0" applyFont="1" applyBorder="1"/>
    <xf numFmtId="0" fontId="52" fillId="0" borderId="86" xfId="0" applyFont="1" applyBorder="1"/>
    <xf numFmtId="0" fontId="58" fillId="0" borderId="86" xfId="0" applyFont="1" applyBorder="1"/>
    <xf numFmtId="0" fontId="58" fillId="0" borderId="87" xfId="0" applyFont="1" applyBorder="1"/>
    <xf numFmtId="3" fontId="58" fillId="0" borderId="80" xfId="0" applyNumberFormat="1" applyFont="1" applyBorder="1"/>
    <xf numFmtId="0" fontId="52" fillId="0" borderId="88" xfId="0" applyFont="1" applyBorder="1" applyAlignment="1">
      <alignment horizontal="center"/>
    </xf>
    <xf numFmtId="0" fontId="52" fillId="0" borderId="89" xfId="0" applyFont="1" applyBorder="1"/>
    <xf numFmtId="0" fontId="52" fillId="0" borderId="90" xfId="0" applyFont="1" applyBorder="1"/>
    <xf numFmtId="0" fontId="58" fillId="0" borderId="90" xfId="0" applyFont="1" applyBorder="1"/>
    <xf numFmtId="0" fontId="58" fillId="0" borderId="91" xfId="0" applyFont="1" applyBorder="1"/>
    <xf numFmtId="3" fontId="58" fillId="0" borderId="92" xfId="0" applyNumberFormat="1" applyFont="1" applyBorder="1"/>
    <xf numFmtId="0" fontId="63" fillId="0" borderId="0" xfId="0" applyFont="1"/>
    <xf numFmtId="0" fontId="58" fillId="0" borderId="93" xfId="0" applyFont="1" applyBorder="1"/>
    <xf numFmtId="0" fontId="58" fillId="0" borderId="94" xfId="0" applyFont="1" applyBorder="1"/>
    <xf numFmtId="0" fontId="58" fillId="0" borderId="95" xfId="0" applyFont="1" applyBorder="1"/>
    <xf numFmtId="2" fontId="63" fillId="0" borderId="0" xfId="0" applyNumberFormat="1" applyFont="1"/>
    <xf numFmtId="0" fontId="77" fillId="0" borderId="0" xfId="0" applyFont="1"/>
    <xf numFmtId="2" fontId="77" fillId="0" borderId="0" xfId="0" applyNumberFormat="1" applyFont="1"/>
    <xf numFmtId="0" fontId="75" fillId="0" borderId="56" xfId="0" applyFont="1" applyBorder="1"/>
    <xf numFmtId="165" fontId="78" fillId="0" borderId="0" xfId="0" applyNumberFormat="1" applyFont="1"/>
    <xf numFmtId="165" fontId="78" fillId="0" borderId="42" xfId="0" applyNumberFormat="1" applyFont="1" applyBorder="1"/>
    <xf numFmtId="0" fontId="75" fillId="0" borderId="58" xfId="0" applyFont="1" applyBorder="1"/>
    <xf numFmtId="0" fontId="79" fillId="0" borderId="42" xfId="0" applyFont="1" applyBorder="1" applyAlignment="1">
      <alignment horizontal="center"/>
    </xf>
    <xf numFmtId="0" fontId="76" fillId="0" borderId="96" xfId="0" applyFont="1" applyBorder="1" applyAlignment="1">
      <alignment horizontal="center"/>
    </xf>
    <xf numFmtId="0" fontId="79" fillId="0" borderId="42" xfId="0" applyFont="1" applyBorder="1" applyAlignment="1">
      <alignment horizontal="left"/>
    </xf>
    <xf numFmtId="0" fontId="79" fillId="0" borderId="33" xfId="0" applyFont="1" applyBorder="1" applyAlignment="1">
      <alignment horizontal="center"/>
    </xf>
    <xf numFmtId="0" fontId="78" fillId="0" borderId="0" xfId="0" applyFont="1"/>
    <xf numFmtId="0" fontId="76" fillId="0" borderId="56" xfId="0" applyFont="1" applyBorder="1"/>
    <xf numFmtId="0" fontId="76" fillId="0" borderId="98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79" fillId="0" borderId="34" xfId="0" applyFont="1" applyBorder="1" applyAlignment="1">
      <alignment horizontal="center"/>
    </xf>
    <xf numFmtId="0" fontId="79" fillId="0" borderId="48" xfId="0" applyFont="1" applyBorder="1"/>
    <xf numFmtId="0" fontId="76" fillId="0" borderId="99" xfId="0" applyFont="1" applyBorder="1" applyAlignment="1">
      <alignment horizontal="center"/>
    </xf>
    <xf numFmtId="0" fontId="79" fillId="0" borderId="48" xfId="0" applyFont="1" applyBorder="1" applyAlignment="1">
      <alignment horizontal="left"/>
    </xf>
    <xf numFmtId="0" fontId="79" fillId="0" borderId="41" xfId="0" applyFont="1" applyBorder="1"/>
    <xf numFmtId="0" fontId="76" fillId="0" borderId="56" xfId="0" applyFont="1" applyBorder="1" applyAlignment="1">
      <alignment horizontal="left"/>
    </xf>
    <xf numFmtId="0" fontId="76" fillId="0" borderId="34" xfId="0" applyFont="1" applyBorder="1"/>
    <xf numFmtId="3" fontId="76" fillId="0" borderId="42" xfId="0" applyNumberFormat="1" applyFont="1" applyBorder="1" applyAlignment="1">
      <alignment horizontal="left"/>
    </xf>
    <xf numFmtId="0" fontId="76" fillId="0" borderId="105" xfId="0" applyFont="1" applyBorder="1"/>
    <xf numFmtId="3" fontId="76" fillId="0" borderId="85" xfId="0" applyNumberFormat="1" applyFont="1" applyBorder="1"/>
    <xf numFmtId="3" fontId="76" fillId="0" borderId="86" xfId="0" applyNumberFormat="1" applyFont="1" applyBorder="1"/>
    <xf numFmtId="10" fontId="76" fillId="0" borderId="86" xfId="0" applyNumberFormat="1" applyFont="1" applyBorder="1"/>
    <xf numFmtId="3" fontId="76" fillId="0" borderId="105" xfId="0" applyNumberFormat="1" applyFont="1" applyBorder="1"/>
    <xf numFmtId="3" fontId="76" fillId="0" borderId="105" xfId="0" applyNumberFormat="1" applyFont="1" applyBorder="1" applyAlignment="1">
      <alignment horizontal="left"/>
    </xf>
    <xf numFmtId="3" fontId="76" fillId="0" borderId="106" xfId="0" applyNumberFormat="1" applyFont="1" applyBorder="1"/>
    <xf numFmtId="3" fontId="76" fillId="0" borderId="107" xfId="0" applyNumberFormat="1" applyFont="1" applyBorder="1" applyAlignment="1">
      <alignment horizontal="left"/>
    </xf>
    <xf numFmtId="3" fontId="76" fillId="0" borderId="108" xfId="0" applyNumberFormat="1" applyFont="1" applyBorder="1"/>
    <xf numFmtId="3" fontId="79" fillId="35" borderId="56" xfId="0" applyNumberFormat="1" applyFont="1" applyFill="1" applyBorder="1" applyAlignment="1">
      <alignment horizontal="left"/>
    </xf>
    <xf numFmtId="3" fontId="76" fillId="35" borderId="34" xfId="0" applyNumberFormat="1" applyFont="1" applyFill="1" applyBorder="1"/>
    <xf numFmtId="3" fontId="79" fillId="35" borderId="48" xfId="0" applyNumberFormat="1" applyFont="1" applyFill="1" applyBorder="1" applyAlignment="1">
      <alignment horizontal="left"/>
    </xf>
    <xf numFmtId="3" fontId="76" fillId="35" borderId="41" xfId="0" applyNumberFormat="1" applyFont="1" applyFill="1" applyBorder="1"/>
    <xf numFmtId="0" fontId="52" fillId="0" borderId="105" xfId="49" applyFont="1" applyBorder="1"/>
    <xf numFmtId="3" fontId="52" fillId="0" borderId="86" xfId="49" applyNumberFormat="1" applyFont="1" applyBorder="1"/>
    <xf numFmtId="3" fontId="78" fillId="0" borderId="0" xfId="0" applyNumberFormat="1" applyFont="1" applyAlignment="1">
      <alignment horizontal="left"/>
    </xf>
    <xf numFmtId="3" fontId="75" fillId="0" borderId="0" xfId="0" applyNumberFormat="1" applyFont="1"/>
    <xf numFmtId="0" fontId="52" fillId="0" borderId="105" xfId="0" applyFont="1" applyBorder="1"/>
    <xf numFmtId="0" fontId="65" fillId="0" borderId="105" xfId="0" applyFont="1" applyBorder="1"/>
    <xf numFmtId="3" fontId="67" fillId="0" borderId="0" xfId="0" applyNumberFormat="1" applyFont="1" applyAlignment="1">
      <alignment horizontal="right"/>
    </xf>
    <xf numFmtId="0" fontId="79" fillId="0" borderId="101" xfId="0" applyFont="1" applyBorder="1"/>
    <xf numFmtId="3" fontId="79" fillId="0" borderId="102" xfId="0" applyNumberFormat="1" applyFont="1" applyBorder="1"/>
    <xf numFmtId="3" fontId="79" fillId="0" borderId="103" xfId="0" applyNumberFormat="1" applyFont="1" applyBorder="1"/>
    <xf numFmtId="10" fontId="79" fillId="0" borderId="103" xfId="0" applyNumberFormat="1" applyFont="1" applyBorder="1"/>
    <xf numFmtId="3" fontId="79" fillId="0" borderId="101" xfId="0" applyNumberFormat="1" applyFont="1" applyBorder="1"/>
    <xf numFmtId="3" fontId="53" fillId="0" borderId="0" xfId="0" applyNumberFormat="1" applyFont="1" applyAlignment="1">
      <alignment horizontal="right"/>
    </xf>
    <xf numFmtId="0" fontId="72" fillId="0" borderId="0" xfId="0" applyFont="1" applyAlignment="1">
      <alignment horizontal="left"/>
    </xf>
    <xf numFmtId="3" fontId="53" fillId="0" borderId="0" xfId="0" applyNumberFormat="1" applyFont="1"/>
    <xf numFmtId="0" fontId="75" fillId="0" borderId="13" xfId="0" applyFont="1" applyBorder="1" applyAlignment="1">
      <alignment horizontal="center"/>
    </xf>
    <xf numFmtId="3" fontId="53" fillId="0" borderId="21" xfId="0" applyNumberFormat="1" applyFont="1" applyBorder="1"/>
    <xf numFmtId="0" fontId="75" fillId="0" borderId="15" xfId="0" applyFont="1" applyBorder="1" applyAlignment="1">
      <alignment horizontal="center"/>
    </xf>
    <xf numFmtId="3" fontId="75" fillId="0" borderId="22" xfId="0" applyNumberFormat="1" applyFont="1" applyBorder="1"/>
    <xf numFmtId="0" fontId="75" fillId="0" borderId="19" xfId="0" applyFont="1" applyBorder="1" applyAlignment="1">
      <alignment horizontal="center"/>
    </xf>
    <xf numFmtId="3" fontId="80" fillId="30" borderId="109" xfId="0" applyNumberFormat="1" applyFont="1" applyFill="1" applyBorder="1"/>
    <xf numFmtId="2" fontId="75" fillId="0" borderId="0" xfId="0" applyNumberFormat="1" applyFont="1"/>
    <xf numFmtId="0" fontId="81" fillId="0" borderId="0" xfId="0" applyFont="1"/>
    <xf numFmtId="0" fontId="75" fillId="0" borderId="0" xfId="0" applyFont="1" applyAlignment="1">
      <alignment horizontal="center"/>
    </xf>
    <xf numFmtId="1" fontId="75" fillId="0" borderId="0" xfId="0" applyNumberFormat="1" applyFont="1"/>
    <xf numFmtId="0" fontId="82" fillId="0" borderId="0" xfId="0" applyFont="1"/>
    <xf numFmtId="0" fontId="52" fillId="0" borderId="56" xfId="0" applyFont="1" applyBorder="1"/>
    <xf numFmtId="0" fontId="52" fillId="0" borderId="110" xfId="0" applyFont="1" applyBorder="1" applyAlignment="1">
      <alignment horizontal="center"/>
    </xf>
    <xf numFmtId="0" fontId="52" fillId="0" borderId="111" xfId="0" applyFont="1" applyBorder="1" applyAlignment="1">
      <alignment horizontal="center"/>
    </xf>
    <xf numFmtId="0" fontId="83" fillId="0" borderId="112" xfId="0" applyFont="1" applyBorder="1" applyAlignment="1">
      <alignment horizontal="center"/>
    </xf>
    <xf numFmtId="0" fontId="52" fillId="0" borderId="11" xfId="0" applyFont="1" applyBorder="1" applyAlignment="1">
      <alignment horizontal="center"/>
    </xf>
    <xf numFmtId="3" fontId="52" fillId="0" borderId="83" xfId="0" applyNumberFormat="1" applyFont="1" applyBorder="1"/>
    <xf numFmtId="3" fontId="83" fillId="0" borderId="113" xfId="0" applyNumberFormat="1" applyFont="1" applyBorder="1"/>
    <xf numFmtId="3" fontId="52" fillId="31" borderId="24" xfId="0" applyNumberFormat="1" applyFont="1" applyFill="1" applyBorder="1"/>
    <xf numFmtId="3" fontId="64" fillId="0" borderId="0" xfId="0" applyNumberFormat="1" applyFont="1"/>
    <xf numFmtId="0" fontId="52" fillId="0" borderId="105" xfId="0" applyFont="1" applyBorder="1" applyAlignment="1">
      <alignment horizontal="center"/>
    </xf>
    <xf numFmtId="0" fontId="52" fillId="0" borderId="114" xfId="0" applyFont="1" applyBorder="1" applyAlignment="1">
      <alignment horizontal="center"/>
    </xf>
    <xf numFmtId="3" fontId="52" fillId="0" borderId="115" xfId="0" applyNumberFormat="1" applyFont="1" applyBorder="1"/>
    <xf numFmtId="3" fontId="83" fillId="0" borderId="116" xfId="0" applyNumberFormat="1" applyFont="1" applyBorder="1"/>
    <xf numFmtId="3" fontId="52" fillId="31" borderId="79" xfId="0" applyNumberFormat="1" applyFont="1" applyFill="1" applyBorder="1"/>
    <xf numFmtId="3" fontId="52" fillId="0" borderId="85" xfId="0" applyNumberFormat="1" applyFont="1" applyBorder="1"/>
    <xf numFmtId="3" fontId="52" fillId="0" borderId="86" xfId="0" applyNumberFormat="1" applyFont="1" applyBorder="1"/>
    <xf numFmtId="0" fontId="52" fillId="0" borderId="117" xfId="0" applyFont="1" applyBorder="1" applyAlignment="1">
      <alignment horizontal="center"/>
    </xf>
    <xf numFmtId="3" fontId="83" fillId="0" borderId="118" xfId="0" applyNumberFormat="1" applyFont="1" applyBorder="1"/>
    <xf numFmtId="3" fontId="52" fillId="31" borderId="25" xfId="0" applyNumberFormat="1" applyFont="1" applyFill="1" applyBorder="1"/>
    <xf numFmtId="3" fontId="84" fillId="29" borderId="17" xfId="0" applyNumberFormat="1" applyFont="1" applyFill="1" applyBorder="1"/>
    <xf numFmtId="0" fontId="52" fillId="0" borderId="119" xfId="0" applyFont="1" applyBorder="1" applyAlignment="1">
      <alignment horizontal="center"/>
    </xf>
    <xf numFmtId="0" fontId="52" fillId="0" borderId="120" xfId="0" applyFont="1" applyBorder="1" applyAlignment="1">
      <alignment horizontal="center"/>
    </xf>
    <xf numFmtId="3" fontId="58" fillId="29" borderId="121" xfId="0" applyNumberFormat="1" applyFont="1" applyFill="1" applyBorder="1"/>
    <xf numFmtId="3" fontId="52" fillId="0" borderId="122" xfId="0" applyNumberFormat="1" applyFont="1" applyBorder="1"/>
    <xf numFmtId="3" fontId="52" fillId="0" borderId="123" xfId="0" applyNumberFormat="1" applyFont="1" applyBorder="1"/>
    <xf numFmtId="3" fontId="83" fillId="0" borderId="124" xfId="0" applyNumberFormat="1" applyFont="1" applyBorder="1"/>
    <xf numFmtId="3" fontId="83" fillId="0" borderId="87" xfId="0" applyNumberFormat="1" applyFont="1" applyBorder="1"/>
    <xf numFmtId="0" fontId="58" fillId="0" borderId="31" xfId="0" applyFont="1" applyBorder="1"/>
    <xf numFmtId="3" fontId="58" fillId="29" borderId="17" xfId="0" applyNumberFormat="1" applyFont="1" applyFill="1" applyBorder="1"/>
    <xf numFmtId="0" fontId="52" fillId="0" borderId="121" xfId="0" applyFont="1" applyBorder="1" applyAlignment="1">
      <alignment horizontal="center"/>
    </xf>
    <xf numFmtId="3" fontId="58" fillId="29" borderId="79" xfId="0" applyNumberFormat="1" applyFont="1" applyFill="1" applyBorder="1"/>
    <xf numFmtId="0" fontId="52" fillId="0" borderId="69" xfId="0" applyFont="1" applyBorder="1"/>
    <xf numFmtId="3" fontId="52" fillId="0" borderId="125" xfId="0" applyNumberFormat="1" applyFont="1" applyBorder="1"/>
    <xf numFmtId="3" fontId="83" fillId="0" borderId="127" xfId="0" applyNumberFormat="1" applyFont="1" applyBorder="1"/>
    <xf numFmtId="0" fontId="85" fillId="0" borderId="0" xfId="0" applyFont="1"/>
    <xf numFmtId="3" fontId="86" fillId="0" borderId="0" xfId="0" applyNumberFormat="1" applyFont="1"/>
    <xf numFmtId="0" fontId="52" fillId="0" borderId="40" xfId="0" applyFont="1" applyBorder="1" applyAlignment="1">
      <alignment horizontal="center"/>
    </xf>
    <xf numFmtId="0" fontId="65" fillId="0" borderId="49" xfId="0" applyFont="1" applyBorder="1" applyAlignment="1">
      <alignment horizontal="center"/>
    </xf>
    <xf numFmtId="0" fontId="65" fillId="0" borderId="128" xfId="0" applyFont="1" applyBorder="1" applyAlignment="1">
      <alignment horizontal="center"/>
    </xf>
    <xf numFmtId="0" fontId="52" fillId="0" borderId="31" xfId="0" applyFont="1" applyBorder="1" applyAlignment="1">
      <alignment horizontal="right"/>
    </xf>
    <xf numFmtId="0" fontId="52" fillId="0" borderId="31" xfId="0" applyFont="1" applyBorder="1" applyAlignment="1">
      <alignment horizontal="center"/>
    </xf>
    <xf numFmtId="0" fontId="52" fillId="0" borderId="18" xfId="0" applyFont="1" applyBorder="1" applyAlignment="1">
      <alignment horizontal="center"/>
    </xf>
    <xf numFmtId="0" fontId="65" fillId="0" borderId="59" xfId="0" applyFont="1" applyBorder="1" applyAlignment="1">
      <alignment horizontal="center"/>
    </xf>
    <xf numFmtId="0" fontId="65" fillId="0" borderId="94" xfId="0" applyFont="1" applyBorder="1" applyAlignment="1">
      <alignment horizontal="center"/>
    </xf>
    <xf numFmtId="0" fontId="65" fillId="0" borderId="31" xfId="0" applyFont="1" applyBorder="1" applyAlignment="1">
      <alignment horizontal="center"/>
    </xf>
    <xf numFmtId="0" fontId="52" fillId="24" borderId="17" xfId="0" applyFont="1" applyFill="1" applyBorder="1" applyAlignment="1">
      <alignment horizontal="center"/>
    </xf>
    <xf numFmtId="3" fontId="58" fillId="29" borderId="52" xfId="0" applyNumberFormat="1" applyFont="1" applyFill="1" applyBorder="1"/>
    <xf numFmtId="3" fontId="65" fillId="0" borderId="11" xfId="0" applyNumberFormat="1" applyFont="1" applyBorder="1"/>
    <xf numFmtId="3" fontId="87" fillId="0" borderId="98" xfId="0" applyNumberFormat="1" applyFont="1" applyBorder="1"/>
    <xf numFmtId="3" fontId="65" fillId="0" borderId="0" xfId="0" applyNumberFormat="1" applyFont="1"/>
    <xf numFmtId="3" fontId="88" fillId="0" borderId="34" xfId="0" applyNumberFormat="1" applyFont="1" applyBorder="1"/>
    <xf numFmtId="3" fontId="52" fillId="24" borderId="121" xfId="0" applyNumberFormat="1" applyFont="1" applyFill="1" applyBorder="1"/>
    <xf numFmtId="3" fontId="52" fillId="0" borderId="129" xfId="0" applyNumberFormat="1" applyFont="1" applyBorder="1"/>
    <xf numFmtId="0" fontId="52" fillId="0" borderId="29" xfId="0" applyFont="1" applyBorder="1" applyAlignment="1">
      <alignment horizontal="center"/>
    </xf>
    <xf numFmtId="3" fontId="52" fillId="0" borderId="130" xfId="0" applyNumberFormat="1" applyFont="1" applyBorder="1"/>
    <xf numFmtId="3" fontId="65" fillId="0" borderId="86" xfId="0" applyNumberFormat="1" applyFont="1" applyBorder="1"/>
    <xf numFmtId="3" fontId="65" fillId="0" borderId="87" xfId="0" applyNumberFormat="1" applyFont="1" applyBorder="1"/>
    <xf numFmtId="3" fontId="88" fillId="0" borderId="106" xfId="0" applyNumberFormat="1" applyFont="1" applyBorder="1"/>
    <xf numFmtId="3" fontId="52" fillId="0" borderId="106" xfId="0" applyNumberFormat="1" applyFont="1" applyBorder="1"/>
    <xf numFmtId="0" fontId="52" fillId="0" borderId="131" xfId="0" applyFont="1" applyBorder="1" applyAlignment="1">
      <alignment horizontal="center"/>
    </xf>
    <xf numFmtId="0" fontId="52" fillId="0" borderId="131" xfId="0" applyFont="1" applyBorder="1"/>
    <xf numFmtId="3" fontId="88" fillId="0" borderId="108" xfId="0" applyNumberFormat="1" applyFont="1" applyBorder="1"/>
    <xf numFmtId="3" fontId="52" fillId="0" borderId="133" xfId="0" applyNumberFormat="1" applyFont="1" applyBorder="1"/>
    <xf numFmtId="3" fontId="52" fillId="0" borderId="134" xfId="0" applyNumberFormat="1" applyFont="1" applyBorder="1"/>
    <xf numFmtId="0" fontId="65" fillId="0" borderId="69" xfId="0" applyFont="1" applyBorder="1" applyAlignment="1">
      <alignment horizontal="left"/>
    </xf>
    <xf numFmtId="0" fontId="65" fillId="0" borderId="69" xfId="0" applyFont="1" applyBorder="1"/>
    <xf numFmtId="3" fontId="65" fillId="0" borderId="70" xfId="0" applyNumberFormat="1" applyFont="1" applyBorder="1"/>
    <xf numFmtId="3" fontId="65" fillId="0" borderId="22" xfId="0" applyNumberFormat="1" applyFont="1" applyBorder="1"/>
    <xf numFmtId="3" fontId="65" fillId="0" borderId="130" xfId="0" applyNumberFormat="1" applyFont="1" applyBorder="1"/>
    <xf numFmtId="3" fontId="65" fillId="0" borderId="135" xfId="0" applyNumberFormat="1" applyFont="1" applyBorder="1"/>
    <xf numFmtId="3" fontId="65" fillId="0" borderId="34" xfId="0" applyNumberFormat="1" applyFont="1" applyBorder="1"/>
    <xf numFmtId="3" fontId="65" fillId="0" borderId="106" xfId="0" applyNumberFormat="1" applyFont="1" applyBorder="1"/>
    <xf numFmtId="0" fontId="52" fillId="0" borderId="136" xfId="0" applyFont="1" applyBorder="1" applyAlignment="1">
      <alignment horizontal="center"/>
    </xf>
    <xf numFmtId="3" fontId="65" fillId="0" borderId="91" xfId="0" applyNumberFormat="1" applyFont="1" applyBorder="1"/>
    <xf numFmtId="3" fontId="88" fillId="0" borderId="134" xfId="0" applyNumberFormat="1" applyFont="1" applyBorder="1"/>
    <xf numFmtId="3" fontId="65" fillId="0" borderId="134" xfId="0" applyNumberFormat="1" applyFont="1" applyBorder="1"/>
    <xf numFmtId="3" fontId="65" fillId="0" borderId="71" xfId="0" applyNumberFormat="1" applyFont="1" applyBorder="1"/>
    <xf numFmtId="3" fontId="58" fillId="29" borderId="31" xfId="0" applyNumberFormat="1" applyFont="1" applyFill="1" applyBorder="1"/>
    <xf numFmtId="0" fontId="83" fillId="0" borderId="0" xfId="0" applyFont="1"/>
    <xf numFmtId="3" fontId="52" fillId="0" borderId="11" xfId="0" applyNumberFormat="1" applyFont="1" applyBorder="1"/>
    <xf numFmtId="3" fontId="52" fillId="0" borderId="114" xfId="0" applyNumberFormat="1" applyFont="1" applyBorder="1"/>
    <xf numFmtId="3" fontId="65" fillId="0" borderId="114" xfId="0" applyNumberFormat="1" applyFont="1" applyBorder="1"/>
    <xf numFmtId="3" fontId="52" fillId="0" borderId="98" xfId="0" applyNumberFormat="1" applyFont="1" applyBorder="1"/>
    <xf numFmtId="0" fontId="58" fillId="29" borderId="36" xfId="0" applyFont="1" applyFill="1" applyBorder="1" applyAlignment="1">
      <alignment horizontal="center"/>
    </xf>
    <xf numFmtId="0" fontId="83" fillId="0" borderId="140" xfId="0" applyFont="1" applyBorder="1" applyAlignment="1">
      <alignment horizontal="center"/>
    </xf>
    <xf numFmtId="0" fontId="52" fillId="31" borderId="25" xfId="0" applyFont="1" applyFill="1" applyBorder="1" applyAlignment="1">
      <alignment horizontal="center"/>
    </xf>
    <xf numFmtId="0" fontId="58" fillId="29" borderId="25" xfId="0" applyFont="1" applyFill="1" applyBorder="1" applyAlignment="1">
      <alignment horizontal="center"/>
    </xf>
    <xf numFmtId="0" fontId="83" fillId="0" borderId="141" xfId="0" applyFont="1" applyBorder="1" applyAlignment="1">
      <alignment horizontal="center"/>
    </xf>
    <xf numFmtId="0" fontId="58" fillId="29" borderId="137" xfId="0" applyFont="1" applyFill="1" applyBorder="1" applyAlignment="1">
      <alignment horizontal="center"/>
    </xf>
    <xf numFmtId="0" fontId="52" fillId="31" borderId="137" xfId="0" applyFont="1" applyFill="1" applyBorder="1" applyAlignment="1">
      <alignment horizontal="center"/>
    </xf>
    <xf numFmtId="0" fontId="52" fillId="0" borderId="114" xfId="80" applyFont="1" applyBorder="1" applyAlignment="1">
      <alignment horizontal="center"/>
    </xf>
    <xf numFmtId="3" fontId="76" fillId="0" borderId="139" xfId="80" applyNumberFormat="1" applyFont="1" applyBorder="1"/>
    <xf numFmtId="3" fontId="83" fillId="0" borderId="0" xfId="0" applyNumberFormat="1" applyFont="1"/>
    <xf numFmtId="0" fontId="89" fillId="0" borderId="0" xfId="0" applyFont="1"/>
    <xf numFmtId="0" fontId="83" fillId="0" borderId="38" xfId="0" applyFont="1" applyBorder="1" applyAlignment="1">
      <alignment horizontal="center"/>
    </xf>
    <xf numFmtId="0" fontId="52" fillId="24" borderId="25" xfId="0" applyFont="1" applyFill="1" applyBorder="1" applyAlignment="1">
      <alignment horizontal="center"/>
    </xf>
    <xf numFmtId="0" fontId="83" fillId="0" borderId="34" xfId="0" applyFont="1" applyBorder="1" applyAlignment="1">
      <alignment horizontal="center"/>
    </xf>
    <xf numFmtId="0" fontId="83" fillId="0" borderId="41" xfId="0" applyFont="1" applyBorder="1" applyAlignment="1">
      <alignment horizontal="center"/>
    </xf>
    <xf numFmtId="0" fontId="52" fillId="24" borderId="137" xfId="0" applyFont="1" applyFill="1" applyBorder="1" applyAlignment="1">
      <alignment horizontal="center"/>
    </xf>
    <xf numFmtId="0" fontId="58" fillId="29" borderId="17" xfId="0" applyFont="1" applyFill="1" applyBorder="1" applyAlignment="1">
      <alignment horizontal="center"/>
    </xf>
    <xf numFmtId="0" fontId="83" fillId="0" borderId="23" xfId="0" applyFont="1" applyBorder="1" applyAlignment="1">
      <alignment horizontal="center"/>
    </xf>
    <xf numFmtId="0" fontId="90" fillId="0" borderId="0" xfId="0" applyFont="1"/>
    <xf numFmtId="0" fontId="76" fillId="29" borderId="0" xfId="0" applyFont="1" applyFill="1"/>
    <xf numFmtId="0" fontId="52" fillId="29" borderId="0" xfId="0" applyFont="1" applyFill="1"/>
    <xf numFmtId="3" fontId="54" fillId="0" borderId="15" xfId="0" applyNumberFormat="1" applyFont="1" applyBorder="1"/>
    <xf numFmtId="4" fontId="76" fillId="33" borderId="119" xfId="0" applyNumberFormat="1" applyFont="1" applyFill="1" applyBorder="1"/>
    <xf numFmtId="3" fontId="76" fillId="33" borderId="143" xfId="0" applyNumberFormat="1" applyFont="1" applyFill="1" applyBorder="1"/>
    <xf numFmtId="3" fontId="79" fillId="33" borderId="142" xfId="0" applyNumberFormat="1" applyFont="1" applyFill="1" applyBorder="1"/>
    <xf numFmtId="4" fontId="51" fillId="0" borderId="0" xfId="0" applyNumberFormat="1" applyFont="1"/>
    <xf numFmtId="4" fontId="75" fillId="0" borderId="0" xfId="0" applyNumberFormat="1" applyFont="1"/>
    <xf numFmtId="10" fontId="53" fillId="0" borderId="17" xfId="0" applyNumberFormat="1" applyFont="1" applyBorder="1" applyAlignment="1">
      <alignment horizontal="center"/>
    </xf>
    <xf numFmtId="10" fontId="53" fillId="0" borderId="23" xfId="0" applyNumberFormat="1" applyFont="1" applyBorder="1" applyAlignment="1">
      <alignment horizontal="center"/>
    </xf>
    <xf numFmtId="3" fontId="52" fillId="24" borderId="15" xfId="0" applyNumberFormat="1" applyFont="1" applyFill="1" applyBorder="1"/>
    <xf numFmtId="3" fontId="52" fillId="34" borderId="86" xfId="0" applyNumberFormat="1" applyFont="1" applyFill="1" applyBorder="1"/>
    <xf numFmtId="3" fontId="53" fillId="35" borderId="22" xfId="0" applyNumberFormat="1" applyFont="1" applyFill="1" applyBorder="1"/>
    <xf numFmtId="3" fontId="79" fillId="34" borderId="104" xfId="0" applyNumberFormat="1" applyFont="1" applyFill="1" applyBorder="1"/>
    <xf numFmtId="4" fontId="76" fillId="34" borderId="119" xfId="0" applyNumberFormat="1" applyFont="1" applyFill="1" applyBorder="1"/>
    <xf numFmtId="4" fontId="79" fillId="34" borderId="101" xfId="0" applyNumberFormat="1" applyFont="1" applyFill="1" applyBorder="1"/>
    <xf numFmtId="0" fontId="52" fillId="35" borderId="39" xfId="0" applyFont="1" applyFill="1" applyBorder="1"/>
    <xf numFmtId="0" fontId="52" fillId="0" borderId="65" xfId="0" applyFont="1" applyBorder="1" applyAlignment="1">
      <alignment horizontal="right"/>
    </xf>
    <xf numFmtId="0" fontId="52" fillId="0" borderId="63" xfId="0" applyFont="1" applyBorder="1" applyAlignment="1">
      <alignment horizontal="right"/>
    </xf>
    <xf numFmtId="0" fontId="52" fillId="0" borderId="144" xfId="0" applyFont="1" applyBorder="1" applyAlignment="1">
      <alignment horizontal="center"/>
    </xf>
    <xf numFmtId="0" fontId="52" fillId="25" borderId="145" xfId="0" applyFont="1" applyFill="1" applyBorder="1"/>
    <xf numFmtId="0" fontId="52" fillId="0" borderId="15" xfId="0" applyFont="1" applyBorder="1" applyAlignment="1">
      <alignment horizontal="center"/>
    </xf>
    <xf numFmtId="0" fontId="52" fillId="0" borderId="146" xfId="0" applyFont="1" applyBorder="1" applyAlignment="1">
      <alignment horizontal="center"/>
    </xf>
    <xf numFmtId="0" fontId="84" fillId="0" borderId="17" xfId="0" applyFont="1" applyBorder="1" applyAlignment="1">
      <alignment horizontal="center"/>
    </xf>
    <xf numFmtId="0" fontId="84" fillId="0" borderId="31" xfId="0" applyFont="1" applyBorder="1"/>
    <xf numFmtId="3" fontId="84" fillId="0" borderId="0" xfId="0" applyNumberFormat="1" applyFont="1"/>
    <xf numFmtId="0" fontId="84" fillId="0" borderId="0" xfId="0" applyFont="1"/>
    <xf numFmtId="3" fontId="58" fillId="29" borderId="25" xfId="0" applyNumberFormat="1" applyFont="1" applyFill="1" applyBorder="1"/>
    <xf numFmtId="3" fontId="52" fillId="0" borderId="97" xfId="0" applyNumberFormat="1" applyFont="1" applyBorder="1"/>
    <xf numFmtId="3" fontId="52" fillId="0" borderId="147" xfId="0" applyNumberFormat="1" applyFont="1" applyBorder="1"/>
    <xf numFmtId="3" fontId="84" fillId="29" borderId="15" xfId="0" applyNumberFormat="1" applyFont="1" applyFill="1" applyBorder="1"/>
    <xf numFmtId="3" fontId="65" fillId="24" borderId="15" xfId="0" applyNumberFormat="1" applyFont="1" applyFill="1" applyBorder="1"/>
    <xf numFmtId="9" fontId="66" fillId="0" borderId="0" xfId="0" applyNumberFormat="1" applyFont="1"/>
    <xf numFmtId="3" fontId="54" fillId="0" borderId="21" xfId="0" applyNumberFormat="1" applyFont="1" applyBorder="1"/>
    <xf numFmtId="3" fontId="54" fillId="0" borderId="22" xfId="0" applyNumberFormat="1" applyFont="1" applyBorder="1"/>
    <xf numFmtId="3" fontId="54" fillId="0" borderId="36" xfId="0" applyNumberFormat="1" applyFont="1" applyBorder="1"/>
    <xf numFmtId="3" fontId="54" fillId="0" borderId="27" xfId="0" applyNumberFormat="1" applyFont="1" applyBorder="1"/>
    <xf numFmtId="0" fontId="36" fillId="0" borderId="0" xfId="0" applyFont="1"/>
    <xf numFmtId="3" fontId="66" fillId="0" borderId="0" xfId="0" applyNumberFormat="1" applyFont="1"/>
    <xf numFmtId="3" fontId="65" fillId="0" borderId="10" xfId="0" applyNumberFormat="1" applyFont="1" applyBorder="1"/>
    <xf numFmtId="3" fontId="65" fillId="0" borderId="148" xfId="0" applyNumberFormat="1" applyFont="1" applyBorder="1"/>
    <xf numFmtId="3" fontId="65" fillId="0" borderId="149" xfId="0" applyNumberFormat="1" applyFont="1" applyBorder="1"/>
    <xf numFmtId="3" fontId="58" fillId="29" borderId="94" xfId="0" applyNumberFormat="1" applyFont="1" applyFill="1" applyBorder="1"/>
    <xf numFmtId="3" fontId="58" fillId="29" borderId="150" xfId="0" applyNumberFormat="1" applyFont="1" applyFill="1" applyBorder="1"/>
    <xf numFmtId="0" fontId="65" fillId="0" borderId="43" xfId="0" applyFont="1" applyBorder="1"/>
    <xf numFmtId="3" fontId="65" fillId="0" borderId="43" xfId="0" applyNumberFormat="1" applyFont="1" applyBorder="1"/>
    <xf numFmtId="3" fontId="65" fillId="0" borderId="49" xfId="0" applyNumberFormat="1" applyFont="1" applyBorder="1"/>
    <xf numFmtId="3" fontId="65" fillId="0" borderId="99" xfId="0" applyNumberFormat="1" applyFont="1" applyBorder="1"/>
    <xf numFmtId="3" fontId="88" fillId="0" borderId="41" xfId="0" applyNumberFormat="1" applyFont="1" applyBorder="1"/>
    <xf numFmtId="3" fontId="65" fillId="24" borderId="25" xfId="0" applyNumberFormat="1" applyFont="1" applyFill="1" applyBorder="1"/>
    <xf numFmtId="0" fontId="65" fillId="0" borderId="70" xfId="0" applyFont="1" applyBorder="1"/>
    <xf numFmtId="3" fontId="84" fillId="29" borderId="149" xfId="0" applyNumberFormat="1" applyFont="1" applyFill="1" applyBorder="1"/>
    <xf numFmtId="3" fontId="84" fillId="29" borderId="71" xfId="0" applyNumberFormat="1" applyFont="1" applyFill="1" applyBorder="1"/>
    <xf numFmtId="3" fontId="65" fillId="24" borderId="63" xfId="0" applyNumberFormat="1" applyFont="1" applyFill="1" applyBorder="1"/>
    <xf numFmtId="0" fontId="41" fillId="0" borderId="0" xfId="0" applyFont="1"/>
    <xf numFmtId="3" fontId="0" fillId="0" borderId="0" xfId="0" applyNumberFormat="1"/>
    <xf numFmtId="3" fontId="94" fillId="35" borderId="41" xfId="0" applyNumberFormat="1" applyFont="1" applyFill="1" applyBorder="1"/>
    <xf numFmtId="3" fontId="52" fillId="0" borderId="117" xfId="0" applyNumberFormat="1" applyFont="1" applyBorder="1"/>
    <xf numFmtId="3" fontId="52" fillId="24" borderId="25" xfId="0" applyNumberFormat="1" applyFont="1" applyFill="1" applyBorder="1"/>
    <xf numFmtId="3" fontId="52" fillId="0" borderId="151" xfId="0" applyNumberFormat="1" applyFont="1" applyBorder="1"/>
    <xf numFmtId="0" fontId="52" fillId="31" borderId="36" xfId="0" applyFont="1" applyFill="1" applyBorder="1" applyAlignment="1">
      <alignment horizontal="center"/>
    </xf>
    <xf numFmtId="3" fontId="84" fillId="29" borderId="152" xfId="0" applyNumberFormat="1" applyFont="1" applyFill="1" applyBorder="1"/>
    <xf numFmtId="3" fontId="84" fillId="29" borderId="94" xfId="0" applyNumberFormat="1" applyFont="1" applyFill="1" applyBorder="1"/>
    <xf numFmtId="3" fontId="52" fillId="31" borderId="74" xfId="0" applyNumberFormat="1" applyFont="1" applyFill="1" applyBorder="1"/>
    <xf numFmtId="3" fontId="52" fillId="31" borderId="153" xfId="0" applyNumberFormat="1" applyFont="1" applyFill="1" applyBorder="1"/>
    <xf numFmtId="3" fontId="84" fillId="29" borderId="31" xfId="0" applyNumberFormat="1" applyFont="1" applyFill="1" applyBorder="1"/>
    <xf numFmtId="3" fontId="65" fillId="31" borderId="39" xfId="0" applyNumberFormat="1" applyFont="1" applyFill="1" applyBorder="1"/>
    <xf numFmtId="3" fontId="65" fillId="31" borderId="94" xfId="0" applyNumberFormat="1" applyFont="1" applyFill="1" applyBorder="1"/>
    <xf numFmtId="3" fontId="84" fillId="29" borderId="148" xfId="0" applyNumberFormat="1" applyFont="1" applyFill="1" applyBorder="1"/>
    <xf numFmtId="3" fontId="84" fillId="29" borderId="151" xfId="0" applyNumberFormat="1" applyFont="1" applyFill="1" applyBorder="1"/>
    <xf numFmtId="3" fontId="52" fillId="0" borderId="87" xfId="0" applyNumberFormat="1" applyFont="1" applyBorder="1"/>
    <xf numFmtId="0" fontId="58" fillId="38" borderId="0" xfId="0" applyFont="1" applyFill="1"/>
    <xf numFmtId="0" fontId="52" fillId="38" borderId="0" xfId="0" applyFont="1" applyFill="1"/>
    <xf numFmtId="0" fontId="82" fillId="38" borderId="0" xfId="0" applyFont="1" applyFill="1"/>
    <xf numFmtId="3" fontId="0" fillId="0" borderId="10" xfId="0" applyNumberFormat="1" applyBorder="1"/>
    <xf numFmtId="4" fontId="76" fillId="0" borderId="105" xfId="0" applyNumberFormat="1" applyFont="1" applyBorder="1"/>
    <xf numFmtId="3" fontId="58" fillId="29" borderId="39" xfId="0" applyNumberFormat="1" applyFont="1" applyFill="1" applyBorder="1"/>
    <xf numFmtId="3" fontId="58" fillId="29" borderId="23" xfId="0" applyNumberFormat="1" applyFont="1" applyFill="1" applyBorder="1"/>
    <xf numFmtId="3" fontId="58" fillId="29" borderId="59" xfId="0" applyNumberFormat="1" applyFont="1" applyFill="1" applyBorder="1"/>
    <xf numFmtId="3" fontId="58" fillId="29" borderId="93" xfId="0" applyNumberFormat="1" applyFont="1" applyFill="1" applyBorder="1"/>
    <xf numFmtId="3" fontId="58" fillId="29" borderId="18" xfId="0" applyNumberFormat="1" applyFont="1" applyFill="1" applyBorder="1"/>
    <xf numFmtId="3" fontId="52" fillId="24" borderId="39" xfId="0" applyNumberFormat="1" applyFont="1" applyFill="1" applyBorder="1"/>
    <xf numFmtId="3" fontId="52" fillId="24" borderId="18" xfId="0" applyNumberFormat="1" applyFont="1" applyFill="1" applyBorder="1"/>
    <xf numFmtId="3" fontId="52" fillId="0" borderId="155" xfId="0" applyNumberFormat="1" applyFont="1" applyBorder="1"/>
    <xf numFmtId="3" fontId="84" fillId="29" borderId="70" xfId="0" applyNumberFormat="1" applyFont="1" applyFill="1" applyBorder="1"/>
    <xf numFmtId="3" fontId="84" fillId="29" borderId="156" xfId="0" applyNumberFormat="1" applyFont="1" applyFill="1" applyBorder="1"/>
    <xf numFmtId="3" fontId="84" fillId="29" borderId="22" xfId="0" applyNumberFormat="1" applyFont="1" applyFill="1" applyBorder="1"/>
    <xf numFmtId="3" fontId="65" fillId="24" borderId="70" xfId="0" applyNumberFormat="1" applyFont="1" applyFill="1" applyBorder="1"/>
    <xf numFmtId="3" fontId="65" fillId="24" borderId="10" xfId="0" applyNumberFormat="1" applyFont="1" applyFill="1" applyBorder="1"/>
    <xf numFmtId="3" fontId="58" fillId="29" borderId="157" xfId="0" applyNumberFormat="1" applyFont="1" applyFill="1" applyBorder="1"/>
    <xf numFmtId="3" fontId="65" fillId="0" borderId="37" xfId="0" applyNumberFormat="1" applyFont="1" applyBorder="1"/>
    <xf numFmtId="3" fontId="52" fillId="0" borderId="158" xfId="0" applyNumberFormat="1" applyFont="1" applyBorder="1"/>
    <xf numFmtId="3" fontId="52" fillId="0" borderId="124" xfId="0" applyNumberFormat="1" applyFont="1" applyBorder="1"/>
    <xf numFmtId="3" fontId="76" fillId="0" borderId="87" xfId="0" applyNumberFormat="1" applyFont="1" applyBorder="1"/>
    <xf numFmtId="3" fontId="76" fillId="0" borderId="87" xfId="80" applyNumberFormat="1" applyFont="1" applyBorder="1"/>
    <xf numFmtId="3" fontId="52" fillId="0" borderId="159" xfId="0" applyNumberFormat="1" applyFont="1" applyBorder="1"/>
    <xf numFmtId="3" fontId="52" fillId="31" borderId="0" xfId="0" applyNumberFormat="1" applyFont="1" applyFill="1"/>
    <xf numFmtId="3" fontId="65" fillId="31" borderId="31" xfId="0" applyNumberFormat="1" applyFont="1" applyFill="1" applyBorder="1"/>
    <xf numFmtId="3" fontId="83" fillId="0" borderId="34" xfId="0" applyNumberFormat="1" applyFont="1" applyBorder="1" applyAlignment="1">
      <alignment horizontal="center"/>
    </xf>
    <xf numFmtId="3" fontId="83" fillId="0" borderId="41" xfId="0" applyNumberFormat="1" applyFont="1" applyBorder="1"/>
    <xf numFmtId="3" fontId="83" fillId="0" borderId="34" xfId="0" applyNumberFormat="1" applyFont="1" applyBorder="1"/>
    <xf numFmtId="3" fontId="83" fillId="0" borderId="106" xfId="0" applyNumberFormat="1" applyFont="1" applyBorder="1"/>
    <xf numFmtId="3" fontId="83" fillId="0" borderId="134" xfId="0" applyNumberFormat="1" applyFont="1" applyBorder="1"/>
    <xf numFmtId="3" fontId="52" fillId="0" borderId="160" xfId="0" applyNumberFormat="1" applyFont="1" applyBorder="1"/>
    <xf numFmtId="3" fontId="76" fillId="0" borderId="106" xfId="80" applyNumberFormat="1" applyFont="1" applyBorder="1"/>
    <xf numFmtId="0" fontId="65" fillId="0" borderId="106" xfId="0" applyFont="1" applyBorder="1"/>
    <xf numFmtId="3" fontId="65" fillId="0" borderId="108" xfId="0" applyNumberFormat="1" applyFont="1" applyBorder="1"/>
    <xf numFmtId="3" fontId="52" fillId="31" borderId="34" xfId="0" applyNumberFormat="1" applyFont="1" applyFill="1" applyBorder="1"/>
    <xf numFmtId="3" fontId="65" fillId="31" borderId="23" xfId="0" applyNumberFormat="1" applyFont="1" applyFill="1" applyBorder="1"/>
    <xf numFmtId="3" fontId="83" fillId="0" borderId="38" xfId="0" applyNumberFormat="1" applyFont="1" applyBorder="1" applyAlignment="1">
      <alignment horizontal="center"/>
    </xf>
    <xf numFmtId="0" fontId="52" fillId="0" borderId="49" xfId="0" applyFont="1" applyBorder="1" applyAlignment="1">
      <alignment horizontal="center"/>
    </xf>
    <xf numFmtId="0" fontId="52" fillId="0" borderId="59" xfId="0" applyFont="1" applyBorder="1" applyAlignment="1">
      <alignment horizontal="center"/>
    </xf>
    <xf numFmtId="3" fontId="65" fillId="0" borderId="151" xfId="0" applyNumberFormat="1" applyFont="1" applyBorder="1"/>
    <xf numFmtId="3" fontId="65" fillId="0" borderId="117" xfId="0" applyNumberFormat="1" applyFont="1" applyBorder="1"/>
    <xf numFmtId="3" fontId="52" fillId="24" borderId="31" xfId="0" applyNumberFormat="1" applyFont="1" applyFill="1" applyBorder="1"/>
    <xf numFmtId="3" fontId="83" fillId="0" borderId="41" xfId="0" applyNumberFormat="1" applyFont="1" applyBorder="1" applyAlignment="1">
      <alignment horizontal="center"/>
    </xf>
    <xf numFmtId="3" fontId="83" fillId="0" borderId="23" xfId="0" applyNumberFormat="1" applyFont="1" applyBorder="1"/>
    <xf numFmtId="3" fontId="65" fillId="0" borderId="161" xfId="0" applyNumberFormat="1" applyFont="1" applyBorder="1"/>
    <xf numFmtId="3" fontId="65" fillId="0" borderId="120" xfId="0" applyNumberFormat="1" applyFont="1" applyBorder="1"/>
    <xf numFmtId="3" fontId="88" fillId="0" borderId="22" xfId="0" applyNumberFormat="1" applyFont="1" applyBorder="1"/>
    <xf numFmtId="3" fontId="96" fillId="0" borderId="106" xfId="0" applyNumberFormat="1" applyFont="1" applyBorder="1"/>
    <xf numFmtId="3" fontId="65" fillId="24" borderId="22" xfId="0" applyNumberFormat="1" applyFont="1" applyFill="1" applyBorder="1"/>
    <xf numFmtId="3" fontId="96" fillId="0" borderId="41" xfId="0" applyNumberFormat="1" applyFont="1" applyBorder="1"/>
    <xf numFmtId="0" fontId="52" fillId="0" borderId="137" xfId="0" applyFont="1" applyBorder="1" applyAlignment="1">
      <alignment horizontal="center"/>
    </xf>
    <xf numFmtId="0" fontId="65" fillId="0" borderId="81" xfId="0" applyFont="1" applyBorder="1"/>
    <xf numFmtId="3" fontId="84" fillId="29" borderId="36" xfId="0" applyNumberFormat="1" applyFont="1" applyFill="1" applyBorder="1"/>
    <xf numFmtId="3" fontId="65" fillId="0" borderId="162" xfId="0" applyNumberFormat="1" applyFont="1" applyBorder="1"/>
    <xf numFmtId="3" fontId="65" fillId="0" borderId="81" xfId="0" applyNumberFormat="1" applyFont="1" applyBorder="1"/>
    <xf numFmtId="3" fontId="65" fillId="24" borderId="36" xfId="0" applyNumberFormat="1" applyFont="1" applyFill="1" applyBorder="1"/>
    <xf numFmtId="3" fontId="88" fillId="0" borderId="38" xfId="0" applyNumberFormat="1" applyFont="1" applyBorder="1"/>
    <xf numFmtId="0" fontId="65" fillId="0" borderId="19" xfId="0" applyFont="1" applyBorder="1" applyAlignment="1">
      <alignment horizontal="center"/>
    </xf>
    <xf numFmtId="0" fontId="65" fillId="0" borderId="75" xfId="0" applyFont="1" applyBorder="1"/>
    <xf numFmtId="3" fontId="84" fillId="29" borderId="19" xfId="0" applyNumberFormat="1" applyFont="1" applyFill="1" applyBorder="1"/>
    <xf numFmtId="3" fontId="65" fillId="0" borderId="75" xfId="0" applyNumberFormat="1" applyFont="1" applyBorder="1"/>
    <xf numFmtId="3" fontId="65" fillId="0" borderId="20" xfId="0" applyNumberFormat="1" applyFont="1" applyBorder="1"/>
    <xf numFmtId="3" fontId="65" fillId="0" borderId="163" xfId="0" applyNumberFormat="1" applyFont="1" applyBorder="1"/>
    <xf numFmtId="3" fontId="88" fillId="0" borderId="109" xfId="0" applyNumberFormat="1" applyFont="1" applyBorder="1"/>
    <xf numFmtId="3" fontId="65" fillId="24" borderId="19" xfId="0" applyNumberFormat="1" applyFont="1" applyFill="1" applyBorder="1"/>
    <xf numFmtId="3" fontId="65" fillId="0" borderId="109" xfId="0" applyNumberFormat="1" applyFont="1" applyBorder="1"/>
    <xf numFmtId="0" fontId="52" fillId="0" borderId="100" xfId="0" applyFont="1" applyBorder="1" applyAlignment="1">
      <alignment horizontal="center"/>
    </xf>
    <xf numFmtId="3" fontId="52" fillId="0" borderId="164" xfId="0" applyNumberFormat="1" applyFont="1" applyBorder="1"/>
    <xf numFmtId="0" fontId="84" fillId="0" borderId="63" xfId="0" applyFont="1" applyBorder="1" applyAlignment="1">
      <alignment horizontal="center"/>
    </xf>
    <xf numFmtId="0" fontId="84" fillId="0" borderId="151" xfId="0" applyFont="1" applyBorder="1" applyAlignment="1">
      <alignment horizontal="left"/>
    </xf>
    <xf numFmtId="0" fontId="84" fillId="0" borderId="70" xfId="0" applyFont="1" applyBorder="1"/>
    <xf numFmtId="3" fontId="84" fillId="0" borderId="165" xfId="0" applyNumberFormat="1" applyFont="1" applyBorder="1"/>
    <xf numFmtId="3" fontId="84" fillId="0" borderId="149" xfId="0" applyNumberFormat="1" applyFont="1" applyBorder="1"/>
    <xf numFmtId="3" fontId="97" fillId="0" borderId="166" xfId="0" applyNumberFormat="1" applyFont="1" applyBorder="1"/>
    <xf numFmtId="3" fontId="65" fillId="31" borderId="15" xfId="0" applyNumberFormat="1" applyFont="1" applyFill="1" applyBorder="1"/>
    <xf numFmtId="3" fontId="65" fillId="0" borderId="165" xfId="0" applyNumberFormat="1" applyFont="1" applyBorder="1"/>
    <xf numFmtId="0" fontId="52" fillId="0" borderId="11" xfId="80" applyFont="1" applyBorder="1" applyAlignment="1">
      <alignment horizontal="center"/>
    </xf>
    <xf numFmtId="3" fontId="76" fillId="0" borderId="58" xfId="80" applyNumberFormat="1" applyFont="1" applyBorder="1"/>
    <xf numFmtId="3" fontId="52" fillId="0" borderId="89" xfId="0" applyNumberFormat="1" applyFont="1" applyBorder="1"/>
    <xf numFmtId="3" fontId="52" fillId="0" borderId="91" xfId="0" applyNumberFormat="1" applyFont="1" applyBorder="1"/>
    <xf numFmtId="3" fontId="52" fillId="31" borderId="121" xfId="0" applyNumberFormat="1" applyFont="1" applyFill="1" applyBorder="1"/>
    <xf numFmtId="3" fontId="65" fillId="0" borderId="160" xfId="0" applyNumberFormat="1" applyFont="1" applyBorder="1"/>
    <xf numFmtId="0" fontId="84" fillId="0" borderId="15" xfId="0" applyFont="1" applyBorder="1" applyAlignment="1">
      <alignment horizontal="center"/>
    </xf>
    <xf numFmtId="3" fontId="52" fillId="31" borderId="15" xfId="0" applyNumberFormat="1" applyFont="1" applyFill="1" applyBorder="1"/>
    <xf numFmtId="3" fontId="65" fillId="0" borderId="156" xfId="0" applyNumberFormat="1" applyFont="1" applyBorder="1"/>
    <xf numFmtId="0" fontId="52" fillId="0" borderId="30" xfId="0" applyFont="1" applyBorder="1" applyAlignment="1">
      <alignment horizontal="center"/>
    </xf>
    <xf numFmtId="3" fontId="58" fillId="29" borderId="88" xfId="0" applyNumberFormat="1" applyFont="1" applyFill="1" applyBorder="1"/>
    <xf numFmtId="3" fontId="65" fillId="0" borderId="90" xfId="0" applyNumberFormat="1" applyFont="1" applyBorder="1"/>
    <xf numFmtId="3" fontId="65" fillId="0" borderId="98" xfId="0" applyNumberFormat="1" applyFont="1" applyBorder="1"/>
    <xf numFmtId="0" fontId="65" fillId="0" borderId="70" xfId="0" applyFont="1" applyBorder="1" applyAlignment="1">
      <alignment horizontal="left"/>
    </xf>
    <xf numFmtId="3" fontId="43" fillId="0" borderId="10" xfId="0" applyNumberFormat="1" applyFont="1" applyBorder="1"/>
    <xf numFmtId="0" fontId="98" fillId="33" borderId="36" xfId="0" applyFont="1" applyFill="1" applyBorder="1" applyAlignment="1">
      <alignment horizontal="center"/>
    </xf>
    <xf numFmtId="0" fontId="98" fillId="33" borderId="25" xfId="0" applyFont="1" applyFill="1" applyBorder="1" applyAlignment="1">
      <alignment horizontal="center"/>
    </xf>
    <xf numFmtId="0" fontId="98" fillId="33" borderId="137" xfId="0" applyFont="1" applyFill="1" applyBorder="1" applyAlignment="1">
      <alignment horizontal="center"/>
    </xf>
    <xf numFmtId="0" fontId="98" fillId="33" borderId="17" xfId="0" applyFont="1" applyFill="1" applyBorder="1" applyAlignment="1">
      <alignment horizontal="center"/>
    </xf>
    <xf numFmtId="3" fontId="98" fillId="33" borderId="121" xfId="0" applyNumberFormat="1" applyFont="1" applyFill="1" applyBorder="1"/>
    <xf numFmtId="3" fontId="99" fillId="33" borderId="15" xfId="0" applyNumberFormat="1" applyFont="1" applyFill="1" applyBorder="1"/>
    <xf numFmtId="3" fontId="98" fillId="33" borderId="36" xfId="0" applyNumberFormat="1" applyFont="1" applyFill="1" applyBorder="1"/>
    <xf numFmtId="3" fontId="98" fillId="33" borderId="146" xfId="0" applyNumberFormat="1" applyFont="1" applyFill="1" applyBorder="1"/>
    <xf numFmtId="3" fontId="99" fillId="33" borderId="137" xfId="0" applyNumberFormat="1" applyFont="1" applyFill="1" applyBorder="1"/>
    <xf numFmtId="3" fontId="98" fillId="33" borderId="17" xfId="0" applyNumberFormat="1" applyFont="1" applyFill="1" applyBorder="1"/>
    <xf numFmtId="3" fontId="65" fillId="0" borderId="67" xfId="0" applyNumberFormat="1" applyFont="1" applyBorder="1"/>
    <xf numFmtId="3" fontId="65" fillId="0" borderId="167" xfId="0" applyNumberFormat="1" applyFont="1" applyBorder="1"/>
    <xf numFmtId="3" fontId="100" fillId="0" borderId="0" xfId="0" applyNumberFormat="1" applyFont="1"/>
    <xf numFmtId="10" fontId="52" fillId="0" borderId="10" xfId="0" applyNumberFormat="1" applyFont="1" applyBorder="1"/>
    <xf numFmtId="3" fontId="41" fillId="0" borderId="0" xfId="0" applyNumberFormat="1" applyFont="1"/>
    <xf numFmtId="0" fontId="44" fillId="0" borderId="0" xfId="0" applyFont="1" applyAlignment="1">
      <alignment horizontal="left"/>
    </xf>
    <xf numFmtId="3" fontId="86" fillId="0" borderId="0" xfId="0" applyNumberFormat="1" applyFont="1" applyAlignment="1">
      <alignment horizontal="left"/>
    </xf>
    <xf numFmtId="10" fontId="52" fillId="0" borderId="14" xfId="0" applyNumberFormat="1" applyFont="1" applyBorder="1"/>
    <xf numFmtId="0" fontId="66" fillId="0" borderId="0" xfId="0" applyFont="1" applyAlignment="1">
      <alignment horizontal="right"/>
    </xf>
    <xf numFmtId="3" fontId="52" fillId="0" borderId="135" xfId="0" applyNumberFormat="1" applyFont="1" applyBorder="1"/>
    <xf numFmtId="3" fontId="65" fillId="0" borderId="168" xfId="0" applyNumberFormat="1" applyFont="1" applyBorder="1"/>
    <xf numFmtId="0" fontId="65" fillId="0" borderId="157" xfId="0" applyFont="1" applyBorder="1" applyAlignment="1">
      <alignment horizontal="center"/>
    </xf>
    <xf numFmtId="0" fontId="56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3" fontId="65" fillId="0" borderId="0" xfId="0" applyNumberFormat="1" applyFont="1" applyAlignment="1">
      <alignment vertical="center"/>
    </xf>
    <xf numFmtId="3" fontId="92" fillId="0" borderId="0" xfId="0" applyNumberFormat="1" applyFont="1" applyAlignment="1">
      <alignment vertical="center"/>
    </xf>
    <xf numFmtId="3" fontId="64" fillId="0" borderId="0" xfId="0" applyNumberFormat="1" applyFont="1" applyAlignment="1">
      <alignment vertical="center"/>
    </xf>
    <xf numFmtId="3" fontId="52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0" fontId="91" fillId="0" borderId="0" xfId="0" applyFont="1" applyAlignment="1">
      <alignment vertical="center"/>
    </xf>
    <xf numFmtId="0" fontId="90" fillId="0" borderId="0" xfId="0" applyFont="1" applyAlignment="1">
      <alignment vertical="center"/>
    </xf>
    <xf numFmtId="3" fontId="90" fillId="0" borderId="0" xfId="0" applyNumberFormat="1" applyFont="1" applyAlignment="1">
      <alignment vertical="center"/>
    </xf>
    <xf numFmtId="4" fontId="92" fillId="0" borderId="0" xfId="0" applyNumberFormat="1" applyFont="1" applyAlignment="1">
      <alignment vertical="center"/>
    </xf>
    <xf numFmtId="3" fontId="52" fillId="0" borderId="71" xfId="0" applyNumberFormat="1" applyFont="1" applyBorder="1"/>
    <xf numFmtId="3" fontId="52" fillId="0" borderId="70" xfId="0" applyNumberFormat="1" applyFont="1" applyBorder="1"/>
    <xf numFmtId="0" fontId="103" fillId="0" borderId="0" xfId="0" applyFont="1" applyAlignment="1">
      <alignment vertical="center"/>
    </xf>
    <xf numFmtId="3" fontId="79" fillId="29" borderId="79" xfId="0" applyNumberFormat="1" applyFont="1" applyFill="1" applyBorder="1"/>
    <xf numFmtId="3" fontId="79" fillId="29" borderId="121" xfId="0" applyNumberFormat="1" applyFont="1" applyFill="1" applyBorder="1"/>
    <xf numFmtId="3" fontId="79" fillId="29" borderId="88" xfId="0" applyNumberFormat="1" applyFont="1" applyFill="1" applyBorder="1"/>
    <xf numFmtId="3" fontId="104" fillId="0" borderId="0" xfId="0" applyNumberFormat="1" applyFont="1" applyAlignment="1">
      <alignment vertical="center"/>
    </xf>
    <xf numFmtId="3" fontId="105" fillId="0" borderId="0" xfId="0" applyNumberFormat="1" applyFont="1" applyAlignment="1">
      <alignment vertical="center"/>
    </xf>
    <xf numFmtId="3" fontId="104" fillId="0" borderId="0" xfId="0" applyNumberFormat="1" applyFont="1"/>
    <xf numFmtId="4" fontId="86" fillId="0" borderId="0" xfId="0" applyNumberFormat="1" applyFont="1"/>
    <xf numFmtId="3" fontId="52" fillId="36" borderId="62" xfId="0" applyNumberFormat="1" applyFont="1" applyFill="1" applyBorder="1"/>
    <xf numFmtId="3" fontId="52" fillId="36" borderId="60" xfId="0" applyNumberFormat="1" applyFont="1" applyFill="1" applyBorder="1"/>
    <xf numFmtId="3" fontId="76" fillId="35" borderId="138" xfId="0" applyNumberFormat="1" applyFont="1" applyFill="1" applyBorder="1"/>
    <xf numFmtId="3" fontId="76" fillId="33" borderId="86" xfId="0" applyNumberFormat="1" applyFont="1" applyFill="1" applyBorder="1"/>
    <xf numFmtId="3" fontId="76" fillId="33" borderId="123" xfId="0" applyNumberFormat="1" applyFont="1" applyFill="1" applyBorder="1"/>
    <xf numFmtId="0" fontId="57" fillId="0" borderId="0" xfId="80" applyFont="1" applyAlignment="1">
      <alignment horizontal="left"/>
    </xf>
    <xf numFmtId="0" fontId="57" fillId="0" borderId="0" xfId="80" applyFont="1" applyAlignment="1">
      <alignment horizontal="center"/>
    </xf>
    <xf numFmtId="0" fontId="57" fillId="0" borderId="0" xfId="80" applyFont="1"/>
    <xf numFmtId="0" fontId="106" fillId="0" borderId="0" xfId="80" applyFont="1"/>
    <xf numFmtId="0" fontId="101" fillId="0" borderId="0" xfId="80" applyFont="1"/>
    <xf numFmtId="0" fontId="107" fillId="0" borderId="0" xfId="80" applyFont="1"/>
    <xf numFmtId="0" fontId="66" fillId="0" borderId="0" xfId="80" applyFont="1" applyAlignment="1">
      <alignment horizontal="left"/>
    </xf>
    <xf numFmtId="0" fontId="108" fillId="0" borderId="0" xfId="80" applyFont="1" applyAlignment="1">
      <alignment horizontal="left"/>
    </xf>
    <xf numFmtId="49" fontId="109" fillId="0" borderId="0" xfId="80" applyNumberFormat="1" applyFont="1" applyAlignment="1">
      <alignment horizontal="center" wrapText="1"/>
    </xf>
    <xf numFmtId="0" fontId="110" fillId="0" borderId="0" xfId="80" applyFont="1" applyAlignment="1">
      <alignment horizontal="left"/>
    </xf>
    <xf numFmtId="0" fontId="110" fillId="0" borderId="0" xfId="80" applyFont="1" applyAlignment="1">
      <alignment horizontal="center"/>
    </xf>
    <xf numFmtId="0" fontId="110" fillId="0" borderId="0" xfId="80" applyFont="1"/>
    <xf numFmtId="0" fontId="111" fillId="0" borderId="0" xfId="80" applyFont="1"/>
    <xf numFmtId="0" fontId="106" fillId="0" borderId="0" xfId="80" applyFont="1" applyAlignment="1">
      <alignment horizontal="center"/>
    </xf>
    <xf numFmtId="0" fontId="112" fillId="0" borderId="0" xfId="80" applyFont="1"/>
    <xf numFmtId="14" fontId="113" fillId="0" borderId="0" xfId="80" applyNumberFormat="1" applyFont="1"/>
    <xf numFmtId="49" fontId="109" fillId="0" borderId="0" xfId="80" applyNumberFormat="1" applyFont="1" applyAlignment="1">
      <alignment horizontal="center"/>
    </xf>
    <xf numFmtId="0" fontId="101" fillId="0" borderId="65" xfId="80" applyFont="1" applyBorder="1" applyAlignment="1">
      <alignment horizontal="center"/>
    </xf>
    <xf numFmtId="0" fontId="101" fillId="0" borderId="32" xfId="80" applyFont="1" applyBorder="1" applyAlignment="1">
      <alignment horizontal="center"/>
    </xf>
    <xf numFmtId="0" fontId="101" fillId="0" borderId="44" xfId="80" applyFont="1" applyBorder="1"/>
    <xf numFmtId="0" fontId="101" fillId="0" borderId="169" xfId="80" applyFont="1" applyBorder="1"/>
    <xf numFmtId="0" fontId="114" fillId="0" borderId="33" xfId="80" applyFont="1" applyBorder="1" applyAlignment="1">
      <alignment horizontal="center"/>
    </xf>
    <xf numFmtId="0" fontId="101" fillId="0" borderId="174" xfId="80" applyFont="1" applyBorder="1" applyAlignment="1">
      <alignment horizontal="center"/>
    </xf>
    <xf numFmtId="0" fontId="101" fillId="0" borderId="175" xfId="80" applyFont="1" applyBorder="1" applyAlignment="1">
      <alignment horizontal="center"/>
    </xf>
    <xf numFmtId="0" fontId="101" fillId="0" borderId="176" xfId="80" applyFont="1" applyBorder="1"/>
    <xf numFmtId="0" fontId="114" fillId="0" borderId="177" xfId="80" applyFont="1" applyBorder="1" applyAlignment="1">
      <alignment horizontal="center"/>
    </xf>
    <xf numFmtId="0" fontId="115" fillId="32" borderId="170" xfId="80" applyFont="1" applyFill="1" applyBorder="1" applyAlignment="1">
      <alignment horizontal="left"/>
    </xf>
    <xf numFmtId="3" fontId="115" fillId="32" borderId="35" xfId="80" applyNumberFormat="1" applyFont="1" applyFill="1" applyBorder="1" applyAlignment="1">
      <alignment horizontal="right"/>
    </xf>
    <xf numFmtId="0" fontId="101" fillId="29" borderId="63" xfId="80" applyFont="1" applyFill="1" applyBorder="1" applyAlignment="1">
      <alignment horizontal="center"/>
    </xf>
    <xf numFmtId="0" fontId="101" fillId="0" borderId="63" xfId="80" applyFont="1" applyBorder="1" applyAlignment="1">
      <alignment horizontal="center"/>
    </xf>
    <xf numFmtId="3" fontId="101" fillId="0" borderId="22" xfId="80" applyNumberFormat="1" applyFont="1" applyBorder="1"/>
    <xf numFmtId="0" fontId="113" fillId="0" borderId="63" xfId="80" applyFont="1" applyBorder="1" applyAlignment="1">
      <alignment horizontal="center"/>
    </xf>
    <xf numFmtId="0" fontId="101" fillId="29" borderId="20" xfId="80" applyFont="1" applyFill="1" applyBorder="1" applyAlignment="1">
      <alignment horizontal="center" vertical="center"/>
    </xf>
    <xf numFmtId="0" fontId="101" fillId="29" borderId="163" xfId="80" applyFont="1" applyFill="1" applyBorder="1" applyAlignment="1">
      <alignment vertical="center"/>
    </xf>
    <xf numFmtId="0" fontId="115" fillId="32" borderId="13" xfId="80" applyFont="1" applyFill="1" applyBorder="1" applyAlignment="1">
      <alignment horizontal="center"/>
    </xf>
    <xf numFmtId="0" fontId="115" fillId="32" borderId="72" xfId="80" applyFont="1" applyFill="1" applyBorder="1" applyAlignment="1">
      <alignment horizontal="center"/>
    </xf>
    <xf numFmtId="0" fontId="115" fillId="32" borderId="14" xfId="80" applyFont="1" applyFill="1" applyBorder="1"/>
    <xf numFmtId="0" fontId="115" fillId="32" borderId="169" xfId="80" applyFont="1" applyFill="1" applyBorder="1" applyAlignment="1">
      <alignment horizontal="left"/>
    </xf>
    <xf numFmtId="0" fontId="109" fillId="32" borderId="21" xfId="80" applyFont="1" applyFill="1" applyBorder="1" applyAlignment="1">
      <alignment horizontal="center"/>
    </xf>
    <xf numFmtId="0" fontId="101" fillId="0" borderId="70" xfId="80" applyFont="1" applyBorder="1" applyAlignment="1">
      <alignment horizontal="center"/>
    </xf>
    <xf numFmtId="0" fontId="116" fillId="0" borderId="22" xfId="80" applyFont="1" applyBorder="1" applyAlignment="1">
      <alignment horizontal="center"/>
    </xf>
    <xf numFmtId="0" fontId="101" fillId="0" borderId="81" xfId="80" applyFont="1" applyBorder="1" applyAlignment="1">
      <alignment horizontal="center"/>
    </xf>
    <xf numFmtId="0" fontId="116" fillId="0" borderId="38" xfId="80" applyFont="1" applyBorder="1" applyAlignment="1">
      <alignment horizontal="center"/>
    </xf>
    <xf numFmtId="0" fontId="113" fillId="29" borderId="27" xfId="80" applyFont="1" applyFill="1" applyBorder="1" applyAlignment="1">
      <alignment horizontal="center"/>
    </xf>
    <xf numFmtId="0" fontId="113" fillId="29" borderId="69" xfId="80" applyFont="1" applyFill="1" applyBorder="1" applyAlignment="1">
      <alignment horizontal="center"/>
    </xf>
    <xf numFmtId="0" fontId="113" fillId="29" borderId="170" xfId="80" applyFont="1" applyFill="1" applyBorder="1" applyAlignment="1">
      <alignment horizontal="center"/>
    </xf>
    <xf numFmtId="0" fontId="121" fillId="29" borderId="35" xfId="80" applyFont="1" applyFill="1" applyBorder="1" applyAlignment="1">
      <alignment horizontal="center"/>
    </xf>
    <xf numFmtId="0" fontId="113" fillId="38" borderId="70" xfId="80" applyFont="1" applyFill="1" applyBorder="1" applyAlignment="1">
      <alignment horizontal="center"/>
    </xf>
    <xf numFmtId="0" fontId="121" fillId="29" borderId="22" xfId="80" applyFont="1" applyFill="1" applyBorder="1" applyAlignment="1">
      <alignment horizontal="center"/>
    </xf>
    <xf numFmtId="0" fontId="101" fillId="0" borderId="27" xfId="80" applyFont="1" applyBorder="1" applyAlignment="1">
      <alignment horizontal="center"/>
    </xf>
    <xf numFmtId="0" fontId="101" fillId="0" borderId="69" xfId="80" applyFont="1" applyBorder="1" applyAlignment="1">
      <alignment horizontal="center"/>
    </xf>
    <xf numFmtId="0" fontId="101" fillId="0" borderId="170" xfId="80" applyFont="1" applyBorder="1"/>
    <xf numFmtId="0" fontId="116" fillId="0" borderId="35" xfId="80" applyFont="1" applyBorder="1" applyAlignment="1">
      <alignment horizontal="center"/>
    </xf>
    <xf numFmtId="0" fontId="121" fillId="38" borderId="22" xfId="80" applyFont="1" applyFill="1" applyBorder="1" applyAlignment="1">
      <alignment horizontal="center"/>
    </xf>
    <xf numFmtId="0" fontId="115" fillId="32" borderId="95" xfId="80" applyFont="1" applyFill="1" applyBorder="1" applyAlignment="1">
      <alignment horizontal="left"/>
    </xf>
    <xf numFmtId="3" fontId="117" fillId="32" borderId="23" xfId="80" applyNumberFormat="1" applyFont="1" applyFill="1" applyBorder="1"/>
    <xf numFmtId="49" fontId="109" fillId="0" borderId="0" xfId="80" applyNumberFormat="1" applyFont="1" applyAlignment="1">
      <alignment horizontal="left" wrapText="1"/>
    </xf>
    <xf numFmtId="0" fontId="101" fillId="0" borderId="163" xfId="80" applyFont="1" applyBorder="1" applyAlignment="1">
      <alignment horizontal="center"/>
    </xf>
    <xf numFmtId="0" fontId="101" fillId="0" borderId="163" xfId="80" applyFont="1" applyBorder="1"/>
    <xf numFmtId="3" fontId="101" fillId="0" borderId="109" xfId="80" applyNumberFormat="1" applyFont="1" applyBorder="1"/>
    <xf numFmtId="2" fontId="116" fillId="0" borderId="0" xfId="80" applyNumberFormat="1" applyFont="1" applyAlignment="1">
      <alignment horizontal="left" vertical="center"/>
    </xf>
    <xf numFmtId="0" fontId="106" fillId="0" borderId="0" xfId="80" applyFont="1" applyAlignment="1">
      <alignment vertical="center"/>
    </xf>
    <xf numFmtId="0" fontId="123" fillId="0" borderId="0" xfId="80" applyFont="1"/>
    <xf numFmtId="0" fontId="124" fillId="0" borderId="0" xfId="80" applyFont="1"/>
    <xf numFmtId="0" fontId="121" fillId="0" borderId="0" xfId="80" applyFont="1" applyAlignment="1">
      <alignment horizontal="left"/>
    </xf>
    <xf numFmtId="0" fontId="115" fillId="0" borderId="0" xfId="80" applyFont="1" applyAlignment="1">
      <alignment horizontal="center"/>
    </xf>
    <xf numFmtId="0" fontId="115" fillId="0" borderId="0" xfId="80" applyFont="1"/>
    <xf numFmtId="3" fontId="115" fillId="0" borderId="0" xfId="80" applyNumberFormat="1" applyFont="1"/>
    <xf numFmtId="3" fontId="122" fillId="0" borderId="0" xfId="80" applyNumberFormat="1" applyFont="1"/>
    <xf numFmtId="0" fontId="125" fillId="0" borderId="0" xfId="80" applyFont="1" applyAlignment="1">
      <alignment horizontal="right"/>
    </xf>
    <xf numFmtId="9" fontId="109" fillId="0" borderId="0" xfId="80" applyNumberFormat="1" applyFont="1"/>
    <xf numFmtId="0" fontId="122" fillId="0" borderId="0" xfId="80" applyFont="1"/>
    <xf numFmtId="0" fontId="126" fillId="0" borderId="0" xfId="80" applyFont="1" applyAlignment="1">
      <alignment horizontal="right"/>
    </xf>
    <xf numFmtId="3" fontId="109" fillId="0" borderId="0" xfId="80" applyNumberFormat="1" applyFont="1"/>
    <xf numFmtId="0" fontId="125" fillId="0" borderId="0" xfId="80" applyFont="1" applyAlignment="1">
      <alignment horizontal="center"/>
    </xf>
    <xf numFmtId="0" fontId="112" fillId="0" borderId="0" xfId="80" applyFont="1" applyAlignment="1">
      <alignment horizontal="center"/>
    </xf>
    <xf numFmtId="0" fontId="127" fillId="0" borderId="0" xfId="80" applyFont="1" applyAlignment="1">
      <alignment horizontal="center"/>
    </xf>
    <xf numFmtId="0" fontId="114" fillId="0" borderId="0" xfId="80" applyFont="1"/>
    <xf numFmtId="3" fontId="128" fillId="32" borderId="18" xfId="80" applyNumberFormat="1" applyFont="1" applyFill="1" applyBorder="1"/>
    <xf numFmtId="167" fontId="52" fillId="0" borderId="22" xfId="0" applyNumberFormat="1" applyFont="1" applyBorder="1"/>
    <xf numFmtId="167" fontId="52" fillId="0" borderId="34" xfId="0" applyNumberFormat="1" applyFont="1" applyBorder="1"/>
    <xf numFmtId="3" fontId="52" fillId="33" borderId="62" xfId="0" applyNumberFormat="1" applyFont="1" applyFill="1" applyBorder="1"/>
    <xf numFmtId="3" fontId="52" fillId="33" borderId="60" xfId="0" applyNumberFormat="1" applyFont="1" applyFill="1" applyBorder="1"/>
    <xf numFmtId="3" fontId="52" fillId="38" borderId="60" xfId="0" applyNumberFormat="1" applyFont="1" applyFill="1" applyBorder="1"/>
    <xf numFmtId="0" fontId="101" fillId="0" borderId="0" xfId="80" applyFont="1" applyAlignment="1">
      <alignment wrapText="1"/>
    </xf>
    <xf numFmtId="0" fontId="115" fillId="32" borderId="39" xfId="80" applyFont="1" applyFill="1" applyBorder="1" applyAlignment="1">
      <alignment horizontal="center"/>
    </xf>
    <xf numFmtId="0" fontId="115" fillId="32" borderId="31" xfId="80" applyFont="1" applyFill="1" applyBorder="1" applyAlignment="1">
      <alignment horizontal="center"/>
    </xf>
    <xf numFmtId="0" fontId="128" fillId="32" borderId="152" xfId="80" applyFont="1" applyFill="1" applyBorder="1"/>
    <xf numFmtId="4" fontId="129" fillId="0" borderId="0" xfId="80" applyNumberFormat="1" applyFont="1" applyAlignment="1">
      <alignment horizontal="left" wrapText="1"/>
    </xf>
    <xf numFmtId="0" fontId="52" fillId="35" borderId="39" xfId="0" applyFont="1" applyFill="1" applyBorder="1" applyAlignment="1">
      <alignment horizontal="center" wrapText="1"/>
    </xf>
    <xf numFmtId="3" fontId="52" fillId="35" borderId="60" xfId="0" applyNumberFormat="1" applyFont="1" applyFill="1" applyBorder="1"/>
    <xf numFmtId="3" fontId="79" fillId="33" borderId="103" xfId="0" applyNumberFormat="1" applyFont="1" applyFill="1" applyBorder="1"/>
    <xf numFmtId="3" fontId="76" fillId="0" borderId="138" xfId="0" applyNumberFormat="1" applyFont="1" applyBorder="1"/>
    <xf numFmtId="3" fontId="114" fillId="38" borderId="163" xfId="80" applyNumberFormat="1" applyFont="1" applyFill="1" applyBorder="1" applyAlignment="1">
      <alignment horizontal="right" vertical="center"/>
    </xf>
    <xf numFmtId="3" fontId="115" fillId="32" borderId="170" xfId="80" applyNumberFormat="1" applyFont="1" applyFill="1" applyBorder="1" applyAlignment="1">
      <alignment horizontal="right"/>
    </xf>
    <xf numFmtId="3" fontId="115" fillId="32" borderId="169" xfId="80" applyNumberFormat="1" applyFont="1" applyFill="1" applyBorder="1" applyAlignment="1">
      <alignment horizontal="right"/>
    </xf>
    <xf numFmtId="3" fontId="115" fillId="32" borderId="59" xfId="80" applyNumberFormat="1" applyFont="1" applyFill="1" applyBorder="1"/>
    <xf numFmtId="3" fontId="128" fillId="32" borderId="23" xfId="80" applyNumberFormat="1" applyFont="1" applyFill="1" applyBorder="1"/>
    <xf numFmtId="0" fontId="101" fillId="0" borderId="161" xfId="80" applyFont="1" applyBorder="1"/>
    <xf numFmtId="0" fontId="116" fillId="0" borderId="109" xfId="80" applyFont="1" applyBorder="1" applyAlignment="1">
      <alignment horizontal="center"/>
    </xf>
    <xf numFmtId="3" fontId="114" fillId="0" borderId="161" xfId="80" applyNumberFormat="1" applyFont="1" applyBorder="1"/>
    <xf numFmtId="3" fontId="114" fillId="0" borderId="163" xfId="80" applyNumberFormat="1" applyFont="1" applyBorder="1"/>
    <xf numFmtId="3" fontId="114" fillId="0" borderId="170" xfId="80" applyNumberFormat="1" applyFont="1" applyBorder="1" applyAlignment="1">
      <alignment horizontal="right"/>
    </xf>
    <xf numFmtId="3" fontId="114" fillId="0" borderId="161" xfId="80" applyNumberFormat="1" applyFont="1" applyBorder="1" applyAlignment="1">
      <alignment horizontal="right"/>
    </xf>
    <xf numFmtId="169" fontId="52" fillId="0" borderId="0" xfId="0" applyNumberFormat="1" applyFont="1"/>
    <xf numFmtId="2" fontId="52" fillId="0" borderId="0" xfId="0" applyNumberFormat="1" applyFont="1"/>
    <xf numFmtId="166" fontId="53" fillId="0" borderId="10" xfId="0" applyNumberFormat="1" applyFont="1" applyBorder="1"/>
    <xf numFmtId="3" fontId="52" fillId="38" borderId="62" xfId="0" applyNumberFormat="1" applyFont="1" applyFill="1" applyBorder="1"/>
    <xf numFmtId="3" fontId="52" fillId="33" borderId="64" xfId="0" applyNumberFormat="1" applyFont="1" applyFill="1" applyBorder="1"/>
    <xf numFmtId="3" fontId="52" fillId="38" borderId="64" xfId="0" applyNumberFormat="1" applyFont="1" applyFill="1" applyBorder="1"/>
    <xf numFmtId="3" fontId="52" fillId="36" borderId="64" xfId="0" applyNumberFormat="1" applyFont="1" applyFill="1" applyBorder="1"/>
    <xf numFmtId="3" fontId="52" fillId="33" borderId="16" xfId="0" applyNumberFormat="1" applyFont="1" applyFill="1" applyBorder="1"/>
    <xf numFmtId="3" fontId="52" fillId="36" borderId="16" xfId="0" applyNumberFormat="1" applyFont="1" applyFill="1" applyBorder="1"/>
    <xf numFmtId="3" fontId="76" fillId="0" borderId="116" xfId="0" applyNumberFormat="1" applyFont="1" applyBorder="1"/>
    <xf numFmtId="3" fontId="114" fillId="26" borderId="60" xfId="0" applyNumberFormat="1" applyFont="1" applyFill="1" applyBorder="1"/>
    <xf numFmtId="4" fontId="53" fillId="0" borderId="27" xfId="0" applyNumberFormat="1" applyFont="1" applyBorder="1"/>
    <xf numFmtId="167" fontId="53" fillId="0" borderId="12" xfId="0" applyNumberFormat="1" applyFont="1" applyBorder="1"/>
    <xf numFmtId="3" fontId="53" fillId="37" borderId="35" xfId="0" applyNumberFormat="1" applyFont="1" applyFill="1" applyBorder="1"/>
    <xf numFmtId="4" fontId="53" fillId="0" borderId="12" xfId="0" applyNumberFormat="1" applyFont="1" applyBorder="1"/>
    <xf numFmtId="3" fontId="53" fillId="0" borderId="12" xfId="0" applyNumberFormat="1" applyFont="1" applyBorder="1"/>
    <xf numFmtId="166" fontId="53" fillId="0" borderId="12" xfId="0" applyNumberFormat="1" applyFont="1" applyBorder="1"/>
    <xf numFmtId="3" fontId="53" fillId="0" borderId="27" xfId="0" applyNumberFormat="1" applyFont="1" applyBorder="1"/>
    <xf numFmtId="3" fontId="53" fillId="26" borderId="171" xfId="0" applyNumberFormat="1" applyFont="1" applyFill="1" applyBorder="1"/>
    <xf numFmtId="0" fontId="53" fillId="0" borderId="48" xfId="0" applyFont="1" applyBorder="1" applyAlignment="1">
      <alignment horizontal="center" wrapText="1"/>
    </xf>
    <xf numFmtId="0" fontId="53" fillId="0" borderId="43" xfId="0" applyFont="1" applyBorder="1" applyAlignment="1">
      <alignment horizontal="center" wrapText="1"/>
    </xf>
    <xf numFmtId="49" fontId="53" fillId="0" borderId="19" xfId="0" applyNumberFormat="1" applyFont="1" applyBorder="1" applyAlignment="1">
      <alignment horizontal="center" vertical="top" wrapText="1"/>
    </xf>
    <xf numFmtId="49" fontId="53" fillId="0" borderId="20" xfId="0" applyNumberFormat="1" applyFont="1" applyBorder="1" applyAlignment="1">
      <alignment horizontal="center" vertical="top" wrapText="1"/>
    </xf>
    <xf numFmtId="49" fontId="53" fillId="37" borderId="109" xfId="0" applyNumberFormat="1" applyFont="1" applyFill="1" applyBorder="1" applyAlignment="1">
      <alignment horizontal="center" vertical="top" wrapText="1"/>
    </xf>
    <xf numFmtId="49" fontId="53" fillId="26" borderId="50" xfId="0" applyNumberFormat="1" applyFont="1" applyFill="1" applyBorder="1" applyAlignment="1">
      <alignment horizontal="center" wrapText="1"/>
    </xf>
    <xf numFmtId="3" fontId="131" fillId="0" borderId="37" xfId="0" applyNumberFormat="1" applyFont="1" applyBorder="1"/>
    <xf numFmtId="3" fontId="55" fillId="0" borderId="38" xfId="0" applyNumberFormat="1" applyFont="1" applyBorder="1"/>
    <xf numFmtId="3" fontId="54" fillId="0" borderId="38" xfId="0" applyNumberFormat="1" applyFont="1" applyBorder="1"/>
    <xf numFmtId="0" fontId="58" fillId="0" borderId="59" xfId="0" applyFont="1" applyBorder="1"/>
    <xf numFmtId="3" fontId="55" fillId="0" borderId="17" xfId="0" applyNumberFormat="1" applyFont="1" applyBorder="1"/>
    <xf numFmtId="3" fontId="55" fillId="0" borderId="18" xfId="0" applyNumberFormat="1" applyFont="1" applyBorder="1"/>
    <xf numFmtId="3" fontId="55" fillId="0" borderId="23" xfId="0" applyNumberFormat="1" applyFont="1" applyBorder="1"/>
    <xf numFmtId="3" fontId="55" fillId="0" borderId="152" xfId="0" applyNumberFormat="1" applyFont="1" applyBorder="1"/>
    <xf numFmtId="0" fontId="58" fillId="0" borderId="17" xfId="0" applyFont="1" applyBorder="1"/>
    <xf numFmtId="3" fontId="63" fillId="0" borderId="0" xfId="0" applyNumberFormat="1" applyFont="1"/>
    <xf numFmtId="3" fontId="43" fillId="0" borderId="12" xfId="0" applyNumberFormat="1" applyFont="1" applyBorder="1"/>
    <xf numFmtId="3" fontId="43" fillId="0" borderId="37" xfId="0" applyNumberFormat="1" applyFont="1" applyBorder="1"/>
    <xf numFmtId="3" fontId="42" fillId="0" borderId="18" xfId="0" applyNumberFormat="1" applyFont="1" applyBorder="1"/>
    <xf numFmtId="0" fontId="114" fillId="0" borderId="44" xfId="80" applyFont="1" applyBorder="1" applyAlignment="1">
      <alignment horizontal="center"/>
    </xf>
    <xf numFmtId="0" fontId="114" fillId="0" borderId="161" xfId="80" applyFont="1" applyBorder="1" applyAlignment="1">
      <alignment horizontal="center"/>
    </xf>
    <xf numFmtId="0" fontId="110" fillId="0" borderId="14" xfId="0" applyFont="1" applyBorder="1" applyAlignment="1">
      <alignment horizontal="center"/>
    </xf>
    <xf numFmtId="0" fontId="110" fillId="0" borderId="21" xfId="0" applyFont="1" applyBorder="1" applyAlignment="1">
      <alignment horizontal="center"/>
    </xf>
    <xf numFmtId="0" fontId="110" fillId="33" borderId="46" xfId="0" applyFont="1" applyFill="1" applyBorder="1" applyAlignment="1">
      <alignment horizontal="center"/>
    </xf>
    <xf numFmtId="0" fontId="110" fillId="38" borderId="46" xfId="0" applyFont="1" applyFill="1" applyBorder="1" applyAlignment="1">
      <alignment horizontal="center"/>
    </xf>
    <xf numFmtId="0" fontId="110" fillId="36" borderId="46" xfId="0" applyFont="1" applyFill="1" applyBorder="1" applyAlignment="1">
      <alignment horizontal="center"/>
    </xf>
    <xf numFmtId="0" fontId="110" fillId="0" borderId="20" xfId="0" applyFont="1" applyBorder="1" applyAlignment="1">
      <alignment horizontal="center" wrapText="1"/>
    </xf>
    <xf numFmtId="0" fontId="110" fillId="0" borderId="109" xfId="0" applyFont="1" applyBorder="1" applyAlignment="1">
      <alignment horizontal="center" wrapText="1"/>
    </xf>
    <xf numFmtId="0" fontId="110" fillId="33" borderId="50" xfId="0" applyFont="1" applyFill="1" applyBorder="1" applyAlignment="1">
      <alignment horizontal="center"/>
    </xf>
    <xf numFmtId="0" fontId="110" fillId="38" borderId="50" xfId="0" applyFont="1" applyFill="1" applyBorder="1" applyAlignment="1">
      <alignment horizontal="center"/>
    </xf>
    <xf numFmtId="0" fontId="110" fillId="36" borderId="50" xfId="0" applyFont="1" applyFill="1" applyBorder="1" applyAlignment="1">
      <alignment horizontal="center"/>
    </xf>
    <xf numFmtId="165" fontId="132" fillId="0" borderId="0" xfId="103" applyNumberFormat="1" applyFont="1"/>
    <xf numFmtId="165" fontId="134" fillId="0" borderId="0" xfId="103" applyNumberFormat="1" applyFont="1"/>
    <xf numFmtId="165" fontId="138" fillId="0" borderId="0" xfId="103" applyNumberFormat="1" applyFont="1"/>
    <xf numFmtId="165" fontId="48" fillId="0" borderId="0" xfId="103" applyNumberFormat="1" applyFont="1"/>
    <xf numFmtId="49" fontId="138" fillId="0" borderId="0" xfId="103" applyNumberFormat="1" applyFont="1"/>
    <xf numFmtId="165" fontId="138" fillId="0" borderId="0" xfId="103" applyNumberFormat="1" applyFont="1" applyAlignment="1">
      <alignment wrapText="1"/>
    </xf>
    <xf numFmtId="3" fontId="138" fillId="0" borderId="0" xfId="103" applyNumberFormat="1" applyFont="1"/>
    <xf numFmtId="3" fontId="65" fillId="0" borderId="0" xfId="0" applyNumberFormat="1" applyFont="1" applyAlignment="1">
      <alignment horizontal="center" vertical="center"/>
    </xf>
    <xf numFmtId="0" fontId="0" fillId="0" borderId="10" xfId="0" applyBorder="1"/>
    <xf numFmtId="3" fontId="145" fillId="0" borderId="15" xfId="0" applyNumberFormat="1" applyFont="1" applyBorder="1"/>
    <xf numFmtId="0" fontId="0" fillId="0" borderId="22" xfId="0" applyBorder="1"/>
    <xf numFmtId="0" fontId="0" fillId="43" borderId="10" xfId="0" applyFill="1" applyBorder="1"/>
    <xf numFmtId="0" fontId="0" fillId="43" borderId="22" xfId="0" applyFill="1" applyBorder="1"/>
    <xf numFmtId="0" fontId="0" fillId="43" borderId="12" xfId="0" applyFill="1" applyBorder="1"/>
    <xf numFmtId="0" fontId="0" fillId="43" borderId="35" xfId="0" applyFill="1" applyBorder="1"/>
    <xf numFmtId="3" fontId="145" fillId="0" borderId="36" xfId="0" applyNumberFormat="1" applyFont="1" applyBorder="1"/>
    <xf numFmtId="0" fontId="0" fillId="0" borderId="37" xfId="0" applyBorder="1"/>
    <xf numFmtId="0" fontId="0" fillId="0" borderId="38" xfId="0" applyBorder="1"/>
    <xf numFmtId="3" fontId="146" fillId="0" borderId="17" xfId="0" applyNumberFormat="1" applyFont="1" applyBorder="1"/>
    <xf numFmtId="0" fontId="102" fillId="0" borderId="12" xfId="0" applyFont="1" applyBorder="1" applyAlignment="1">
      <alignment horizontal="center"/>
    </xf>
    <xf numFmtId="0" fontId="148" fillId="0" borderId="12" xfId="0" applyFont="1" applyBorder="1" applyAlignment="1">
      <alignment horizontal="center" vertical="center"/>
    </xf>
    <xf numFmtId="0" fontId="144" fillId="0" borderId="27" xfId="0" applyFont="1" applyBorder="1" applyAlignment="1">
      <alignment horizontal="center" vertical="center" wrapText="1"/>
    </xf>
    <xf numFmtId="0" fontId="148" fillId="0" borderId="35" xfId="0" applyFont="1" applyBorder="1" applyAlignment="1">
      <alignment horizontal="center" vertical="center"/>
    </xf>
    <xf numFmtId="0" fontId="102" fillId="0" borderId="172" xfId="0" applyFont="1" applyBorder="1" applyAlignment="1">
      <alignment horizontal="center"/>
    </xf>
    <xf numFmtId="3" fontId="43" fillId="0" borderId="172" xfId="0" applyNumberFormat="1" applyFont="1" applyBorder="1"/>
    <xf numFmtId="3" fontId="43" fillId="0" borderId="71" xfId="0" applyNumberFormat="1" applyFont="1" applyBorder="1"/>
    <xf numFmtId="3" fontId="42" fillId="0" borderId="152" xfId="0" applyNumberFormat="1" applyFont="1" applyBorder="1"/>
    <xf numFmtId="0" fontId="41" fillId="0" borderId="171" xfId="0" applyFont="1" applyBorder="1" applyAlignment="1">
      <alignment horizontal="center" vertical="center"/>
    </xf>
    <xf numFmtId="0" fontId="43" fillId="0" borderId="171" xfId="0" applyFont="1" applyBorder="1"/>
    <xf numFmtId="0" fontId="43" fillId="0" borderId="64" xfId="0" applyFont="1" applyBorder="1"/>
    <xf numFmtId="0" fontId="43" fillId="0" borderId="73" xfId="0" applyFont="1" applyBorder="1"/>
    <xf numFmtId="0" fontId="42" fillId="0" borderId="60" xfId="0" applyFont="1" applyBorder="1"/>
    <xf numFmtId="0" fontId="144" fillId="0" borderId="18" xfId="0" applyFont="1" applyBorder="1"/>
    <xf numFmtId="0" fontId="144" fillId="0" borderId="23" xfId="0" applyFont="1" applyBorder="1"/>
    <xf numFmtId="0" fontId="149" fillId="0" borderId="0" xfId="0" applyFont="1" applyAlignment="1">
      <alignment horizontal="left"/>
    </xf>
    <xf numFmtId="165" fontId="137" fillId="0" borderId="0" xfId="103" applyNumberFormat="1" applyFont="1"/>
    <xf numFmtId="165" fontId="135" fillId="0" borderId="0" xfId="103" applyNumberFormat="1" applyFont="1"/>
    <xf numFmtId="165" fontId="154" fillId="0" borderId="0" xfId="103" applyNumberFormat="1" applyFont="1"/>
    <xf numFmtId="165" fontId="48" fillId="0" borderId="0" xfId="103" applyNumberFormat="1" applyFont="1" applyAlignment="1">
      <alignment vertical="top"/>
    </xf>
    <xf numFmtId="0" fontId="156" fillId="46" borderId="14" xfId="0" applyFont="1" applyFill="1" applyBorder="1" applyAlignment="1">
      <alignment horizontal="center" vertical="center" wrapText="1"/>
    </xf>
    <xf numFmtId="0" fontId="156" fillId="45" borderId="14" xfId="0" applyFont="1" applyFill="1" applyBorder="1" applyAlignment="1">
      <alignment horizontal="center" vertical="center" wrapText="1"/>
    </xf>
    <xf numFmtId="0" fontId="156" fillId="35" borderId="169" xfId="0" applyFont="1" applyFill="1" applyBorder="1" applyAlignment="1">
      <alignment horizontal="center" vertical="center" wrapText="1"/>
    </xf>
    <xf numFmtId="0" fontId="157" fillId="0" borderId="15" xfId="0" applyFont="1" applyBorder="1"/>
    <xf numFmtId="3" fontId="0" fillId="0" borderId="151" xfId="0" applyNumberFormat="1" applyBorder="1"/>
    <xf numFmtId="3" fontId="0" fillId="0" borderId="64" xfId="0" applyNumberFormat="1" applyBorder="1"/>
    <xf numFmtId="0" fontId="76" fillId="0" borderId="119" xfId="0" applyFont="1" applyBorder="1"/>
    <xf numFmtId="3" fontId="76" fillId="33" borderId="181" xfId="0" applyNumberFormat="1" applyFont="1" applyFill="1" applyBorder="1"/>
    <xf numFmtId="3" fontId="76" fillId="0" borderId="122" xfId="0" applyNumberFormat="1" applyFont="1" applyBorder="1"/>
    <xf numFmtId="3" fontId="76" fillId="0" borderId="123" xfId="0" applyNumberFormat="1" applyFont="1" applyBorder="1"/>
    <xf numFmtId="10" fontId="76" fillId="0" borderId="123" xfId="0" applyNumberFormat="1" applyFont="1" applyBorder="1"/>
    <xf numFmtId="3" fontId="76" fillId="33" borderId="98" xfId="0" applyNumberFormat="1" applyFont="1" applyFill="1" applyBorder="1"/>
    <xf numFmtId="3" fontId="76" fillId="0" borderId="182" xfId="0" applyNumberFormat="1" applyFont="1" applyBorder="1"/>
    <xf numFmtId="0" fontId="76" fillId="0" borderId="39" xfId="0" applyFont="1" applyBorder="1"/>
    <xf numFmtId="0" fontId="76" fillId="33" borderId="183" xfId="0" applyFont="1" applyFill="1" applyBorder="1" applyAlignment="1">
      <alignment horizontal="center"/>
    </xf>
    <xf numFmtId="0" fontId="76" fillId="0" borderId="93" xfId="0" applyFont="1" applyBorder="1" applyAlignment="1">
      <alignment horizontal="center"/>
    </xf>
    <xf numFmtId="0" fontId="76" fillId="0" borderId="94" xfId="0" applyFont="1" applyBorder="1" applyAlignment="1">
      <alignment horizontal="center"/>
    </xf>
    <xf numFmtId="0" fontId="76" fillId="33" borderId="94" xfId="0" applyFont="1" applyFill="1" applyBorder="1" applyAlignment="1">
      <alignment horizontal="center"/>
    </xf>
    <xf numFmtId="1" fontId="76" fillId="0" borderId="95" xfId="0" applyNumberFormat="1" applyFont="1" applyBorder="1" applyAlignment="1">
      <alignment horizontal="center"/>
    </xf>
    <xf numFmtId="1" fontId="76" fillId="0" borderId="39" xfId="0" applyNumberFormat="1" applyFont="1" applyBorder="1" applyAlignment="1">
      <alignment horizontal="center"/>
    </xf>
    <xf numFmtId="16" fontId="76" fillId="33" borderId="60" xfId="0" applyNumberFormat="1" applyFont="1" applyFill="1" applyBorder="1" applyAlignment="1">
      <alignment horizontal="center"/>
    </xf>
    <xf numFmtId="1" fontId="76" fillId="35" borderId="60" xfId="0" applyNumberFormat="1" applyFont="1" applyFill="1" applyBorder="1" applyAlignment="1">
      <alignment horizontal="center"/>
    </xf>
    <xf numFmtId="0" fontId="79" fillId="0" borderId="56" xfId="0" applyFont="1" applyBorder="1" applyAlignment="1">
      <alignment horizontal="center"/>
    </xf>
    <xf numFmtId="0" fontId="114" fillId="0" borderId="0" xfId="0" applyFont="1"/>
    <xf numFmtId="3" fontId="58" fillId="0" borderId="55" xfId="0" applyNumberFormat="1" applyFont="1" applyBorder="1"/>
    <xf numFmtId="3" fontId="58" fillId="0" borderId="58" xfId="0" applyNumberFormat="1" applyFont="1" applyBorder="1"/>
    <xf numFmtId="3" fontId="52" fillId="0" borderId="43" xfId="0" applyNumberFormat="1" applyFont="1" applyBorder="1"/>
    <xf numFmtId="0" fontId="52" fillId="0" borderId="196" xfId="0" applyFont="1" applyBorder="1" applyAlignment="1">
      <alignment horizontal="center"/>
    </xf>
    <xf numFmtId="0" fontId="52" fillId="0" borderId="13" xfId="0" applyFont="1" applyBorder="1"/>
    <xf numFmtId="3" fontId="52" fillId="0" borderId="14" xfId="0" applyNumberFormat="1" applyFont="1" applyBorder="1"/>
    <xf numFmtId="0" fontId="52" fillId="0" borderId="21" xfId="0" applyFont="1" applyBorder="1"/>
    <xf numFmtId="0" fontId="52" fillId="0" borderId="15" xfId="0" applyFont="1" applyBorder="1"/>
    <xf numFmtId="0" fontId="52" fillId="0" borderId="22" xfId="0" applyFont="1" applyBorder="1"/>
    <xf numFmtId="0" fontId="52" fillId="0" borderId="68" xfId="0" applyFont="1" applyBorder="1" applyAlignment="1">
      <alignment horizontal="center"/>
    </xf>
    <xf numFmtId="0" fontId="52" fillId="0" borderId="173" xfId="0" applyFont="1" applyBorder="1"/>
    <xf numFmtId="10" fontId="52" fillId="0" borderId="12" xfId="0" applyNumberFormat="1" applyFont="1" applyBorder="1"/>
    <xf numFmtId="3" fontId="52" fillId="33" borderId="171" xfId="0" applyNumberFormat="1" applyFont="1" applyFill="1" applyBorder="1"/>
    <xf numFmtId="0" fontId="52" fillId="0" borderId="68" xfId="0" applyFont="1" applyBorder="1" applyAlignment="1">
      <alignment horizontal="right"/>
    </xf>
    <xf numFmtId="3" fontId="54" fillId="0" borderId="12" xfId="0" applyNumberFormat="1" applyFont="1" applyBorder="1"/>
    <xf numFmtId="3" fontId="54" fillId="0" borderId="172" xfId="0" applyNumberFormat="1" applyFont="1" applyBorder="1"/>
    <xf numFmtId="3" fontId="54" fillId="0" borderId="35" xfId="0" applyNumberFormat="1" applyFont="1" applyBorder="1"/>
    <xf numFmtId="3" fontId="83" fillId="0" borderId="182" xfId="0" applyNumberFormat="1" applyFont="1" applyBorder="1"/>
    <xf numFmtId="10" fontId="109" fillId="0" borderId="0" xfId="80" applyNumberFormat="1" applyFont="1"/>
    <xf numFmtId="49" fontId="53" fillId="0" borderId="179" xfId="0" applyNumberFormat="1" applyFont="1" applyBorder="1" applyAlignment="1">
      <alignment horizontal="center" vertical="top" wrapText="1"/>
    </xf>
    <xf numFmtId="3" fontId="53" fillId="0" borderId="172" xfId="0" applyNumberFormat="1" applyFont="1" applyBorder="1"/>
    <xf numFmtId="3" fontId="53" fillId="0" borderId="71" xfId="0" applyNumberFormat="1" applyFont="1" applyBorder="1"/>
    <xf numFmtId="4" fontId="53" fillId="0" borderId="71" xfId="0" applyNumberFormat="1" applyFont="1" applyBorder="1"/>
    <xf numFmtId="4" fontId="53" fillId="0" borderId="154" xfId="0" applyNumberFormat="1" applyFont="1" applyBorder="1"/>
    <xf numFmtId="3" fontId="0" fillId="0" borderId="201" xfId="0" applyNumberFormat="1" applyBorder="1"/>
    <xf numFmtId="0" fontId="158" fillId="0" borderId="0" xfId="0" applyFont="1" applyAlignment="1">
      <alignment wrapText="1"/>
    </xf>
    <xf numFmtId="3" fontId="0" fillId="0" borderId="199" xfId="0" applyNumberFormat="1" applyBorder="1"/>
    <xf numFmtId="0" fontId="158" fillId="0" borderId="45" xfId="0" applyFont="1" applyBorder="1" applyAlignment="1">
      <alignment wrapText="1"/>
    </xf>
    <xf numFmtId="0" fontId="157" fillId="0" borderId="197" xfId="0" applyFont="1" applyBorder="1"/>
    <xf numFmtId="3" fontId="158" fillId="0" borderId="0" xfId="0" applyNumberFormat="1" applyFont="1" applyAlignment="1">
      <alignment wrapText="1"/>
    </xf>
    <xf numFmtId="0" fontId="144" fillId="47" borderId="19" xfId="0" applyFont="1" applyFill="1" applyBorder="1" applyAlignment="1">
      <alignment horizontal="center" vertical="center" wrapText="1"/>
    </xf>
    <xf numFmtId="0" fontId="41" fillId="40" borderId="14" xfId="0" applyFont="1" applyFill="1" applyBorder="1" applyAlignment="1">
      <alignment horizontal="center"/>
    </xf>
    <xf numFmtId="0" fontId="102" fillId="40" borderId="179" xfId="0" applyFont="1" applyFill="1" applyBorder="1" applyAlignment="1">
      <alignment horizontal="center" vertical="center"/>
    </xf>
    <xf numFmtId="0" fontId="102" fillId="40" borderId="20" xfId="0" applyFont="1" applyFill="1" applyBorder="1" applyAlignment="1">
      <alignment horizontal="center" vertical="center"/>
    </xf>
    <xf numFmtId="0" fontId="148" fillId="47" borderId="20" xfId="0" applyFont="1" applyFill="1" applyBorder="1" applyAlignment="1">
      <alignment horizontal="center" vertical="center"/>
    </xf>
    <xf numFmtId="0" fontId="148" fillId="47" borderId="109" xfId="0" applyFont="1" applyFill="1" applyBorder="1" applyAlignment="1">
      <alignment horizontal="center" vertical="center"/>
    </xf>
    <xf numFmtId="0" fontId="95" fillId="40" borderId="60" xfId="0" applyFont="1" applyFill="1" applyBorder="1"/>
    <xf numFmtId="3" fontId="0" fillId="0" borderId="60" xfId="0" applyNumberFormat="1" applyBorder="1"/>
    <xf numFmtId="3" fontId="0" fillId="0" borderId="62" xfId="0" applyNumberFormat="1" applyBorder="1"/>
    <xf numFmtId="3" fontId="41" fillId="0" borderId="16" xfId="0" applyNumberFormat="1" applyFont="1" applyBorder="1"/>
    <xf numFmtId="0" fontId="41" fillId="0" borderId="60" xfId="0" applyFont="1" applyBorder="1"/>
    <xf numFmtId="3" fontId="95" fillId="40" borderId="60" xfId="0" applyNumberFormat="1" applyFont="1" applyFill="1" applyBorder="1"/>
    <xf numFmtId="0" fontId="101" fillId="0" borderId="197" xfId="80" applyFont="1" applyBorder="1" applyAlignment="1">
      <alignment horizontal="center"/>
    </xf>
    <xf numFmtId="0" fontId="101" fillId="0" borderId="199" xfId="80" applyFont="1" applyBorder="1"/>
    <xf numFmtId="0" fontId="101" fillId="0" borderId="201" xfId="80" applyFont="1" applyBorder="1"/>
    <xf numFmtId="3" fontId="114" fillId="0" borderId="201" xfId="80" applyNumberFormat="1" applyFont="1" applyBorder="1"/>
    <xf numFmtId="0" fontId="101" fillId="79" borderId="70" xfId="80" applyFont="1" applyFill="1" applyBorder="1" applyAlignment="1">
      <alignment horizontal="center"/>
    </xf>
    <xf numFmtId="3" fontId="114" fillId="0" borderId="201" xfId="80" applyNumberFormat="1" applyFont="1" applyBorder="1" applyAlignment="1">
      <alignment horizontal="right"/>
    </xf>
    <xf numFmtId="0" fontId="114" fillId="0" borderId="78" xfId="80" applyFont="1" applyBorder="1" applyAlignment="1">
      <alignment horizontal="center"/>
    </xf>
    <xf numFmtId="0" fontId="114" fillId="0" borderId="205" xfId="80" applyFont="1" applyBorder="1" applyAlignment="1">
      <alignment horizontal="center"/>
    </xf>
    <xf numFmtId="3" fontId="115" fillId="32" borderId="172" xfId="80" applyNumberFormat="1" applyFont="1" applyFill="1" applyBorder="1" applyAlignment="1">
      <alignment horizontal="right"/>
    </xf>
    <xf numFmtId="3" fontId="114" fillId="29" borderId="71" xfId="80" applyNumberFormat="1" applyFont="1" applyFill="1" applyBorder="1"/>
    <xf numFmtId="3" fontId="114" fillId="0" borderId="71" xfId="80" applyNumberFormat="1" applyFont="1" applyBorder="1"/>
    <xf numFmtId="3" fontId="114" fillId="29" borderId="71" xfId="80" applyNumberFormat="1" applyFont="1" applyFill="1" applyBorder="1" applyAlignment="1">
      <alignment horizontal="right"/>
    </xf>
    <xf numFmtId="3" fontId="109" fillId="0" borderId="71" xfId="80" applyNumberFormat="1" applyFont="1" applyBorder="1" applyAlignment="1">
      <alignment horizontal="right"/>
    </xf>
    <xf numFmtId="3" fontId="114" fillId="0" borderId="71" xfId="80" applyNumberFormat="1" applyFont="1" applyBorder="1" applyAlignment="1">
      <alignment horizontal="right"/>
    </xf>
    <xf numFmtId="3" fontId="114" fillId="29" borderId="179" xfId="80" applyNumberFormat="1" applyFont="1" applyFill="1" applyBorder="1" applyAlignment="1">
      <alignment horizontal="right" vertical="center"/>
    </xf>
    <xf numFmtId="0" fontId="117" fillId="32" borderId="76" xfId="80" applyFont="1" applyFill="1" applyBorder="1" applyAlignment="1">
      <alignment horizontal="center"/>
    </xf>
    <xf numFmtId="49" fontId="116" fillId="0" borderId="71" xfId="80" applyNumberFormat="1" applyFont="1" applyBorder="1" applyAlignment="1">
      <alignment horizontal="center"/>
    </xf>
    <xf numFmtId="49" fontId="130" fillId="0" borderId="71" xfId="80" applyNumberFormat="1" applyFont="1" applyBorder="1" applyAlignment="1">
      <alignment horizontal="center"/>
    </xf>
    <xf numFmtId="49" fontId="116" fillId="0" borderId="77" xfId="80" applyNumberFormat="1" applyFont="1" applyBorder="1" applyAlignment="1">
      <alignment horizontal="center"/>
    </xf>
    <xf numFmtId="49" fontId="116" fillId="0" borderId="179" xfId="80" applyNumberFormat="1" applyFont="1" applyBorder="1" applyAlignment="1">
      <alignment horizontal="center"/>
    </xf>
    <xf numFmtId="0" fontId="113" fillId="29" borderId="172" xfId="80" applyFont="1" applyFill="1" applyBorder="1" applyAlignment="1">
      <alignment horizontal="center"/>
    </xf>
    <xf numFmtId="0" fontId="101" fillId="0" borderId="71" xfId="80" applyFont="1" applyBorder="1" applyAlignment="1">
      <alignment horizontal="center"/>
    </xf>
    <xf numFmtId="0" fontId="113" fillId="38" borderId="71" xfId="80" applyFont="1" applyFill="1" applyBorder="1" applyAlignment="1">
      <alignment horizontal="center"/>
    </xf>
    <xf numFmtId="0" fontId="101" fillId="0" borderId="172" xfId="80" applyFont="1" applyBorder="1" applyAlignment="1">
      <alignment horizontal="center"/>
    </xf>
    <xf numFmtId="3" fontId="117" fillId="32" borderId="152" xfId="80" applyNumberFormat="1" applyFont="1" applyFill="1" applyBorder="1"/>
    <xf numFmtId="2" fontId="101" fillId="25" borderId="70" xfId="80" applyNumberFormat="1" applyFont="1" applyFill="1" applyBorder="1"/>
    <xf numFmtId="2" fontId="101" fillId="0" borderId="70" xfId="80" applyNumberFormat="1" applyFont="1" applyBorder="1"/>
    <xf numFmtId="2" fontId="101" fillId="25" borderId="200" xfId="80" applyNumberFormat="1" applyFont="1" applyFill="1" applyBorder="1"/>
    <xf numFmtId="0" fontId="114" fillId="39" borderId="37" xfId="80" applyFont="1" applyFill="1" applyBorder="1" applyAlignment="1">
      <alignment horizontal="center"/>
    </xf>
    <xf numFmtId="3" fontId="115" fillId="32" borderId="202" xfId="80" applyNumberFormat="1" applyFont="1" applyFill="1" applyBorder="1" applyAlignment="1">
      <alignment horizontal="right"/>
    </xf>
    <xf numFmtId="3" fontId="114" fillId="29" borderId="199" xfId="80" applyNumberFormat="1" applyFont="1" applyFill="1" applyBorder="1"/>
    <xf numFmtId="3" fontId="114" fillId="39" borderId="199" xfId="80" applyNumberFormat="1" applyFont="1" applyFill="1" applyBorder="1"/>
    <xf numFmtId="3" fontId="114" fillId="0" borderId="199" xfId="80" applyNumberFormat="1" applyFont="1" applyBorder="1"/>
    <xf numFmtId="3" fontId="114" fillId="29" borderId="199" xfId="80" applyNumberFormat="1" applyFont="1" applyFill="1" applyBorder="1" applyAlignment="1">
      <alignment horizontal="right"/>
    </xf>
    <xf numFmtId="3" fontId="118" fillId="39" borderId="199" xfId="80" applyNumberFormat="1" applyFont="1" applyFill="1" applyBorder="1" applyAlignment="1">
      <alignment horizontal="right"/>
    </xf>
    <xf numFmtId="3" fontId="114" fillId="39" borderId="199" xfId="80" applyNumberFormat="1" applyFont="1" applyFill="1" applyBorder="1" applyAlignment="1">
      <alignment horizontal="right"/>
    </xf>
    <xf numFmtId="3" fontId="114" fillId="38" borderId="20" xfId="80" applyNumberFormat="1" applyFont="1" applyFill="1" applyBorder="1" applyAlignment="1">
      <alignment horizontal="right" vertical="center"/>
    </xf>
    <xf numFmtId="3" fontId="115" fillId="32" borderId="14" xfId="80" applyNumberFormat="1" applyFont="1" applyFill="1" applyBorder="1" applyAlignment="1">
      <alignment horizontal="right"/>
    </xf>
    <xf numFmtId="3" fontId="118" fillId="39" borderId="199" xfId="80" applyNumberFormat="1" applyFont="1" applyFill="1" applyBorder="1"/>
    <xf numFmtId="3" fontId="194" fillId="39" borderId="199" xfId="80" applyNumberFormat="1" applyFont="1" applyFill="1" applyBorder="1"/>
    <xf numFmtId="3" fontId="118" fillId="39" borderId="37" xfId="80" applyNumberFormat="1" applyFont="1" applyFill="1" applyBorder="1"/>
    <xf numFmtId="3" fontId="194" fillId="39" borderId="37" xfId="80" applyNumberFormat="1" applyFont="1" applyFill="1" applyBorder="1"/>
    <xf numFmtId="3" fontId="120" fillId="38" borderId="199" xfId="80" applyNumberFormat="1" applyFont="1" applyFill="1" applyBorder="1"/>
    <xf numFmtId="0" fontId="122" fillId="39" borderId="199" xfId="80" applyFont="1" applyFill="1" applyBorder="1"/>
    <xf numFmtId="0" fontId="118" fillId="39" borderId="199" xfId="80" applyFont="1" applyFill="1" applyBorder="1"/>
    <xf numFmtId="3" fontId="120" fillId="29" borderId="199" xfId="80" applyNumberFormat="1" applyFont="1" applyFill="1" applyBorder="1" applyAlignment="1">
      <alignment horizontal="right"/>
    </xf>
    <xf numFmtId="0" fontId="122" fillId="39" borderId="202" xfId="80" applyFont="1" applyFill="1" applyBorder="1"/>
    <xf numFmtId="3" fontId="120" fillId="29" borderId="199" xfId="80" applyNumberFormat="1" applyFont="1" applyFill="1" applyBorder="1"/>
    <xf numFmtId="3" fontId="115" fillId="32" borderId="18" xfId="80" applyNumberFormat="1" applyFont="1" applyFill="1" applyBorder="1"/>
    <xf numFmtId="3" fontId="122" fillId="39" borderId="199" xfId="80" applyNumberFormat="1" applyFont="1" applyFill="1" applyBorder="1"/>
    <xf numFmtId="0" fontId="101" fillId="0" borderId="0" xfId="80" applyFont="1" applyAlignment="1">
      <alignment horizontal="center"/>
    </xf>
    <xf numFmtId="0" fontId="113" fillId="0" borderId="0" xfId="80" applyFont="1" applyAlignment="1">
      <alignment horizontal="left"/>
    </xf>
    <xf numFmtId="0" fontId="114" fillId="39" borderId="32" xfId="80" applyFont="1" applyFill="1" applyBorder="1" applyAlignment="1">
      <alignment horizontal="center"/>
    </xf>
    <xf numFmtId="0" fontId="115" fillId="32" borderId="204" xfId="80" applyFont="1" applyFill="1" applyBorder="1" applyAlignment="1">
      <alignment horizontal="center"/>
    </xf>
    <xf numFmtId="0" fontId="115" fillId="32" borderId="202" xfId="80" applyFont="1" applyFill="1" applyBorder="1" applyAlignment="1">
      <alignment horizontal="center"/>
    </xf>
    <xf numFmtId="0" fontId="115" fillId="32" borderId="202" xfId="80" applyFont="1" applyFill="1" applyBorder="1"/>
    <xf numFmtId="0" fontId="101" fillId="29" borderId="199" xfId="80" applyFont="1" applyFill="1" applyBorder="1" applyAlignment="1">
      <alignment horizontal="center"/>
    </xf>
    <xf numFmtId="0" fontId="101" fillId="29" borderId="201" xfId="80" applyFont="1" applyFill="1" applyBorder="1"/>
    <xf numFmtId="3" fontId="114" fillId="29" borderId="201" xfId="80" applyNumberFormat="1" applyFont="1" applyFill="1" applyBorder="1"/>
    <xf numFmtId="3" fontId="114" fillId="29" borderId="22" xfId="80" applyNumberFormat="1" applyFont="1" applyFill="1" applyBorder="1"/>
    <xf numFmtId="0" fontId="101" fillId="0" borderId="199" xfId="80" applyFont="1" applyBorder="1" applyAlignment="1">
      <alignment horizontal="center"/>
    </xf>
    <xf numFmtId="3" fontId="114" fillId="0" borderId="22" xfId="80" applyNumberFormat="1" applyFont="1" applyBorder="1"/>
    <xf numFmtId="3" fontId="114" fillId="29" borderId="201" xfId="80" applyNumberFormat="1" applyFont="1" applyFill="1" applyBorder="1" applyAlignment="1">
      <alignment horizontal="right"/>
    </xf>
    <xf numFmtId="3" fontId="114" fillId="29" borderId="22" xfId="80" applyNumberFormat="1" applyFont="1" applyFill="1" applyBorder="1" applyAlignment="1">
      <alignment horizontal="right"/>
    </xf>
    <xf numFmtId="0" fontId="113" fillId="0" borderId="201" xfId="80" applyFont="1" applyBorder="1"/>
    <xf numFmtId="3" fontId="109" fillId="0" borderId="22" xfId="80" applyNumberFormat="1" applyFont="1" applyBorder="1" applyAlignment="1">
      <alignment horizontal="right"/>
    </xf>
    <xf numFmtId="3" fontId="114" fillId="0" borderId="22" xfId="80" applyNumberFormat="1" applyFont="1" applyBorder="1" applyAlignment="1">
      <alignment horizontal="right"/>
    </xf>
    <xf numFmtId="0" fontId="101" fillId="29" borderId="198" xfId="80" applyFont="1" applyFill="1" applyBorder="1" applyAlignment="1">
      <alignment horizontal="center" vertical="center"/>
    </xf>
    <xf numFmtId="3" fontId="114" fillId="29" borderId="109" xfId="80" applyNumberFormat="1" applyFont="1" applyFill="1" applyBorder="1" applyAlignment="1">
      <alignment horizontal="right" vertical="center"/>
    </xf>
    <xf numFmtId="0" fontId="119" fillId="0" borderId="201" xfId="80" applyFont="1" applyBorder="1"/>
    <xf numFmtId="0" fontId="113" fillId="29" borderId="202" xfId="80" applyFont="1" applyFill="1" applyBorder="1"/>
    <xf numFmtId="3" fontId="120" fillId="38" borderId="201" xfId="80" applyNumberFormat="1" applyFont="1" applyFill="1" applyBorder="1"/>
    <xf numFmtId="0" fontId="114" fillId="0" borderId="201" xfId="80" applyFont="1" applyBorder="1"/>
    <xf numFmtId="0" fontId="113" fillId="38" borderId="201" xfId="80" applyFont="1" applyFill="1" applyBorder="1" applyAlignment="1">
      <alignment horizontal="center"/>
    </xf>
    <xf numFmtId="0" fontId="113" fillId="29" borderId="197" xfId="80" applyFont="1" applyFill="1" applyBorder="1" applyAlignment="1">
      <alignment horizontal="center"/>
    </xf>
    <xf numFmtId="0" fontId="113" fillId="38" borderId="199" xfId="80" applyFont="1" applyFill="1" applyBorder="1"/>
    <xf numFmtId="3" fontId="120" fillId="29" borderId="201" xfId="80" applyNumberFormat="1" applyFont="1" applyFill="1" applyBorder="1" applyAlignment="1">
      <alignment horizontal="right"/>
    </xf>
    <xf numFmtId="0" fontId="101" fillId="0" borderId="202" xfId="80" applyFont="1" applyBorder="1"/>
    <xf numFmtId="3" fontId="120" fillId="29" borderId="201" xfId="80" applyNumberFormat="1" applyFont="1" applyFill="1" applyBorder="1"/>
    <xf numFmtId="0" fontId="113" fillId="38" borderId="197" xfId="80" applyFont="1" applyFill="1" applyBorder="1" applyAlignment="1">
      <alignment horizontal="center"/>
    </xf>
    <xf numFmtId="3" fontId="120" fillId="0" borderId="201" xfId="80" applyNumberFormat="1" applyFont="1" applyBorder="1"/>
    <xf numFmtId="0" fontId="101" fillId="0" borderId="201" xfId="80" applyFont="1" applyBorder="1" applyAlignment="1">
      <alignment horizontal="center"/>
    </xf>
    <xf numFmtId="3" fontId="118" fillId="0" borderId="20" xfId="80" applyNumberFormat="1" applyFont="1" applyBorder="1"/>
    <xf numFmtId="0" fontId="65" fillId="79" borderId="43" xfId="0" applyFont="1" applyFill="1" applyBorder="1" applyAlignment="1">
      <alignment horizontal="center"/>
    </xf>
    <xf numFmtId="3" fontId="76" fillId="0" borderId="64" xfId="0" applyNumberFormat="1" applyFont="1" applyBorder="1"/>
    <xf numFmtId="1" fontId="76" fillId="0" borderId="60" xfId="0" applyNumberFormat="1" applyFont="1" applyBorder="1" applyAlignment="1">
      <alignment horizontal="center"/>
    </xf>
    <xf numFmtId="165" fontId="132" fillId="0" borderId="0" xfId="103" applyNumberFormat="1" applyFont="1" applyAlignment="1">
      <alignment horizontal="center"/>
    </xf>
    <xf numFmtId="165" fontId="134" fillId="0" borderId="0" xfId="103" applyNumberFormat="1" applyFont="1" applyAlignment="1">
      <alignment horizontal="center"/>
    </xf>
    <xf numFmtId="165" fontId="138" fillId="0" borderId="0" xfId="103" applyNumberFormat="1" applyFont="1" applyAlignment="1">
      <alignment horizontal="center"/>
    </xf>
    <xf numFmtId="165" fontId="48" fillId="0" borderId="0" xfId="103" applyNumberFormat="1" applyFont="1" applyAlignment="1">
      <alignment horizontal="center"/>
    </xf>
    <xf numFmtId="165" fontId="205" fillId="0" borderId="0" xfId="103" applyNumberFormat="1" applyFont="1" applyAlignment="1">
      <alignment horizontal="center"/>
    </xf>
    <xf numFmtId="165" fontId="137" fillId="0" borderId="0" xfId="103" applyNumberFormat="1" applyFont="1" applyAlignment="1">
      <alignment horizontal="center"/>
    </xf>
    <xf numFmtId="165" fontId="137" fillId="34" borderId="0" xfId="103" applyNumberFormat="1" applyFont="1" applyFill="1" applyAlignment="1">
      <alignment horizontal="center"/>
    </xf>
    <xf numFmtId="165" fontId="137" fillId="34" borderId="0" xfId="103" applyNumberFormat="1" applyFont="1" applyFill="1"/>
    <xf numFmtId="165" fontId="135" fillId="0" borderId="0" xfId="103" applyNumberFormat="1" applyFont="1" applyAlignment="1">
      <alignment horizontal="center"/>
    </xf>
    <xf numFmtId="165" fontId="142" fillId="0" borderId="0" xfId="103" applyNumberFormat="1" applyFont="1" applyAlignment="1">
      <alignment horizontal="center"/>
    </xf>
    <xf numFmtId="165" fontId="142" fillId="0" borderId="0" xfId="103" applyNumberFormat="1" applyFont="1"/>
    <xf numFmtId="165" fontId="154" fillId="0" borderId="0" xfId="103" applyNumberFormat="1" applyFont="1" applyAlignment="1">
      <alignment horizontal="center"/>
    </xf>
    <xf numFmtId="0" fontId="47" fillId="0" borderId="199" xfId="114" applyFont="1" applyBorder="1" applyAlignment="1">
      <alignment horizontal="center" vertical="center"/>
    </xf>
    <xf numFmtId="0" fontId="47" fillId="0" borderId="201" xfId="114" applyFont="1" applyBorder="1" applyAlignment="1">
      <alignment horizontal="center" vertical="center"/>
    </xf>
    <xf numFmtId="49" fontId="53" fillId="0" borderId="71" xfId="0" applyNumberFormat="1" applyFont="1" applyBorder="1" applyAlignment="1">
      <alignment horizontal="center" vertical="center" wrapText="1"/>
    </xf>
    <xf numFmtId="0" fontId="53" fillId="0" borderId="13" xfId="0" applyFont="1" applyBorder="1" applyAlignment="1">
      <alignment horizontal="center" vertical="center" wrapText="1"/>
    </xf>
    <xf numFmtId="168" fontId="53" fillId="26" borderId="14" xfId="0" applyNumberFormat="1" applyFont="1" applyFill="1" applyBorder="1" applyAlignment="1">
      <alignment horizontal="center" vertical="center" wrapText="1"/>
    </xf>
    <xf numFmtId="168" fontId="53" fillId="26" borderId="21" xfId="0" applyNumberFormat="1" applyFont="1" applyFill="1" applyBorder="1" applyAlignment="1">
      <alignment horizontal="center" vertical="center" wrapText="1"/>
    </xf>
    <xf numFmtId="49" fontId="53" fillId="0" borderId="15" xfId="0" applyNumberFormat="1" applyFont="1" applyBorder="1" applyAlignment="1">
      <alignment horizontal="center" vertical="center" wrapText="1"/>
    </xf>
    <xf numFmtId="49" fontId="53" fillId="0" borderId="10" xfId="0" applyNumberFormat="1" applyFont="1" applyBorder="1" applyAlignment="1">
      <alignment horizontal="center" vertical="center" wrapText="1"/>
    </xf>
    <xf numFmtId="49" fontId="53" fillId="37" borderId="22" xfId="0" applyNumberFormat="1" applyFont="1" applyFill="1" applyBorder="1" applyAlignment="1">
      <alignment horizontal="center" vertical="center" wrapText="1"/>
    </xf>
    <xf numFmtId="0" fontId="67" fillId="0" borderId="21" xfId="0" applyFont="1" applyBorder="1" applyAlignment="1">
      <alignment horizontal="center" vertical="center"/>
    </xf>
    <xf numFmtId="0" fontId="67" fillId="0" borderId="66" xfId="0" applyFont="1" applyBorder="1" applyAlignment="1">
      <alignment horizontal="center" vertical="center"/>
    </xf>
    <xf numFmtId="0" fontId="53" fillId="0" borderId="76" xfId="0" applyFont="1" applyBorder="1" applyAlignment="1">
      <alignment horizontal="center" vertical="center" wrapText="1"/>
    </xf>
    <xf numFmtId="0" fontId="65" fillId="0" borderId="43" xfId="0" applyFont="1" applyBorder="1" applyAlignment="1">
      <alignment horizontal="center"/>
    </xf>
    <xf numFmtId="0" fontId="43" fillId="0" borderId="0" xfId="0" applyFont="1"/>
    <xf numFmtId="3" fontId="43" fillId="0" borderId="0" xfId="0" applyNumberFormat="1" applyFont="1"/>
    <xf numFmtId="0" fontId="52" fillId="0" borderId="151" xfId="0" applyFont="1" applyBorder="1" applyAlignment="1">
      <alignment horizontal="center"/>
    </xf>
    <xf numFmtId="0" fontId="52" fillId="0" borderId="70" xfId="0" applyFont="1" applyBorder="1" applyAlignment="1">
      <alignment horizontal="center"/>
    </xf>
    <xf numFmtId="0" fontId="52" fillId="0" borderId="67" xfId="0" applyFont="1" applyBorder="1" applyAlignment="1">
      <alignment horizontal="center"/>
    </xf>
    <xf numFmtId="3" fontId="65" fillId="0" borderId="169" xfId="0" applyNumberFormat="1" applyFont="1" applyBorder="1" applyAlignment="1">
      <alignment horizontal="center" vertical="center"/>
    </xf>
    <xf numFmtId="3" fontId="65" fillId="0" borderId="76" xfId="0" applyNumberFormat="1" applyFont="1" applyBorder="1" applyAlignment="1">
      <alignment horizontal="center" vertical="center"/>
    </xf>
    <xf numFmtId="3" fontId="93" fillId="0" borderId="0" xfId="0" applyNumberFormat="1" applyFont="1"/>
    <xf numFmtId="0" fontId="52" fillId="0" borderId="78" xfId="80" applyFont="1" applyBorder="1"/>
    <xf numFmtId="0" fontId="101" fillId="0" borderId="19" xfId="80" applyFont="1" applyBorder="1" applyAlignment="1">
      <alignment horizontal="center"/>
    </xf>
    <xf numFmtId="49" fontId="106" fillId="0" borderId="0" xfId="80" applyNumberFormat="1" applyFont="1"/>
    <xf numFmtId="49" fontId="106" fillId="0" borderId="0" xfId="80" applyNumberFormat="1" applyFont="1" applyAlignment="1">
      <alignment vertical="center"/>
    </xf>
    <xf numFmtId="10" fontId="76" fillId="0" borderId="64" xfId="382" applyNumberFormat="1" applyFont="1" applyFill="1" applyBorder="1"/>
    <xf numFmtId="10" fontId="76" fillId="0" borderId="64" xfId="0" applyNumberFormat="1" applyFont="1" applyBorder="1"/>
    <xf numFmtId="9" fontId="79" fillId="34" borderId="16" xfId="382" applyFont="1" applyFill="1" applyBorder="1"/>
    <xf numFmtId="0" fontId="190" fillId="81" borderId="19" xfId="0" applyFont="1" applyFill="1" applyBorder="1"/>
    <xf numFmtId="3" fontId="200" fillId="81" borderId="20" xfId="0" applyNumberFormat="1" applyFont="1" applyFill="1" applyBorder="1"/>
    <xf numFmtId="0" fontId="190" fillId="81" borderId="13" xfId="0" applyFont="1" applyFill="1" applyBorder="1" applyAlignment="1">
      <alignment horizontal="center" vertical="center"/>
    </xf>
    <xf numFmtId="0" fontId="190" fillId="81" borderId="62" xfId="0" applyFont="1" applyFill="1" applyBorder="1" applyAlignment="1">
      <alignment horizontal="center" vertical="center" wrapText="1"/>
    </xf>
    <xf numFmtId="165" fontId="206" fillId="0" borderId="0" xfId="381" applyNumberFormat="1" applyFont="1" applyAlignment="1">
      <alignment vertical="center"/>
    </xf>
    <xf numFmtId="49" fontId="206" fillId="0" borderId="0" xfId="381" applyNumberFormat="1" applyFont="1" applyAlignment="1">
      <alignment vertical="center"/>
    </xf>
    <xf numFmtId="165" fontId="206" fillId="0" borderId="0" xfId="381" applyNumberFormat="1" applyFont="1" applyAlignment="1">
      <alignment vertical="center" wrapText="1"/>
    </xf>
    <xf numFmtId="165" fontId="207" fillId="0" borderId="0" xfId="381" applyNumberFormat="1" applyFont="1" applyAlignment="1">
      <alignment vertical="center"/>
    </xf>
    <xf numFmtId="49" fontId="133" fillId="0" borderId="0" xfId="381" applyNumberFormat="1" applyFont="1"/>
    <xf numFmtId="165" fontId="133" fillId="0" borderId="0" xfId="381" applyNumberFormat="1" applyFont="1"/>
    <xf numFmtId="165" fontId="47" fillId="0" borderId="0" xfId="381" applyNumberFormat="1" applyFont="1"/>
    <xf numFmtId="165" fontId="138" fillId="0" borderId="0" xfId="381" applyNumberFormat="1" applyFont="1" applyAlignment="1">
      <alignment horizontal="right"/>
    </xf>
    <xf numFmtId="165" fontId="150" fillId="0" borderId="0" xfId="381" applyNumberFormat="1" applyFont="1" applyAlignment="1">
      <alignment vertical="top"/>
    </xf>
    <xf numFmtId="49" fontId="151" fillId="0" borderId="0" xfId="381" applyNumberFormat="1" applyFont="1"/>
    <xf numFmtId="165" fontId="151" fillId="0" borderId="0" xfId="381" applyNumberFormat="1" applyFont="1" applyAlignment="1">
      <alignment wrapText="1"/>
    </xf>
    <xf numFmtId="165" fontId="152" fillId="0" borderId="0" xfId="381" applyNumberFormat="1" applyFont="1"/>
    <xf numFmtId="165" fontId="151" fillId="0" borderId="0" xfId="381" applyNumberFormat="1" applyFont="1"/>
    <xf numFmtId="49" fontId="135" fillId="45" borderId="24" xfId="381" applyNumberFormat="1" applyFont="1" applyFill="1" applyBorder="1" applyAlignment="1">
      <alignment horizontal="center" wrapText="1"/>
    </xf>
    <xf numFmtId="165" fontId="135" fillId="45" borderId="32" xfId="381" applyNumberFormat="1" applyFont="1" applyFill="1" applyBorder="1" applyAlignment="1">
      <alignment wrapText="1"/>
    </xf>
    <xf numFmtId="165" fontId="48" fillId="45" borderId="45" xfId="381" applyNumberFormat="1" applyFont="1" applyFill="1" applyBorder="1"/>
    <xf numFmtId="3" fontId="135" fillId="45" borderId="44" xfId="381" applyNumberFormat="1" applyFont="1" applyFill="1" applyBorder="1"/>
    <xf numFmtId="3" fontId="208" fillId="45" borderId="46" xfId="381" applyNumberFormat="1" applyFont="1" applyFill="1" applyBorder="1" applyAlignment="1">
      <alignment horizontal="center"/>
    </xf>
    <xf numFmtId="49" fontId="135" fillId="45" borderId="197" xfId="381" applyNumberFormat="1" applyFont="1" applyFill="1" applyBorder="1" applyAlignment="1">
      <alignment wrapText="1"/>
    </xf>
    <xf numFmtId="165" fontId="135" fillId="45" borderId="199" xfId="381" applyNumberFormat="1" applyFont="1" applyFill="1" applyBorder="1" applyAlignment="1">
      <alignment wrapText="1"/>
    </xf>
    <xf numFmtId="165" fontId="48" fillId="45" borderId="199" xfId="381" applyNumberFormat="1" applyFont="1" applyFill="1" applyBorder="1"/>
    <xf numFmtId="3" fontId="135" fillId="45" borderId="201" xfId="381" applyNumberFormat="1" applyFont="1" applyFill="1" applyBorder="1"/>
    <xf numFmtId="3" fontId="135" fillId="45" borderId="64" xfId="381" applyNumberFormat="1" applyFont="1" applyFill="1" applyBorder="1" applyAlignment="1">
      <alignment horizontal="center"/>
    </xf>
    <xf numFmtId="1" fontId="135" fillId="41" borderId="71" xfId="381" applyNumberFormat="1" applyFont="1" applyFill="1" applyBorder="1" applyAlignment="1">
      <alignment horizontal="center"/>
    </xf>
    <xf numFmtId="1" fontId="135" fillId="41" borderId="70" xfId="381" applyNumberFormat="1" applyFont="1" applyFill="1" applyBorder="1" applyAlignment="1">
      <alignment horizontal="center"/>
    </xf>
    <xf numFmtId="1" fontId="135" fillId="41" borderId="199" xfId="381" applyNumberFormat="1" applyFont="1" applyFill="1" applyBorder="1" applyAlignment="1">
      <alignment horizontal="center"/>
    </xf>
    <xf numFmtId="1" fontId="135" fillId="41" borderId="67" xfId="381" applyNumberFormat="1" applyFont="1" applyFill="1" applyBorder="1" applyAlignment="1">
      <alignment horizontal="center"/>
    </xf>
    <xf numFmtId="49" fontId="209" fillId="45" borderId="137" xfId="381" applyNumberFormat="1" applyFont="1" applyFill="1" applyBorder="1" applyAlignment="1">
      <alignment horizontal="center" wrapText="1"/>
    </xf>
    <xf numFmtId="165" fontId="136" fillId="45" borderId="40" xfId="381" applyNumberFormat="1" applyFont="1" applyFill="1" applyBorder="1" applyAlignment="1">
      <alignment wrapText="1"/>
    </xf>
    <xf numFmtId="165" fontId="48" fillId="45" borderId="43" xfId="381" applyNumberFormat="1" applyFont="1" applyFill="1" applyBorder="1"/>
    <xf numFmtId="3" fontId="136" fillId="45" borderId="49" xfId="381" applyNumberFormat="1" applyFont="1" applyFill="1" applyBorder="1" applyAlignment="1">
      <alignment horizontal="center" wrapText="1"/>
    </xf>
    <xf numFmtId="3" fontId="136" fillId="45" borderId="50" xfId="381" applyNumberFormat="1" applyFont="1" applyFill="1" applyBorder="1" applyAlignment="1">
      <alignment horizontal="center" wrapText="1"/>
    </xf>
    <xf numFmtId="3" fontId="209" fillId="80" borderId="178" xfId="381" applyNumberFormat="1" applyFont="1" applyFill="1" applyBorder="1" applyAlignment="1">
      <alignment horizontal="center" wrapText="1"/>
    </xf>
    <xf numFmtId="3" fontId="209" fillId="80" borderId="40" xfId="381" applyNumberFormat="1" applyFont="1" applyFill="1" applyBorder="1" applyAlignment="1">
      <alignment horizontal="center" wrapText="1"/>
    </xf>
    <xf numFmtId="3" fontId="209" fillId="80" borderId="49" xfId="381" applyNumberFormat="1" applyFont="1" applyFill="1" applyBorder="1" applyAlignment="1">
      <alignment horizontal="center" wrapText="1"/>
    </xf>
    <xf numFmtId="3" fontId="209" fillId="80" borderId="20" xfId="381" applyNumberFormat="1" applyFont="1" applyFill="1" applyBorder="1" applyAlignment="1">
      <alignment horizontal="center" wrapText="1"/>
    </xf>
    <xf numFmtId="3" fontId="209" fillId="80" borderId="203" xfId="381" applyNumberFormat="1" applyFont="1" applyFill="1" applyBorder="1" applyAlignment="1">
      <alignment horizontal="center" wrapText="1"/>
    </xf>
    <xf numFmtId="165" fontId="153" fillId="42" borderId="199" xfId="381" applyNumberFormat="1" applyFont="1" applyFill="1" applyBorder="1" applyAlignment="1">
      <alignment vertical="top"/>
    </xf>
    <xf numFmtId="49" fontId="153" fillId="42" borderId="202" xfId="381" applyNumberFormat="1" applyFont="1" applyFill="1" applyBorder="1"/>
    <xf numFmtId="165" fontId="153" fillId="42" borderId="202" xfId="381" applyNumberFormat="1" applyFont="1" applyFill="1" applyBorder="1" applyAlignment="1">
      <alignment horizontal="left" wrapText="1"/>
    </xf>
    <xf numFmtId="165" fontId="139" fillId="42" borderId="202" xfId="381" applyNumberFormat="1" applyFont="1" applyFill="1" applyBorder="1" applyAlignment="1">
      <alignment horizontal="left"/>
    </xf>
    <xf numFmtId="3" fontId="153" fillId="42" borderId="170" xfId="381" applyNumberFormat="1" applyFont="1" applyFill="1" applyBorder="1" applyAlignment="1">
      <alignment horizontal="right"/>
    </xf>
    <xf numFmtId="3" fontId="137" fillId="44" borderId="171" xfId="381" applyNumberFormat="1" applyFont="1" applyFill="1" applyBorder="1"/>
    <xf numFmtId="3" fontId="210" fillId="42" borderId="172" xfId="381" applyNumberFormat="1" applyFont="1" applyFill="1" applyBorder="1"/>
    <xf numFmtId="3" fontId="153" fillId="42" borderId="202" xfId="381" applyNumberFormat="1" applyFont="1" applyFill="1" applyBorder="1"/>
    <xf numFmtId="165" fontId="211" fillId="34" borderId="199" xfId="381" applyNumberFormat="1" applyFont="1" applyFill="1" applyBorder="1" applyAlignment="1">
      <alignment horizontal="left" vertical="top"/>
    </xf>
    <xf numFmtId="49" fontId="153" fillId="34" borderId="199" xfId="381" applyNumberFormat="1" applyFont="1" applyFill="1" applyBorder="1"/>
    <xf numFmtId="165" fontId="153" fillId="34" borderId="199" xfId="381" applyNumberFormat="1" applyFont="1" applyFill="1" applyBorder="1" applyAlignment="1">
      <alignment horizontal="left" wrapText="1"/>
    </xf>
    <xf numFmtId="165" fontId="139" fillId="34" borderId="199" xfId="381" applyNumberFormat="1" applyFont="1" applyFill="1" applyBorder="1" applyAlignment="1">
      <alignment horizontal="left"/>
    </xf>
    <xf numFmtId="3" fontId="153" fillId="0" borderId="201" xfId="381" applyNumberFormat="1" applyFont="1" applyBorder="1" applyAlignment="1">
      <alignment horizontal="right"/>
    </xf>
    <xf numFmtId="3" fontId="153" fillId="34" borderId="73" xfId="381" applyNumberFormat="1" applyFont="1" applyFill="1" applyBorder="1"/>
    <xf numFmtId="3" fontId="210" fillId="34" borderId="71" xfId="381" applyNumberFormat="1" applyFont="1" applyFill="1" applyBorder="1"/>
    <xf numFmtId="3" fontId="153" fillId="34" borderId="199" xfId="381" applyNumberFormat="1" applyFont="1" applyFill="1" applyBorder="1"/>
    <xf numFmtId="165" fontId="211" fillId="0" borderId="199" xfId="381" applyNumberFormat="1" applyFont="1" applyBorder="1" applyAlignment="1">
      <alignment horizontal="left" vertical="top"/>
    </xf>
    <xf numFmtId="49" fontId="211" fillId="0" borderId="199" xfId="381" applyNumberFormat="1" applyFont="1" applyBorder="1"/>
    <xf numFmtId="165" fontId="211" fillId="0" borderId="199" xfId="381" applyNumberFormat="1" applyFont="1" applyBorder="1" applyAlignment="1">
      <alignment horizontal="left" wrapText="1"/>
    </xf>
    <xf numFmtId="165" fontId="212" fillId="0" borderId="199" xfId="381" applyNumberFormat="1" applyFont="1" applyBorder="1" applyAlignment="1">
      <alignment horizontal="left"/>
    </xf>
    <xf numFmtId="3" fontId="213" fillId="0" borderId="201" xfId="381" applyNumberFormat="1" applyFont="1" applyBorder="1" applyAlignment="1">
      <alignment horizontal="right"/>
    </xf>
    <xf numFmtId="3" fontId="211" fillId="39" borderId="60" xfId="381" applyNumberFormat="1" applyFont="1" applyFill="1" applyBorder="1"/>
    <xf numFmtId="3" fontId="214" fillId="39" borderId="71" xfId="381" applyNumberFormat="1" applyFont="1" applyFill="1" applyBorder="1"/>
    <xf numFmtId="3" fontId="211" fillId="39" borderId="199" xfId="381" applyNumberFormat="1" applyFont="1" applyFill="1" applyBorder="1"/>
    <xf numFmtId="165" fontId="135" fillId="34" borderId="0" xfId="103" applyNumberFormat="1" applyFont="1" applyFill="1" applyAlignment="1">
      <alignment horizontal="center"/>
    </xf>
    <xf numFmtId="165" fontId="135" fillId="34" borderId="0" xfId="103" applyNumberFormat="1" applyFont="1" applyFill="1"/>
    <xf numFmtId="165" fontId="153" fillId="42" borderId="199" xfId="381" applyNumberFormat="1" applyFont="1" applyFill="1" applyBorder="1" applyAlignment="1">
      <alignment horizontal="left" vertical="top"/>
    </xf>
    <xf numFmtId="49" fontId="153" fillId="42" borderId="199" xfId="381" applyNumberFormat="1" applyFont="1" applyFill="1" applyBorder="1"/>
    <xf numFmtId="165" fontId="153" fillId="42" borderId="199" xfId="381" applyNumberFormat="1" applyFont="1" applyFill="1" applyBorder="1" applyAlignment="1">
      <alignment horizontal="left" wrapText="1"/>
    </xf>
    <xf numFmtId="165" fontId="139" fillId="42" borderId="199" xfId="381" applyNumberFormat="1" applyFont="1" applyFill="1" applyBorder="1" applyAlignment="1">
      <alignment horizontal="left"/>
    </xf>
    <xf numFmtId="3" fontId="153" fillId="42" borderId="201" xfId="381" applyNumberFormat="1" applyFont="1" applyFill="1" applyBorder="1" applyAlignment="1">
      <alignment horizontal="right"/>
    </xf>
    <xf numFmtId="3" fontId="153" fillId="44" borderId="171" xfId="381" applyNumberFormat="1" applyFont="1" applyFill="1" applyBorder="1"/>
    <xf numFmtId="3" fontId="210" fillId="42" borderId="71" xfId="381" applyNumberFormat="1" applyFont="1" applyFill="1" applyBorder="1"/>
    <xf numFmtId="3" fontId="153" fillId="42" borderId="199" xfId="381" applyNumberFormat="1" applyFont="1" applyFill="1" applyBorder="1"/>
    <xf numFmtId="49" fontId="153" fillId="0" borderId="199" xfId="381" applyNumberFormat="1" applyFont="1" applyBorder="1"/>
    <xf numFmtId="165" fontId="153" fillId="0" borderId="199" xfId="381" applyNumberFormat="1" applyFont="1" applyBorder="1" applyAlignment="1">
      <alignment horizontal="left" wrapText="1"/>
    </xf>
    <xf numFmtId="165" fontId="139" fillId="0" borderId="199" xfId="381" applyNumberFormat="1" applyFont="1" applyBorder="1" applyAlignment="1">
      <alignment horizontal="left" wrapText="1"/>
    </xf>
    <xf numFmtId="3" fontId="137" fillId="0" borderId="64" xfId="381" applyNumberFormat="1" applyFont="1" applyBorder="1"/>
    <xf numFmtId="3" fontId="137" fillId="0" borderId="71" xfId="381" applyNumberFormat="1" applyFont="1" applyBorder="1"/>
    <xf numFmtId="3" fontId="137" fillId="0" borderId="199" xfId="381" applyNumberFormat="1" applyFont="1" applyBorder="1"/>
    <xf numFmtId="3" fontId="153" fillId="0" borderId="199" xfId="381" applyNumberFormat="1" applyFont="1" applyBorder="1"/>
    <xf numFmtId="3" fontId="137" fillId="0" borderId="73" xfId="381" applyNumberFormat="1" applyFont="1" applyBorder="1"/>
    <xf numFmtId="49" fontId="135" fillId="0" borderId="199" xfId="381" applyNumberFormat="1" applyFont="1" applyBorder="1"/>
    <xf numFmtId="165" fontId="135" fillId="0" borderId="199" xfId="381" applyNumberFormat="1" applyFont="1" applyBorder="1" applyAlignment="1">
      <alignment horizontal="left" wrapText="1"/>
    </xf>
    <xf numFmtId="165" fontId="48" fillId="0" borderId="199" xfId="381" applyNumberFormat="1" applyFont="1" applyBorder="1" applyAlignment="1">
      <alignment horizontal="left"/>
    </xf>
    <xf numFmtId="3" fontId="142" fillId="0" borderId="201" xfId="381" applyNumberFormat="1" applyFont="1" applyBorder="1" applyAlignment="1">
      <alignment horizontal="right"/>
    </xf>
    <xf numFmtId="3" fontId="135" fillId="39" borderId="60" xfId="381" applyNumberFormat="1" applyFont="1" applyFill="1" applyBorder="1"/>
    <xf numFmtId="3" fontId="135" fillId="39" borderId="71" xfId="381" applyNumberFormat="1" applyFont="1" applyFill="1" applyBorder="1"/>
    <xf numFmtId="3" fontId="135" fillId="39" borderId="199" xfId="381" applyNumberFormat="1" applyFont="1" applyFill="1" applyBorder="1"/>
    <xf numFmtId="165" fontId="211" fillId="44" borderId="199" xfId="381" applyNumberFormat="1" applyFont="1" applyFill="1" applyBorder="1" applyAlignment="1">
      <alignment horizontal="left" vertical="top" textRotation="91" wrapText="1"/>
    </xf>
    <xf numFmtId="49" fontId="153" fillId="44" borderId="199" xfId="381" applyNumberFormat="1" applyFont="1" applyFill="1" applyBorder="1"/>
    <xf numFmtId="165" fontId="153" fillId="44" borderId="199" xfId="381" applyNumberFormat="1" applyFont="1" applyFill="1" applyBorder="1" applyAlignment="1">
      <alignment wrapText="1"/>
    </xf>
    <xf numFmtId="165" fontId="139" fillId="44" borderId="199" xfId="381" applyNumberFormat="1" applyFont="1" applyFill="1" applyBorder="1"/>
    <xf numFmtId="3" fontId="153" fillId="44" borderId="201" xfId="381" applyNumberFormat="1" applyFont="1" applyFill="1" applyBorder="1" applyAlignment="1">
      <alignment horizontal="right"/>
    </xf>
    <xf numFmtId="3" fontId="210" fillId="44" borderId="71" xfId="381" applyNumberFormat="1" applyFont="1" applyFill="1" applyBorder="1"/>
    <xf numFmtId="3" fontId="153" fillId="44" borderId="199" xfId="381" applyNumberFormat="1" applyFont="1" applyFill="1" applyBorder="1"/>
    <xf numFmtId="165" fontId="153" fillId="0" borderId="199" xfId="381" applyNumberFormat="1" applyFont="1" applyBorder="1" applyAlignment="1">
      <alignment wrapText="1"/>
    </xf>
    <xf numFmtId="165" fontId="139" fillId="0" borderId="199" xfId="381" applyNumberFormat="1" applyFont="1" applyBorder="1"/>
    <xf numFmtId="3" fontId="153" fillId="0" borderId="64" xfId="381" applyNumberFormat="1" applyFont="1" applyBorder="1" applyAlignment="1">
      <alignment horizontal="right"/>
    </xf>
    <xf numFmtId="3" fontId="211" fillId="39" borderId="60" xfId="381" applyNumberFormat="1" applyFont="1" applyFill="1" applyBorder="1" applyAlignment="1">
      <alignment horizontal="right"/>
    </xf>
    <xf numFmtId="3" fontId="211" fillId="39" borderId="71" xfId="381" applyNumberFormat="1" applyFont="1" applyFill="1" applyBorder="1" applyAlignment="1">
      <alignment horizontal="right"/>
    </xf>
    <xf numFmtId="3" fontId="211" fillId="39" borderId="199" xfId="381" applyNumberFormat="1" applyFont="1" applyFill="1" applyBorder="1" applyAlignment="1">
      <alignment horizontal="right"/>
    </xf>
    <xf numFmtId="165" fontId="211" fillId="44" borderId="199" xfId="381" applyNumberFormat="1" applyFont="1" applyFill="1" applyBorder="1" applyAlignment="1">
      <alignment horizontal="left" vertical="top"/>
    </xf>
    <xf numFmtId="165" fontId="153" fillId="44" borderId="199" xfId="381" applyNumberFormat="1" applyFont="1" applyFill="1" applyBorder="1" applyAlignment="1">
      <alignment horizontal="left" wrapText="1"/>
    </xf>
    <xf numFmtId="165" fontId="139" fillId="44" borderId="199" xfId="381" applyNumberFormat="1" applyFont="1" applyFill="1" applyBorder="1" applyAlignment="1">
      <alignment horizontal="left"/>
    </xf>
    <xf numFmtId="165" fontId="139" fillId="0" borderId="199" xfId="381" applyNumberFormat="1" applyFont="1" applyBorder="1" applyAlignment="1">
      <alignment horizontal="left"/>
    </xf>
    <xf numFmtId="3" fontId="153" fillId="34" borderId="64" xfId="381" applyNumberFormat="1" applyFont="1" applyFill="1" applyBorder="1"/>
    <xf numFmtId="3" fontId="137" fillId="34" borderId="71" xfId="381" applyNumberFormat="1" applyFont="1" applyFill="1" applyBorder="1"/>
    <xf numFmtId="49" fontId="211" fillId="34" borderId="199" xfId="381" applyNumberFormat="1" applyFont="1" applyFill="1" applyBorder="1"/>
    <xf numFmtId="165" fontId="211" fillId="34" borderId="199" xfId="381" applyNumberFormat="1" applyFont="1" applyFill="1" applyBorder="1" applyAlignment="1">
      <alignment horizontal="left" wrapText="1"/>
    </xf>
    <xf numFmtId="165" fontId="212" fillId="34" borderId="199" xfId="381" applyNumberFormat="1" applyFont="1" applyFill="1" applyBorder="1" applyAlignment="1">
      <alignment horizontal="left"/>
    </xf>
    <xf numFmtId="3" fontId="213" fillId="34" borderId="201" xfId="381" applyNumberFormat="1" applyFont="1" applyFill="1" applyBorder="1" applyAlignment="1">
      <alignment horizontal="right"/>
    </xf>
    <xf numFmtId="165" fontId="153" fillId="44" borderId="199" xfId="381" applyNumberFormat="1" applyFont="1" applyFill="1" applyBorder="1" applyAlignment="1">
      <alignment horizontal="left" vertical="top"/>
    </xf>
    <xf numFmtId="165" fontId="139" fillId="44" borderId="201" xfId="381" applyNumberFormat="1" applyFont="1" applyFill="1" applyBorder="1" applyAlignment="1">
      <alignment horizontal="left"/>
    </xf>
    <xf numFmtId="3" fontId="153" fillId="44" borderId="64" xfId="381" applyNumberFormat="1" applyFont="1" applyFill="1" applyBorder="1"/>
    <xf numFmtId="49" fontId="153" fillId="0" borderId="199" xfId="381" applyNumberFormat="1" applyFont="1" applyBorder="1" applyAlignment="1">
      <alignment vertical="center"/>
    </xf>
    <xf numFmtId="165" fontId="153" fillId="0" borderId="201" xfId="381" applyNumberFormat="1" applyFont="1" applyBorder="1" applyAlignment="1">
      <alignment horizontal="left" wrapText="1"/>
    </xf>
    <xf numFmtId="3" fontId="137" fillId="0" borderId="67" xfId="381" applyNumberFormat="1" applyFont="1" applyBorder="1"/>
    <xf numFmtId="3" fontId="137" fillId="0" borderId="70" xfId="381" applyNumberFormat="1" applyFont="1" applyBorder="1" applyAlignment="1">
      <alignment horizontal="right"/>
    </xf>
    <xf numFmtId="3" fontId="137" fillId="0" borderId="57" xfId="381" applyNumberFormat="1" applyFont="1" applyBorder="1"/>
    <xf numFmtId="49" fontId="211" fillId="0" borderId="199" xfId="381" applyNumberFormat="1" applyFont="1" applyBorder="1" applyAlignment="1">
      <alignment vertical="center"/>
    </xf>
    <xf numFmtId="49" fontId="153" fillId="44" borderId="199" xfId="381" applyNumberFormat="1" applyFont="1" applyFill="1" applyBorder="1" applyAlignment="1">
      <alignment vertical="center"/>
    </xf>
    <xf numFmtId="3" fontId="137" fillId="44" borderId="71" xfId="381" applyNumberFormat="1" applyFont="1" applyFill="1" applyBorder="1"/>
    <xf numFmtId="165" fontId="211" fillId="0" borderId="199" xfId="381" applyNumberFormat="1" applyFont="1" applyBorder="1" applyAlignment="1">
      <alignment wrapText="1"/>
    </xf>
    <xf numFmtId="165" fontId="212" fillId="0" borderId="199" xfId="381" applyNumberFormat="1" applyFont="1" applyBorder="1"/>
    <xf numFmtId="165" fontId="135" fillId="0" borderId="97" xfId="103" applyNumberFormat="1" applyFont="1" applyBorder="1"/>
    <xf numFmtId="165" fontId="136" fillId="82" borderId="37" xfId="381" applyNumberFormat="1" applyFont="1" applyFill="1" applyBorder="1" applyAlignment="1">
      <alignment wrapText="1"/>
    </xf>
    <xf numFmtId="165" fontId="140" fillId="82" borderId="37" xfId="381" applyNumberFormat="1" applyFont="1" applyFill="1" applyBorder="1"/>
    <xf numFmtId="3" fontId="142" fillId="82" borderId="161" xfId="381" applyNumberFormat="1" applyFont="1" applyFill="1" applyBorder="1" applyAlignment="1">
      <alignment horizontal="right"/>
    </xf>
    <xf numFmtId="3" fontId="142" fillId="82" borderId="73" xfId="381" applyNumberFormat="1" applyFont="1" applyFill="1" applyBorder="1" applyAlignment="1">
      <alignment horizontal="right"/>
    </xf>
    <xf numFmtId="3" fontId="142" fillId="82" borderId="77" xfId="381" applyNumberFormat="1" applyFont="1" applyFill="1" applyBorder="1" applyAlignment="1">
      <alignment horizontal="right"/>
    </xf>
    <xf numFmtId="3" fontId="142" fillId="82" borderId="37" xfId="381" applyNumberFormat="1" applyFont="1" applyFill="1" applyBorder="1" applyAlignment="1">
      <alignment horizontal="right"/>
    </xf>
    <xf numFmtId="165" fontId="142" fillId="0" borderId="30" xfId="103" applyNumberFormat="1" applyFont="1" applyBorder="1"/>
    <xf numFmtId="165" fontId="142" fillId="82" borderId="201" xfId="381" applyNumberFormat="1" applyFont="1" applyFill="1" applyBorder="1" applyAlignment="1">
      <alignment horizontal="left"/>
    </xf>
    <xf numFmtId="165" fontId="142" fillId="82" borderId="154" xfId="381" applyNumberFormat="1" applyFont="1" applyFill="1" applyBorder="1" applyAlignment="1">
      <alignment horizontal="left"/>
    </xf>
    <xf numFmtId="165" fontId="136" fillId="82" borderId="26" xfId="381" applyNumberFormat="1" applyFont="1" applyFill="1" applyBorder="1" applyAlignment="1">
      <alignment wrapText="1"/>
    </xf>
    <xf numFmtId="165" fontId="140" fillId="82" borderId="26" xfId="381" applyNumberFormat="1" applyFont="1" applyFill="1" applyBorder="1"/>
    <xf numFmtId="3" fontId="142" fillId="82" borderId="11" xfId="381" applyNumberFormat="1" applyFont="1" applyFill="1" applyBorder="1" applyAlignment="1">
      <alignment horizontal="right"/>
    </xf>
    <xf numFmtId="3" fontId="142" fillId="82" borderId="57" xfId="381" applyNumberFormat="1" applyFont="1" applyFill="1" applyBorder="1" applyAlignment="1">
      <alignment horizontal="right"/>
    </xf>
    <xf numFmtId="3" fontId="142" fillId="82" borderId="154" xfId="381" applyNumberFormat="1" applyFont="1" applyFill="1" applyBorder="1" applyAlignment="1">
      <alignment horizontal="right"/>
    </xf>
    <xf numFmtId="3" fontId="142" fillId="82" borderId="26" xfId="381" applyNumberFormat="1" applyFont="1" applyFill="1" applyBorder="1" applyAlignment="1">
      <alignment horizontal="right"/>
    </xf>
    <xf numFmtId="165" fontId="142" fillId="39" borderId="201" xfId="381" applyNumberFormat="1" applyFont="1" applyFill="1" applyBorder="1" applyAlignment="1">
      <alignment horizontal="left"/>
    </xf>
    <xf numFmtId="165" fontId="142" fillId="39" borderId="17" xfId="381" applyNumberFormat="1" applyFont="1" applyFill="1" applyBorder="1" applyAlignment="1">
      <alignment horizontal="left"/>
    </xf>
    <xf numFmtId="165" fontId="136" fillId="39" borderId="18" xfId="381" applyNumberFormat="1" applyFont="1" applyFill="1" applyBorder="1" applyAlignment="1">
      <alignment wrapText="1"/>
    </xf>
    <xf numFmtId="165" fontId="140" fillId="39" borderId="18" xfId="381" applyNumberFormat="1" applyFont="1" applyFill="1" applyBorder="1"/>
    <xf numFmtId="3" fontId="150" fillId="39" borderId="59" xfId="381" applyNumberFormat="1" applyFont="1" applyFill="1" applyBorder="1" applyAlignment="1">
      <alignment horizontal="right"/>
    </xf>
    <xf numFmtId="165" fontId="137" fillId="0" borderId="43" xfId="381" applyNumberFormat="1" applyFont="1" applyBorder="1" applyAlignment="1">
      <alignment wrapText="1"/>
    </xf>
    <xf numFmtId="165" fontId="140" fillId="0" borderId="43" xfId="381" applyNumberFormat="1" applyFont="1" applyBorder="1"/>
    <xf numFmtId="3" fontId="142" fillId="0" borderId="51" xfId="381" applyNumberFormat="1" applyFont="1" applyBorder="1" applyAlignment="1">
      <alignment horizontal="right"/>
    </xf>
    <xf numFmtId="3" fontId="142" fillId="0" borderId="50" xfId="381" applyNumberFormat="1" applyFont="1" applyBorder="1" applyAlignment="1">
      <alignment horizontal="right"/>
    </xf>
    <xf numFmtId="3" fontId="142" fillId="0" borderId="186" xfId="381" applyNumberFormat="1" applyFont="1" applyBorder="1" applyAlignment="1">
      <alignment horizontal="right"/>
    </xf>
    <xf numFmtId="3" fontId="142" fillId="0" borderId="43" xfId="381" applyNumberFormat="1" applyFont="1" applyBorder="1" applyAlignment="1">
      <alignment horizontal="right"/>
    </xf>
    <xf numFmtId="3" fontId="142" fillId="0" borderId="112" xfId="381" applyNumberFormat="1" applyFont="1" applyBorder="1" applyAlignment="1">
      <alignment horizontal="right"/>
    </xf>
    <xf numFmtId="165" fontId="150" fillId="0" borderId="61" xfId="381" applyNumberFormat="1" applyFont="1" applyBorder="1" applyAlignment="1">
      <alignment wrapText="1"/>
    </xf>
    <xf numFmtId="3" fontId="150" fillId="0" borderId="48" xfId="381" applyNumberFormat="1" applyFont="1" applyBorder="1" applyAlignment="1">
      <alignment horizontal="right"/>
    </xf>
    <xf numFmtId="3" fontId="150" fillId="0" borderId="50" xfId="381" applyNumberFormat="1" applyFont="1" applyBorder="1" applyAlignment="1">
      <alignment horizontal="right"/>
    </xf>
    <xf numFmtId="165" fontId="139" fillId="0" borderId="0" xfId="381" applyNumberFormat="1" applyFont="1"/>
    <xf numFmtId="3" fontId="1" fillId="0" borderId="0" xfId="381" applyNumberFormat="1" applyFont="1"/>
    <xf numFmtId="3" fontId="141" fillId="0" borderId="0" xfId="381" applyNumberFormat="1" applyFont="1"/>
    <xf numFmtId="170" fontId="138" fillId="0" borderId="0" xfId="383" applyNumberFormat="1" applyFont="1"/>
    <xf numFmtId="165" fontId="137" fillId="0" borderId="199" xfId="381" applyNumberFormat="1" applyFont="1" applyBorder="1" applyAlignment="1">
      <alignment wrapText="1"/>
    </xf>
    <xf numFmtId="0" fontId="52" fillId="0" borderId="0" xfId="0" applyFont="1" applyAlignment="1">
      <alignment horizontal="left"/>
    </xf>
    <xf numFmtId="3" fontId="52" fillId="0" borderId="46" xfId="0" applyNumberFormat="1" applyFont="1" applyBorder="1"/>
    <xf numFmtId="3" fontId="52" fillId="0" borderId="73" xfId="0" applyNumberFormat="1" applyFont="1" applyBorder="1"/>
    <xf numFmtId="3" fontId="76" fillId="0" borderId="33" xfId="0" applyNumberFormat="1" applyFont="1" applyBorder="1"/>
    <xf numFmtId="3" fontId="52" fillId="0" borderId="90" xfId="0" applyNumberFormat="1" applyFont="1" applyBorder="1"/>
    <xf numFmtId="3" fontId="52" fillId="0" borderId="126" xfId="0" applyNumberFormat="1" applyFont="1" applyBorder="1"/>
    <xf numFmtId="3" fontId="65" fillId="0" borderId="132" xfId="0" applyNumberFormat="1" applyFont="1" applyBorder="1"/>
    <xf numFmtId="3" fontId="65" fillId="0" borderId="128" xfId="0" applyNumberFormat="1" applyFont="1" applyBorder="1"/>
    <xf numFmtId="3" fontId="79" fillId="34" borderId="16" xfId="0" applyNumberFormat="1" applyFont="1" applyFill="1" applyBorder="1"/>
    <xf numFmtId="0" fontId="52" fillId="0" borderId="0" xfId="0" applyFont="1" applyAlignment="1">
      <alignment wrapText="1"/>
    </xf>
    <xf numFmtId="0" fontId="110" fillId="0" borderId="42" xfId="0" applyFont="1" applyBorder="1" applyAlignment="1">
      <alignment horizontal="center" vertical="center" wrapText="1"/>
    </xf>
    <xf numFmtId="0" fontId="110" fillId="0" borderId="45" xfId="0" applyFont="1" applyBorder="1" applyAlignment="1">
      <alignment horizontal="center" vertical="center" wrapText="1"/>
    </xf>
    <xf numFmtId="0" fontId="110" fillId="0" borderId="56" xfId="0" applyFont="1" applyBorder="1" applyAlignment="1">
      <alignment horizontal="center" vertical="center" wrapText="1"/>
    </xf>
    <xf numFmtId="0" fontId="110" fillId="0" borderId="0" xfId="0" applyFont="1" applyAlignment="1">
      <alignment horizontal="center" vertical="center" wrapText="1"/>
    </xf>
    <xf numFmtId="0" fontId="110" fillId="0" borderId="24" xfId="0" applyFont="1" applyBorder="1" applyAlignment="1">
      <alignment horizontal="center" vertical="center"/>
    </xf>
    <xf numFmtId="0" fontId="110" fillId="0" borderId="137" xfId="0" applyFont="1" applyBorder="1" applyAlignment="1">
      <alignment horizontal="center" vertical="center"/>
    </xf>
    <xf numFmtId="0" fontId="52" fillId="0" borderId="198" xfId="0" applyFont="1" applyBorder="1" applyAlignment="1">
      <alignment horizontal="left"/>
    </xf>
    <xf numFmtId="0" fontId="52" fillId="0" borderId="200" xfId="0" applyFont="1" applyBorder="1" applyAlignment="1">
      <alignment horizontal="left"/>
    </xf>
    <xf numFmtId="0" fontId="52" fillId="0" borderId="203" xfId="0" applyFont="1" applyBorder="1" applyAlignment="1">
      <alignment horizontal="left"/>
    </xf>
    <xf numFmtId="0" fontId="53" fillId="0" borderId="42" xfId="0" applyFont="1" applyBorder="1" applyAlignment="1">
      <alignment wrapText="1"/>
    </xf>
    <xf numFmtId="0" fontId="53" fillId="0" borderId="45" xfId="0" applyFont="1" applyBorder="1" applyAlignment="1">
      <alignment wrapText="1"/>
    </xf>
    <xf numFmtId="0" fontId="54" fillId="0" borderId="42" xfId="0" applyFont="1" applyBorder="1" applyAlignment="1">
      <alignment wrapText="1"/>
    </xf>
    <xf numFmtId="0" fontId="54" fillId="0" borderId="45" xfId="0" applyFont="1" applyBorder="1" applyAlignment="1">
      <alignment wrapText="1"/>
    </xf>
    <xf numFmtId="0" fontId="54" fillId="0" borderId="56" xfId="0" applyFont="1" applyBorder="1" applyAlignment="1">
      <alignment wrapText="1"/>
    </xf>
    <xf numFmtId="0" fontId="54" fillId="0" borderId="0" xfId="0" applyFont="1" applyAlignment="1">
      <alignment wrapText="1"/>
    </xf>
    <xf numFmtId="0" fontId="53" fillId="0" borderId="68" xfId="0" applyFont="1" applyBorder="1" applyAlignment="1">
      <alignment horizontal="center" vertical="center" wrapText="1"/>
    </xf>
    <xf numFmtId="0" fontId="53" fillId="0" borderId="173" xfId="0" applyFont="1" applyBorder="1" applyAlignment="1">
      <alignment horizontal="center" vertical="center" wrapText="1"/>
    </xf>
    <xf numFmtId="49" fontId="53" fillId="26" borderId="46" xfId="0" applyNumberFormat="1" applyFont="1" applyFill="1" applyBorder="1" applyAlignment="1">
      <alignment horizontal="center" vertical="center" wrapText="1"/>
    </xf>
    <xf numFmtId="49" fontId="53" fillId="26" borderId="171" xfId="0" applyNumberFormat="1" applyFont="1" applyFill="1" applyBorder="1" applyAlignment="1">
      <alignment horizontal="center" vertical="center" wrapText="1"/>
    </xf>
    <xf numFmtId="0" fontId="58" fillId="0" borderId="59" xfId="0" applyFont="1" applyBorder="1" applyAlignment="1">
      <alignment horizontal="center"/>
    </xf>
    <xf numFmtId="0" fontId="52" fillId="0" borderId="31" xfId="0" applyFont="1" applyBorder="1" applyAlignment="1">
      <alignment horizontal="center"/>
    </xf>
    <xf numFmtId="0" fontId="52" fillId="0" borderId="61" xfId="0" applyFont="1" applyBorder="1" applyAlignment="1">
      <alignment horizontal="center"/>
    </xf>
    <xf numFmtId="0" fontId="58" fillId="0" borderId="65" xfId="0" applyFont="1" applyBorder="1" applyAlignment="1">
      <alignment horizontal="center"/>
    </xf>
    <xf numFmtId="0" fontId="58" fillId="0" borderId="72" xfId="0" applyFont="1" applyBorder="1" applyAlignment="1">
      <alignment horizontal="center"/>
    </xf>
    <xf numFmtId="0" fontId="58" fillId="0" borderId="66" xfId="0" applyFont="1" applyBorder="1" applyAlignment="1">
      <alignment horizontal="center"/>
    </xf>
    <xf numFmtId="0" fontId="52" fillId="0" borderId="72" xfId="0" applyFont="1" applyBorder="1" applyAlignment="1">
      <alignment horizontal="center"/>
    </xf>
    <xf numFmtId="0" fontId="52" fillId="0" borderId="66" xfId="0" applyFont="1" applyBorder="1" applyAlignment="1">
      <alignment horizontal="center"/>
    </xf>
    <xf numFmtId="0" fontId="76" fillId="0" borderId="169" xfId="0" applyFont="1" applyBorder="1" applyAlignment="1">
      <alignment horizontal="left"/>
    </xf>
    <xf numFmtId="0" fontId="52" fillId="0" borderId="72" xfId="0" applyFont="1" applyBorder="1" applyAlignment="1">
      <alignment horizontal="left"/>
    </xf>
    <xf numFmtId="0" fontId="52" fillId="0" borderId="66" xfId="0" applyFont="1" applyBorder="1" applyAlignment="1">
      <alignment horizontal="left"/>
    </xf>
    <xf numFmtId="0" fontId="52" fillId="0" borderId="48" xfId="0" applyFont="1" applyBorder="1" applyAlignment="1">
      <alignment horizontal="center"/>
    </xf>
    <xf numFmtId="0" fontId="52" fillId="0" borderId="51" xfId="0" applyFont="1" applyBorder="1" applyAlignment="1">
      <alignment horizontal="center"/>
    </xf>
    <xf numFmtId="0" fontId="53" fillId="0" borderId="20" xfId="0" applyFont="1" applyBorder="1" applyAlignment="1">
      <alignment horizontal="left"/>
    </xf>
    <xf numFmtId="0" fontId="53" fillId="0" borderId="14" xfId="0" applyFont="1" applyBorder="1" applyAlignment="1">
      <alignment horizontal="left"/>
    </xf>
    <xf numFmtId="0" fontId="53" fillId="0" borderId="10" xfId="0" applyFont="1" applyBorder="1" applyAlignment="1">
      <alignment horizontal="left"/>
    </xf>
    <xf numFmtId="0" fontId="76" fillId="33" borderId="184" xfId="0" applyFont="1" applyFill="1" applyBorder="1" applyAlignment="1">
      <alignment horizontal="center" vertical="center"/>
    </xf>
    <xf numFmtId="0" fontId="76" fillId="33" borderId="185" xfId="0" applyFont="1" applyFill="1" applyBorder="1" applyAlignment="1">
      <alignment horizontal="center" vertical="center"/>
    </xf>
    <xf numFmtId="0" fontId="76" fillId="33" borderId="186" xfId="0" applyFont="1" applyFill="1" applyBorder="1" applyAlignment="1">
      <alignment horizontal="center" vertical="center"/>
    </xf>
    <xf numFmtId="0" fontId="76" fillId="0" borderId="96" xfId="0" applyFont="1" applyBorder="1" applyAlignment="1">
      <alignment horizontal="center" vertical="center" wrapText="1"/>
    </xf>
    <xf numFmtId="0" fontId="76" fillId="0" borderId="98" xfId="0" applyFont="1" applyBorder="1" applyAlignment="1">
      <alignment horizontal="center" vertical="center" wrapText="1"/>
    </xf>
    <xf numFmtId="0" fontId="76" fillId="0" borderId="99" xfId="0" applyFont="1" applyBorder="1" applyAlignment="1">
      <alignment horizontal="center" vertical="center" wrapText="1"/>
    </xf>
    <xf numFmtId="0" fontId="76" fillId="33" borderId="46" xfId="0" applyFont="1" applyFill="1" applyBorder="1" applyAlignment="1">
      <alignment horizontal="center" vertical="center"/>
    </xf>
    <xf numFmtId="0" fontId="76" fillId="33" borderId="57" xfId="0" applyFont="1" applyFill="1" applyBorder="1" applyAlignment="1">
      <alignment horizontal="center" vertical="center"/>
    </xf>
    <xf numFmtId="0" fontId="76" fillId="33" borderId="50" xfId="0" applyFont="1" applyFill="1" applyBorder="1" applyAlignment="1">
      <alignment horizontal="center" vertical="center"/>
    </xf>
    <xf numFmtId="3" fontId="76" fillId="33" borderId="96" xfId="0" applyNumberFormat="1" applyFont="1" applyFill="1" applyBorder="1" applyAlignment="1">
      <alignment horizontal="center" vertical="center" wrapText="1"/>
    </xf>
    <xf numFmtId="3" fontId="76" fillId="33" borderId="98" xfId="0" applyNumberFormat="1" applyFont="1" applyFill="1" applyBorder="1" applyAlignment="1">
      <alignment horizontal="center" vertical="center"/>
    </xf>
    <xf numFmtId="3" fontId="76" fillId="33" borderId="99" xfId="0" applyNumberFormat="1" applyFont="1" applyFill="1" applyBorder="1" applyAlignment="1">
      <alignment horizontal="center" vertical="center"/>
    </xf>
    <xf numFmtId="0" fontId="76" fillId="0" borderId="96" xfId="0" applyFont="1" applyBorder="1" applyAlignment="1">
      <alignment horizontal="center" vertical="top" wrapText="1"/>
    </xf>
    <xf numFmtId="0" fontId="76" fillId="0" borderId="98" xfId="0" applyFont="1" applyBorder="1" applyAlignment="1">
      <alignment horizontal="center" vertical="top" wrapText="1"/>
    </xf>
    <xf numFmtId="0" fontId="76" fillId="0" borderId="99" xfId="0" applyFont="1" applyBorder="1" applyAlignment="1">
      <alignment horizontal="center" vertical="top" wrapText="1"/>
    </xf>
    <xf numFmtId="0" fontId="0" fillId="35" borderId="46" xfId="0" applyFill="1" applyBorder="1" applyAlignment="1">
      <alignment horizontal="center" vertical="center" wrapText="1"/>
    </xf>
    <xf numFmtId="0" fontId="0" fillId="35" borderId="57" xfId="0" applyFill="1" applyBorder="1" applyAlignment="1">
      <alignment horizontal="center" vertical="center" wrapText="1"/>
    </xf>
    <xf numFmtId="0" fontId="76" fillId="33" borderId="62" xfId="0" applyFont="1" applyFill="1" applyBorder="1" applyAlignment="1">
      <alignment horizontal="center" vertical="center"/>
    </xf>
    <xf numFmtId="0" fontId="76" fillId="33" borderId="64" xfId="0" applyFont="1" applyFill="1" applyBorder="1" applyAlignment="1">
      <alignment horizontal="center" vertical="center"/>
    </xf>
    <xf numFmtId="0" fontId="76" fillId="35" borderId="46" xfId="0" applyFont="1" applyFill="1" applyBorder="1" applyAlignment="1">
      <alignment horizontal="center" vertical="center"/>
    </xf>
    <xf numFmtId="0" fontId="76" fillId="35" borderId="57" xfId="0" applyFont="1" applyFill="1" applyBorder="1" applyAlignment="1">
      <alignment horizontal="center" vertical="center"/>
    </xf>
    <xf numFmtId="0" fontId="76" fillId="35" borderId="50" xfId="0" applyFont="1" applyFill="1" applyBorder="1" applyAlignment="1">
      <alignment horizontal="center" vertical="center"/>
    </xf>
    <xf numFmtId="0" fontId="76" fillId="0" borderId="180" xfId="0" applyFont="1" applyBorder="1" applyAlignment="1">
      <alignment horizontal="center" vertical="center"/>
    </xf>
    <xf numFmtId="0" fontId="76" fillId="0" borderId="141" xfId="0" applyFont="1" applyBorder="1" applyAlignment="1">
      <alignment horizontal="center" vertical="center"/>
    </xf>
    <xf numFmtId="0" fontId="76" fillId="0" borderId="112" xfId="0" applyFont="1" applyBorder="1" applyAlignment="1">
      <alignment horizontal="center" vertical="center"/>
    </xf>
    <xf numFmtId="0" fontId="76" fillId="0" borderId="46" xfId="0" applyFont="1" applyBorder="1" applyAlignment="1">
      <alignment horizontal="center" vertical="center" wrapText="1"/>
    </xf>
    <xf numFmtId="0" fontId="76" fillId="0" borderId="57" xfId="0" applyFont="1" applyBorder="1" applyAlignment="1">
      <alignment horizontal="center" vertical="center"/>
    </xf>
    <xf numFmtId="0" fontId="76" fillId="0" borderId="50" xfId="0" applyFont="1" applyBorder="1" applyAlignment="1">
      <alignment horizontal="center" vertical="center"/>
    </xf>
    <xf numFmtId="0" fontId="76" fillId="33" borderId="62" xfId="0" applyFont="1" applyFill="1" applyBorder="1" applyAlignment="1">
      <alignment horizontal="center" vertical="center" wrapText="1"/>
    </xf>
    <xf numFmtId="0" fontId="76" fillId="33" borderId="64" xfId="0" applyFont="1" applyFill="1" applyBorder="1" applyAlignment="1">
      <alignment horizontal="center" vertical="center" wrapText="1"/>
    </xf>
    <xf numFmtId="0" fontId="52" fillId="0" borderId="42" xfId="0" applyFont="1" applyBorder="1" applyAlignment="1">
      <alignment horizontal="center"/>
    </xf>
    <xf numFmtId="0" fontId="52" fillId="0" borderId="45" xfId="0" applyFont="1" applyBorder="1" applyAlignment="1">
      <alignment horizontal="center"/>
    </xf>
    <xf numFmtId="0" fontId="52" fillId="0" borderId="47" xfId="0" applyFont="1" applyBorder="1" applyAlignment="1">
      <alignment horizontal="center"/>
    </xf>
    <xf numFmtId="0" fontId="52" fillId="0" borderId="70" xfId="0" applyFont="1" applyBorder="1" applyAlignment="1">
      <alignment horizontal="center"/>
    </xf>
    <xf numFmtId="3" fontId="104" fillId="0" borderId="169" xfId="0" applyNumberFormat="1" applyFont="1" applyBorder="1" applyAlignment="1">
      <alignment horizontal="center" vertical="center"/>
    </xf>
    <xf numFmtId="3" fontId="104" fillId="0" borderId="72" xfId="0" applyNumberFormat="1" applyFont="1" applyBorder="1" applyAlignment="1">
      <alignment horizontal="center" vertical="center"/>
    </xf>
    <xf numFmtId="3" fontId="104" fillId="0" borderId="76" xfId="0" applyNumberFormat="1" applyFont="1" applyBorder="1" applyAlignment="1">
      <alignment horizontal="center" vertical="center"/>
    </xf>
    <xf numFmtId="0" fontId="65" fillId="0" borderId="170" xfId="0" applyFont="1" applyBorder="1" applyAlignment="1">
      <alignment horizontal="center"/>
    </xf>
    <xf numFmtId="0" fontId="65" fillId="0" borderId="69" xfId="0" applyFont="1" applyBorder="1" applyAlignment="1">
      <alignment horizontal="center"/>
    </xf>
    <xf numFmtId="3" fontId="65" fillId="0" borderId="169" xfId="0" applyNumberFormat="1" applyFont="1" applyBorder="1" applyAlignment="1">
      <alignment horizontal="center" vertical="center"/>
    </xf>
    <xf numFmtId="3" fontId="65" fillId="0" borderId="76" xfId="0" applyNumberFormat="1" applyFont="1" applyBorder="1" applyAlignment="1">
      <alignment horizontal="center" vertical="center"/>
    </xf>
    <xf numFmtId="0" fontId="52" fillId="0" borderId="151" xfId="0" applyFont="1" applyBorder="1" applyAlignment="1">
      <alignment horizontal="center"/>
    </xf>
    <xf numFmtId="3" fontId="52" fillId="0" borderId="170" xfId="0" applyNumberFormat="1" applyFont="1" applyBorder="1" applyAlignment="1">
      <alignment horizontal="center"/>
    </xf>
    <xf numFmtId="3" fontId="52" fillId="0" borderId="172" xfId="0" applyNumberFormat="1" applyFont="1" applyBorder="1" applyAlignment="1">
      <alignment horizontal="center"/>
    </xf>
    <xf numFmtId="0" fontId="52" fillId="0" borderId="37" xfId="0" applyFont="1" applyBorder="1" applyAlignment="1">
      <alignment horizontal="center" vertical="center"/>
    </xf>
    <xf numFmtId="0" fontId="52" fillId="0" borderId="40" xfId="0" applyFont="1" applyBorder="1" applyAlignment="1">
      <alignment horizontal="center" vertical="center"/>
    </xf>
    <xf numFmtId="0" fontId="52" fillId="0" borderId="65" xfId="0" applyFont="1" applyBorder="1" applyAlignment="1">
      <alignment horizontal="center"/>
    </xf>
    <xf numFmtId="0" fontId="65" fillId="0" borderId="76" xfId="0" applyFont="1" applyBorder="1" applyAlignment="1">
      <alignment horizontal="center" vertical="center"/>
    </xf>
    <xf numFmtId="3" fontId="65" fillId="0" borderId="151" xfId="0" applyNumberFormat="1" applyFont="1" applyBorder="1" applyAlignment="1">
      <alignment horizontal="center" vertical="center"/>
    </xf>
    <xf numFmtId="3" fontId="65" fillId="0" borderId="71" xfId="0" applyNumberFormat="1" applyFont="1" applyBorder="1" applyAlignment="1">
      <alignment horizontal="center" vertical="center"/>
    </xf>
    <xf numFmtId="3" fontId="65" fillId="0" borderId="70" xfId="0" applyNumberFormat="1" applyFont="1" applyBorder="1" applyAlignment="1">
      <alignment horizontal="center" vertical="center"/>
    </xf>
    <xf numFmtId="3" fontId="65" fillId="0" borderId="77" xfId="0" applyNumberFormat="1" applyFont="1" applyBorder="1" applyAlignment="1">
      <alignment horizontal="center" vertical="center"/>
    </xf>
    <xf numFmtId="0" fontId="41" fillId="40" borderId="72" xfId="0" applyFont="1" applyFill="1" applyBorder="1" applyAlignment="1">
      <alignment horizontal="center"/>
    </xf>
    <xf numFmtId="0" fontId="41" fillId="40" borderId="76" xfId="0" applyFont="1" applyFill="1" applyBorder="1" applyAlignment="1">
      <alignment horizontal="center"/>
    </xf>
    <xf numFmtId="0" fontId="144" fillId="47" borderId="13" xfId="0" applyFont="1" applyFill="1" applyBorder="1" applyAlignment="1">
      <alignment horizontal="center" vertical="center" wrapText="1"/>
    </xf>
    <xf numFmtId="0" fontId="144" fillId="47" borderId="14" xfId="0" applyFont="1" applyFill="1" applyBorder="1" applyAlignment="1">
      <alignment horizontal="center" vertical="center" wrapText="1"/>
    </xf>
    <xf numFmtId="0" fontId="144" fillId="47" borderId="21" xfId="0" applyFont="1" applyFill="1" applyBorder="1" applyAlignment="1">
      <alignment horizontal="center" vertical="center" wrapText="1"/>
    </xf>
    <xf numFmtId="0" fontId="41" fillId="40" borderId="46" xfId="0" applyFont="1" applyFill="1" applyBorder="1" applyAlignment="1">
      <alignment horizontal="center" vertical="center"/>
    </xf>
    <xf numFmtId="0" fontId="41" fillId="40" borderId="50" xfId="0" applyFont="1" applyFill="1" applyBorder="1" applyAlignment="1">
      <alignment horizontal="center" vertical="center"/>
    </xf>
    <xf numFmtId="49" fontId="48" fillId="0" borderId="0" xfId="103" applyNumberFormat="1" applyFont="1" applyAlignment="1">
      <alignment horizontal="left" vertical="top"/>
    </xf>
    <xf numFmtId="165" fontId="142" fillId="0" borderId="198" xfId="381" applyNumberFormat="1" applyFont="1" applyBorder="1" applyAlignment="1">
      <alignment horizontal="center"/>
    </xf>
    <xf numFmtId="165" fontId="142" fillId="0" borderId="43" xfId="381" applyNumberFormat="1" applyFont="1" applyBorder="1" applyAlignment="1">
      <alignment horizontal="center"/>
    </xf>
    <xf numFmtId="165" fontId="150" fillId="0" borderId="39" xfId="381" applyNumberFormat="1" applyFont="1" applyBorder="1" applyAlignment="1">
      <alignment horizontal="center"/>
    </xf>
    <xf numFmtId="165" fontId="150" fillId="0" borderId="61" xfId="381" applyNumberFormat="1" applyFont="1" applyBorder="1" applyAlignment="1">
      <alignment horizontal="center"/>
    </xf>
    <xf numFmtId="165" fontId="155" fillId="0" borderId="45" xfId="381" applyNumberFormat="1" applyFont="1" applyBorder="1" applyAlignment="1">
      <alignment horizontal="left"/>
    </xf>
    <xf numFmtId="165" fontId="136" fillId="0" borderId="69" xfId="103" applyNumberFormat="1" applyFont="1" applyBorder="1" applyAlignment="1">
      <alignment horizontal="center" vertical="top"/>
    </xf>
    <xf numFmtId="165" fontId="211" fillId="0" borderId="199" xfId="381" applyNumberFormat="1" applyFont="1" applyBorder="1" applyAlignment="1">
      <alignment horizontal="left" vertical="top" textRotation="91" wrapText="1"/>
    </xf>
    <xf numFmtId="165" fontId="142" fillId="82" borderId="199" xfId="381" applyNumberFormat="1" applyFont="1" applyFill="1" applyBorder="1" applyAlignment="1">
      <alignment horizontal="left"/>
    </xf>
    <xf numFmtId="165" fontId="142" fillId="82" borderId="37" xfId="381" applyNumberFormat="1" applyFont="1" applyFill="1" applyBorder="1" applyAlignment="1">
      <alignment horizontal="left"/>
    </xf>
    <xf numFmtId="165" fontId="136" fillId="0" borderId="43" xfId="381" applyNumberFormat="1" applyFont="1" applyBorder="1" applyAlignment="1">
      <alignment horizontal="center"/>
    </xf>
    <xf numFmtId="165" fontId="135" fillId="45" borderId="42" xfId="381" applyNumberFormat="1" applyFont="1" applyFill="1" applyBorder="1" applyAlignment="1">
      <alignment horizontal="center" vertical="center" textRotation="90" wrapText="1"/>
    </xf>
    <xf numFmtId="165" fontId="135" fillId="45" borderId="56" xfId="381" applyNumberFormat="1" applyFont="1" applyFill="1" applyBorder="1" applyAlignment="1">
      <alignment horizontal="center" vertical="center" textRotation="90" wrapText="1"/>
    </xf>
    <xf numFmtId="3" fontId="135" fillId="80" borderId="72" xfId="381" applyNumberFormat="1" applyFont="1" applyFill="1" applyBorder="1" applyAlignment="1">
      <alignment horizontal="center"/>
    </xf>
    <xf numFmtId="3" fontId="135" fillId="80" borderId="66" xfId="381" applyNumberFormat="1" applyFont="1" applyFill="1" applyBorder="1" applyAlignment="1">
      <alignment horizontal="center"/>
    </xf>
    <xf numFmtId="165" fontId="211" fillId="0" borderId="199" xfId="381" applyNumberFormat="1" applyFont="1" applyBorder="1" applyAlignment="1">
      <alignment horizontal="left" vertical="top"/>
    </xf>
    <xf numFmtId="165" fontId="135" fillId="0" borderId="199" xfId="381" applyNumberFormat="1" applyFont="1" applyBorder="1" applyAlignment="1">
      <alignment horizontal="left" vertical="top" textRotation="91" wrapText="1"/>
    </xf>
    <xf numFmtId="165" fontId="211" fillId="34" borderId="37" xfId="381" applyNumberFormat="1" applyFont="1" applyFill="1" applyBorder="1" applyAlignment="1">
      <alignment horizontal="left" vertical="top"/>
    </xf>
    <xf numFmtId="165" fontId="211" fillId="34" borderId="26" xfId="381" applyNumberFormat="1" applyFont="1" applyFill="1" applyBorder="1" applyAlignment="1">
      <alignment horizontal="left" vertical="top"/>
    </xf>
    <xf numFmtId="165" fontId="211" fillId="34" borderId="202" xfId="381" applyNumberFormat="1" applyFont="1" applyFill="1" applyBorder="1" applyAlignment="1">
      <alignment horizontal="left" vertical="top"/>
    </xf>
  </cellXfs>
  <cellStyles count="384">
    <cellStyle name="20 % – Zvýraznění1" xfId="1" xr:uid="{00000000-0005-0000-0000-000000000000}"/>
    <cellStyle name="20 % – Zvýraznění1 2" xfId="2" xr:uid="{00000000-0005-0000-0000-000001000000}"/>
    <cellStyle name="20 % – Zvýraznění1 2 2" xfId="115" xr:uid="{00000000-0005-0000-0000-000002000000}"/>
    <cellStyle name="20 % – Zvýraznění1 3" xfId="248" xr:uid="{00000000-0005-0000-0000-000003000000}"/>
    <cellStyle name="20 % – Zvýraznění1 4" xfId="353" xr:uid="{00000000-0005-0000-0000-000004000000}"/>
    <cellStyle name="20 % – Zvýraznění2" xfId="3" xr:uid="{00000000-0005-0000-0000-000005000000}"/>
    <cellStyle name="20 % – Zvýraznění2 2" xfId="4" xr:uid="{00000000-0005-0000-0000-000006000000}"/>
    <cellStyle name="20 % – Zvýraznění2 2 2" xfId="116" xr:uid="{00000000-0005-0000-0000-000007000000}"/>
    <cellStyle name="20 % – Zvýraznění2 3" xfId="252" xr:uid="{00000000-0005-0000-0000-000008000000}"/>
    <cellStyle name="20 % – Zvýraznění2 4" xfId="355" xr:uid="{00000000-0005-0000-0000-000009000000}"/>
    <cellStyle name="20 % – Zvýraznění3" xfId="5" xr:uid="{00000000-0005-0000-0000-00000A000000}"/>
    <cellStyle name="20 % – Zvýraznění3 2" xfId="6" xr:uid="{00000000-0005-0000-0000-00000B000000}"/>
    <cellStyle name="20 % – Zvýraznění3 2 2" xfId="117" xr:uid="{00000000-0005-0000-0000-00000C000000}"/>
    <cellStyle name="20 % – Zvýraznění3 3" xfId="256" xr:uid="{00000000-0005-0000-0000-00000D000000}"/>
    <cellStyle name="20 % – Zvýraznění3 4" xfId="357" xr:uid="{00000000-0005-0000-0000-00000E000000}"/>
    <cellStyle name="20 % – Zvýraznění4" xfId="7" xr:uid="{00000000-0005-0000-0000-00000F000000}"/>
    <cellStyle name="20 % – Zvýraznění4 2" xfId="8" xr:uid="{00000000-0005-0000-0000-000010000000}"/>
    <cellStyle name="20 % – Zvýraznění4 2 2" xfId="118" xr:uid="{00000000-0005-0000-0000-000011000000}"/>
    <cellStyle name="20 % – Zvýraznění4 3" xfId="260" xr:uid="{00000000-0005-0000-0000-000012000000}"/>
    <cellStyle name="20 % – Zvýraznění4 4" xfId="359" xr:uid="{00000000-0005-0000-0000-000013000000}"/>
    <cellStyle name="20 % – Zvýraznění5" xfId="9" xr:uid="{00000000-0005-0000-0000-000014000000}"/>
    <cellStyle name="20 % – Zvýraznění5 2" xfId="10" xr:uid="{00000000-0005-0000-0000-000015000000}"/>
    <cellStyle name="20 % – Zvýraznění5 2 2" xfId="119" xr:uid="{00000000-0005-0000-0000-000016000000}"/>
    <cellStyle name="20 % – Zvýraznění5 3" xfId="264" xr:uid="{00000000-0005-0000-0000-000017000000}"/>
    <cellStyle name="20 % – Zvýraznění5 4" xfId="361" xr:uid="{00000000-0005-0000-0000-000018000000}"/>
    <cellStyle name="20 % – Zvýraznění6" xfId="11" xr:uid="{00000000-0005-0000-0000-000019000000}"/>
    <cellStyle name="20 % – Zvýraznění6 2" xfId="12" xr:uid="{00000000-0005-0000-0000-00001A000000}"/>
    <cellStyle name="20 % – Zvýraznění6 2 2" xfId="120" xr:uid="{00000000-0005-0000-0000-00001B000000}"/>
    <cellStyle name="20 % – Zvýraznění6 3" xfId="268" xr:uid="{00000000-0005-0000-0000-00001C000000}"/>
    <cellStyle name="20 % – Zvýraznění6 4" xfId="363" xr:uid="{00000000-0005-0000-0000-00001D000000}"/>
    <cellStyle name="20% - Accent1" xfId="121" xr:uid="{00000000-0005-0000-0000-00001E000000}"/>
    <cellStyle name="20% - Accent2" xfId="122" xr:uid="{00000000-0005-0000-0000-00001F000000}"/>
    <cellStyle name="20% - Accent3" xfId="123" xr:uid="{00000000-0005-0000-0000-000020000000}"/>
    <cellStyle name="20% - Accent4" xfId="124" xr:uid="{00000000-0005-0000-0000-000021000000}"/>
    <cellStyle name="20% - Accent5" xfId="125" xr:uid="{00000000-0005-0000-0000-000022000000}"/>
    <cellStyle name="20% - Accent6" xfId="126" xr:uid="{00000000-0005-0000-0000-000023000000}"/>
    <cellStyle name="40 % – Zvýraznění1" xfId="13" xr:uid="{00000000-0005-0000-0000-000024000000}"/>
    <cellStyle name="40 % – Zvýraznění1 2" xfId="14" xr:uid="{00000000-0005-0000-0000-000025000000}"/>
    <cellStyle name="40 % – Zvýraznění1 2 2" xfId="127" xr:uid="{00000000-0005-0000-0000-000026000000}"/>
    <cellStyle name="40 % – Zvýraznění1 3" xfId="249" xr:uid="{00000000-0005-0000-0000-000027000000}"/>
    <cellStyle name="40 % – Zvýraznění1 4" xfId="354" xr:uid="{00000000-0005-0000-0000-000028000000}"/>
    <cellStyle name="40 % – Zvýraznění2" xfId="15" xr:uid="{00000000-0005-0000-0000-000029000000}"/>
    <cellStyle name="40 % – Zvýraznění2 2" xfId="16" xr:uid="{00000000-0005-0000-0000-00002A000000}"/>
    <cellStyle name="40 % – Zvýraznění2 2 2" xfId="128" xr:uid="{00000000-0005-0000-0000-00002B000000}"/>
    <cellStyle name="40 % – Zvýraznění2 3" xfId="253" xr:uid="{00000000-0005-0000-0000-00002C000000}"/>
    <cellStyle name="40 % – Zvýraznění2 4" xfId="356" xr:uid="{00000000-0005-0000-0000-00002D000000}"/>
    <cellStyle name="40 % – Zvýraznění3" xfId="17" xr:uid="{00000000-0005-0000-0000-00002E000000}"/>
    <cellStyle name="40 % – Zvýraznění3 2" xfId="18" xr:uid="{00000000-0005-0000-0000-00002F000000}"/>
    <cellStyle name="40 % – Zvýraznění3 2 2" xfId="129" xr:uid="{00000000-0005-0000-0000-000030000000}"/>
    <cellStyle name="40 % – Zvýraznění3 3" xfId="257" xr:uid="{00000000-0005-0000-0000-000031000000}"/>
    <cellStyle name="40 % – Zvýraznění3 4" xfId="358" xr:uid="{00000000-0005-0000-0000-000032000000}"/>
    <cellStyle name="40 % – Zvýraznění4" xfId="19" xr:uid="{00000000-0005-0000-0000-000033000000}"/>
    <cellStyle name="40 % – Zvýraznění4 2" xfId="20" xr:uid="{00000000-0005-0000-0000-000034000000}"/>
    <cellStyle name="40 % – Zvýraznění4 2 2" xfId="130" xr:uid="{00000000-0005-0000-0000-000035000000}"/>
    <cellStyle name="40 % – Zvýraznění4 3" xfId="261" xr:uid="{00000000-0005-0000-0000-000036000000}"/>
    <cellStyle name="40 % – Zvýraznění4 4" xfId="360" xr:uid="{00000000-0005-0000-0000-000037000000}"/>
    <cellStyle name="40 % – Zvýraznění5" xfId="21" xr:uid="{00000000-0005-0000-0000-000038000000}"/>
    <cellStyle name="40 % – Zvýraznění5 2" xfId="22" xr:uid="{00000000-0005-0000-0000-000039000000}"/>
    <cellStyle name="40 % – Zvýraznění5 2 2" xfId="131" xr:uid="{00000000-0005-0000-0000-00003A000000}"/>
    <cellStyle name="40 % – Zvýraznění5 3" xfId="265" xr:uid="{00000000-0005-0000-0000-00003B000000}"/>
    <cellStyle name="40 % – Zvýraznění5 4" xfId="362" xr:uid="{00000000-0005-0000-0000-00003C000000}"/>
    <cellStyle name="40 % – Zvýraznění6" xfId="23" xr:uid="{00000000-0005-0000-0000-00003D000000}"/>
    <cellStyle name="40 % – Zvýraznění6 2" xfId="24" xr:uid="{00000000-0005-0000-0000-00003E000000}"/>
    <cellStyle name="40 % – Zvýraznění6 2 2" xfId="132" xr:uid="{00000000-0005-0000-0000-00003F000000}"/>
    <cellStyle name="40 % – Zvýraznění6 3" xfId="269" xr:uid="{00000000-0005-0000-0000-000040000000}"/>
    <cellStyle name="40 % – Zvýraznění6 4" xfId="364" xr:uid="{00000000-0005-0000-0000-000041000000}"/>
    <cellStyle name="40% - Accent1" xfId="133" xr:uid="{00000000-0005-0000-0000-000042000000}"/>
    <cellStyle name="40% - Accent2" xfId="134" xr:uid="{00000000-0005-0000-0000-000043000000}"/>
    <cellStyle name="40% - Accent3" xfId="135" xr:uid="{00000000-0005-0000-0000-000044000000}"/>
    <cellStyle name="40% - Accent4" xfId="136" xr:uid="{00000000-0005-0000-0000-000045000000}"/>
    <cellStyle name="40% - Accent5" xfId="137" xr:uid="{00000000-0005-0000-0000-000046000000}"/>
    <cellStyle name="40% - Accent6" xfId="138" xr:uid="{00000000-0005-0000-0000-000047000000}"/>
    <cellStyle name="60 % – Zvýraznění1" xfId="25" xr:uid="{00000000-0005-0000-0000-000048000000}"/>
    <cellStyle name="60 % – Zvýraznění1 2" xfId="26" xr:uid="{00000000-0005-0000-0000-000049000000}"/>
    <cellStyle name="60 % – Zvýraznění1 2 2" xfId="139" xr:uid="{00000000-0005-0000-0000-00004A000000}"/>
    <cellStyle name="60 % – Zvýraznění1 3" xfId="250" xr:uid="{00000000-0005-0000-0000-00004B000000}"/>
    <cellStyle name="60 % – Zvýraznění1 4" xfId="366" xr:uid="{00000000-0005-0000-0000-00004C000000}"/>
    <cellStyle name="60 % – Zvýraznění2" xfId="27" xr:uid="{00000000-0005-0000-0000-00004D000000}"/>
    <cellStyle name="60 % – Zvýraznění2 2" xfId="28" xr:uid="{00000000-0005-0000-0000-00004E000000}"/>
    <cellStyle name="60 % – Zvýraznění2 2 2" xfId="140" xr:uid="{00000000-0005-0000-0000-00004F000000}"/>
    <cellStyle name="60 % – Zvýraznění2 3" xfId="254" xr:uid="{00000000-0005-0000-0000-000050000000}"/>
    <cellStyle name="60 % – Zvýraznění2 4" xfId="367" xr:uid="{00000000-0005-0000-0000-000051000000}"/>
    <cellStyle name="60 % – Zvýraznění3" xfId="29" xr:uid="{00000000-0005-0000-0000-000052000000}"/>
    <cellStyle name="60 % – Zvýraznění3 2" xfId="30" xr:uid="{00000000-0005-0000-0000-000053000000}"/>
    <cellStyle name="60 % – Zvýraznění3 2 2" xfId="141" xr:uid="{00000000-0005-0000-0000-000054000000}"/>
    <cellStyle name="60 % – Zvýraznění3 3" xfId="258" xr:uid="{00000000-0005-0000-0000-000055000000}"/>
    <cellStyle name="60 % – Zvýraznění3 4" xfId="368" xr:uid="{00000000-0005-0000-0000-000056000000}"/>
    <cellStyle name="60 % – Zvýraznění4" xfId="31" xr:uid="{00000000-0005-0000-0000-000057000000}"/>
    <cellStyle name="60 % – Zvýraznění4 2" xfId="32" xr:uid="{00000000-0005-0000-0000-000058000000}"/>
    <cellStyle name="60 % – Zvýraznění4 2 2" xfId="142" xr:uid="{00000000-0005-0000-0000-000059000000}"/>
    <cellStyle name="60 % – Zvýraznění4 3" xfId="262" xr:uid="{00000000-0005-0000-0000-00005A000000}"/>
    <cellStyle name="60 % – Zvýraznění4 4" xfId="369" xr:uid="{00000000-0005-0000-0000-00005B000000}"/>
    <cellStyle name="60 % – Zvýraznění5" xfId="33" xr:uid="{00000000-0005-0000-0000-00005C000000}"/>
    <cellStyle name="60 % – Zvýraznění5 2" xfId="34" xr:uid="{00000000-0005-0000-0000-00005D000000}"/>
    <cellStyle name="60 % – Zvýraznění5 2 2" xfId="143" xr:uid="{00000000-0005-0000-0000-00005E000000}"/>
    <cellStyle name="60 % – Zvýraznění5 3" xfId="266" xr:uid="{00000000-0005-0000-0000-00005F000000}"/>
    <cellStyle name="60 % – Zvýraznění5 4" xfId="370" xr:uid="{00000000-0005-0000-0000-000060000000}"/>
    <cellStyle name="60 % – Zvýraznění6" xfId="35" xr:uid="{00000000-0005-0000-0000-000061000000}"/>
    <cellStyle name="60 % – Zvýraznění6 2" xfId="36" xr:uid="{00000000-0005-0000-0000-000062000000}"/>
    <cellStyle name="60 % – Zvýraznění6 2 2" xfId="144" xr:uid="{00000000-0005-0000-0000-000063000000}"/>
    <cellStyle name="60 % – Zvýraznění6 3" xfId="270" xr:uid="{00000000-0005-0000-0000-000064000000}"/>
    <cellStyle name="60 % – Zvýraznění6 4" xfId="371" xr:uid="{00000000-0005-0000-0000-000065000000}"/>
    <cellStyle name="60% - Accent1" xfId="145" xr:uid="{00000000-0005-0000-0000-000066000000}"/>
    <cellStyle name="60% - Accent2" xfId="146" xr:uid="{00000000-0005-0000-0000-000067000000}"/>
    <cellStyle name="60% - Accent3" xfId="147" xr:uid="{00000000-0005-0000-0000-000068000000}"/>
    <cellStyle name="60% - Accent4" xfId="148" xr:uid="{00000000-0005-0000-0000-000069000000}"/>
    <cellStyle name="60% - Accent5" xfId="149" xr:uid="{00000000-0005-0000-0000-00006A000000}"/>
    <cellStyle name="60% - Accent6" xfId="150" xr:uid="{00000000-0005-0000-0000-00006B000000}"/>
    <cellStyle name="Accent1" xfId="151" xr:uid="{00000000-0005-0000-0000-00006C000000}"/>
    <cellStyle name="Accent2" xfId="152" xr:uid="{00000000-0005-0000-0000-00006D000000}"/>
    <cellStyle name="Accent3" xfId="153" xr:uid="{00000000-0005-0000-0000-00006E000000}"/>
    <cellStyle name="Accent4" xfId="154" xr:uid="{00000000-0005-0000-0000-00006F000000}"/>
    <cellStyle name="Accent5" xfId="155" xr:uid="{00000000-0005-0000-0000-000070000000}"/>
    <cellStyle name="Accent6" xfId="156" xr:uid="{00000000-0005-0000-0000-000071000000}"/>
    <cellStyle name="Bad" xfId="157" xr:uid="{00000000-0005-0000-0000-000072000000}"/>
    <cellStyle name="Calculation" xfId="158" xr:uid="{00000000-0005-0000-0000-000073000000}"/>
    <cellStyle name="Calculation 2" xfId="295" xr:uid="{00000000-0005-0000-0000-000074000000}"/>
    <cellStyle name="Celkem" xfId="37" xr:uid="{00000000-0005-0000-0000-000075000000}"/>
    <cellStyle name="Celkem 2" xfId="38" xr:uid="{00000000-0005-0000-0000-000076000000}"/>
    <cellStyle name="Celkem 2 2" xfId="297" xr:uid="{00000000-0005-0000-0000-000077000000}"/>
    <cellStyle name="Celkem 2 3" xfId="159" xr:uid="{00000000-0005-0000-0000-000078000000}"/>
    <cellStyle name="Celkem 3" xfId="246" xr:uid="{00000000-0005-0000-0000-000079000000}"/>
    <cellStyle name="Celkem 4" xfId="352" xr:uid="{00000000-0005-0000-0000-00007A000000}"/>
    <cellStyle name="Comma 2" xfId="39" xr:uid="{00000000-0005-0000-0000-00007B000000}"/>
    <cellStyle name="Čárka 2" xfId="104" xr:uid="{00000000-0005-0000-0000-00007C000000}"/>
    <cellStyle name="Čárka 2 2" xfId="223" xr:uid="{00000000-0005-0000-0000-00007D000000}"/>
    <cellStyle name="Čárka 2 3" xfId="379" xr:uid="{00000000-0005-0000-0000-00007E000000}"/>
    <cellStyle name="Čárka 3" xfId="107" xr:uid="{00000000-0005-0000-0000-00007F000000}"/>
    <cellStyle name="Čárka 4" xfId="232" xr:uid="{00000000-0005-0000-0000-000080000000}"/>
    <cellStyle name="Čárka 5" xfId="319" xr:uid="{00000000-0005-0000-0000-000081000000}"/>
    <cellStyle name="Čárka 6" xfId="339" xr:uid="{00000000-0005-0000-0000-000082000000}"/>
    <cellStyle name="Čárka 7" xfId="383" xr:uid="{B39F46AA-CA9F-4587-9CCB-353BA1BABB8F}"/>
    <cellStyle name="čárky 2" xfId="224" xr:uid="{00000000-0005-0000-0000-000083000000}"/>
    <cellStyle name="čárky 2 2" xfId="226" xr:uid="{00000000-0005-0000-0000-000084000000}"/>
    <cellStyle name="Explanatory Text" xfId="160" xr:uid="{00000000-0005-0000-0000-000085000000}"/>
    <cellStyle name="Good" xfId="161" xr:uid="{00000000-0005-0000-0000-000086000000}"/>
    <cellStyle name="Heading 1" xfId="162" xr:uid="{00000000-0005-0000-0000-000087000000}"/>
    <cellStyle name="Heading 2" xfId="163" xr:uid="{00000000-0005-0000-0000-000088000000}"/>
    <cellStyle name="Heading 3" xfId="164" xr:uid="{00000000-0005-0000-0000-000089000000}"/>
    <cellStyle name="Heading 3 2" xfId="289" xr:uid="{00000000-0005-0000-0000-00008A000000}"/>
    <cellStyle name="Heading 4" xfId="165" xr:uid="{00000000-0005-0000-0000-00008B000000}"/>
    <cellStyle name="Check Cell" xfId="166" xr:uid="{00000000-0005-0000-0000-00008C000000}"/>
    <cellStyle name="Chybně" xfId="287" xr:uid="{00000000-0005-0000-0000-00008D000000}"/>
    <cellStyle name="Chybně 2" xfId="40" xr:uid="{00000000-0005-0000-0000-00008E000000}"/>
    <cellStyle name="Chybně 2 2" xfId="167" xr:uid="{00000000-0005-0000-0000-00008F000000}"/>
    <cellStyle name="Input" xfId="168" xr:uid="{00000000-0005-0000-0000-000090000000}"/>
    <cellStyle name="Input 2" xfId="294" xr:uid="{00000000-0005-0000-0000-000091000000}"/>
    <cellStyle name="Kontrolní buňka" xfId="326" builtinId="23" customBuiltin="1"/>
    <cellStyle name="Kontrolní buňka 2" xfId="41" xr:uid="{00000000-0005-0000-0000-000093000000}"/>
    <cellStyle name="Kontrolní buňka 2 2" xfId="169" xr:uid="{00000000-0005-0000-0000-000094000000}"/>
    <cellStyle name="Kontrolní buňka 3" xfId="242" xr:uid="{00000000-0005-0000-0000-000095000000}"/>
    <cellStyle name="Linked Cell" xfId="170" xr:uid="{00000000-0005-0000-0000-000096000000}"/>
    <cellStyle name="Nadpis 1" xfId="108" builtinId="16" customBuiltin="1"/>
    <cellStyle name="Nadpis 1 2" xfId="42" xr:uid="{00000000-0005-0000-0000-000098000000}"/>
    <cellStyle name="Nadpis 1 2 2" xfId="171" xr:uid="{00000000-0005-0000-0000-000099000000}"/>
    <cellStyle name="Nadpis 2" xfId="109" builtinId="17" customBuiltin="1"/>
    <cellStyle name="Nadpis 2 2" xfId="43" xr:uid="{00000000-0005-0000-0000-00009B000000}"/>
    <cellStyle name="Nadpis 2 2 2" xfId="172" xr:uid="{00000000-0005-0000-0000-00009C000000}"/>
    <cellStyle name="Nadpis 3" xfId="110" builtinId="18" customBuiltin="1"/>
    <cellStyle name="Nadpis 3 2" xfId="44" xr:uid="{00000000-0005-0000-0000-00009E000000}"/>
    <cellStyle name="Nadpis 3 2 2" xfId="290" xr:uid="{00000000-0005-0000-0000-00009F000000}"/>
    <cellStyle name="Nadpis 3 2 3" xfId="173" xr:uid="{00000000-0005-0000-0000-0000A0000000}"/>
    <cellStyle name="Nadpis 4" xfId="111" builtinId="19" customBuiltin="1"/>
    <cellStyle name="Nadpis 4 2" xfId="45" xr:uid="{00000000-0005-0000-0000-0000A2000000}"/>
    <cellStyle name="Nadpis 4 2 2" xfId="174" xr:uid="{00000000-0005-0000-0000-0000A3000000}"/>
    <cellStyle name="Název" xfId="46" xr:uid="{00000000-0005-0000-0000-0000A4000000}"/>
    <cellStyle name="Název 2" xfId="47" xr:uid="{00000000-0005-0000-0000-0000A5000000}"/>
    <cellStyle name="Název 2 2" xfId="175" xr:uid="{00000000-0005-0000-0000-0000A6000000}"/>
    <cellStyle name="Název 3" xfId="233" xr:uid="{00000000-0005-0000-0000-0000A7000000}"/>
    <cellStyle name="Neutral" xfId="176" xr:uid="{00000000-0005-0000-0000-0000A8000000}"/>
    <cellStyle name="Neutrální 2" xfId="48" xr:uid="{00000000-0005-0000-0000-0000A9000000}"/>
    <cellStyle name="Neutrální 2 2" xfId="177" xr:uid="{00000000-0005-0000-0000-0000AA000000}"/>
    <cellStyle name="Neutrální 3" xfId="237" xr:uid="{00000000-0005-0000-0000-0000AB000000}"/>
    <cellStyle name="Neutrální 4" xfId="365" xr:uid="{00000000-0005-0000-0000-0000AC000000}"/>
    <cellStyle name="Normal 2" xfId="49" xr:uid="{00000000-0005-0000-0000-0000AD000000}"/>
    <cellStyle name="Normal 2 2" xfId="178" xr:uid="{00000000-0005-0000-0000-0000AE000000}"/>
    <cellStyle name="Normal 3" xfId="50" xr:uid="{00000000-0005-0000-0000-0000AF000000}"/>
    <cellStyle name="Normální" xfId="0" builtinId="0"/>
    <cellStyle name="Normální 10" xfId="51" xr:uid="{00000000-0005-0000-0000-0000B1000000}"/>
    <cellStyle name="Normální 10 2" xfId="179" xr:uid="{00000000-0005-0000-0000-0000B2000000}"/>
    <cellStyle name="Normální 11" xfId="52" xr:uid="{00000000-0005-0000-0000-0000B3000000}"/>
    <cellStyle name="Normální 11 2" xfId="302" xr:uid="{00000000-0005-0000-0000-0000B4000000}"/>
    <cellStyle name="Normální 11 2 2" xfId="349" xr:uid="{00000000-0005-0000-0000-0000B5000000}"/>
    <cellStyle name="Normální 11 3" xfId="311" xr:uid="{00000000-0005-0000-0000-0000B6000000}"/>
    <cellStyle name="Normální 11 4" xfId="180" xr:uid="{00000000-0005-0000-0000-0000B7000000}"/>
    <cellStyle name="Normální 12" xfId="101" xr:uid="{00000000-0005-0000-0000-0000B8000000}"/>
    <cellStyle name="Normální 12 2" xfId="105" xr:uid="{00000000-0005-0000-0000-0000B9000000}"/>
    <cellStyle name="Normální 12 2 2" xfId="222" xr:uid="{00000000-0005-0000-0000-0000BA000000}"/>
    <cellStyle name="Normální 12 2 3" xfId="337" xr:uid="{00000000-0005-0000-0000-0000BB000000}"/>
    <cellStyle name="Normální 12 3" xfId="225" xr:uid="{00000000-0005-0000-0000-0000BC000000}"/>
    <cellStyle name="Normální 13" xfId="102" xr:uid="{00000000-0005-0000-0000-0000BD000000}"/>
    <cellStyle name="Normální 13 2" xfId="103" xr:uid="{00000000-0005-0000-0000-0000BE000000}"/>
    <cellStyle name="Normální 14" xfId="106" xr:uid="{00000000-0005-0000-0000-0000BF000000}"/>
    <cellStyle name="Normální 14 2" xfId="234" xr:uid="{00000000-0005-0000-0000-0000C0000000}"/>
    <cellStyle name="normální 14 2 2" xfId="301" xr:uid="{00000000-0005-0000-0000-0000C1000000}"/>
    <cellStyle name="normální 14 2 2 2" xfId="348" xr:uid="{00000000-0005-0000-0000-0000C2000000}"/>
    <cellStyle name="Normální 15" xfId="281" xr:uid="{00000000-0005-0000-0000-0000C3000000}"/>
    <cellStyle name="Normální 16" xfId="112" xr:uid="{00000000-0005-0000-0000-0000C4000000}"/>
    <cellStyle name="Normální 17" xfId="318" xr:uid="{00000000-0005-0000-0000-0000C5000000}"/>
    <cellStyle name="Normální 18" xfId="334" xr:uid="{00000000-0005-0000-0000-0000C6000000}"/>
    <cellStyle name="Normální 19" xfId="378" xr:uid="{00000000-0005-0000-0000-0000C7000000}"/>
    <cellStyle name="normální 2" xfId="53" xr:uid="{00000000-0005-0000-0000-0000C8000000}"/>
    <cellStyle name="Normální 2 10" xfId="273" xr:uid="{00000000-0005-0000-0000-0000C9000000}"/>
    <cellStyle name="Normální 2 11" xfId="283" xr:uid="{00000000-0005-0000-0000-0000CA000000}"/>
    <cellStyle name="Normální 2 12" xfId="286" xr:uid="{00000000-0005-0000-0000-0000CB000000}"/>
    <cellStyle name="Normální 2 13" xfId="114" xr:uid="{00000000-0005-0000-0000-0000CC000000}"/>
    <cellStyle name="normální 2 2" xfId="54" xr:uid="{00000000-0005-0000-0000-0000CD000000}"/>
    <cellStyle name="normální 2 2 2" xfId="228" xr:uid="{00000000-0005-0000-0000-0000CE000000}"/>
    <cellStyle name="normální 2 2 3" xfId="272" xr:uid="{00000000-0005-0000-0000-0000CF000000}"/>
    <cellStyle name="normální 2 2 3 2" xfId="341" xr:uid="{00000000-0005-0000-0000-0000D0000000}"/>
    <cellStyle name="normální 2 2 4" xfId="181" xr:uid="{00000000-0005-0000-0000-0000D1000000}"/>
    <cellStyle name="Normální 2 2 4 2" xfId="375" xr:uid="{00000000-0005-0000-0000-0000D2000000}"/>
    <cellStyle name="Normální 2 2 5" xfId="376" xr:uid="{00000000-0005-0000-0000-0000D3000000}"/>
    <cellStyle name="normální 2 3" xfId="55" xr:uid="{00000000-0005-0000-0000-0000D4000000}"/>
    <cellStyle name="normální 2 3 2" xfId="56" xr:uid="{00000000-0005-0000-0000-0000D5000000}"/>
    <cellStyle name="normální 2 3 2 2" xfId="57" xr:uid="{00000000-0005-0000-0000-0000D6000000}"/>
    <cellStyle name="normální 2 3 2 2 2" xfId="184" xr:uid="{00000000-0005-0000-0000-0000D7000000}"/>
    <cellStyle name="normální 2 3 2 3" xfId="183" xr:uid="{00000000-0005-0000-0000-0000D8000000}"/>
    <cellStyle name="normální 2 3 2_PV III. Rozpis rozpočtu VŠ 2011_final_PV" xfId="58" xr:uid="{00000000-0005-0000-0000-0000D9000000}"/>
    <cellStyle name="normální 2 3 3" xfId="229" xr:uid="{00000000-0005-0000-0000-0000DA000000}"/>
    <cellStyle name="normální 2 3 4" xfId="230" xr:uid="{00000000-0005-0000-0000-0000DB000000}"/>
    <cellStyle name="normální 2 3 5" xfId="182" xr:uid="{00000000-0005-0000-0000-0000DC000000}"/>
    <cellStyle name="normální 2 3_PV III. Rozpis rozpočtu VŠ 2011_final_PV" xfId="59" xr:uid="{00000000-0005-0000-0000-0000DD000000}"/>
    <cellStyle name="normální 2 4" xfId="60" xr:uid="{00000000-0005-0000-0000-0000DE000000}"/>
    <cellStyle name="normální 2 4 2" xfId="61" xr:uid="{00000000-0005-0000-0000-0000DF000000}"/>
    <cellStyle name="normální 2 4 2 2" xfId="186" xr:uid="{00000000-0005-0000-0000-0000E0000000}"/>
    <cellStyle name="normální 2 4 3" xfId="185" xr:uid="{00000000-0005-0000-0000-0000E1000000}"/>
    <cellStyle name="normální 2 4_PV III. Rozpis rozpočtu VŠ 2011_final_PV" xfId="62" xr:uid="{00000000-0005-0000-0000-0000E2000000}"/>
    <cellStyle name="normální 2 5" xfId="63" xr:uid="{00000000-0005-0000-0000-0000E3000000}"/>
    <cellStyle name="normální 2 5 2" xfId="187" xr:uid="{00000000-0005-0000-0000-0000E4000000}"/>
    <cellStyle name="Normální 2 6" xfId="100" xr:uid="{00000000-0005-0000-0000-0000E5000000}"/>
    <cellStyle name="normální 2 6 2" xfId="227" xr:uid="{00000000-0005-0000-0000-0000E6000000}"/>
    <cellStyle name="Normální 2 6 2 2" xfId="380" xr:uid="{00000000-0005-0000-0000-0000E7000000}"/>
    <cellStyle name="Normální 2 7" xfId="274" xr:uid="{00000000-0005-0000-0000-0000E8000000}"/>
    <cellStyle name="Normální 2 8" xfId="285" xr:uid="{00000000-0005-0000-0000-0000E9000000}"/>
    <cellStyle name="Normální 2 9" xfId="277" xr:uid="{00000000-0005-0000-0000-0000EA000000}"/>
    <cellStyle name="normální 2_CP2012" xfId="64" xr:uid="{00000000-0005-0000-0000-0000EB000000}"/>
    <cellStyle name="Normální 20" xfId="381" xr:uid="{00000000-0005-0000-0000-0000EC000000}"/>
    <cellStyle name="normální 3" xfId="65" xr:uid="{00000000-0005-0000-0000-0000ED000000}"/>
    <cellStyle name="normální 3 10" xfId="188" xr:uid="{00000000-0005-0000-0000-0000EE000000}"/>
    <cellStyle name="Normální 3 10 2" xfId="372" xr:uid="{00000000-0005-0000-0000-0000EF000000}"/>
    <cellStyle name="normální 3 2" xfId="66" xr:uid="{00000000-0005-0000-0000-0000F0000000}"/>
    <cellStyle name="normální 3 2 2" xfId="189" xr:uid="{00000000-0005-0000-0000-0000F1000000}"/>
    <cellStyle name="Normální 3 2 2 2" xfId="374" xr:uid="{00000000-0005-0000-0000-0000F2000000}"/>
    <cellStyle name="Normální 3 3" xfId="271" xr:uid="{00000000-0005-0000-0000-0000F3000000}"/>
    <cellStyle name="Normální 3 3 2" xfId="340" xr:uid="{00000000-0005-0000-0000-0000F4000000}"/>
    <cellStyle name="Normální 3 4" xfId="284" xr:uid="{00000000-0005-0000-0000-0000F5000000}"/>
    <cellStyle name="Normální 3 4 2" xfId="347" xr:uid="{00000000-0005-0000-0000-0000F6000000}"/>
    <cellStyle name="Normální 3 5" xfId="280" xr:uid="{00000000-0005-0000-0000-0000F7000000}"/>
    <cellStyle name="Normální 3 5 2" xfId="345" xr:uid="{00000000-0005-0000-0000-0000F8000000}"/>
    <cellStyle name="Normální 3 6" xfId="279" xr:uid="{00000000-0005-0000-0000-0000F9000000}"/>
    <cellStyle name="Normální 3 6 2" xfId="344" xr:uid="{00000000-0005-0000-0000-0000FA000000}"/>
    <cellStyle name="Normální 3 7" xfId="282" xr:uid="{00000000-0005-0000-0000-0000FB000000}"/>
    <cellStyle name="Normální 3 7 2" xfId="346" xr:uid="{00000000-0005-0000-0000-0000FC000000}"/>
    <cellStyle name="Normální 3 8" xfId="278" xr:uid="{00000000-0005-0000-0000-0000FD000000}"/>
    <cellStyle name="Normální 3 8 2" xfId="343" xr:uid="{00000000-0005-0000-0000-0000FE000000}"/>
    <cellStyle name="Normální 3 9" xfId="304" xr:uid="{00000000-0005-0000-0000-0000FF000000}"/>
    <cellStyle name="normální 3_CP2012" xfId="67" xr:uid="{00000000-0005-0000-0000-000000010000}"/>
    <cellStyle name="normální 4" xfId="68" xr:uid="{00000000-0005-0000-0000-000001010000}"/>
    <cellStyle name="normální 4 2" xfId="69" xr:uid="{00000000-0005-0000-0000-000002010000}"/>
    <cellStyle name="normální 4 2 2" xfId="191" xr:uid="{00000000-0005-0000-0000-000003010000}"/>
    <cellStyle name="Normální 4 3" xfId="306" xr:uid="{00000000-0005-0000-0000-000004010000}"/>
    <cellStyle name="normální 4 4" xfId="190" xr:uid="{00000000-0005-0000-0000-000005010000}"/>
    <cellStyle name="Normální 4 4 2" xfId="377" xr:uid="{00000000-0005-0000-0000-000006010000}"/>
    <cellStyle name="normální 4_PV Rozpis rozpočtu VŠ 2011 III - tabulkové přílohy" xfId="70" xr:uid="{00000000-0005-0000-0000-000007010000}"/>
    <cellStyle name="Normální 5" xfId="71" xr:uid="{00000000-0005-0000-0000-000008010000}"/>
    <cellStyle name="normální 5 2" xfId="72" xr:uid="{00000000-0005-0000-0000-000009010000}"/>
    <cellStyle name="normální 5 2 2" xfId="193" xr:uid="{00000000-0005-0000-0000-00000A010000}"/>
    <cellStyle name="Normální 5 3" xfId="307" xr:uid="{00000000-0005-0000-0000-00000B010000}"/>
    <cellStyle name="Normální 5 4" xfId="192" xr:uid="{00000000-0005-0000-0000-00000C010000}"/>
    <cellStyle name="Normální 5 5" xfId="314" xr:uid="{00000000-0005-0000-0000-00000D010000}"/>
    <cellStyle name="Normální 5 6" xfId="313" xr:uid="{00000000-0005-0000-0000-00000E010000}"/>
    <cellStyle name="Normální 5 7" xfId="317" xr:uid="{00000000-0005-0000-0000-00000F010000}"/>
    <cellStyle name="Normální 5 8" xfId="335" xr:uid="{00000000-0005-0000-0000-000010010000}"/>
    <cellStyle name="Normální 6" xfId="73" xr:uid="{00000000-0005-0000-0000-000011010000}"/>
    <cellStyle name="Normální 6 2" xfId="74" xr:uid="{00000000-0005-0000-0000-000012010000}"/>
    <cellStyle name="Normální 6 2 2" xfId="195" xr:uid="{00000000-0005-0000-0000-000013010000}"/>
    <cellStyle name="Normální 6 3" xfId="305" xr:uid="{00000000-0005-0000-0000-000014010000}"/>
    <cellStyle name="Normální 6 4" xfId="194" xr:uid="{00000000-0005-0000-0000-000015010000}"/>
    <cellStyle name="normální 7" xfId="75" xr:uid="{00000000-0005-0000-0000-000016010000}"/>
    <cellStyle name="Normální 7 2" xfId="308" xr:uid="{00000000-0005-0000-0000-000017010000}"/>
    <cellStyle name="normální 7 3" xfId="196" xr:uid="{00000000-0005-0000-0000-000018010000}"/>
    <cellStyle name="normální 7 4" xfId="315" xr:uid="{00000000-0005-0000-0000-000019010000}"/>
    <cellStyle name="normální 7 5" xfId="316" xr:uid="{00000000-0005-0000-0000-00001A010000}"/>
    <cellStyle name="normální 7 6" xfId="312" xr:uid="{00000000-0005-0000-0000-00001B010000}"/>
    <cellStyle name="normální 7 7" xfId="336" xr:uid="{00000000-0005-0000-0000-00001C010000}"/>
    <cellStyle name="Normální 8" xfId="76" xr:uid="{00000000-0005-0000-0000-00001D010000}"/>
    <cellStyle name="Normální 8 2" xfId="77" xr:uid="{00000000-0005-0000-0000-00001E010000}"/>
    <cellStyle name="Normální 8 2 2" xfId="198" xr:uid="{00000000-0005-0000-0000-00001F010000}"/>
    <cellStyle name="Normální 8 3" xfId="309" xr:uid="{00000000-0005-0000-0000-000020010000}"/>
    <cellStyle name="Normální 8 4" xfId="197" xr:uid="{00000000-0005-0000-0000-000021010000}"/>
    <cellStyle name="Normální 9" xfId="78" xr:uid="{00000000-0005-0000-0000-000022010000}"/>
    <cellStyle name="Normální 9 2" xfId="310" xr:uid="{00000000-0005-0000-0000-000023010000}"/>
    <cellStyle name="Normální 9 3" xfId="199" xr:uid="{00000000-0005-0000-0000-000024010000}"/>
    <cellStyle name="normální_model_rozpocet_23112009-1" xfId="79" xr:uid="{00000000-0005-0000-0000-000025010000}"/>
    <cellStyle name="normální_návrh CP k 23.11.03" xfId="80" xr:uid="{00000000-0005-0000-0000-000026010000}"/>
    <cellStyle name="Note" xfId="200" xr:uid="{00000000-0005-0000-0000-000027010000}"/>
    <cellStyle name="Note 2" xfId="300" xr:uid="{00000000-0005-0000-0000-000028010000}"/>
    <cellStyle name="Output" xfId="201" xr:uid="{00000000-0005-0000-0000-000029010000}"/>
    <cellStyle name="Output 2" xfId="298" xr:uid="{00000000-0005-0000-0000-00002A010000}"/>
    <cellStyle name="Pevný" xfId="275" xr:uid="{00000000-0005-0000-0000-00002B010000}"/>
    <cellStyle name="Poznámka 2" xfId="81" xr:uid="{00000000-0005-0000-0000-00002C010000}"/>
    <cellStyle name="Poznámka 2 2" xfId="296" xr:uid="{00000000-0005-0000-0000-00002D010000}"/>
    <cellStyle name="Poznámka 2 3" xfId="202" xr:uid="{00000000-0005-0000-0000-00002E010000}"/>
    <cellStyle name="Poznámka 2 3 2" xfId="373" xr:uid="{00000000-0005-0000-0000-00002F010000}"/>
    <cellStyle name="Poznámka 3" xfId="244" xr:uid="{00000000-0005-0000-0000-000030010000}"/>
    <cellStyle name="procent 2" xfId="82" xr:uid="{00000000-0005-0000-0000-000031010000}"/>
    <cellStyle name="procent 2 2" xfId="113" xr:uid="{00000000-0005-0000-0000-000032010000}"/>
    <cellStyle name="procent 3" xfId="83" xr:uid="{00000000-0005-0000-0000-000033010000}"/>
    <cellStyle name="procent 3 2" xfId="203" xr:uid="{00000000-0005-0000-0000-000034010000}"/>
    <cellStyle name="procent 4" xfId="84" xr:uid="{00000000-0005-0000-0000-000035010000}"/>
    <cellStyle name="procent 4 2" xfId="204" xr:uid="{00000000-0005-0000-0000-000036010000}"/>
    <cellStyle name="Procenta" xfId="382" builtinId="5"/>
    <cellStyle name="Procenta 2" xfId="85" xr:uid="{00000000-0005-0000-0000-000037010000}"/>
    <cellStyle name="Procenta 2 2" xfId="276" xr:uid="{00000000-0005-0000-0000-000038010000}"/>
    <cellStyle name="Procenta 2 2 2" xfId="342" xr:uid="{00000000-0005-0000-0000-000039010000}"/>
    <cellStyle name="Procenta 2 3" xfId="205" xr:uid="{00000000-0005-0000-0000-00003A010000}"/>
    <cellStyle name="Procenta 3" xfId="288" xr:uid="{00000000-0005-0000-0000-00003B010000}"/>
    <cellStyle name="Procenta 3 2" xfId="303" xr:uid="{00000000-0005-0000-0000-00003C010000}"/>
    <cellStyle name="Procenta 3 2 2" xfId="350" xr:uid="{00000000-0005-0000-0000-00003D010000}"/>
    <cellStyle name="Procenta 4" xfId="231" xr:uid="{00000000-0005-0000-0000-00003E010000}"/>
    <cellStyle name="Procenta 5" xfId="338" xr:uid="{00000000-0005-0000-0000-00003F010000}"/>
    <cellStyle name="Propojená buňka" xfId="325" builtinId="24" customBuiltin="1"/>
    <cellStyle name="Propojená buňka 2" xfId="86" xr:uid="{00000000-0005-0000-0000-000041010000}"/>
    <cellStyle name="Propojená buňka 2 2" xfId="206" xr:uid="{00000000-0005-0000-0000-000042010000}"/>
    <cellStyle name="Propojená buňka 3" xfId="241" xr:uid="{00000000-0005-0000-0000-000043010000}"/>
    <cellStyle name="Správně" xfId="320" builtinId="26" customBuiltin="1"/>
    <cellStyle name="Správně 2" xfId="87" xr:uid="{00000000-0005-0000-0000-000045010000}"/>
    <cellStyle name="Správně 2 2" xfId="207" xr:uid="{00000000-0005-0000-0000-000046010000}"/>
    <cellStyle name="Správně 3" xfId="235" xr:uid="{00000000-0005-0000-0000-000047010000}"/>
    <cellStyle name="Špatně" xfId="321" builtinId="27" customBuiltin="1"/>
    <cellStyle name="Špatně 2" xfId="236" xr:uid="{00000000-0005-0000-0000-000049010000}"/>
    <cellStyle name="Text upozornění" xfId="88" xr:uid="{00000000-0005-0000-0000-00004A010000}"/>
    <cellStyle name="Text upozornění 2" xfId="89" xr:uid="{00000000-0005-0000-0000-00004B010000}"/>
    <cellStyle name="Text upozornění 2 2" xfId="208" xr:uid="{00000000-0005-0000-0000-00004C010000}"/>
    <cellStyle name="Text upozornění 3" xfId="243" xr:uid="{00000000-0005-0000-0000-00004D010000}"/>
    <cellStyle name="Text upozornění 4" xfId="351" xr:uid="{00000000-0005-0000-0000-00004E010000}"/>
    <cellStyle name="Title" xfId="209" xr:uid="{00000000-0005-0000-0000-00004F010000}"/>
    <cellStyle name="Total" xfId="210" xr:uid="{00000000-0005-0000-0000-000050010000}"/>
    <cellStyle name="Total 2" xfId="299" xr:uid="{00000000-0005-0000-0000-000051010000}"/>
    <cellStyle name="Vstup" xfId="322" builtinId="20" customBuiltin="1"/>
    <cellStyle name="Vstup 2" xfId="90" xr:uid="{00000000-0005-0000-0000-000053010000}"/>
    <cellStyle name="Vstup 2 2" xfId="293" xr:uid="{00000000-0005-0000-0000-000054010000}"/>
    <cellStyle name="Vstup 2 3" xfId="211" xr:uid="{00000000-0005-0000-0000-000055010000}"/>
    <cellStyle name="Vstup 3" xfId="238" xr:uid="{00000000-0005-0000-0000-000056010000}"/>
    <cellStyle name="Výpočet" xfId="324" builtinId="22" customBuiltin="1"/>
    <cellStyle name="Výpočet 2" xfId="91" xr:uid="{00000000-0005-0000-0000-000058010000}"/>
    <cellStyle name="Výpočet 2 2" xfId="292" xr:uid="{00000000-0005-0000-0000-000059010000}"/>
    <cellStyle name="Výpočet 2 3" xfId="212" xr:uid="{00000000-0005-0000-0000-00005A010000}"/>
    <cellStyle name="Výpočet 3" xfId="240" xr:uid="{00000000-0005-0000-0000-00005B010000}"/>
    <cellStyle name="Výstup" xfId="323" builtinId="21" customBuiltin="1"/>
    <cellStyle name="Výstup 2" xfId="92" xr:uid="{00000000-0005-0000-0000-00005D010000}"/>
    <cellStyle name="Výstup 2 2" xfId="291" xr:uid="{00000000-0005-0000-0000-00005E010000}"/>
    <cellStyle name="Výstup 2 3" xfId="213" xr:uid="{00000000-0005-0000-0000-00005F010000}"/>
    <cellStyle name="Výstup 3" xfId="239" xr:uid="{00000000-0005-0000-0000-000060010000}"/>
    <cellStyle name="Vysvětlující text" xfId="327" builtinId="53" customBuiltin="1"/>
    <cellStyle name="Vysvětlující text 2" xfId="93" xr:uid="{00000000-0005-0000-0000-000062010000}"/>
    <cellStyle name="Vysvětlující text 2 2" xfId="214" xr:uid="{00000000-0005-0000-0000-000063010000}"/>
    <cellStyle name="Vysvětlující text 3" xfId="245" xr:uid="{00000000-0005-0000-0000-000064010000}"/>
    <cellStyle name="Warning Text" xfId="215" xr:uid="{00000000-0005-0000-0000-000065010000}"/>
    <cellStyle name="Zvýraznění 1" xfId="328" builtinId="29" customBuiltin="1"/>
    <cellStyle name="Zvýraznění 1 2" xfId="94" xr:uid="{00000000-0005-0000-0000-000067010000}"/>
    <cellStyle name="Zvýraznění 1 2 2" xfId="216" xr:uid="{00000000-0005-0000-0000-000068010000}"/>
    <cellStyle name="Zvýraznění 1 3" xfId="247" xr:uid="{00000000-0005-0000-0000-000069010000}"/>
    <cellStyle name="Zvýraznění 2" xfId="329" builtinId="33" customBuiltin="1"/>
    <cellStyle name="Zvýraznění 2 2" xfId="95" xr:uid="{00000000-0005-0000-0000-00006B010000}"/>
    <cellStyle name="Zvýraznění 2 2 2" xfId="217" xr:uid="{00000000-0005-0000-0000-00006C010000}"/>
    <cellStyle name="Zvýraznění 2 3" xfId="251" xr:uid="{00000000-0005-0000-0000-00006D010000}"/>
    <cellStyle name="Zvýraznění 3" xfId="330" builtinId="37" customBuiltin="1"/>
    <cellStyle name="Zvýraznění 3 2" xfId="96" xr:uid="{00000000-0005-0000-0000-00006F010000}"/>
    <cellStyle name="Zvýraznění 3 2 2" xfId="218" xr:uid="{00000000-0005-0000-0000-000070010000}"/>
    <cellStyle name="Zvýraznění 3 3" xfId="255" xr:uid="{00000000-0005-0000-0000-000071010000}"/>
    <cellStyle name="Zvýraznění 4" xfId="331" builtinId="41" customBuiltin="1"/>
    <cellStyle name="Zvýraznění 4 2" xfId="97" xr:uid="{00000000-0005-0000-0000-000073010000}"/>
    <cellStyle name="Zvýraznění 4 2 2" xfId="219" xr:uid="{00000000-0005-0000-0000-000074010000}"/>
    <cellStyle name="Zvýraznění 4 3" xfId="259" xr:uid="{00000000-0005-0000-0000-000075010000}"/>
    <cellStyle name="Zvýraznění 5" xfId="332" builtinId="45" customBuiltin="1"/>
    <cellStyle name="Zvýraznění 5 2" xfId="98" xr:uid="{00000000-0005-0000-0000-000077010000}"/>
    <cellStyle name="Zvýraznění 5 2 2" xfId="220" xr:uid="{00000000-0005-0000-0000-000078010000}"/>
    <cellStyle name="Zvýraznění 5 3" xfId="263" xr:uid="{00000000-0005-0000-0000-000079010000}"/>
    <cellStyle name="Zvýraznění 6" xfId="333" builtinId="49" customBuiltin="1"/>
    <cellStyle name="Zvýraznění 6 2" xfId="99" xr:uid="{00000000-0005-0000-0000-00007B010000}"/>
    <cellStyle name="Zvýraznění 6 2 2" xfId="221" xr:uid="{00000000-0005-0000-0000-00007C010000}"/>
    <cellStyle name="Zvýraznění 6 3" xfId="267" xr:uid="{00000000-0005-0000-0000-00007D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Pozadavky_CP_rozpocet_2019_HS_IRP_CZS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EF-FINANCOVANI/ROZPOCTY/ROZPOCET_MU/2019/02_P&#345;&#237;prava/02_po&#382;adavky%20HS%20na%20CP/Konsolidovan&#233;%20po&#382;adavky_CP_2019_FINAL%20po%20porad&#283;%20veden&#237;%200502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EF-FINANCOVANI/ROZPOCTY/ROZPOCET_MU/2020/02_P&#345;&#237;prava/02_po&#382;adavky%20HS%20na%20CP/99%20RMU/KK_Po&#382;adavky_CP_rozpo&#269;et_2020_RMU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.%20Provozn&#237;%20v&#283;ci\3.%20Rozpo&#269;et%20OV\2020\2.%20Po&#382;adavky_CP_rozpo&#269;et_2020_O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zadavky HS na CP"/>
      <sheetName val="rozevírací seznamy"/>
    </sheetNames>
    <sheetDataSet>
      <sheetData sheetId="0" refreshError="1"/>
      <sheetData sheetId="1">
        <row r="2">
          <cell r="A2" t="str">
            <v>CP</v>
          </cell>
        </row>
        <row r="3">
          <cell r="A3" t="str">
            <v>SPOLUF NEI</v>
          </cell>
        </row>
        <row r="4">
          <cell r="A4" t="str">
            <v>SPOLUF INV</v>
          </cell>
        </row>
        <row r="5">
          <cell r="A5" t="str">
            <v>IRP</v>
          </cell>
        </row>
        <row r="6">
          <cell r="A6" t="str">
            <v>INV</v>
          </cell>
        </row>
        <row r="20">
          <cell r="A20" t="str">
            <v>Lékařská fakulta</v>
          </cell>
        </row>
        <row r="21">
          <cell r="A21" t="str">
            <v>Filozofická fakulta</v>
          </cell>
        </row>
        <row r="22">
          <cell r="A22" t="str">
            <v>Právnická fakulta</v>
          </cell>
        </row>
        <row r="23">
          <cell r="A23" t="str">
            <v>Fakulta sociálních studií</v>
          </cell>
        </row>
        <row r="24">
          <cell r="A24" t="str">
            <v>Přírodovědecká fakulta</v>
          </cell>
        </row>
        <row r="25">
          <cell r="A25" t="str">
            <v>Fakulta informatiky</v>
          </cell>
        </row>
        <row r="26">
          <cell r="A26" t="str">
            <v>Pedagogická fakulta</v>
          </cell>
        </row>
        <row r="27">
          <cell r="A27" t="str">
            <v>Fakulta sportovních studií</v>
          </cell>
        </row>
        <row r="28">
          <cell r="A28" t="str">
            <v>Ekonomicko-správní fakulta</v>
          </cell>
        </row>
        <row r="29">
          <cell r="A29" t="str">
            <v>CEITEC</v>
          </cell>
        </row>
        <row r="30">
          <cell r="A30" t="str">
            <v>Centrální řídící struktura CEITEC</v>
          </cell>
        </row>
        <row r="31">
          <cell r="A31" t="str">
            <v>Správa kolejí a menz</v>
          </cell>
        </row>
        <row r="32">
          <cell r="A32" t="str">
            <v>Správa UKB</v>
          </cell>
        </row>
        <row r="33">
          <cell r="A33" t="str">
            <v>Univerzitní centrum Telč</v>
          </cell>
        </row>
        <row r="34">
          <cell r="A34" t="str">
            <v>Stř.pro pomoc stud. se spec. nároky</v>
          </cell>
        </row>
        <row r="35">
          <cell r="A35" t="str">
            <v>Centrum pro transfer technologií</v>
          </cell>
        </row>
        <row r="36">
          <cell r="A36" t="str">
            <v>Ústav výpočetní techniky</v>
          </cell>
        </row>
        <row r="37">
          <cell r="A37" t="str">
            <v>Centrum jazykového vzdělávání</v>
          </cell>
        </row>
        <row r="38">
          <cell r="A38" t="str">
            <v>Centrum zahraniční spolupráce</v>
          </cell>
        </row>
        <row r="39">
          <cell r="A39" t="str">
            <v>Rektorát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 CELKEM"/>
      <sheetName val="CP RMU"/>
      <sheetName val="CJV+CUS"/>
      <sheetName val="IP"/>
      <sheetName val="jiné"/>
      <sheetName val="Pozadavky HS na CP"/>
      <sheetName val="Přehled navýšení 2019"/>
      <sheetName val="Pozadavky RMU na CP"/>
      <sheetName val="Lis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CP</v>
          </cell>
        </row>
        <row r="3">
          <cell r="A3" t="str">
            <v>SPOLUF NEI</v>
          </cell>
        </row>
        <row r="4">
          <cell r="A4" t="str">
            <v>SPOLUF INV</v>
          </cell>
        </row>
        <row r="5">
          <cell r="A5" t="str">
            <v>INV</v>
          </cell>
        </row>
        <row r="9">
          <cell r="A9" t="str">
            <v>pror. pro internacionalizaci</v>
          </cell>
        </row>
        <row r="10">
          <cell r="A10" t="str">
            <v>pror. pro výzkum</v>
          </cell>
        </row>
        <row r="11">
          <cell r="A11" t="str">
            <v>pror. pro záležitosti studentů</v>
          </cell>
        </row>
        <row r="12">
          <cell r="A12" t="str">
            <v>pror. pro studium a IT</v>
          </cell>
        </row>
        <row r="13">
          <cell r="A13" t="str">
            <v>pror. pro rozvoj</v>
          </cell>
        </row>
        <row r="14">
          <cell r="A14" t="str">
            <v>pror. pro vnější vztahy</v>
          </cell>
        </row>
        <row r="15">
          <cell r="A15" t="str">
            <v>kvestorka</v>
          </cell>
        </row>
        <row r="16">
          <cell r="A16" t="str">
            <v>kancléřka</v>
          </cell>
        </row>
        <row r="17">
          <cell r="A17" t="str">
            <v>řed. pro komunikaci</v>
          </cell>
        </row>
        <row r="18">
          <cell r="A18" t="str">
            <v>řed. pro strategii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zadavky RMU na CP"/>
      <sheetName val="Vzor pro vyplnění"/>
      <sheetName val="List1"/>
    </sheetNames>
    <sheetDataSet>
      <sheetData sheetId="0"/>
      <sheetData sheetId="1"/>
      <sheetData sheetId="2">
        <row r="2">
          <cell r="A2" t="str">
            <v>CP</v>
          </cell>
        </row>
        <row r="3">
          <cell r="A3" t="str">
            <v>SPOLUF NEI</v>
          </cell>
        </row>
        <row r="4">
          <cell r="A4" t="str">
            <v>SPOLUF INV</v>
          </cell>
        </row>
        <row r="5">
          <cell r="A5" t="str">
            <v>IRP</v>
          </cell>
        </row>
        <row r="6">
          <cell r="A6" t="str">
            <v>INV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zadavky RMU na CP"/>
      <sheetName val="Vzor pro vyplnění"/>
      <sheetName val="List1"/>
    </sheetNames>
    <sheetDataSet>
      <sheetData sheetId="0" refreshError="1"/>
      <sheetData sheetId="1" refreshError="1"/>
      <sheetData sheetId="2">
        <row r="2">
          <cell r="A2" t="str">
            <v>CP</v>
          </cell>
        </row>
        <row r="3">
          <cell r="A3" t="str">
            <v>SPOLUF NEI</v>
          </cell>
        </row>
        <row r="4">
          <cell r="A4" t="str">
            <v>SPOLUF INV</v>
          </cell>
        </row>
        <row r="5">
          <cell r="A5" t="str">
            <v>IRP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M56"/>
  <sheetViews>
    <sheetView showGridLines="0" workbookViewId="0"/>
  </sheetViews>
  <sheetFormatPr defaultColWidth="11.44140625" defaultRowHeight="13.8" x14ac:dyDescent="0.3"/>
  <cols>
    <col min="1" max="1" width="4.44140625" style="1" customWidth="1"/>
    <col min="2" max="2" width="10.33203125" style="1" customWidth="1"/>
    <col min="3" max="3" width="13.5546875" style="1" customWidth="1"/>
    <col min="4" max="4" width="13.33203125" style="1" customWidth="1"/>
    <col min="5" max="6" width="12.6640625" style="1" customWidth="1"/>
    <col min="7" max="7" width="12" style="1" customWidth="1"/>
    <col min="8" max="8" width="12.33203125" style="1" customWidth="1"/>
    <col min="9" max="9" width="11.5546875" style="1" customWidth="1"/>
    <col min="10" max="10" width="12.44140625" style="1" customWidth="1"/>
    <col min="11" max="11" width="11.33203125" style="1" customWidth="1"/>
    <col min="12" max="12" width="10" style="11" customWidth="1"/>
    <col min="13" max="13" width="10.5546875" style="1" customWidth="1"/>
    <col min="14" max="16384" width="11.44140625" style="1"/>
  </cols>
  <sheetData>
    <row r="1" spans="1:13" ht="26.4" x14ac:dyDescent="0.45">
      <c r="A1" s="22" t="s">
        <v>505</v>
      </c>
      <c r="B1" s="23"/>
    </row>
    <row r="2" spans="1:13" ht="22.5" customHeight="1" x14ac:dyDescent="0.3">
      <c r="A2" s="1115" t="s">
        <v>506</v>
      </c>
      <c r="B2" s="1115"/>
      <c r="C2" s="1115"/>
      <c r="D2" s="1115"/>
      <c r="E2" s="1115"/>
      <c r="F2" s="1115"/>
      <c r="G2" s="1115"/>
      <c r="H2" s="1115"/>
      <c r="I2" s="1115"/>
      <c r="J2" s="1115"/>
      <c r="K2" s="1115"/>
      <c r="L2" s="1115"/>
      <c r="M2" s="1115"/>
    </row>
    <row r="3" spans="1:13" ht="22.5" customHeight="1" thickBot="1" x14ac:dyDescent="0.3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6.2" thickBot="1" x14ac:dyDescent="0.35">
      <c r="A4" s="13" t="s">
        <v>91</v>
      </c>
      <c r="G4" s="355">
        <v>0.76</v>
      </c>
      <c r="H4" s="356">
        <v>0.24</v>
      </c>
      <c r="I4" s="25"/>
      <c r="J4" s="11"/>
      <c r="K4" s="11"/>
      <c r="L4" s="24"/>
    </row>
    <row r="5" spans="1:13" x14ac:dyDescent="0.3">
      <c r="A5" s="17"/>
      <c r="B5" s="26"/>
      <c r="C5" s="27"/>
      <c r="D5" s="28"/>
      <c r="E5" s="29"/>
      <c r="F5" s="30"/>
      <c r="G5" s="31"/>
      <c r="H5" s="31"/>
      <c r="I5" s="31"/>
      <c r="J5" s="32" t="s">
        <v>2</v>
      </c>
      <c r="L5" s="1"/>
    </row>
    <row r="6" spans="1:13" ht="14.4" thickBot="1" x14ac:dyDescent="0.35">
      <c r="A6" s="33" t="s">
        <v>3</v>
      </c>
      <c r="B6" s="9" t="s">
        <v>4</v>
      </c>
      <c r="C6" s="58"/>
      <c r="E6" s="36" t="s">
        <v>589</v>
      </c>
      <c r="F6" s="37" t="s">
        <v>508</v>
      </c>
      <c r="G6" s="38" t="s">
        <v>331</v>
      </c>
      <c r="H6" s="38" t="s">
        <v>332</v>
      </c>
      <c r="I6" s="39" t="s">
        <v>416</v>
      </c>
      <c r="J6" s="40" t="s">
        <v>509</v>
      </c>
      <c r="L6" s="1"/>
    </row>
    <row r="7" spans="1:13" ht="14.4" thickBot="1" x14ac:dyDescent="0.35">
      <c r="A7" s="779">
        <v>1</v>
      </c>
      <c r="B7" s="780" t="s">
        <v>424</v>
      </c>
      <c r="C7" s="781"/>
      <c r="D7" s="782"/>
      <c r="E7" s="776">
        <v>2725598.8130000001</v>
      </c>
      <c r="F7" s="48">
        <v>2739025.6669999999</v>
      </c>
      <c r="I7" s="44"/>
      <c r="J7" s="45">
        <f>F7/E7</f>
        <v>1.0049262033487685</v>
      </c>
      <c r="K7" s="46">
        <v>45873.999999999767</v>
      </c>
      <c r="L7" s="1"/>
    </row>
    <row r="8" spans="1:13" x14ac:dyDescent="0.3">
      <c r="A8" s="47">
        <v>2</v>
      </c>
      <c r="B8" s="783" t="s">
        <v>423</v>
      </c>
      <c r="C8" s="82"/>
      <c r="D8" s="784"/>
      <c r="E8" s="777">
        <v>2655001.4673165837</v>
      </c>
      <c r="F8" s="48">
        <v>2669180.4112882619</v>
      </c>
      <c r="G8" s="43">
        <f>F8*G4</f>
        <v>2028577.1125790791</v>
      </c>
      <c r="H8" s="43">
        <f>F8*H4</f>
        <v>640603.29870918288</v>
      </c>
      <c r="I8" s="50"/>
      <c r="J8" s="51"/>
      <c r="K8" s="46"/>
      <c r="L8" s="1"/>
    </row>
    <row r="9" spans="1:13" ht="14.4" thickBot="1" x14ac:dyDescent="0.35">
      <c r="A9" s="47">
        <v>3</v>
      </c>
      <c r="B9" s="1122" t="s">
        <v>490</v>
      </c>
      <c r="C9" s="1123"/>
      <c r="D9" s="1124"/>
      <c r="E9" s="777">
        <v>1054869.6070000001</v>
      </c>
      <c r="F9" s="48">
        <v>1100716.1329999999</v>
      </c>
      <c r="G9" s="49"/>
      <c r="H9" s="49"/>
      <c r="I9" s="50">
        <f>F9</f>
        <v>1100716.1329999999</v>
      </c>
      <c r="J9" s="51">
        <f>F9/E9</f>
        <v>1.0434617944206253</v>
      </c>
      <c r="K9" s="46"/>
      <c r="L9" s="1"/>
    </row>
    <row r="10" spans="1:13" ht="14.4" thickBot="1" x14ac:dyDescent="0.35">
      <c r="A10" s="52">
        <v>4</v>
      </c>
      <c r="B10" s="34" t="s">
        <v>5</v>
      </c>
      <c r="C10" s="778"/>
      <c r="D10" s="35"/>
      <c r="E10" s="53">
        <f>E7+E9</f>
        <v>3780468.42</v>
      </c>
      <c r="F10" s="54">
        <f>F7+F9</f>
        <v>3839741.8</v>
      </c>
      <c r="G10" s="55"/>
      <c r="H10" s="55"/>
      <c r="I10" s="56"/>
      <c r="J10" s="57">
        <f>F10/E10</f>
        <v>1.0156788454273082</v>
      </c>
      <c r="L10" s="1"/>
    </row>
    <row r="11" spans="1:13" x14ac:dyDescent="0.3">
      <c r="A11" s="1106" t="s">
        <v>590</v>
      </c>
      <c r="C11" s="15"/>
      <c r="E11" s="15"/>
      <c r="F11" s="24"/>
      <c r="G11" s="24"/>
      <c r="H11" s="24"/>
      <c r="I11" s="24"/>
      <c r="J11" s="59"/>
      <c r="L11" s="1"/>
    </row>
    <row r="12" spans="1:13" x14ac:dyDescent="0.3">
      <c r="A12" s="58"/>
      <c r="C12" s="15"/>
      <c r="E12" s="15"/>
      <c r="F12" s="24"/>
      <c r="G12" s="24"/>
      <c r="H12" s="24"/>
      <c r="I12" s="24"/>
      <c r="J12" s="59"/>
      <c r="L12" s="1"/>
    </row>
    <row r="14" spans="1:13" ht="16.2" thickBot="1" x14ac:dyDescent="0.35">
      <c r="A14" s="13" t="s">
        <v>510</v>
      </c>
      <c r="H14" s="60"/>
      <c r="K14" s="58"/>
      <c r="L14" s="61"/>
    </row>
    <row r="15" spans="1:13" ht="30" customHeight="1" x14ac:dyDescent="0.3">
      <c r="A15" s="1116" t="s">
        <v>262</v>
      </c>
      <c r="B15" s="1117"/>
      <c r="C15" s="1120" t="s">
        <v>333</v>
      </c>
      <c r="D15" s="703" t="s">
        <v>157</v>
      </c>
      <c r="E15" s="704" t="s">
        <v>158</v>
      </c>
      <c r="F15" s="705" t="s">
        <v>334</v>
      </c>
      <c r="G15" s="706" t="s">
        <v>160</v>
      </c>
      <c r="H15" s="707" t="s">
        <v>160</v>
      </c>
      <c r="L15" s="1"/>
    </row>
    <row r="16" spans="1:13" ht="42.75" customHeight="1" thickBot="1" x14ac:dyDescent="0.35">
      <c r="A16" s="1118"/>
      <c r="B16" s="1119"/>
      <c r="C16" s="1121"/>
      <c r="D16" s="708" t="s">
        <v>364</v>
      </c>
      <c r="E16" s="709" t="s">
        <v>159</v>
      </c>
      <c r="F16" s="710"/>
      <c r="G16" s="711" t="s">
        <v>16</v>
      </c>
      <c r="H16" s="712" t="s">
        <v>190</v>
      </c>
      <c r="L16" s="1"/>
    </row>
    <row r="17" spans="1:12" x14ac:dyDescent="0.3">
      <c r="A17" s="75">
        <v>11</v>
      </c>
      <c r="B17" s="76" t="s">
        <v>540</v>
      </c>
      <c r="C17" s="77">
        <v>393619.70227136905</v>
      </c>
      <c r="D17" s="528">
        <v>6.0413102495632566E-2</v>
      </c>
      <c r="E17" s="78">
        <v>6127.6318511267136</v>
      </c>
      <c r="F17" s="640">
        <v>89816.681608629122</v>
      </c>
      <c r="G17" s="666">
        <f>C17+E17+F17</f>
        <v>489564.01573112491</v>
      </c>
      <c r="H17" s="554">
        <f>ROUND(G17,1)</f>
        <v>489564</v>
      </c>
      <c r="L17" s="1"/>
    </row>
    <row r="18" spans="1:12" x14ac:dyDescent="0.3">
      <c r="A18" s="785">
        <v>16</v>
      </c>
      <c r="B18" s="786" t="s">
        <v>425</v>
      </c>
      <c r="C18" s="77">
        <v>62406.776711738108</v>
      </c>
      <c r="D18" s="787">
        <v>1.6521529400657143E-2</v>
      </c>
      <c r="E18" s="78">
        <v>1675.7598203487714</v>
      </c>
      <c r="F18" s="788">
        <v>7438.4790000000003</v>
      </c>
      <c r="G18" s="668">
        <f>C18+E18+F18</f>
        <v>71521.01553208688</v>
      </c>
      <c r="H18" s="669">
        <f>ROUND(G18,1)</f>
        <v>71521</v>
      </c>
      <c r="L18" s="1"/>
    </row>
    <row r="19" spans="1:12" x14ac:dyDescent="0.3">
      <c r="A19" s="79">
        <v>21</v>
      </c>
      <c r="B19" s="80" t="s">
        <v>8</v>
      </c>
      <c r="C19" s="81">
        <v>317610.66005420993</v>
      </c>
      <c r="D19" s="524">
        <v>0.1808799433049825</v>
      </c>
      <c r="E19" s="83">
        <v>18346.445655654446</v>
      </c>
      <c r="F19" s="667">
        <v>102961.11887981404</v>
      </c>
      <c r="G19" s="668">
        <f t="shared" ref="G19:G28" si="0">C19+E19+F19</f>
        <v>438918.22458967846</v>
      </c>
      <c r="H19" s="669">
        <f t="shared" ref="H19:H28" si="1">ROUND(G19,1)</f>
        <v>438918.2</v>
      </c>
      <c r="L19" s="1"/>
    </row>
    <row r="20" spans="1:12" x14ac:dyDescent="0.3">
      <c r="A20" s="79">
        <v>22</v>
      </c>
      <c r="B20" s="80" t="s">
        <v>9</v>
      </c>
      <c r="C20" s="81">
        <v>131143.07386046302</v>
      </c>
      <c r="D20" s="524">
        <v>5.702391852026948E-2</v>
      </c>
      <c r="E20" s="83">
        <v>5783.8707989896466</v>
      </c>
      <c r="F20" s="667">
        <v>34912.502123768725</v>
      </c>
      <c r="G20" s="668">
        <f t="shared" si="0"/>
        <v>171839.44678322138</v>
      </c>
      <c r="H20" s="669">
        <f t="shared" si="1"/>
        <v>171839.4</v>
      </c>
      <c r="L20" s="1"/>
    </row>
    <row r="21" spans="1:12" x14ac:dyDescent="0.3">
      <c r="A21" s="79">
        <v>23</v>
      </c>
      <c r="B21" s="80" t="s">
        <v>10</v>
      </c>
      <c r="C21" s="81">
        <v>142597.63888213088</v>
      </c>
      <c r="D21" s="524">
        <v>7.1652297520391386E-2</v>
      </c>
      <c r="E21" s="83">
        <v>7267.6105406786337</v>
      </c>
      <c r="F21" s="667">
        <v>66284.896699133882</v>
      </c>
      <c r="G21" s="668">
        <f t="shared" si="0"/>
        <v>216150.1461219434</v>
      </c>
      <c r="H21" s="669">
        <f t="shared" si="1"/>
        <v>216150.1</v>
      </c>
      <c r="L21" s="1"/>
    </row>
    <row r="22" spans="1:12" x14ac:dyDescent="0.3">
      <c r="A22" s="79">
        <v>31</v>
      </c>
      <c r="B22" s="80" t="s">
        <v>11</v>
      </c>
      <c r="C22" s="81">
        <v>344627.72066737682</v>
      </c>
      <c r="D22" s="524">
        <v>0.1354568259281615</v>
      </c>
      <c r="E22" s="83">
        <v>13739.230841023838</v>
      </c>
      <c r="F22" s="667">
        <v>168113.13734680132</v>
      </c>
      <c r="G22" s="668">
        <f t="shared" si="0"/>
        <v>526480.08885520196</v>
      </c>
      <c r="H22" s="669">
        <f t="shared" si="1"/>
        <v>526480.1</v>
      </c>
      <c r="L22" s="1"/>
    </row>
    <row r="23" spans="1:12" x14ac:dyDescent="0.3">
      <c r="A23" s="79">
        <v>33</v>
      </c>
      <c r="B23" s="80" t="s">
        <v>12</v>
      </c>
      <c r="C23" s="81">
        <v>145247.46488278589</v>
      </c>
      <c r="D23" s="524">
        <v>0.12085001158269353</v>
      </c>
      <c r="E23" s="83">
        <v>12257.678377578435</v>
      </c>
      <c r="F23" s="667">
        <v>42327.933250306633</v>
      </c>
      <c r="G23" s="668">
        <f t="shared" si="0"/>
        <v>199833.07651067097</v>
      </c>
      <c r="H23" s="669">
        <f t="shared" si="1"/>
        <v>199833.1</v>
      </c>
      <c r="L23" s="1"/>
    </row>
    <row r="24" spans="1:12" x14ac:dyDescent="0.3">
      <c r="A24" s="79">
        <v>41</v>
      </c>
      <c r="B24" s="80" t="s">
        <v>13</v>
      </c>
      <c r="C24" s="81">
        <v>240081.23940216156</v>
      </c>
      <c r="D24" s="524">
        <v>0.17989946786481983</v>
      </c>
      <c r="E24" s="83">
        <v>18246.997153786451</v>
      </c>
      <c r="F24" s="667">
        <v>37244.247625643722</v>
      </c>
      <c r="G24" s="668">
        <f t="shared" si="0"/>
        <v>295572.48418159172</v>
      </c>
      <c r="H24" s="669">
        <f t="shared" si="1"/>
        <v>295572.5</v>
      </c>
      <c r="L24" s="1"/>
    </row>
    <row r="25" spans="1:12" x14ac:dyDescent="0.3">
      <c r="A25" s="79">
        <v>51</v>
      </c>
      <c r="B25" s="80" t="s">
        <v>14</v>
      </c>
      <c r="C25" s="81">
        <v>92704.511878163321</v>
      </c>
      <c r="D25" s="524">
        <v>5.063561825501077E-2</v>
      </c>
      <c r="E25" s="83">
        <v>5135.912813670313</v>
      </c>
      <c r="F25" s="667">
        <v>12406.625535134359</v>
      </c>
      <c r="G25" s="668">
        <f t="shared" si="0"/>
        <v>110247.05022696799</v>
      </c>
      <c r="H25" s="669">
        <f t="shared" si="1"/>
        <v>110247.1</v>
      </c>
      <c r="L25" s="1"/>
    </row>
    <row r="26" spans="1:12" x14ac:dyDescent="0.3">
      <c r="A26" s="79">
        <v>56</v>
      </c>
      <c r="B26" s="80" t="s">
        <v>15</v>
      </c>
      <c r="C26" s="81">
        <v>119516.24505146456</v>
      </c>
      <c r="D26" s="524">
        <v>0.12666728512738121</v>
      </c>
      <c r="E26" s="83">
        <v>12847.717776096695</v>
      </c>
      <c r="F26" s="667">
        <v>40536.435450077239</v>
      </c>
      <c r="G26" s="668">
        <f t="shared" si="0"/>
        <v>172900.39827763848</v>
      </c>
      <c r="H26" s="669">
        <f t="shared" si="1"/>
        <v>172900.4</v>
      </c>
      <c r="L26" s="1"/>
    </row>
    <row r="27" spans="1:12" x14ac:dyDescent="0.3">
      <c r="A27" s="79">
        <v>71</v>
      </c>
      <c r="B27" s="84" t="s">
        <v>104</v>
      </c>
      <c r="C27" s="81"/>
      <c r="D27" s="82"/>
      <c r="E27" s="638"/>
      <c r="F27" s="667">
        <v>42007.953301102141</v>
      </c>
      <c r="G27" s="668">
        <f t="shared" si="0"/>
        <v>42007.953301102141</v>
      </c>
      <c r="H27" s="669">
        <f t="shared" si="1"/>
        <v>42008</v>
      </c>
      <c r="L27" s="1"/>
    </row>
    <row r="28" spans="1:12" ht="14.4" thickBot="1" x14ac:dyDescent="0.35">
      <c r="A28" s="47">
        <v>92</v>
      </c>
      <c r="B28" s="85" t="s">
        <v>17</v>
      </c>
      <c r="C28" s="86"/>
      <c r="D28" s="87"/>
      <c r="E28" s="639"/>
      <c r="F28" s="670">
        <v>3991.7668887716832</v>
      </c>
      <c r="G28" s="668">
        <f t="shared" si="0"/>
        <v>3991.7668887716832</v>
      </c>
      <c r="H28" s="671">
        <f t="shared" si="1"/>
        <v>3991.8</v>
      </c>
      <c r="L28" s="1"/>
    </row>
    <row r="29" spans="1:12" ht="14.4" thickBot="1" x14ac:dyDescent="0.35">
      <c r="A29" s="88" t="s">
        <v>41</v>
      </c>
      <c r="B29" s="89"/>
      <c r="C29" s="90">
        <f t="shared" ref="C29:H29" si="2">SUM(C17:C28)</f>
        <v>1989555.0336618631</v>
      </c>
      <c r="D29" s="91">
        <f t="shared" si="2"/>
        <v>0.99999999999999978</v>
      </c>
      <c r="E29" s="92">
        <f t="shared" si="2"/>
        <v>101428.85562895393</v>
      </c>
      <c r="F29" s="641">
        <f t="shared" si="2"/>
        <v>648041.77770918293</v>
      </c>
      <c r="G29" s="642">
        <f t="shared" si="2"/>
        <v>2739025.6669999994</v>
      </c>
      <c r="H29" s="555">
        <f t="shared" si="2"/>
        <v>2739025.6999999997</v>
      </c>
      <c r="L29" s="1"/>
    </row>
    <row r="30" spans="1:12" x14ac:dyDescent="0.3">
      <c r="A30" s="71"/>
      <c r="C30" s="72"/>
      <c r="D30" s="72"/>
      <c r="E30" s="72"/>
      <c r="F30" s="72"/>
      <c r="G30" s="21"/>
      <c r="K30" s="15"/>
      <c r="L30" s="1"/>
    </row>
    <row r="31" spans="1:12" x14ac:dyDescent="0.3">
      <c r="F31" s="1" t="s">
        <v>336</v>
      </c>
    </row>
    <row r="32" spans="1:12" x14ac:dyDescent="0.3">
      <c r="C32" s="135"/>
    </row>
    <row r="44" spans="3:10" x14ac:dyDescent="0.3">
      <c r="I44" s="553"/>
      <c r="J44" s="553"/>
    </row>
    <row r="45" spans="3:10" x14ac:dyDescent="0.3">
      <c r="C45" s="15"/>
      <c r="D45" s="15"/>
      <c r="E45" s="15"/>
      <c r="F45" s="15"/>
      <c r="G45" s="15"/>
      <c r="I45" s="15"/>
      <c r="J45" s="15"/>
    </row>
    <row r="46" spans="3:10" x14ac:dyDescent="0.3">
      <c r="C46" s="15"/>
      <c r="D46" s="15"/>
      <c r="E46" s="15"/>
      <c r="F46" s="15"/>
      <c r="G46" s="15"/>
      <c r="I46" s="15"/>
      <c r="J46" s="15"/>
    </row>
    <row r="47" spans="3:10" x14ac:dyDescent="0.3">
      <c r="C47" s="15"/>
      <c r="D47" s="15"/>
      <c r="E47" s="15"/>
      <c r="F47" s="15"/>
      <c r="G47" s="15"/>
      <c r="I47" s="15"/>
      <c r="J47" s="15"/>
    </row>
    <row r="48" spans="3:10" x14ac:dyDescent="0.3">
      <c r="C48" s="15"/>
      <c r="D48" s="15"/>
      <c r="E48" s="15"/>
      <c r="F48" s="15"/>
      <c r="G48" s="15"/>
      <c r="I48" s="15"/>
      <c r="J48" s="15"/>
    </row>
    <row r="49" spans="3:10" x14ac:dyDescent="0.3">
      <c r="C49" s="15"/>
      <c r="D49" s="15"/>
      <c r="E49" s="15"/>
      <c r="F49" s="15"/>
      <c r="G49" s="15"/>
      <c r="I49" s="15"/>
      <c r="J49" s="15"/>
    </row>
    <row r="50" spans="3:10" x14ac:dyDescent="0.3">
      <c r="C50" s="15"/>
      <c r="D50" s="15"/>
      <c r="E50" s="15"/>
      <c r="F50" s="15"/>
      <c r="G50" s="15"/>
      <c r="I50" s="15"/>
      <c r="J50" s="15"/>
    </row>
    <row r="51" spans="3:10" x14ac:dyDescent="0.3">
      <c r="C51" s="15"/>
      <c r="D51" s="15"/>
      <c r="E51" s="15"/>
      <c r="F51" s="15"/>
      <c r="G51" s="15"/>
      <c r="I51" s="15"/>
      <c r="J51" s="15"/>
    </row>
    <row r="52" spans="3:10" x14ac:dyDescent="0.3">
      <c r="C52" s="15"/>
      <c r="D52" s="15"/>
      <c r="E52" s="15"/>
      <c r="F52" s="15"/>
      <c r="G52" s="15"/>
      <c r="I52" s="15"/>
      <c r="J52" s="15"/>
    </row>
    <row r="53" spans="3:10" x14ac:dyDescent="0.3">
      <c r="C53" s="15"/>
      <c r="D53" s="15"/>
      <c r="E53" s="15"/>
      <c r="F53" s="15"/>
      <c r="G53" s="15"/>
      <c r="I53" s="15"/>
      <c r="J53" s="15"/>
    </row>
    <row r="54" spans="3:10" x14ac:dyDescent="0.3">
      <c r="C54" s="15"/>
      <c r="D54" s="15"/>
      <c r="E54" s="15"/>
      <c r="F54" s="15"/>
      <c r="G54" s="15"/>
      <c r="I54" s="15"/>
      <c r="J54" s="15"/>
    </row>
    <row r="55" spans="3:10" x14ac:dyDescent="0.3">
      <c r="C55" s="15"/>
      <c r="D55" s="15"/>
      <c r="E55" s="15"/>
      <c r="F55" s="15"/>
      <c r="G55" s="15"/>
      <c r="I55" s="15"/>
      <c r="J55" s="15"/>
    </row>
    <row r="56" spans="3:10" x14ac:dyDescent="0.3">
      <c r="C56" s="15"/>
      <c r="D56" s="15"/>
      <c r="E56" s="15"/>
      <c r="F56" s="15"/>
      <c r="G56" s="15"/>
      <c r="I56" s="15"/>
      <c r="J56" s="15"/>
    </row>
  </sheetData>
  <mergeCells count="4">
    <mergeCell ref="A2:M2"/>
    <mergeCell ref="A15:B16"/>
    <mergeCell ref="C15:C16"/>
    <mergeCell ref="B9:D9"/>
  </mergeCells>
  <phoneticPr fontId="0" type="noConversion"/>
  <pageMargins left="0.70866141732283472" right="0.27559055118110237" top="0.6692913385826772" bottom="0.62992125984251968" header="0.51181102362204722" footer="0.31496062992125984"/>
  <pageSetup paperSize="9" scale="85" orientation="landscape" horizontalDpi="300" verticalDpi="300" r:id="rId1"/>
  <headerFooter alignWithMargins="0">
    <oddFooter>&amp;C&amp;9&amp;P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AO49"/>
  <sheetViews>
    <sheetView showGridLines="0" zoomScale="99" zoomScaleNormal="99" workbookViewId="0"/>
  </sheetViews>
  <sheetFormatPr defaultColWidth="8.6640625" defaultRowHeight="13.8" x14ac:dyDescent="0.3"/>
  <cols>
    <col min="1" max="1" width="4.33203125" style="1" customWidth="1"/>
    <col min="2" max="2" width="7" style="1" customWidth="1"/>
    <col min="3" max="3" width="9.44140625" style="1" customWidth="1"/>
    <col min="4" max="4" width="5.6640625" style="1" customWidth="1"/>
    <col min="5" max="6" width="9.44140625" style="1" customWidth="1"/>
    <col min="7" max="7" width="5.6640625" style="1" customWidth="1"/>
    <col min="8" max="9" width="9.44140625" style="1" customWidth="1"/>
    <col min="10" max="10" width="5.6640625" style="1" customWidth="1"/>
    <col min="11" max="12" width="9.44140625" style="1" customWidth="1"/>
    <col min="13" max="13" width="5.6640625" style="1" customWidth="1"/>
    <col min="14" max="16" width="9.44140625" style="1" customWidth="1"/>
    <col min="17" max="17" width="8.33203125" style="1" customWidth="1"/>
    <col min="18" max="19" width="9.44140625" style="1" customWidth="1"/>
    <col min="20" max="20" width="8.33203125" style="1" customWidth="1"/>
    <col min="21" max="22" width="9.44140625" style="1" customWidth="1"/>
    <col min="23" max="23" width="5.6640625" style="1" customWidth="1"/>
    <col min="24" max="25" width="9.44140625" style="1" customWidth="1"/>
    <col min="26" max="26" width="5.6640625" style="1" customWidth="1"/>
    <col min="27" max="29" width="9.44140625" style="1" customWidth="1"/>
    <col min="30" max="30" width="10" style="1" customWidth="1"/>
    <col min="31" max="31" width="10.88671875" style="1" customWidth="1"/>
    <col min="32" max="32" width="14.109375" style="1" customWidth="1"/>
    <col min="33" max="33" width="5.6640625" style="1" customWidth="1"/>
    <col min="34" max="37" width="8.6640625" style="1"/>
    <col min="38" max="38" width="9.44140625" style="1" bestFit="1" customWidth="1"/>
    <col min="39" max="16384" width="8.6640625" style="1"/>
  </cols>
  <sheetData>
    <row r="1" spans="1:41" s="73" customFormat="1" ht="15.6" x14ac:dyDescent="0.3">
      <c r="A1" s="384" t="s">
        <v>511</v>
      </c>
      <c r="K1" s="73" t="s">
        <v>202</v>
      </c>
      <c r="N1" s="385">
        <f>'str1'!H8</f>
        <v>640603.29870918288</v>
      </c>
      <c r="Q1" s="529" t="s">
        <v>194</v>
      </c>
      <c r="R1" s="379">
        <f>D3+G3+J3+O3+Q3+W3+Z3+AG3+AJ3+T3</f>
        <v>1</v>
      </c>
      <c r="S1" s="379"/>
      <c r="T1" s="379"/>
      <c r="U1" s="379"/>
    </row>
    <row r="2" spans="1:41" ht="14.4" thickBot="1" x14ac:dyDescent="0.35">
      <c r="A2" s="14"/>
    </row>
    <row r="3" spans="1:41" ht="12.75" customHeight="1" x14ac:dyDescent="0.3">
      <c r="A3" s="1125"/>
      <c r="B3" s="1126"/>
      <c r="C3" s="919"/>
      <c r="D3" s="920">
        <v>0.30509741870597396</v>
      </c>
      <c r="E3" s="925"/>
      <c r="F3" s="919"/>
      <c r="G3" s="920">
        <v>4.9025812940260184E-3</v>
      </c>
      <c r="H3" s="925"/>
      <c r="I3" s="919"/>
      <c r="J3" s="920">
        <v>0.1</v>
      </c>
      <c r="K3" s="925"/>
      <c r="L3" s="93">
        <v>2.5</v>
      </c>
      <c r="M3" s="94">
        <v>1.5</v>
      </c>
      <c r="N3" s="95" t="s">
        <v>101</v>
      </c>
      <c r="O3" s="921">
        <v>0.04</v>
      </c>
      <c r="P3" s="919"/>
      <c r="Q3" s="920">
        <v>0.05</v>
      </c>
      <c r="R3" s="925"/>
      <c r="S3" s="919"/>
      <c r="T3" s="920">
        <v>0.05</v>
      </c>
      <c r="U3" s="926"/>
      <c r="V3" s="919"/>
      <c r="W3" s="920">
        <v>0.1</v>
      </c>
      <c r="X3" s="926"/>
      <c r="Y3" s="919"/>
      <c r="Z3" s="920">
        <v>0.03</v>
      </c>
      <c r="AA3" s="925"/>
      <c r="AB3" s="919"/>
      <c r="AC3" s="927"/>
      <c r="AD3" s="927"/>
      <c r="AE3" s="927"/>
      <c r="AF3" s="927"/>
      <c r="AG3" s="920">
        <v>0.27</v>
      </c>
      <c r="AH3" s="925"/>
      <c r="AI3" s="919"/>
      <c r="AJ3" s="920">
        <v>0.05</v>
      </c>
      <c r="AK3" s="925"/>
      <c r="AL3" s="1133" t="s">
        <v>195</v>
      </c>
    </row>
    <row r="4" spans="1:41" s="96" customFormat="1" ht="69.75" customHeight="1" x14ac:dyDescent="0.2">
      <c r="A4" s="1131" t="s">
        <v>342</v>
      </c>
      <c r="B4" s="1132"/>
      <c r="C4" s="922" t="s">
        <v>447</v>
      </c>
      <c r="D4" s="923" t="s">
        <v>20</v>
      </c>
      <c r="E4" s="924" t="s">
        <v>449</v>
      </c>
      <c r="F4" s="922" t="s">
        <v>324</v>
      </c>
      <c r="G4" s="923" t="s">
        <v>20</v>
      </c>
      <c r="H4" s="924" t="s">
        <v>323</v>
      </c>
      <c r="I4" s="922" t="s">
        <v>322</v>
      </c>
      <c r="J4" s="923" t="s">
        <v>20</v>
      </c>
      <c r="K4" s="924" t="s">
        <v>326</v>
      </c>
      <c r="L4" s="922" t="s">
        <v>130</v>
      </c>
      <c r="M4" s="923" t="s">
        <v>131</v>
      </c>
      <c r="N4" s="923" t="s">
        <v>101</v>
      </c>
      <c r="O4" s="924" t="s">
        <v>191</v>
      </c>
      <c r="P4" s="922" t="s">
        <v>448</v>
      </c>
      <c r="Q4" s="923" t="s">
        <v>20</v>
      </c>
      <c r="R4" s="924" t="s">
        <v>452</v>
      </c>
      <c r="S4" s="922" t="s">
        <v>338</v>
      </c>
      <c r="T4" s="923" t="s">
        <v>20</v>
      </c>
      <c r="U4" s="924" t="s">
        <v>339</v>
      </c>
      <c r="V4" s="922" t="s">
        <v>337</v>
      </c>
      <c r="W4" s="923" t="s">
        <v>20</v>
      </c>
      <c r="X4" s="924" t="s">
        <v>340</v>
      </c>
      <c r="Y4" s="922" t="s">
        <v>325</v>
      </c>
      <c r="Z4" s="923" t="s">
        <v>20</v>
      </c>
      <c r="AA4" s="924" t="s">
        <v>327</v>
      </c>
      <c r="AB4" s="922" t="s">
        <v>328</v>
      </c>
      <c r="AC4" s="918" t="s">
        <v>451</v>
      </c>
      <c r="AD4" s="916" t="s">
        <v>493</v>
      </c>
      <c r="AE4" s="917" t="s">
        <v>494</v>
      </c>
      <c r="AF4" s="917" t="s">
        <v>495</v>
      </c>
      <c r="AG4" s="923" t="s">
        <v>20</v>
      </c>
      <c r="AH4" s="924" t="s">
        <v>329</v>
      </c>
      <c r="AI4" s="922" t="s">
        <v>450</v>
      </c>
      <c r="AJ4" s="923" t="s">
        <v>20</v>
      </c>
      <c r="AK4" s="924" t="s">
        <v>453</v>
      </c>
      <c r="AL4" s="1134"/>
    </row>
    <row r="5" spans="1:41" s="96" customFormat="1" ht="10.8" thickBot="1" x14ac:dyDescent="0.25">
      <c r="A5" s="682"/>
      <c r="B5" s="683"/>
      <c r="C5" s="684"/>
      <c r="D5" s="685"/>
      <c r="E5" s="686" t="s">
        <v>132</v>
      </c>
      <c r="F5" s="684"/>
      <c r="G5" s="685"/>
      <c r="H5" s="686" t="s">
        <v>133</v>
      </c>
      <c r="I5" s="684"/>
      <c r="J5" s="685"/>
      <c r="K5" s="686" t="s">
        <v>134</v>
      </c>
      <c r="L5" s="684"/>
      <c r="M5" s="685"/>
      <c r="N5" s="685"/>
      <c r="O5" s="686" t="s">
        <v>135</v>
      </c>
      <c r="P5" s="684"/>
      <c r="Q5" s="685"/>
      <c r="R5" s="686" t="s">
        <v>136</v>
      </c>
      <c r="S5" s="684"/>
      <c r="T5" s="685"/>
      <c r="U5" s="686" t="s">
        <v>137</v>
      </c>
      <c r="V5" s="684"/>
      <c r="W5" s="685"/>
      <c r="X5" s="686" t="s">
        <v>138</v>
      </c>
      <c r="Y5" s="684"/>
      <c r="Z5" s="685"/>
      <c r="AA5" s="686" t="s">
        <v>139</v>
      </c>
      <c r="AB5" s="684"/>
      <c r="AC5" s="795"/>
      <c r="AD5" s="795"/>
      <c r="AE5" s="795"/>
      <c r="AF5" s="795"/>
      <c r="AG5" s="685"/>
      <c r="AH5" s="686" t="s">
        <v>341</v>
      </c>
      <c r="AI5" s="684"/>
      <c r="AJ5" s="685"/>
      <c r="AK5" s="686" t="s">
        <v>192</v>
      </c>
      <c r="AL5" s="687" t="s">
        <v>303</v>
      </c>
    </row>
    <row r="6" spans="1:41" x14ac:dyDescent="0.3">
      <c r="A6" s="97">
        <v>11</v>
      </c>
      <c r="B6" s="98" t="s">
        <v>540</v>
      </c>
      <c r="C6" s="674">
        <v>118902.9799864266</v>
      </c>
      <c r="D6" s="675">
        <f t="shared" ref="D6:D16" si="0">C6/$C$17</f>
        <v>0.12196915544234953</v>
      </c>
      <c r="E6" s="676">
        <f t="shared" ref="E6:E16" si="1">D6*$N$1*$D$3</f>
        <v>23838.433909637097</v>
      </c>
      <c r="F6" s="674"/>
      <c r="G6" s="675"/>
      <c r="H6" s="676"/>
      <c r="I6" s="674">
        <v>517236.26103999995</v>
      </c>
      <c r="J6" s="675">
        <f t="shared" ref="J6:J16" si="2">I6/$I$17</f>
        <v>0.26498499574657269</v>
      </c>
      <c r="K6" s="676">
        <f>J6*$N$1*$J$3</f>
        <v>16975.02623836933</v>
      </c>
      <c r="L6" s="674">
        <v>59.704166666666673</v>
      </c>
      <c r="M6" s="677">
        <v>71.331249999999997</v>
      </c>
      <c r="N6" s="678">
        <f t="shared" ref="N6:N16" si="3">L6*$L$3+M6*$M$3</f>
        <v>256.25729166666667</v>
      </c>
      <c r="O6" s="676">
        <f t="shared" ref="O6:O16" si="4">N6/$N$17*$N$1*$O$3</f>
        <v>5056.9013917710927</v>
      </c>
      <c r="P6" s="674">
        <v>2764.8756521739133</v>
      </c>
      <c r="Q6" s="679">
        <f t="shared" ref="Q6:Q16" si="5">P6/$P$17</f>
        <v>0.15232481825273939</v>
      </c>
      <c r="R6" s="676">
        <f t="shared" ref="R6:R16" si="6">Q6*$N$1*$Q$3</f>
        <v>4878.9890523990798</v>
      </c>
      <c r="S6" s="674">
        <v>811</v>
      </c>
      <c r="T6" s="679">
        <f t="shared" ref="T6:T14" si="7">S6/$S$17</f>
        <v>0.30650037792894935</v>
      </c>
      <c r="U6" s="676">
        <f>T6*$T$3*$N$1</f>
        <v>9817.2576578448097</v>
      </c>
      <c r="V6" s="674">
        <v>11.997200000000001</v>
      </c>
      <c r="W6" s="679">
        <f t="shared" ref="W6:W16" si="8">V6/$V$17</f>
        <v>4.9203032434416538E-2</v>
      </c>
      <c r="X6" s="676">
        <f t="shared" ref="X6:X16" si="9">W6*$W$3*$N$1</f>
        <v>3151.9624883982151</v>
      </c>
      <c r="Y6" s="680">
        <v>78.3793768545994</v>
      </c>
      <c r="Z6" s="679">
        <f t="shared" ref="Z6:Z14" si="10">Y6/$Y$17</f>
        <v>7.4944059052190884E-2</v>
      </c>
      <c r="AA6" s="676">
        <f>Z6*$N$1*$Z$3</f>
        <v>1440.2823434246782</v>
      </c>
      <c r="AB6" s="680">
        <v>65890.950238984209</v>
      </c>
      <c r="AC6" s="796">
        <v>5031</v>
      </c>
      <c r="AD6" s="796">
        <f>AC6*2</f>
        <v>10062</v>
      </c>
      <c r="AE6" s="796">
        <v>2793</v>
      </c>
      <c r="AF6" s="796">
        <f>AD6+AE6</f>
        <v>12855</v>
      </c>
      <c r="AG6" s="679">
        <f t="shared" ref="AG6:AG14" si="11">((AB6/$AB$17)*0.9)+((AF6/$AF$17)*0.1)</f>
        <v>0.12220721728525011</v>
      </c>
      <c r="AH6" s="676">
        <f t="shared" ref="AH6:AH16" si="12">AG6*$N$1*$AG$3</f>
        <v>21137.313560130297</v>
      </c>
      <c r="AI6" s="680">
        <v>50.030303030303038</v>
      </c>
      <c r="AJ6" s="679">
        <f t="shared" ref="AJ6:AJ14" si="13">AI6/$AI$17</f>
        <v>0.10991248324035748</v>
      </c>
      <c r="AK6" s="676">
        <f t="shared" ref="AK6:AK16" si="14">AJ6*$N$1*$AJ$3</f>
        <v>3520.514966654539</v>
      </c>
      <c r="AL6" s="681">
        <f>E6+H6+K6+O6+R6+X6+AA6+AH6+AK6+U6</f>
        <v>89816.681608629136</v>
      </c>
      <c r="AN6" s="96"/>
      <c r="AO6" s="96"/>
    </row>
    <row r="7" spans="1:41" x14ac:dyDescent="0.3">
      <c r="A7" s="64">
        <v>21</v>
      </c>
      <c r="B7" s="102" t="s">
        <v>8</v>
      </c>
      <c r="C7" s="99">
        <v>108836.7695729819</v>
      </c>
      <c r="D7" s="113">
        <f t="shared" si="0"/>
        <v>0.11164336560282666</v>
      </c>
      <c r="E7" s="100">
        <f t="shared" si="1"/>
        <v>21820.29532565211</v>
      </c>
      <c r="F7" s="99">
        <v>2441.5299999999997</v>
      </c>
      <c r="G7" s="113">
        <f>F7/$F$17</f>
        <v>0.32207481436239466</v>
      </c>
      <c r="H7" s="100">
        <f>G7*$N$1*$G$3</f>
        <v>1011.5113019399591</v>
      </c>
      <c r="I7" s="99">
        <v>112532.01656999999</v>
      </c>
      <c r="J7" s="113">
        <f t="shared" si="2"/>
        <v>5.7651209279483688E-2</v>
      </c>
      <c r="K7" s="100">
        <f t="shared" ref="K7:K16" si="15">J7*$N$1*$J$3</f>
        <v>3693.155483901071</v>
      </c>
      <c r="L7" s="99">
        <v>38.091666666666654</v>
      </c>
      <c r="M7" s="101">
        <v>80.916666666666657</v>
      </c>
      <c r="N7" s="66">
        <f t="shared" si="3"/>
        <v>216.60416666666663</v>
      </c>
      <c r="O7" s="100">
        <f t="shared" si="4"/>
        <v>4274.3990024872501</v>
      </c>
      <c r="P7" s="99">
        <v>3077.0564115733605</v>
      </c>
      <c r="Q7" s="665">
        <f t="shared" si="5"/>
        <v>0.16952373907948035</v>
      </c>
      <c r="R7" s="100">
        <f t="shared" si="6"/>
        <v>5429.8733231914966</v>
      </c>
      <c r="S7" s="99">
        <v>434</v>
      </c>
      <c r="T7" s="679">
        <f t="shared" si="7"/>
        <v>0.16402116402116401</v>
      </c>
      <c r="U7" s="676">
        <f t="shared" ref="U7:U16" si="16">T7*$T$3*$N$1</f>
        <v>5253.6249365038802</v>
      </c>
      <c r="V7" s="99">
        <v>59.430699999999995</v>
      </c>
      <c r="W7" s="679">
        <f t="shared" si="8"/>
        <v>0.24373776045244541</v>
      </c>
      <c r="X7" s="100">
        <f t="shared" si="9"/>
        <v>15613.921336582516</v>
      </c>
      <c r="Y7" s="65">
        <v>76.274183976261128</v>
      </c>
      <c r="Z7" s="665">
        <f t="shared" si="10"/>
        <v>7.293113542710114E-2</v>
      </c>
      <c r="AA7" s="100">
        <f t="shared" ref="AA7:AA14" si="17">Z7*$N$1*$Z$3</f>
        <v>1401.5977779962143</v>
      </c>
      <c r="AB7" s="65">
        <v>124093.39252297962</v>
      </c>
      <c r="AC7" s="797">
        <v>9582</v>
      </c>
      <c r="AD7" s="796">
        <f t="shared" ref="AD7:AD14" si="18">AC7*2</f>
        <v>19164</v>
      </c>
      <c r="AE7" s="796">
        <v>6361</v>
      </c>
      <c r="AF7" s="796">
        <f t="shared" ref="AF7:AF14" si="19">AD7+AE7</f>
        <v>25525</v>
      </c>
      <c r="AG7" s="679">
        <f t="shared" si="11"/>
        <v>0.23115205739734562</v>
      </c>
      <c r="AH7" s="100">
        <f t="shared" si="12"/>
        <v>39980.728027481578</v>
      </c>
      <c r="AI7" s="65">
        <v>63.694214876033058</v>
      </c>
      <c r="AJ7" s="665">
        <f t="shared" si="13"/>
        <v>0.1399309798469415</v>
      </c>
      <c r="AK7" s="100">
        <f t="shared" si="14"/>
        <v>4482.0123640779457</v>
      </c>
      <c r="AL7" s="681">
        <f t="shared" ref="AL7:AL16" si="20">E7+H7+K7+O7+R7+X7+AA7+AH7+AK7+U7</f>
        <v>102961.11887981404</v>
      </c>
      <c r="AN7" s="96"/>
      <c r="AO7" s="96"/>
    </row>
    <row r="8" spans="1:41" x14ac:dyDescent="0.3">
      <c r="A8" s="64">
        <v>22</v>
      </c>
      <c r="B8" s="102" t="s">
        <v>9</v>
      </c>
      <c r="C8" s="99">
        <v>34874.675520390352</v>
      </c>
      <c r="D8" s="113">
        <f t="shared" si="0"/>
        <v>3.577399590854298E-2</v>
      </c>
      <c r="E8" s="100">
        <f t="shared" si="1"/>
        <v>6991.8991736604758</v>
      </c>
      <c r="F8" s="99"/>
      <c r="G8" s="113"/>
      <c r="H8" s="100"/>
      <c r="I8" s="99">
        <v>21384.104780000001</v>
      </c>
      <c r="J8" s="113">
        <f t="shared" si="2"/>
        <v>1.0955277773408763E-2</v>
      </c>
      <c r="K8" s="100">
        <f t="shared" si="15"/>
        <v>701.7987079921046</v>
      </c>
      <c r="L8" s="99">
        <v>13.675000000000002</v>
      </c>
      <c r="M8" s="101">
        <v>30.841666666666669</v>
      </c>
      <c r="N8" s="66">
        <f t="shared" si="3"/>
        <v>80.450000000000017</v>
      </c>
      <c r="O8" s="100">
        <f t="shared" si="4"/>
        <v>1587.5751839958421</v>
      </c>
      <c r="P8" s="99">
        <v>1865.1822827938672</v>
      </c>
      <c r="Q8" s="665">
        <f t="shared" si="5"/>
        <v>0.10275816636144848</v>
      </c>
      <c r="R8" s="100">
        <f t="shared" si="6"/>
        <v>3291.3610170225447</v>
      </c>
      <c r="S8" s="99">
        <v>36</v>
      </c>
      <c r="T8" s="679">
        <f t="shared" si="7"/>
        <v>1.3605442176870748E-2</v>
      </c>
      <c r="U8" s="676">
        <f t="shared" si="16"/>
        <v>435.78455694502242</v>
      </c>
      <c r="V8" s="99">
        <v>3.8075000000000001</v>
      </c>
      <c r="W8" s="679">
        <f t="shared" si="8"/>
        <v>1.561535574917822E-2</v>
      </c>
      <c r="X8" s="100">
        <f t="shared" si="9"/>
        <v>1000.3248403440972</v>
      </c>
      <c r="Y8" s="65">
        <v>11</v>
      </c>
      <c r="Z8" s="665">
        <f t="shared" si="10"/>
        <v>1.0517877057167798E-2</v>
      </c>
      <c r="AA8" s="100">
        <f t="shared" si="17"/>
        <v>202.13360214717972</v>
      </c>
      <c r="AB8" s="65">
        <v>47657.196573628746</v>
      </c>
      <c r="AC8" s="797">
        <v>6675</v>
      </c>
      <c r="AD8" s="796">
        <f t="shared" si="18"/>
        <v>13350</v>
      </c>
      <c r="AE8" s="796">
        <v>1681</v>
      </c>
      <c r="AF8" s="796">
        <f t="shared" si="19"/>
        <v>15031</v>
      </c>
      <c r="AG8" s="679">
        <f t="shared" si="11"/>
        <v>9.2737967882908279E-2</v>
      </c>
      <c r="AH8" s="100">
        <f t="shared" si="12"/>
        <v>16040.226998171871</v>
      </c>
      <c r="AI8" s="65">
        <v>66.243478260869566</v>
      </c>
      <c r="AJ8" s="665">
        <f t="shared" si="13"/>
        <v>0.14553150297172424</v>
      </c>
      <c r="AK8" s="100">
        <f t="shared" si="14"/>
        <v>4661.3980434895902</v>
      </c>
      <c r="AL8" s="681">
        <f t="shared" si="20"/>
        <v>34912.502123768732</v>
      </c>
      <c r="AN8" s="96"/>
      <c r="AO8" s="96"/>
    </row>
    <row r="9" spans="1:41" x14ac:dyDescent="0.3">
      <c r="A9" s="64">
        <v>23</v>
      </c>
      <c r="B9" s="102" t="s">
        <v>10</v>
      </c>
      <c r="C9" s="99">
        <v>68015.14552707538</v>
      </c>
      <c r="D9" s="113">
        <f t="shared" si="0"/>
        <v>6.9769065991221457E-2</v>
      </c>
      <c r="E9" s="100">
        <f t="shared" si="1"/>
        <v>13636.113675928258</v>
      </c>
      <c r="F9" s="99"/>
      <c r="G9" s="113"/>
      <c r="H9" s="100"/>
      <c r="I9" s="99">
        <v>98048.13744999998</v>
      </c>
      <c r="J9" s="113">
        <f t="shared" si="2"/>
        <v>5.023098193639286E-2</v>
      </c>
      <c r="K9" s="100">
        <f t="shared" si="15"/>
        <v>3217.8132725854648</v>
      </c>
      <c r="L9" s="99">
        <v>15.570833333333331</v>
      </c>
      <c r="M9" s="101">
        <v>42.195833333333333</v>
      </c>
      <c r="N9" s="66">
        <f t="shared" si="3"/>
        <v>102.22083333333333</v>
      </c>
      <c r="O9" s="100">
        <f t="shared" si="4"/>
        <v>2017.1940122731503</v>
      </c>
      <c r="P9" s="99">
        <v>1795.4779541446208</v>
      </c>
      <c r="Q9" s="665">
        <f t="shared" si="5"/>
        <v>9.8917957784770763E-2</v>
      </c>
      <c r="R9" s="100">
        <f t="shared" si="6"/>
        <v>3168.3585029249925</v>
      </c>
      <c r="S9" s="99">
        <v>432</v>
      </c>
      <c r="T9" s="679">
        <f t="shared" si="7"/>
        <v>0.16326530612244897</v>
      </c>
      <c r="U9" s="676">
        <f t="shared" si="16"/>
        <v>5229.4146833402674</v>
      </c>
      <c r="V9" s="99">
        <v>16.969700000000003</v>
      </c>
      <c r="W9" s="679">
        <f t="shared" si="8"/>
        <v>6.9596297427926376E-2</v>
      </c>
      <c r="X9" s="100">
        <f t="shared" si="9"/>
        <v>4458.3617710275057</v>
      </c>
      <c r="Y9" s="65">
        <v>139</v>
      </c>
      <c r="Z9" s="665">
        <f t="shared" si="10"/>
        <v>0.13290771917693853</v>
      </c>
      <c r="AA9" s="100">
        <f t="shared" si="17"/>
        <v>2554.2336998598162</v>
      </c>
      <c r="AB9" s="65">
        <v>86909.64529638004</v>
      </c>
      <c r="AC9" s="797">
        <v>11890</v>
      </c>
      <c r="AD9" s="796">
        <f t="shared" si="18"/>
        <v>23780</v>
      </c>
      <c r="AE9" s="796">
        <v>3054</v>
      </c>
      <c r="AF9" s="796">
        <f t="shared" si="19"/>
        <v>26834</v>
      </c>
      <c r="AG9" s="679">
        <f t="shared" si="11"/>
        <v>0.1686830438706351</v>
      </c>
      <c r="AH9" s="100">
        <f t="shared" si="12"/>
        <v>29175.906871755356</v>
      </c>
      <c r="AI9" s="65">
        <v>40.18181818181818</v>
      </c>
      <c r="AJ9" s="665">
        <f t="shared" si="13"/>
        <v>8.8276167641861886E-2</v>
      </c>
      <c r="AK9" s="100">
        <f t="shared" si="14"/>
        <v>2827.5002094390779</v>
      </c>
      <c r="AL9" s="681">
        <f t="shared" si="20"/>
        <v>66284.896699133882</v>
      </c>
      <c r="AN9" s="96"/>
      <c r="AO9" s="96"/>
    </row>
    <row r="10" spans="1:41" x14ac:dyDescent="0.3">
      <c r="A10" s="64">
        <v>31</v>
      </c>
      <c r="B10" s="102" t="s">
        <v>11</v>
      </c>
      <c r="C10" s="99">
        <v>372444.61751875107</v>
      </c>
      <c r="D10" s="113">
        <f t="shared" si="0"/>
        <v>0.38204892302107707</v>
      </c>
      <c r="E10" s="100">
        <f t="shared" si="1"/>
        <v>74670.091537944143</v>
      </c>
      <c r="F10" s="99"/>
      <c r="G10" s="113"/>
      <c r="H10" s="100"/>
      <c r="I10" s="99">
        <v>525139.02283000015</v>
      </c>
      <c r="J10" s="113">
        <f t="shared" si="2"/>
        <v>0.26903365485469238</v>
      </c>
      <c r="K10" s="100">
        <f t="shared" si="15"/>
        <v>17234.384676370373</v>
      </c>
      <c r="L10" s="99">
        <v>71.204166666666666</v>
      </c>
      <c r="M10" s="101">
        <v>113.27499999999999</v>
      </c>
      <c r="N10" s="66">
        <f t="shared" si="3"/>
        <v>347.92291666666665</v>
      </c>
      <c r="O10" s="100">
        <f t="shared" si="4"/>
        <v>6865.8022180665403</v>
      </c>
      <c r="P10" s="99">
        <v>2072.0394265232976</v>
      </c>
      <c r="Q10" s="665">
        <f t="shared" si="5"/>
        <v>0.11415451136455616</v>
      </c>
      <c r="R10" s="100">
        <f t="shared" si="6"/>
        <v>3656.3878271334793</v>
      </c>
      <c r="S10" s="99">
        <v>275</v>
      </c>
      <c r="T10" s="679">
        <f t="shared" si="7"/>
        <v>0.10393046107331821</v>
      </c>
      <c r="U10" s="676">
        <f t="shared" si="16"/>
        <v>3328.9098099966986</v>
      </c>
      <c r="V10" s="99">
        <v>110.21230000000001</v>
      </c>
      <c r="W10" s="679">
        <f t="shared" si="8"/>
        <v>0.45200374850562181</v>
      </c>
      <c r="X10" s="100">
        <f t="shared" si="9"/>
        <v>28955.509232161723</v>
      </c>
      <c r="Y10" s="65">
        <v>258</v>
      </c>
      <c r="Z10" s="665">
        <f t="shared" si="10"/>
        <v>0.24669202552266289</v>
      </c>
      <c r="AA10" s="100">
        <f t="shared" si="17"/>
        <v>4740.951759452033</v>
      </c>
      <c r="AB10" s="65">
        <v>48820.385109776988</v>
      </c>
      <c r="AC10" s="797">
        <v>8719</v>
      </c>
      <c r="AD10" s="796">
        <f t="shared" si="18"/>
        <v>17438</v>
      </c>
      <c r="AE10" s="796">
        <v>3102</v>
      </c>
      <c r="AF10" s="796">
        <f t="shared" si="19"/>
        <v>20540</v>
      </c>
      <c r="AG10" s="679">
        <f t="shared" si="11"/>
        <v>9.8901743473406412E-2</v>
      </c>
      <c r="AH10" s="100">
        <f t="shared" si="12"/>
        <v>17106.331441631457</v>
      </c>
      <c r="AI10" s="65">
        <v>164.20568927789935</v>
      </c>
      <c r="AJ10" s="665">
        <f t="shared" si="13"/>
        <v>0.36074646719202852</v>
      </c>
      <c r="AK10" s="100">
        <f t="shared" si="14"/>
        <v>11554.768844044876</v>
      </c>
      <c r="AL10" s="681">
        <f t="shared" si="20"/>
        <v>168113.13734680132</v>
      </c>
      <c r="AN10" s="96"/>
      <c r="AO10" s="96"/>
    </row>
    <row r="11" spans="1:41" x14ac:dyDescent="0.3">
      <c r="A11" s="64">
        <v>33</v>
      </c>
      <c r="B11" s="102" t="s">
        <v>12</v>
      </c>
      <c r="C11" s="99">
        <v>55455.850180693</v>
      </c>
      <c r="D11" s="113">
        <f t="shared" si="0"/>
        <v>5.6885901527856803E-2</v>
      </c>
      <c r="E11" s="100">
        <f t="shared" si="1"/>
        <v>11118.145395397976</v>
      </c>
      <c r="F11" s="99">
        <v>1334.7</v>
      </c>
      <c r="G11" s="113">
        <f>F11/$F$17</f>
        <v>0.17606716064495961</v>
      </c>
      <c r="H11" s="100">
        <f>G11*$N$1*$G$3</f>
        <v>552.9582412254872</v>
      </c>
      <c r="I11" s="99">
        <v>103641.02393000002</v>
      </c>
      <c r="J11" s="113">
        <f t="shared" si="2"/>
        <v>5.3096270222898478E-2</v>
      </c>
      <c r="K11" s="100">
        <f t="shared" si="15"/>
        <v>3401.364585394293</v>
      </c>
      <c r="L11" s="99">
        <v>13.837500000000004</v>
      </c>
      <c r="M11" s="101">
        <v>26.039583333333336</v>
      </c>
      <c r="N11" s="66">
        <f t="shared" si="3"/>
        <v>73.653125000000017</v>
      </c>
      <c r="O11" s="100">
        <f t="shared" si="4"/>
        <v>1453.4477746891703</v>
      </c>
      <c r="P11" s="99">
        <v>1150.1796913887506</v>
      </c>
      <c r="Q11" s="665">
        <f t="shared" si="5"/>
        <v>6.3366651701326854E-2</v>
      </c>
      <c r="R11" s="100">
        <f t="shared" si="6"/>
        <v>2029.6443054012918</v>
      </c>
      <c r="S11" s="99">
        <v>226</v>
      </c>
      <c r="T11" s="679">
        <f t="shared" si="7"/>
        <v>8.5411942554799697E-2</v>
      </c>
      <c r="U11" s="676">
        <f t="shared" si="16"/>
        <v>2735.7586074881965</v>
      </c>
      <c r="V11" s="99">
        <v>13.671000000000001</v>
      </c>
      <c r="W11" s="679">
        <f t="shared" si="8"/>
        <v>5.6067637149577271E-2</v>
      </c>
      <c r="X11" s="100">
        <f t="shared" si="9"/>
        <v>3591.711330884873</v>
      </c>
      <c r="Y11" s="65">
        <v>319</v>
      </c>
      <c r="Z11" s="665">
        <f t="shared" si="10"/>
        <v>0.30501843465786616</v>
      </c>
      <c r="AA11" s="100">
        <f t="shared" si="17"/>
        <v>5861.8744622682125</v>
      </c>
      <c r="AB11" s="65">
        <v>28364.351207370328</v>
      </c>
      <c r="AC11" s="797">
        <v>6105</v>
      </c>
      <c r="AD11" s="796">
        <f t="shared" si="18"/>
        <v>12210</v>
      </c>
      <c r="AE11" s="796">
        <v>3368</v>
      </c>
      <c r="AF11" s="796">
        <f t="shared" si="19"/>
        <v>15578</v>
      </c>
      <c r="AG11" s="679">
        <f t="shared" si="11"/>
        <v>6.0225567194034407E-2</v>
      </c>
      <c r="AH11" s="100">
        <f t="shared" si="12"/>
        <v>10416.788193005097</v>
      </c>
      <c r="AI11" s="65">
        <v>16.573529411764707</v>
      </c>
      <c r="AJ11" s="665">
        <f t="shared" si="13"/>
        <v>3.641068839021034E-2</v>
      </c>
      <c r="AK11" s="100">
        <f t="shared" si="14"/>
        <v>1166.2403545520447</v>
      </c>
      <c r="AL11" s="681">
        <f t="shared" si="20"/>
        <v>42327.933250306647</v>
      </c>
      <c r="AN11" s="96"/>
      <c r="AO11" s="96"/>
    </row>
    <row r="12" spans="1:41" x14ac:dyDescent="0.3">
      <c r="A12" s="64">
        <v>41</v>
      </c>
      <c r="B12" s="102" t="s">
        <v>13</v>
      </c>
      <c r="C12" s="99">
        <v>33202.530476170476</v>
      </c>
      <c r="D12" s="113">
        <f t="shared" si="0"/>
        <v>3.4058730918179486E-2</v>
      </c>
      <c r="E12" s="100">
        <f t="shared" si="1"/>
        <v>6656.6567842055338</v>
      </c>
      <c r="F12" s="99">
        <v>3804.4</v>
      </c>
      <c r="G12" s="113">
        <f>F12/$F$17</f>
        <v>0.50185802499264576</v>
      </c>
      <c r="H12" s="100">
        <f>G12*$N$1*$G$3</f>
        <v>1576.1402059775555</v>
      </c>
      <c r="I12" s="99">
        <v>28050.413509999998</v>
      </c>
      <c r="J12" s="113">
        <f t="shared" si="2"/>
        <v>1.4370490362937133E-2</v>
      </c>
      <c r="K12" s="100">
        <f t="shared" si="15"/>
        <v>920.57835305660501</v>
      </c>
      <c r="L12" s="99">
        <v>10.199999999999998</v>
      </c>
      <c r="M12" s="101">
        <v>47.672916666666673</v>
      </c>
      <c r="N12" s="66">
        <f t="shared" si="3"/>
        <v>97.009375000000006</v>
      </c>
      <c r="O12" s="100">
        <f t="shared" si="4"/>
        <v>1914.3527205089695</v>
      </c>
      <c r="P12" s="99">
        <v>2995.1000218150089</v>
      </c>
      <c r="Q12" s="665">
        <f t="shared" si="5"/>
        <v>0.16500852980966169</v>
      </c>
      <c r="R12" s="100">
        <f t="shared" si="6"/>
        <v>5285.2504255610911</v>
      </c>
      <c r="S12" s="99">
        <v>97</v>
      </c>
      <c r="T12" s="679">
        <f t="shared" si="7"/>
        <v>3.6659108087679519E-2</v>
      </c>
      <c r="U12" s="676">
        <f t="shared" si="16"/>
        <v>1174.1972784351992</v>
      </c>
      <c r="V12" s="99">
        <v>11.4376</v>
      </c>
      <c r="W12" s="679">
        <f t="shared" si="8"/>
        <v>4.6907995513276637E-2</v>
      </c>
      <c r="X12" s="100">
        <f t="shared" si="9"/>
        <v>3004.9416661640566</v>
      </c>
      <c r="Y12" s="65">
        <v>43.184866468842728</v>
      </c>
      <c r="Z12" s="665">
        <f t="shared" si="10"/>
        <v>4.1292101477226895E-2</v>
      </c>
      <c r="AA12" s="100">
        <f t="shared" si="17"/>
        <v>793.55569250837618</v>
      </c>
      <c r="AB12" s="65">
        <v>48008.534461373201</v>
      </c>
      <c r="AC12" s="797">
        <v>1299</v>
      </c>
      <c r="AD12" s="796">
        <f t="shared" si="18"/>
        <v>2598</v>
      </c>
      <c r="AE12" s="796">
        <v>2643</v>
      </c>
      <c r="AF12" s="796">
        <f t="shared" si="19"/>
        <v>5241</v>
      </c>
      <c r="AG12" s="679">
        <f t="shared" si="11"/>
        <v>8.591193239224737E-2</v>
      </c>
      <c r="AH12" s="100">
        <f t="shared" si="12"/>
        <v>14859.576168017571</v>
      </c>
      <c r="AI12" s="65">
        <v>15.04950495049505</v>
      </c>
      <c r="AJ12" s="665">
        <f t="shared" si="13"/>
        <v>3.3062531315172505E-2</v>
      </c>
      <c r="AK12" s="100">
        <f t="shared" si="14"/>
        <v>1058.9983312087584</v>
      </c>
      <c r="AL12" s="681">
        <f t="shared" si="20"/>
        <v>37244.247625643715</v>
      </c>
      <c r="AN12" s="96"/>
      <c r="AO12" s="96"/>
    </row>
    <row r="13" spans="1:41" x14ac:dyDescent="0.3">
      <c r="A13" s="64">
        <v>51</v>
      </c>
      <c r="B13" s="102" t="s">
        <v>14</v>
      </c>
      <c r="C13" s="99">
        <v>9047.0859031357086</v>
      </c>
      <c r="D13" s="113">
        <f t="shared" si="0"/>
        <v>9.2803849570953969E-3</v>
      </c>
      <c r="E13" s="100">
        <f t="shared" si="1"/>
        <v>1813.8179497379269</v>
      </c>
      <c r="F13" s="99"/>
      <c r="G13" s="113"/>
      <c r="H13" s="100"/>
      <c r="I13" s="99">
        <v>17350.322560000004</v>
      </c>
      <c r="J13" s="113">
        <f t="shared" si="2"/>
        <v>8.8887332464258843E-3</v>
      </c>
      <c r="K13" s="100">
        <f t="shared" si="15"/>
        <v>569.41518390064061</v>
      </c>
      <c r="L13" s="99">
        <v>3</v>
      </c>
      <c r="M13" s="101">
        <v>11.422916666666667</v>
      </c>
      <c r="N13" s="66">
        <f t="shared" si="3"/>
        <v>24.634375000000002</v>
      </c>
      <c r="O13" s="100">
        <f t="shared" si="4"/>
        <v>486.12706554689328</v>
      </c>
      <c r="P13" s="99">
        <v>1037.611510791367</v>
      </c>
      <c r="Q13" s="665">
        <f t="shared" si="5"/>
        <v>5.7164952309509347E-2</v>
      </c>
      <c r="R13" s="100">
        <f t="shared" si="6"/>
        <v>1831.0028510012407</v>
      </c>
      <c r="S13" s="99">
        <v>20</v>
      </c>
      <c r="T13" s="679">
        <f t="shared" si="7"/>
        <v>7.5585789871504159E-3</v>
      </c>
      <c r="U13" s="676">
        <f t="shared" si="16"/>
        <v>242.10253163612356</v>
      </c>
      <c r="V13" s="99">
        <v>3.72</v>
      </c>
      <c r="W13" s="679">
        <f t="shared" si="8"/>
        <v>1.5256499904646876E-2</v>
      </c>
      <c r="X13" s="100">
        <f t="shared" si="9"/>
        <v>977.33641656731231</v>
      </c>
      <c r="Y13" s="65">
        <v>21</v>
      </c>
      <c r="Z13" s="665">
        <f t="shared" si="10"/>
        <v>2.0079583472774887E-2</v>
      </c>
      <c r="AA13" s="100">
        <f t="shared" si="17"/>
        <v>385.8914222809795</v>
      </c>
      <c r="AB13" s="65">
        <v>14781.536137625342</v>
      </c>
      <c r="AC13" s="797">
        <v>314</v>
      </c>
      <c r="AD13" s="796">
        <f t="shared" si="18"/>
        <v>628</v>
      </c>
      <c r="AE13" s="796">
        <v>145</v>
      </c>
      <c r="AF13" s="796">
        <f t="shared" si="19"/>
        <v>773</v>
      </c>
      <c r="AG13" s="679">
        <f t="shared" si="11"/>
        <v>2.5814116440483918E-2</v>
      </c>
      <c r="AH13" s="100">
        <f t="shared" si="12"/>
        <v>4464.8841991599766</v>
      </c>
      <c r="AI13" s="65">
        <v>23.25</v>
      </c>
      <c r="AJ13" s="665">
        <f t="shared" si="13"/>
        <v>5.1078348132140676E-2</v>
      </c>
      <c r="AK13" s="100">
        <f t="shared" si="14"/>
        <v>1636.0479153032675</v>
      </c>
      <c r="AL13" s="681">
        <f t="shared" si="20"/>
        <v>12406.625535134361</v>
      </c>
      <c r="AN13" s="96"/>
      <c r="AO13" s="96"/>
    </row>
    <row r="14" spans="1:41" x14ac:dyDescent="0.3">
      <c r="A14" s="64">
        <v>56</v>
      </c>
      <c r="B14" s="102" t="s">
        <v>15</v>
      </c>
      <c r="C14" s="99">
        <v>27587.309453668531</v>
      </c>
      <c r="D14" s="113">
        <f t="shared" si="0"/>
        <v>2.8298709043077016E-2</v>
      </c>
      <c r="E14" s="100">
        <f t="shared" si="1"/>
        <v>5530.8811707751711</v>
      </c>
      <c r="F14" s="99"/>
      <c r="G14" s="113"/>
      <c r="H14" s="100"/>
      <c r="I14" s="99">
        <v>47852.84717999999</v>
      </c>
      <c r="J14" s="113">
        <f t="shared" si="2"/>
        <v>2.4515463167562167E-2</v>
      </c>
      <c r="K14" s="100">
        <f t="shared" si="15"/>
        <v>1570.4686574523798</v>
      </c>
      <c r="L14" s="99">
        <v>6.950000000000002</v>
      </c>
      <c r="M14" s="101">
        <v>26.085416666666664</v>
      </c>
      <c r="N14" s="66">
        <f t="shared" si="3"/>
        <v>56.503124999999997</v>
      </c>
      <c r="O14" s="100">
        <f t="shared" si="4"/>
        <v>1115.0150288156003</v>
      </c>
      <c r="P14" s="99">
        <v>1393.6600529100529</v>
      </c>
      <c r="Q14" s="665">
        <f t="shared" si="5"/>
        <v>7.6780673336506983E-2</v>
      </c>
      <c r="R14" s="100">
        <f t="shared" si="6"/>
        <v>2459.297630823929</v>
      </c>
      <c r="S14" s="99">
        <v>315</v>
      </c>
      <c r="T14" s="679">
        <f t="shared" si="7"/>
        <v>0.11904761904761904</v>
      </c>
      <c r="U14" s="676">
        <f t="shared" si="16"/>
        <v>3813.1148732689453</v>
      </c>
      <c r="V14" s="99">
        <v>12.584499999999997</v>
      </c>
      <c r="W14" s="679">
        <f t="shared" si="8"/>
        <v>5.16116728629109E-2</v>
      </c>
      <c r="X14" s="100">
        <f t="shared" si="9"/>
        <v>3306.260788787994</v>
      </c>
      <c r="Y14" s="65">
        <v>100</v>
      </c>
      <c r="Z14" s="665">
        <f t="shared" si="10"/>
        <v>9.5617064156070894E-2</v>
      </c>
      <c r="AA14" s="100">
        <f t="shared" si="17"/>
        <v>1837.5782013379974</v>
      </c>
      <c r="AB14" s="65">
        <v>62804.282427419603</v>
      </c>
      <c r="AC14" s="797">
        <v>2625</v>
      </c>
      <c r="AD14" s="796">
        <f t="shared" si="18"/>
        <v>5250</v>
      </c>
      <c r="AE14" s="796">
        <v>4213</v>
      </c>
      <c r="AF14" s="796">
        <f t="shared" si="19"/>
        <v>9463</v>
      </c>
      <c r="AG14" s="679">
        <f t="shared" si="11"/>
        <v>0.11436635406368881</v>
      </c>
      <c r="AH14" s="100">
        <f t="shared" si="12"/>
        <v>19781.135192126185</v>
      </c>
      <c r="AI14" s="65">
        <v>15.954545454545453</v>
      </c>
      <c r="AJ14" s="665">
        <f t="shared" si="13"/>
        <v>3.5050831269562807E-2</v>
      </c>
      <c r="AK14" s="100">
        <f t="shared" si="14"/>
        <v>1122.6839066890457</v>
      </c>
      <c r="AL14" s="681">
        <f t="shared" si="20"/>
        <v>40536.435450077253</v>
      </c>
      <c r="AN14" s="96"/>
      <c r="AO14" s="96"/>
    </row>
    <row r="15" spans="1:41" x14ac:dyDescent="0.3">
      <c r="A15" s="64">
        <v>71</v>
      </c>
      <c r="B15" s="102" t="s">
        <v>104</v>
      </c>
      <c r="C15" s="99">
        <v>137438.37642894423</v>
      </c>
      <c r="D15" s="113">
        <f t="shared" si="0"/>
        <v>0.14098252794269461</v>
      </c>
      <c r="E15" s="100">
        <f t="shared" si="1"/>
        <v>27554.52936102376</v>
      </c>
      <c r="F15" s="99"/>
      <c r="G15" s="113"/>
      <c r="H15" s="100"/>
      <c r="I15" s="99">
        <v>418144.07370000007</v>
      </c>
      <c r="J15" s="113">
        <f t="shared" si="2"/>
        <v>0.214219137243126</v>
      </c>
      <c r="K15" s="100">
        <f t="shared" si="15"/>
        <v>13722.948596458169</v>
      </c>
      <c r="L15" s="99">
        <v>8.6666666666666661</v>
      </c>
      <c r="M15" s="101">
        <v>10.233333333333333</v>
      </c>
      <c r="N15" s="66">
        <f t="shared" si="3"/>
        <v>37.016666666666666</v>
      </c>
      <c r="O15" s="100">
        <f t="shared" si="4"/>
        <v>730.47534362021224</v>
      </c>
      <c r="P15" s="99"/>
      <c r="Q15" s="665">
        <f t="shared" si="5"/>
        <v>0</v>
      </c>
      <c r="R15" s="100">
        <f t="shared" si="6"/>
        <v>0</v>
      </c>
      <c r="S15" s="99"/>
      <c r="T15" s="665">
        <f>S15/$V$17</f>
        <v>0</v>
      </c>
      <c r="U15" s="676">
        <f t="shared" si="16"/>
        <v>0</v>
      </c>
      <c r="V15" s="99"/>
      <c r="W15" s="679">
        <f t="shared" si="8"/>
        <v>0</v>
      </c>
      <c r="X15" s="100">
        <f t="shared" si="9"/>
        <v>0</v>
      </c>
      <c r="Y15" s="99"/>
      <c r="Z15" s="101"/>
      <c r="AA15" s="100"/>
      <c r="AB15" s="99"/>
      <c r="AC15" s="798"/>
      <c r="AD15" s="798"/>
      <c r="AE15" s="798"/>
      <c r="AF15" s="798"/>
      <c r="AG15" s="101"/>
      <c r="AH15" s="100">
        <f t="shared" si="12"/>
        <v>0</v>
      </c>
      <c r="AI15" s="99"/>
      <c r="AJ15" s="101"/>
      <c r="AK15" s="100">
        <f t="shared" si="14"/>
        <v>0</v>
      </c>
      <c r="AL15" s="681">
        <f t="shared" si="20"/>
        <v>42007.953301102141</v>
      </c>
      <c r="AN15" s="96"/>
      <c r="AO15" s="96"/>
    </row>
    <row r="16" spans="1:41" ht="14.4" thickBot="1" x14ac:dyDescent="0.35">
      <c r="A16" s="69">
        <v>92</v>
      </c>
      <c r="B16" s="11" t="s">
        <v>17</v>
      </c>
      <c r="C16" s="103">
        <v>9055.7179936366156</v>
      </c>
      <c r="D16" s="113">
        <f t="shared" si="0"/>
        <v>9.2892396450789758E-3</v>
      </c>
      <c r="E16" s="100">
        <f t="shared" si="1"/>
        <v>1815.5485667412295</v>
      </c>
      <c r="F16" s="103"/>
      <c r="G16" s="113"/>
      <c r="H16" s="100"/>
      <c r="I16" s="103">
        <v>62567.242580000006</v>
      </c>
      <c r="J16" s="113">
        <f t="shared" si="2"/>
        <v>3.2053786166499898E-2</v>
      </c>
      <c r="K16" s="100">
        <f t="shared" si="15"/>
        <v>2053.3761154378608</v>
      </c>
      <c r="L16" s="103">
        <v>1</v>
      </c>
      <c r="M16" s="104">
        <v>2.4833333333333338</v>
      </c>
      <c r="N16" s="66">
        <f t="shared" si="3"/>
        <v>6.2250000000000005</v>
      </c>
      <c r="O16" s="100">
        <f t="shared" si="4"/>
        <v>122.8422065925931</v>
      </c>
      <c r="P16" s="103"/>
      <c r="Q16" s="665">
        <f t="shared" si="5"/>
        <v>0</v>
      </c>
      <c r="R16" s="100">
        <f t="shared" si="6"/>
        <v>0</v>
      </c>
      <c r="S16" s="103"/>
      <c r="T16" s="665">
        <f>S16/$V$17</f>
        <v>0</v>
      </c>
      <c r="U16" s="676">
        <f t="shared" si="16"/>
        <v>0</v>
      </c>
      <c r="V16" s="103"/>
      <c r="W16" s="679">
        <f t="shared" si="8"/>
        <v>0</v>
      </c>
      <c r="X16" s="100">
        <f t="shared" si="9"/>
        <v>0</v>
      </c>
      <c r="Y16" s="103"/>
      <c r="Z16" s="101"/>
      <c r="AA16" s="100"/>
      <c r="AB16" s="103"/>
      <c r="AC16" s="799"/>
      <c r="AD16" s="799"/>
      <c r="AE16" s="799"/>
      <c r="AF16" s="799"/>
      <c r="AG16" s="101"/>
      <c r="AH16" s="100">
        <f t="shared" si="12"/>
        <v>0</v>
      </c>
      <c r="AI16" s="103"/>
      <c r="AJ16" s="101"/>
      <c r="AK16" s="100">
        <f t="shared" si="14"/>
        <v>0</v>
      </c>
      <c r="AL16" s="681">
        <f t="shared" si="20"/>
        <v>3991.7668887716832</v>
      </c>
      <c r="AN16" s="96"/>
      <c r="AO16" s="96"/>
    </row>
    <row r="17" spans="1:39" ht="14.4" thickBot="1" x14ac:dyDescent="0.35">
      <c r="A17" s="105" t="s">
        <v>128</v>
      </c>
      <c r="B17" s="106"/>
      <c r="C17" s="107">
        <f t="shared" ref="C17:AL17" si="21">SUM(C6:C16)</f>
        <v>974861.05856187386</v>
      </c>
      <c r="D17" s="110">
        <f t="shared" si="21"/>
        <v>0.99999999999999989</v>
      </c>
      <c r="E17" s="108">
        <f t="shared" si="21"/>
        <v>195446.41285070364</v>
      </c>
      <c r="F17" s="107">
        <f t="shared" si="21"/>
        <v>7580.6299999999992</v>
      </c>
      <c r="G17" s="110">
        <f t="shared" si="21"/>
        <v>1</v>
      </c>
      <c r="H17" s="108">
        <f t="shared" si="21"/>
        <v>3140.6097491430019</v>
      </c>
      <c r="I17" s="107">
        <f t="shared" si="21"/>
        <v>1951945.4661300003</v>
      </c>
      <c r="J17" s="110">
        <f t="shared" si="21"/>
        <v>1</v>
      </c>
      <c r="K17" s="108">
        <f t="shared" si="21"/>
        <v>64060.329870918285</v>
      </c>
      <c r="L17" s="107">
        <f t="shared" si="21"/>
        <v>241.89999999999995</v>
      </c>
      <c r="M17" s="110">
        <f t="shared" si="21"/>
        <v>462.49791666666664</v>
      </c>
      <c r="N17" s="111">
        <f t="shared" si="21"/>
        <v>1298.496875</v>
      </c>
      <c r="O17" s="108">
        <f t="shared" si="21"/>
        <v>25624.131948367314</v>
      </c>
      <c r="P17" s="107">
        <f t="shared" si="21"/>
        <v>18151.183004114238</v>
      </c>
      <c r="Q17" s="110">
        <f t="shared" si="21"/>
        <v>1</v>
      </c>
      <c r="R17" s="108">
        <f t="shared" si="21"/>
        <v>32030.164935459146</v>
      </c>
      <c r="S17" s="107">
        <f t="shared" si="21"/>
        <v>2646</v>
      </c>
      <c r="T17" s="110">
        <f t="shared" si="21"/>
        <v>1</v>
      </c>
      <c r="U17" s="108">
        <f t="shared" si="21"/>
        <v>32030.164935459143</v>
      </c>
      <c r="V17" s="107">
        <f t="shared" si="21"/>
        <v>243.8305</v>
      </c>
      <c r="W17" s="110">
        <f t="shared" si="21"/>
        <v>1</v>
      </c>
      <c r="X17" s="108">
        <f t="shared" si="21"/>
        <v>64060.329870918285</v>
      </c>
      <c r="Y17" s="109">
        <f t="shared" si="21"/>
        <v>1045.8384272997032</v>
      </c>
      <c r="Z17" s="110">
        <f t="shared" si="21"/>
        <v>1.0000000000000002</v>
      </c>
      <c r="AA17" s="108">
        <f t="shared" si="21"/>
        <v>19218.098961275489</v>
      </c>
      <c r="AB17" s="109">
        <f t="shared" si="21"/>
        <v>527330.27397553809</v>
      </c>
      <c r="AC17" s="109">
        <f t="shared" si="21"/>
        <v>52240</v>
      </c>
      <c r="AD17" s="109">
        <f t="shared" si="21"/>
        <v>104480</v>
      </c>
      <c r="AE17" s="109">
        <f t="shared" si="21"/>
        <v>27360</v>
      </c>
      <c r="AF17" s="109">
        <f t="shared" si="21"/>
        <v>131840</v>
      </c>
      <c r="AG17" s="110">
        <f t="shared" si="21"/>
        <v>1</v>
      </c>
      <c r="AH17" s="108">
        <f t="shared" si="21"/>
        <v>172962.89065147939</v>
      </c>
      <c r="AI17" s="109">
        <f t="shared" si="21"/>
        <v>455.18308344372844</v>
      </c>
      <c r="AJ17" s="110">
        <f t="shared" si="21"/>
        <v>0.99999999999999978</v>
      </c>
      <c r="AK17" s="108">
        <f t="shared" si="21"/>
        <v>32030.164935459146</v>
      </c>
      <c r="AL17" s="673">
        <f t="shared" si="21"/>
        <v>640603.298709183</v>
      </c>
    </row>
    <row r="18" spans="1:39" x14ac:dyDescent="0.3">
      <c r="A18" s="64"/>
      <c r="B18" s="112" t="s">
        <v>44</v>
      </c>
      <c r="C18" s="113">
        <v>580.79999999999995</v>
      </c>
      <c r="D18" s="11"/>
      <c r="P18" s="11"/>
      <c r="S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M18" s="15"/>
    </row>
    <row r="19" spans="1:39" x14ac:dyDescent="0.3">
      <c r="A19" s="64"/>
      <c r="B19" s="112" t="s">
        <v>66</v>
      </c>
      <c r="C19" s="113">
        <v>18.600000000000001</v>
      </c>
      <c r="D19" s="11"/>
      <c r="P19" s="11"/>
      <c r="S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M19" s="15"/>
    </row>
    <row r="20" spans="1:39" x14ac:dyDescent="0.3">
      <c r="A20" s="64"/>
      <c r="B20" s="112" t="s">
        <v>21</v>
      </c>
      <c r="C20" s="113">
        <v>897.2</v>
      </c>
      <c r="D20" s="11"/>
      <c r="P20" s="11"/>
      <c r="S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M20" s="15"/>
    </row>
    <row r="21" spans="1:39" x14ac:dyDescent="0.3">
      <c r="A21" s="114" t="s">
        <v>41</v>
      </c>
      <c r="B21" s="115"/>
      <c r="C21" s="116">
        <f>C17+SUM(C18:C20)</f>
        <v>976357.65856187383</v>
      </c>
      <c r="D21" s="11"/>
      <c r="P21" s="11"/>
      <c r="S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M21" s="15"/>
    </row>
    <row r="22" spans="1:39" x14ac:dyDescent="0.3">
      <c r="A22" s="11"/>
      <c r="B22" s="11"/>
      <c r="C22" s="11"/>
      <c r="D22" s="11"/>
      <c r="M22" s="11"/>
      <c r="P22" s="11"/>
      <c r="S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M22" s="15"/>
    </row>
    <row r="23" spans="1:39" ht="13.5" hidden="1" customHeight="1" thickBot="1" x14ac:dyDescent="0.3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</row>
    <row r="24" spans="1:39" ht="12.75" hidden="1" customHeight="1" x14ac:dyDescent="0.3">
      <c r="A24" s="1127"/>
      <c r="B24" s="1128"/>
      <c r="C24" s="117" t="s">
        <v>100</v>
      </c>
      <c r="D24" s="117" t="s">
        <v>100</v>
      </c>
      <c r="E24" s="118" t="s">
        <v>102</v>
      </c>
      <c r="F24" s="118"/>
      <c r="G24" s="118"/>
      <c r="H24" s="118"/>
      <c r="I24" s="118"/>
      <c r="J24" s="118"/>
      <c r="K24" s="118"/>
      <c r="L24" s="117" t="s">
        <v>111</v>
      </c>
      <c r="M24" s="117"/>
      <c r="N24" s="118"/>
      <c r="O24" s="117"/>
      <c r="P24" s="117"/>
      <c r="Q24" s="118"/>
      <c r="R24" s="117"/>
      <c r="S24" s="117"/>
      <c r="T24" s="118"/>
      <c r="U24" s="11"/>
      <c r="V24" s="11"/>
      <c r="W24" s="11"/>
      <c r="X24" s="11"/>
      <c r="Y24" s="11"/>
      <c r="Z24" s="11"/>
      <c r="AA24" s="11"/>
      <c r="AB24" s="11"/>
      <c r="AC24" s="11"/>
      <c r="AD24" s="117"/>
      <c r="AE24" s="11"/>
      <c r="AF24" s="11"/>
      <c r="AG24" s="11"/>
      <c r="AH24" s="11"/>
      <c r="AI24" s="11"/>
      <c r="AJ24" s="11"/>
      <c r="AK24" s="11"/>
    </row>
    <row r="25" spans="1:39" ht="13.5" hidden="1" customHeight="1" thickBot="1" x14ac:dyDescent="0.35">
      <c r="A25" s="1129"/>
      <c r="B25" s="1130"/>
      <c r="C25" s="62" t="s">
        <v>152</v>
      </c>
      <c r="D25" s="62" t="s">
        <v>140</v>
      </c>
      <c r="E25" s="119" t="s">
        <v>103</v>
      </c>
      <c r="F25" s="119"/>
      <c r="G25" s="119"/>
      <c r="H25" s="119"/>
      <c r="I25" s="119"/>
      <c r="J25" s="119"/>
      <c r="K25" s="119"/>
      <c r="L25" s="62" t="s">
        <v>129</v>
      </c>
      <c r="M25" s="62"/>
      <c r="N25" s="119"/>
      <c r="O25" s="62"/>
      <c r="P25" s="62"/>
      <c r="Q25" s="119"/>
      <c r="R25" s="62"/>
      <c r="S25" s="62"/>
      <c r="T25" s="119"/>
      <c r="U25" s="11"/>
      <c r="V25" s="11"/>
      <c r="W25" s="11"/>
      <c r="X25" s="11"/>
      <c r="Y25" s="11"/>
      <c r="Z25" s="11"/>
      <c r="AA25" s="11"/>
      <c r="AB25" s="11"/>
      <c r="AC25" s="11"/>
      <c r="AD25" s="62"/>
      <c r="AE25" s="11"/>
      <c r="AF25" s="11"/>
      <c r="AG25" s="11"/>
      <c r="AH25" s="11"/>
      <c r="AI25" s="11"/>
      <c r="AJ25" s="11"/>
      <c r="AK25" s="11"/>
    </row>
    <row r="26" spans="1:39" ht="12.75" hidden="1" customHeight="1" x14ac:dyDescent="0.3">
      <c r="A26" s="120">
        <v>11</v>
      </c>
      <c r="B26" s="121" t="s">
        <v>7</v>
      </c>
      <c r="C26" s="63" t="e">
        <f>'str1'!#REF!</f>
        <v>#REF!</v>
      </c>
      <c r="D26" s="63">
        <f t="shared" ref="D26:D35" si="22">AL6</f>
        <v>89816.681608629136</v>
      </c>
      <c r="E26" s="122" t="e">
        <f>SUM(C26:D26)</f>
        <v>#REF!</v>
      </c>
      <c r="F26" s="122"/>
      <c r="G26" s="122"/>
      <c r="H26" s="122"/>
      <c r="I26" s="122"/>
      <c r="J26" s="122"/>
      <c r="K26" s="122"/>
      <c r="L26" s="63">
        <v>328299</v>
      </c>
      <c r="M26" s="63"/>
      <c r="N26" s="122"/>
      <c r="O26" s="63"/>
      <c r="P26" s="63"/>
      <c r="Q26" s="122"/>
      <c r="R26" s="63"/>
      <c r="S26" s="63"/>
      <c r="T26" s="122"/>
      <c r="U26" s="11"/>
      <c r="V26" s="11"/>
      <c r="W26" s="11"/>
      <c r="X26" s="11"/>
      <c r="Y26" s="11"/>
      <c r="Z26" s="11"/>
      <c r="AA26" s="11"/>
      <c r="AB26" s="11"/>
      <c r="AC26" s="11"/>
      <c r="AD26" s="63"/>
      <c r="AE26" s="11"/>
      <c r="AF26" s="11"/>
      <c r="AG26" s="11"/>
      <c r="AH26" s="11"/>
      <c r="AI26" s="11"/>
      <c r="AJ26" s="11"/>
      <c r="AK26" s="11"/>
    </row>
    <row r="27" spans="1:39" ht="12.75" hidden="1" customHeight="1" x14ac:dyDescent="0.3">
      <c r="A27" s="123">
        <v>21</v>
      </c>
      <c r="B27" s="124" t="s">
        <v>8</v>
      </c>
      <c r="C27" s="68" t="e">
        <f>'str1'!#REF!</f>
        <v>#REF!</v>
      </c>
      <c r="D27" s="68">
        <f t="shared" si="22"/>
        <v>102961.11887981404</v>
      </c>
      <c r="E27" s="125" t="e">
        <f t="shared" ref="E27:E37" si="23">SUM(C27:D27)</f>
        <v>#REF!</v>
      </c>
      <c r="F27" s="125"/>
      <c r="G27" s="125"/>
      <c r="H27" s="125"/>
      <c r="I27" s="125"/>
      <c r="J27" s="125"/>
      <c r="K27" s="125"/>
      <c r="L27" s="68">
        <v>333427</v>
      </c>
      <c r="M27" s="68"/>
      <c r="N27" s="125"/>
      <c r="O27" s="68"/>
      <c r="P27" s="68"/>
      <c r="Q27" s="125"/>
      <c r="R27" s="68"/>
      <c r="S27" s="68"/>
      <c r="T27" s="125"/>
      <c r="U27" s="11"/>
      <c r="V27" s="11"/>
      <c r="W27" s="11"/>
      <c r="X27" s="11"/>
      <c r="Y27" s="11"/>
      <c r="Z27" s="11"/>
      <c r="AA27" s="11"/>
      <c r="AB27" s="11"/>
      <c r="AC27" s="11"/>
      <c r="AD27" s="68"/>
      <c r="AE27" s="11"/>
      <c r="AF27" s="11"/>
      <c r="AG27" s="11"/>
      <c r="AH27" s="11"/>
      <c r="AI27" s="11"/>
      <c r="AJ27" s="11"/>
      <c r="AK27" s="11"/>
    </row>
    <row r="28" spans="1:39" ht="12.75" hidden="1" customHeight="1" x14ac:dyDescent="0.3">
      <c r="A28" s="123">
        <v>22</v>
      </c>
      <c r="B28" s="124" t="s">
        <v>9</v>
      </c>
      <c r="C28" s="68" t="e">
        <f>'str1'!#REF!</f>
        <v>#REF!</v>
      </c>
      <c r="D28" s="68">
        <f t="shared" si="22"/>
        <v>34912.502123768732</v>
      </c>
      <c r="E28" s="125" t="e">
        <f t="shared" si="23"/>
        <v>#REF!</v>
      </c>
      <c r="F28" s="125"/>
      <c r="G28" s="125"/>
      <c r="H28" s="125"/>
      <c r="I28" s="125"/>
      <c r="J28" s="125"/>
      <c r="K28" s="125"/>
      <c r="L28" s="68">
        <v>126011</v>
      </c>
      <c r="M28" s="68"/>
      <c r="N28" s="125"/>
      <c r="O28" s="68"/>
      <c r="P28" s="68"/>
      <c r="Q28" s="125"/>
      <c r="R28" s="68"/>
      <c r="S28" s="68"/>
      <c r="T28" s="125"/>
      <c r="U28" s="11"/>
      <c r="V28" s="11"/>
      <c r="W28" s="11"/>
      <c r="X28" s="11"/>
      <c r="Y28" s="11"/>
      <c r="Z28" s="11"/>
      <c r="AA28" s="11"/>
      <c r="AB28" s="11"/>
      <c r="AC28" s="11"/>
      <c r="AD28" s="68"/>
      <c r="AE28" s="11"/>
      <c r="AF28" s="11"/>
      <c r="AG28" s="11"/>
      <c r="AH28" s="11"/>
      <c r="AI28" s="11"/>
      <c r="AJ28" s="11"/>
      <c r="AK28" s="11"/>
    </row>
    <row r="29" spans="1:39" ht="12.75" hidden="1" customHeight="1" x14ac:dyDescent="0.3">
      <c r="A29" s="123">
        <v>23</v>
      </c>
      <c r="B29" s="124" t="s">
        <v>10</v>
      </c>
      <c r="C29" s="68" t="e">
        <f>'str1'!#REF!</f>
        <v>#REF!</v>
      </c>
      <c r="D29" s="68">
        <f t="shared" si="22"/>
        <v>66284.896699133882</v>
      </c>
      <c r="E29" s="125" t="e">
        <f t="shared" si="23"/>
        <v>#REF!</v>
      </c>
      <c r="F29" s="125"/>
      <c r="G29" s="125"/>
      <c r="H29" s="125"/>
      <c r="I29" s="125"/>
      <c r="J29" s="125"/>
      <c r="K29" s="125"/>
      <c r="L29" s="68">
        <v>139398</v>
      </c>
      <c r="M29" s="68"/>
      <c r="N29" s="125"/>
      <c r="O29" s="68"/>
      <c r="P29" s="68"/>
      <c r="Q29" s="125"/>
      <c r="R29" s="68"/>
      <c r="S29" s="68"/>
      <c r="T29" s="125"/>
      <c r="U29" s="11"/>
      <c r="V29" s="11"/>
      <c r="W29" s="11"/>
      <c r="X29" s="11"/>
      <c r="Y29" s="11"/>
      <c r="Z29" s="11"/>
      <c r="AA29" s="11"/>
      <c r="AB29" s="11"/>
      <c r="AC29" s="11"/>
      <c r="AD29" s="68"/>
      <c r="AE29" s="11"/>
      <c r="AF29" s="11"/>
      <c r="AG29" s="11"/>
      <c r="AH29" s="11"/>
      <c r="AI29" s="11"/>
      <c r="AJ29" s="11"/>
      <c r="AK29" s="11"/>
    </row>
    <row r="30" spans="1:39" ht="12.75" hidden="1" customHeight="1" x14ac:dyDescent="0.3">
      <c r="A30" s="123">
        <v>31</v>
      </c>
      <c r="B30" s="124" t="s">
        <v>11</v>
      </c>
      <c r="C30" s="68" t="e">
        <f>'str1'!#REF!</f>
        <v>#REF!</v>
      </c>
      <c r="D30" s="68">
        <f t="shared" si="22"/>
        <v>168113.13734680132</v>
      </c>
      <c r="E30" s="125" t="e">
        <f t="shared" si="23"/>
        <v>#REF!</v>
      </c>
      <c r="F30" s="125"/>
      <c r="G30" s="125"/>
      <c r="H30" s="125"/>
      <c r="I30" s="125"/>
      <c r="J30" s="125"/>
      <c r="K30" s="125"/>
      <c r="L30" s="68">
        <v>345106</v>
      </c>
      <c r="M30" s="68"/>
      <c r="N30" s="125"/>
      <c r="O30" s="68"/>
      <c r="P30" s="68"/>
      <c r="Q30" s="125"/>
      <c r="R30" s="68"/>
      <c r="S30" s="68"/>
      <c r="T30" s="125"/>
      <c r="U30" s="11"/>
      <c r="V30" s="11"/>
      <c r="W30" s="11"/>
      <c r="X30" s="11"/>
      <c r="Y30" s="11"/>
      <c r="Z30" s="11"/>
      <c r="AA30" s="11"/>
      <c r="AB30" s="11"/>
      <c r="AC30" s="11"/>
      <c r="AD30" s="68"/>
      <c r="AE30" s="11"/>
      <c r="AF30" s="11"/>
      <c r="AG30" s="11"/>
      <c r="AH30" s="11"/>
      <c r="AI30" s="11"/>
      <c r="AJ30" s="11"/>
      <c r="AK30" s="11"/>
    </row>
    <row r="31" spans="1:39" ht="12.75" hidden="1" customHeight="1" x14ac:dyDescent="0.3">
      <c r="A31" s="123">
        <v>33</v>
      </c>
      <c r="B31" s="124" t="s">
        <v>12</v>
      </c>
      <c r="C31" s="68" t="e">
        <f>'str1'!#REF!</f>
        <v>#REF!</v>
      </c>
      <c r="D31" s="68">
        <f t="shared" si="22"/>
        <v>42327.933250306647</v>
      </c>
      <c r="E31" s="125" t="e">
        <f t="shared" si="23"/>
        <v>#REF!</v>
      </c>
      <c r="F31" s="125"/>
      <c r="G31" s="125"/>
      <c r="H31" s="125"/>
      <c r="I31" s="125"/>
      <c r="J31" s="125"/>
      <c r="K31" s="125"/>
      <c r="L31" s="68">
        <v>126549</v>
      </c>
      <c r="M31" s="68"/>
      <c r="N31" s="125"/>
      <c r="O31" s="68"/>
      <c r="P31" s="68"/>
      <c r="Q31" s="125"/>
      <c r="R31" s="68"/>
      <c r="S31" s="68"/>
      <c r="T31" s="125"/>
      <c r="AD31" s="68"/>
    </row>
    <row r="32" spans="1:39" ht="12.75" hidden="1" customHeight="1" x14ac:dyDescent="0.3">
      <c r="A32" s="123">
        <v>41</v>
      </c>
      <c r="B32" s="124" t="s">
        <v>13</v>
      </c>
      <c r="C32" s="68" t="e">
        <f>'str1'!#REF!</f>
        <v>#REF!</v>
      </c>
      <c r="D32" s="68">
        <f t="shared" si="22"/>
        <v>37244.247625643715</v>
      </c>
      <c r="E32" s="125" t="e">
        <f t="shared" si="23"/>
        <v>#REF!</v>
      </c>
      <c r="F32" s="125"/>
      <c r="G32" s="125"/>
      <c r="H32" s="125"/>
      <c r="I32" s="125"/>
      <c r="J32" s="125"/>
      <c r="K32" s="125"/>
      <c r="L32" s="68">
        <v>202164</v>
      </c>
      <c r="M32" s="68"/>
      <c r="N32" s="125"/>
      <c r="O32" s="68"/>
      <c r="P32" s="68"/>
      <c r="Q32" s="125"/>
      <c r="R32" s="68"/>
      <c r="S32" s="68"/>
      <c r="T32" s="125"/>
      <c r="AD32" s="68"/>
    </row>
    <row r="33" spans="1:32" ht="12.75" hidden="1" customHeight="1" x14ac:dyDescent="0.3">
      <c r="A33" s="123">
        <v>51</v>
      </c>
      <c r="B33" s="124" t="s">
        <v>14</v>
      </c>
      <c r="C33" s="68" t="e">
        <f>'str1'!#REF!</f>
        <v>#REF!</v>
      </c>
      <c r="D33" s="68">
        <f t="shared" si="22"/>
        <v>12406.625535134361</v>
      </c>
      <c r="E33" s="125" t="e">
        <f t="shared" si="23"/>
        <v>#REF!</v>
      </c>
      <c r="F33" s="125"/>
      <c r="G33" s="125"/>
      <c r="H33" s="125"/>
      <c r="I33" s="125"/>
      <c r="J33" s="125"/>
      <c r="K33" s="125"/>
      <c r="L33" s="68">
        <v>71266</v>
      </c>
      <c r="M33" s="68"/>
      <c r="N33" s="125"/>
      <c r="O33" s="68"/>
      <c r="P33" s="68"/>
      <c r="Q33" s="125"/>
      <c r="R33" s="68"/>
      <c r="S33" s="68"/>
      <c r="T33" s="125"/>
      <c r="AD33" s="68"/>
    </row>
    <row r="34" spans="1:32" ht="12.75" hidden="1" customHeight="1" x14ac:dyDescent="0.3">
      <c r="A34" s="123">
        <v>56</v>
      </c>
      <c r="B34" s="124" t="s">
        <v>15</v>
      </c>
      <c r="C34" s="68" t="e">
        <f>'str1'!#REF!</f>
        <v>#REF!</v>
      </c>
      <c r="D34" s="68">
        <f t="shared" si="22"/>
        <v>40536.435450077253</v>
      </c>
      <c r="E34" s="125" t="e">
        <f t="shared" si="23"/>
        <v>#REF!</v>
      </c>
      <c r="F34" s="125"/>
      <c r="G34" s="125"/>
      <c r="H34" s="125"/>
      <c r="I34" s="125"/>
      <c r="J34" s="125"/>
      <c r="K34" s="125"/>
      <c r="L34" s="68">
        <v>122590</v>
      </c>
      <c r="M34" s="68"/>
      <c r="N34" s="125"/>
      <c r="O34" s="68"/>
      <c r="P34" s="68"/>
      <c r="Q34" s="125"/>
      <c r="R34" s="68"/>
      <c r="S34" s="68"/>
      <c r="T34" s="125"/>
      <c r="AD34" s="68"/>
    </row>
    <row r="35" spans="1:32" ht="12.75" hidden="1" customHeight="1" x14ac:dyDescent="0.3">
      <c r="A35" s="123">
        <v>71</v>
      </c>
      <c r="B35" s="124" t="s">
        <v>104</v>
      </c>
      <c r="C35" s="68" t="e">
        <f>'str1'!#REF!</f>
        <v>#REF!</v>
      </c>
      <c r="D35" s="68">
        <f t="shared" si="22"/>
        <v>42007.953301102141</v>
      </c>
      <c r="E35" s="125" t="e">
        <f t="shared" si="23"/>
        <v>#REF!</v>
      </c>
      <c r="F35" s="125"/>
      <c r="G35" s="125"/>
      <c r="H35" s="125"/>
      <c r="I35" s="125"/>
      <c r="J35" s="125"/>
      <c r="K35" s="125"/>
      <c r="L35" s="68">
        <v>21395</v>
      </c>
      <c r="M35" s="68"/>
      <c r="N35" s="125"/>
      <c r="O35" s="68"/>
      <c r="P35" s="68"/>
      <c r="Q35" s="125"/>
      <c r="R35" s="68"/>
      <c r="S35" s="68"/>
      <c r="T35" s="125"/>
      <c r="AD35" s="68"/>
    </row>
    <row r="36" spans="1:32" ht="12.75" hidden="1" customHeight="1" x14ac:dyDescent="0.3">
      <c r="A36" s="123">
        <v>85</v>
      </c>
      <c r="B36" s="124" t="s">
        <v>59</v>
      </c>
      <c r="C36" s="68" t="e">
        <f>'str1'!#REF!</f>
        <v>#REF!</v>
      </c>
      <c r="D36" s="68" t="e">
        <f>#REF!</f>
        <v>#REF!</v>
      </c>
      <c r="E36" s="126" t="e">
        <f t="shared" si="23"/>
        <v>#REF!</v>
      </c>
      <c r="F36" s="126"/>
      <c r="G36" s="126"/>
      <c r="H36" s="126"/>
      <c r="I36" s="126"/>
      <c r="J36" s="126"/>
      <c r="K36" s="126"/>
      <c r="L36" s="68">
        <v>1648</v>
      </c>
      <c r="M36" s="68"/>
      <c r="N36" s="126"/>
      <c r="O36" s="68"/>
      <c r="P36" s="68"/>
      <c r="Q36" s="126"/>
      <c r="R36" s="68"/>
      <c r="S36" s="68"/>
      <c r="T36" s="126"/>
      <c r="AD36" s="68"/>
    </row>
    <row r="37" spans="1:32" ht="13.5" hidden="1" customHeight="1" thickBot="1" x14ac:dyDescent="0.35">
      <c r="A37" s="127">
        <v>92</v>
      </c>
      <c r="B37" s="128" t="s">
        <v>17</v>
      </c>
      <c r="C37" s="129" t="e">
        <f>'str1'!#REF!</f>
        <v>#REF!</v>
      </c>
      <c r="D37" s="129">
        <f t="shared" ref="D37" si="24">AL16</f>
        <v>3991.7668887716832</v>
      </c>
      <c r="E37" s="130" t="e">
        <f t="shared" si="23"/>
        <v>#REF!</v>
      </c>
      <c r="F37" s="130"/>
      <c r="G37" s="130"/>
      <c r="H37" s="130"/>
      <c r="I37" s="130"/>
      <c r="J37" s="130"/>
      <c r="K37" s="130"/>
      <c r="L37" s="129">
        <v>2251</v>
      </c>
      <c r="M37" s="129"/>
      <c r="N37" s="130"/>
      <c r="O37" s="129"/>
      <c r="P37" s="129"/>
      <c r="Q37" s="130"/>
      <c r="R37" s="129"/>
      <c r="S37" s="129"/>
      <c r="T37" s="130"/>
      <c r="AD37" s="129"/>
    </row>
    <row r="38" spans="1:32" ht="13.5" hidden="1" customHeight="1" thickBot="1" x14ac:dyDescent="0.35">
      <c r="A38" s="131" t="s">
        <v>39</v>
      </c>
      <c r="B38" s="74"/>
      <c r="C38" s="70" t="e">
        <f>SUM(C26:C36)</f>
        <v>#REF!</v>
      </c>
      <c r="D38" s="70" t="e">
        <f>SUM(D26:D37)</f>
        <v>#REF!</v>
      </c>
      <c r="E38" s="132" t="e">
        <f>SUM(E26:E37)</f>
        <v>#REF!</v>
      </c>
      <c r="F38" s="132"/>
      <c r="G38" s="132"/>
      <c r="H38" s="132"/>
      <c r="I38" s="132"/>
      <c r="J38" s="132"/>
      <c r="K38" s="132"/>
      <c r="L38" s="70">
        <f>SUM(L26:L37)</f>
        <v>1820104</v>
      </c>
      <c r="M38" s="70"/>
      <c r="N38" s="132"/>
      <c r="O38" s="70"/>
      <c r="P38" s="70"/>
      <c r="Q38" s="132"/>
      <c r="R38" s="70"/>
      <c r="S38" s="70"/>
      <c r="T38" s="132"/>
      <c r="AD38" s="70"/>
    </row>
    <row r="39" spans="1:32" hidden="1" x14ac:dyDescent="0.3">
      <c r="A39" s="133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AD39" s="134"/>
    </row>
    <row r="41" spans="1:32" x14ac:dyDescent="0.3">
      <c r="AE41" s="664"/>
      <c r="AF41" s="663"/>
    </row>
    <row r="42" spans="1:32" x14ac:dyDescent="0.3">
      <c r="AE42" s="664"/>
      <c r="AF42" s="663"/>
    </row>
    <row r="43" spans="1:32" x14ac:dyDescent="0.3">
      <c r="AE43" s="664"/>
      <c r="AF43" s="663"/>
    </row>
    <row r="44" spans="1:32" x14ac:dyDescent="0.3"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AE44" s="664"/>
      <c r="AF44" s="663"/>
    </row>
    <row r="45" spans="1:32" x14ac:dyDescent="0.3">
      <c r="AE45" s="664"/>
      <c r="AF45" s="663"/>
    </row>
    <row r="46" spans="1:32" x14ac:dyDescent="0.3">
      <c r="AE46" s="664"/>
      <c r="AF46" s="663"/>
    </row>
    <row r="47" spans="1:32" x14ac:dyDescent="0.3">
      <c r="AE47" s="664"/>
      <c r="AF47" s="663"/>
    </row>
    <row r="48" spans="1:32" x14ac:dyDescent="0.3">
      <c r="AE48" s="664"/>
      <c r="AF48" s="663"/>
    </row>
    <row r="49" spans="31:32" x14ac:dyDescent="0.3">
      <c r="AE49" s="664"/>
      <c r="AF49" s="663"/>
    </row>
  </sheetData>
  <mergeCells count="4">
    <mergeCell ref="A3:B3"/>
    <mergeCell ref="A24:B25"/>
    <mergeCell ref="A4:B4"/>
    <mergeCell ref="AL3:AL4"/>
  </mergeCells>
  <phoneticPr fontId="12" type="noConversion"/>
  <pageMargins left="0.27559055118110237" right="0.19685039370078741" top="0.98425196850393704" bottom="0.98425196850393704" header="0.51181102362204722" footer="0.51181102362204722"/>
  <pageSetup paperSize="9" scale="52" orientation="landscape" r:id="rId1"/>
  <headerFooter alignWithMargins="0"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T25"/>
  <sheetViews>
    <sheetView showGridLines="0" workbookViewId="0"/>
  </sheetViews>
  <sheetFormatPr defaultColWidth="11.44140625" defaultRowHeight="13.8" x14ac:dyDescent="0.3"/>
  <cols>
    <col min="1" max="1" width="17.6640625" style="1" customWidth="1"/>
    <col min="2" max="2" width="11.33203125" style="1" customWidth="1"/>
    <col min="3" max="3" width="10.44140625" style="1" customWidth="1"/>
    <col min="4" max="4" width="10.33203125" style="1" customWidth="1"/>
    <col min="5" max="5" width="10.6640625" style="1" customWidth="1"/>
    <col min="6" max="7" width="11.33203125" style="1" customWidth="1"/>
    <col min="8" max="8" width="10.44140625" style="1" customWidth="1"/>
    <col min="9" max="9" width="10.33203125" style="1" customWidth="1"/>
    <col min="10" max="10" width="11" style="1" bestFit="1" customWidth="1"/>
    <col min="11" max="11" width="9.6640625" style="1" customWidth="1"/>
    <col min="12" max="12" width="9.33203125" style="1" customWidth="1"/>
    <col min="13" max="13" width="9.5546875" style="1" customWidth="1"/>
    <col min="14" max="14" width="4" style="1" customWidth="1"/>
    <col min="15" max="15" width="10.33203125" style="1" customWidth="1"/>
    <col min="16" max="16" width="2.6640625" style="1" customWidth="1"/>
    <col min="17" max="17" width="8.6640625" style="1" customWidth="1"/>
    <col min="18" max="18" width="11.44140625" style="1" customWidth="1"/>
    <col min="19" max="19" width="10.6640625" style="1" customWidth="1"/>
    <col min="20" max="16384" width="11.44140625" style="1"/>
  </cols>
  <sheetData>
    <row r="1" spans="1:19" ht="15.6" x14ac:dyDescent="0.3">
      <c r="A1" s="16" t="s">
        <v>512</v>
      </c>
    </row>
    <row r="2" spans="1:19" ht="14.4" thickBot="1" x14ac:dyDescent="0.35"/>
    <row r="3" spans="1:19" ht="27.6" x14ac:dyDescent="0.3">
      <c r="A3" s="946" t="s">
        <v>262</v>
      </c>
      <c r="B3" s="752" t="s">
        <v>413</v>
      </c>
      <c r="C3" s="753" t="s">
        <v>414</v>
      </c>
      <c r="D3" s="754" t="s">
        <v>541</v>
      </c>
      <c r="E3" s="947" t="s">
        <v>41</v>
      </c>
      <c r="S3" s="15"/>
    </row>
    <row r="4" spans="1:19" x14ac:dyDescent="0.3">
      <c r="A4" s="755" t="s">
        <v>540</v>
      </c>
      <c r="B4" s="421">
        <v>76151.983136874231</v>
      </c>
      <c r="C4" s="421">
        <v>42750.996849552372</v>
      </c>
      <c r="D4" s="756"/>
      <c r="E4" s="757">
        <f>SUM(B4:D4)</f>
        <v>118902.9799864266</v>
      </c>
      <c r="S4" s="15"/>
    </row>
    <row r="5" spans="1:19" x14ac:dyDescent="0.3">
      <c r="A5" s="804" t="s">
        <v>425</v>
      </c>
      <c r="D5" s="800"/>
      <c r="E5" s="757">
        <v>24610.474438126141</v>
      </c>
      <c r="S5" s="15"/>
    </row>
    <row r="6" spans="1:19" x14ac:dyDescent="0.3">
      <c r="A6" s="755" t="s">
        <v>8</v>
      </c>
      <c r="B6" s="802">
        <v>73292.839224598894</v>
      </c>
      <c r="C6" s="802">
        <v>35543.930348383008</v>
      </c>
      <c r="D6" s="756"/>
      <c r="E6" s="757">
        <f t="shared" ref="E6:E19" si="0">SUM(B6:D6)</f>
        <v>108836.7695729819</v>
      </c>
      <c r="S6" s="15"/>
    </row>
    <row r="7" spans="1:19" x14ac:dyDescent="0.3">
      <c r="A7" s="755" t="s">
        <v>9</v>
      </c>
      <c r="B7" s="421">
        <v>25674.550598936505</v>
      </c>
      <c r="C7" s="421">
        <v>9200.1249214538493</v>
      </c>
      <c r="D7" s="756"/>
      <c r="E7" s="757">
        <f t="shared" si="0"/>
        <v>34874.675520390352</v>
      </c>
      <c r="S7" s="15"/>
    </row>
    <row r="8" spans="1:19" x14ac:dyDescent="0.3">
      <c r="A8" s="755" t="s">
        <v>10</v>
      </c>
      <c r="B8" s="421">
        <v>39315.929434631675</v>
      </c>
      <c r="C8" s="421">
        <v>28699.216092443705</v>
      </c>
      <c r="D8" s="756"/>
      <c r="E8" s="757">
        <f t="shared" si="0"/>
        <v>68015.14552707538</v>
      </c>
      <c r="S8" s="15"/>
    </row>
    <row r="9" spans="1:19" ht="13.2" customHeight="1" x14ac:dyDescent="0.3">
      <c r="A9" s="755" t="s">
        <v>11</v>
      </c>
      <c r="B9" s="421">
        <v>269176.40849536634</v>
      </c>
      <c r="C9" s="421">
        <v>103268.2090233847</v>
      </c>
      <c r="D9" s="756"/>
      <c r="E9" s="757">
        <f t="shared" si="0"/>
        <v>372444.61751875107</v>
      </c>
      <c r="S9" s="15"/>
    </row>
    <row r="10" spans="1:19" x14ac:dyDescent="0.3">
      <c r="A10" s="755" t="s">
        <v>12</v>
      </c>
      <c r="B10" s="421">
        <v>45494.504664445587</v>
      </c>
      <c r="C10" s="421">
        <v>9961.3455162474165</v>
      </c>
      <c r="D10" s="756"/>
      <c r="E10" s="757">
        <f t="shared" si="0"/>
        <v>55455.850180693</v>
      </c>
      <c r="S10" s="15"/>
    </row>
    <row r="11" spans="1:19" x14ac:dyDescent="0.3">
      <c r="A11" s="755" t="s">
        <v>13</v>
      </c>
      <c r="B11" s="421">
        <v>29061.350629940116</v>
      </c>
      <c r="C11" s="421">
        <v>4141.1798462303605</v>
      </c>
      <c r="D11" s="756"/>
      <c r="E11" s="757">
        <f t="shared" si="0"/>
        <v>33202.530476170476</v>
      </c>
      <c r="S11" s="15"/>
    </row>
    <row r="12" spans="1:19" x14ac:dyDescent="0.3">
      <c r="A12" s="755" t="s">
        <v>14</v>
      </c>
      <c r="B12" s="421">
        <v>4422.864064613037</v>
      </c>
      <c r="C12" s="421">
        <v>4624.2218385226715</v>
      </c>
      <c r="D12" s="756"/>
      <c r="E12" s="757">
        <f t="shared" si="0"/>
        <v>9047.0859031357086</v>
      </c>
      <c r="S12" s="15"/>
    </row>
    <row r="13" spans="1:19" x14ac:dyDescent="0.3">
      <c r="A13" s="755" t="s">
        <v>15</v>
      </c>
      <c r="B13" s="421">
        <v>15700.151006367008</v>
      </c>
      <c r="C13" s="421">
        <v>11887.158447301521</v>
      </c>
      <c r="D13" s="756"/>
      <c r="E13" s="757">
        <f t="shared" si="0"/>
        <v>27587.309453668531</v>
      </c>
      <c r="S13" s="15"/>
    </row>
    <row r="14" spans="1:19" x14ac:dyDescent="0.3">
      <c r="A14" s="755" t="s">
        <v>163</v>
      </c>
      <c r="B14" s="421">
        <v>99068.148278367953</v>
      </c>
      <c r="C14" s="421">
        <v>38370.228150576295</v>
      </c>
      <c r="D14" s="756"/>
      <c r="E14" s="757">
        <f>SUM(B14:D14)</f>
        <v>137438.37642894423</v>
      </c>
      <c r="S14" s="15"/>
    </row>
    <row r="15" spans="1:19" x14ac:dyDescent="0.3">
      <c r="A15" s="755" t="s">
        <v>66</v>
      </c>
      <c r="B15" s="421"/>
      <c r="C15" s="421">
        <v>0</v>
      </c>
      <c r="D15" s="756">
        <v>18.600000000000001</v>
      </c>
      <c r="E15" s="757">
        <f t="shared" si="0"/>
        <v>18.600000000000001</v>
      </c>
      <c r="S15" s="15"/>
    </row>
    <row r="16" spans="1:19" x14ac:dyDescent="0.3">
      <c r="A16" s="755" t="s">
        <v>44</v>
      </c>
      <c r="B16" s="421"/>
      <c r="C16" s="421"/>
      <c r="D16" s="756">
        <v>580.79999999999995</v>
      </c>
      <c r="E16" s="757">
        <f t="shared" si="0"/>
        <v>580.79999999999995</v>
      </c>
      <c r="S16" s="15"/>
    </row>
    <row r="17" spans="1:20" x14ac:dyDescent="0.3">
      <c r="A17" s="755" t="s">
        <v>17</v>
      </c>
      <c r="B17" s="421">
        <v>5044.011459170345</v>
      </c>
      <c r="C17" s="421">
        <v>4011.7065344662715</v>
      </c>
      <c r="D17" s="756"/>
      <c r="E17" s="757">
        <f t="shared" si="0"/>
        <v>9055.7179936366156</v>
      </c>
      <c r="S17" s="15"/>
    </row>
    <row r="18" spans="1:20" x14ac:dyDescent="0.3">
      <c r="A18" s="755" t="s">
        <v>21</v>
      </c>
      <c r="B18" s="421"/>
      <c r="C18" s="421"/>
      <c r="D18" s="756">
        <v>897.2</v>
      </c>
      <c r="E18" s="757">
        <f t="shared" si="0"/>
        <v>897.2</v>
      </c>
      <c r="S18" s="15"/>
    </row>
    <row r="19" spans="1:20" x14ac:dyDescent="0.3">
      <c r="A19" s="755" t="s">
        <v>591</v>
      </c>
      <c r="B19" s="421">
        <v>0</v>
      </c>
      <c r="C19" s="421"/>
      <c r="D19" s="756">
        <v>99748</v>
      </c>
      <c r="E19" s="757">
        <f t="shared" si="0"/>
        <v>99748</v>
      </c>
      <c r="S19" s="15"/>
    </row>
    <row r="20" spans="1:20" ht="15" thickBot="1" x14ac:dyDescent="0.35">
      <c r="A20" s="944" t="s">
        <v>415</v>
      </c>
      <c r="B20" s="945">
        <f>SUM(B4:B19)</f>
        <v>682402.74099331175</v>
      </c>
      <c r="C20" s="945">
        <f t="shared" ref="C20:E20" si="1">SUM(C4:C19)</f>
        <v>292458.31756856217</v>
      </c>
      <c r="D20" s="945">
        <f t="shared" si="1"/>
        <v>101244.6</v>
      </c>
      <c r="E20" s="945">
        <f t="shared" si="1"/>
        <v>1100716.1329999999</v>
      </c>
      <c r="F20" s="805"/>
      <c r="S20" s="15"/>
    </row>
    <row r="21" spans="1:20" ht="12.75" customHeight="1" x14ac:dyDescent="0.3">
      <c r="A21" s="803"/>
      <c r="B21" s="803"/>
      <c r="C21" s="803"/>
      <c r="D21" s="803"/>
      <c r="E21" s="803"/>
      <c r="F21" s="801"/>
      <c r="T21" s="15"/>
    </row>
    <row r="22" spans="1:20" ht="8.4" customHeight="1" x14ac:dyDescent="0.3">
      <c r="A22" s="801"/>
      <c r="B22" s="801"/>
      <c r="C22" s="801"/>
      <c r="D22" s="801"/>
      <c r="E22" s="801"/>
      <c r="F22" s="801"/>
      <c r="T22" s="15"/>
    </row>
    <row r="23" spans="1:20" x14ac:dyDescent="0.3">
      <c r="T23" s="15"/>
    </row>
    <row r="25" spans="1:20" x14ac:dyDescent="0.3">
      <c r="L25" s="15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>
    <oddFooter xml:space="preserve">&amp;C&amp;9 3  
&amp;10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O50"/>
  <sheetViews>
    <sheetView showGridLines="0" workbookViewId="0"/>
  </sheetViews>
  <sheetFormatPr defaultColWidth="8.6640625" defaultRowHeight="13.8" x14ac:dyDescent="0.3"/>
  <cols>
    <col min="1" max="1" width="3.6640625" style="1" customWidth="1"/>
    <col min="2" max="2" width="8.6640625" style="1"/>
    <col min="3" max="3" width="9.6640625" style="1" customWidth="1"/>
    <col min="4" max="5" width="10.6640625" style="1" customWidth="1"/>
    <col min="6" max="6" width="10" style="1" customWidth="1"/>
    <col min="7" max="7" width="11" style="1" customWidth="1"/>
    <col min="8" max="8" width="9.5546875" style="1" customWidth="1"/>
    <col min="9" max="9" width="9.33203125" style="1" bestFit="1" customWidth="1"/>
    <col min="10" max="16384" width="8.6640625" style="1"/>
  </cols>
  <sheetData>
    <row r="1" spans="1:12" ht="16.2" thickBot="1" x14ac:dyDescent="0.35">
      <c r="A1" s="13" t="s">
        <v>184</v>
      </c>
      <c r="J1" s="11"/>
      <c r="K1" s="11"/>
      <c r="L1" s="11"/>
    </row>
    <row r="2" spans="1:12" x14ac:dyDescent="0.3">
      <c r="A2" s="17"/>
      <c r="B2" s="28"/>
      <c r="C2" s="1138" t="s">
        <v>513</v>
      </c>
      <c r="D2" s="1139"/>
      <c r="E2" s="1140"/>
      <c r="F2" s="1141" t="s">
        <v>514</v>
      </c>
      <c r="G2" s="1141"/>
      <c r="H2" s="1142"/>
      <c r="L2" s="11"/>
    </row>
    <row r="3" spans="1:12" ht="33.75" customHeight="1" thickBot="1" x14ac:dyDescent="0.35">
      <c r="A3" s="1146" t="s">
        <v>6</v>
      </c>
      <c r="B3" s="1147"/>
      <c r="C3" s="136" t="s">
        <v>19</v>
      </c>
      <c r="D3" s="137" t="s">
        <v>416</v>
      </c>
      <c r="E3" s="138" t="s">
        <v>16</v>
      </c>
      <c r="F3" s="139" t="s">
        <v>19</v>
      </c>
      <c r="G3" s="137" t="s">
        <v>416</v>
      </c>
      <c r="H3" s="138" t="s">
        <v>16</v>
      </c>
      <c r="L3" s="11"/>
    </row>
    <row r="4" spans="1:12" ht="14.4" thickBot="1" x14ac:dyDescent="0.35">
      <c r="A4" s="364">
        <v>11</v>
      </c>
      <c r="B4" s="76" t="s">
        <v>540</v>
      </c>
      <c r="C4" s="140">
        <f>'str1'!H17</f>
        <v>489564</v>
      </c>
      <c r="D4" s="141">
        <f>'str3'!E4</f>
        <v>118902.9799864266</v>
      </c>
      <c r="E4" s="380">
        <f>SUM(C4:D4)</f>
        <v>608466.97998642665</v>
      </c>
      <c r="F4" s="140">
        <v>476517.1</v>
      </c>
      <c r="G4" s="141">
        <v>109233.915358552</v>
      </c>
      <c r="H4" s="380">
        <v>585751.01535855199</v>
      </c>
      <c r="L4" s="11"/>
    </row>
    <row r="5" spans="1:12" x14ac:dyDescent="0.3">
      <c r="A5" s="789">
        <v>16</v>
      </c>
      <c r="B5" s="786" t="s">
        <v>425</v>
      </c>
      <c r="C5" s="140">
        <f>'str1'!H18</f>
        <v>71521</v>
      </c>
      <c r="D5" s="141">
        <f>'str3'!E5</f>
        <v>24610.474438126141</v>
      </c>
      <c r="E5" s="380">
        <f>SUM(C5:D5)</f>
        <v>96131.474438126141</v>
      </c>
      <c r="F5" s="791">
        <v>71638.399999999994</v>
      </c>
      <c r="G5" s="790">
        <v>23585.410189158796</v>
      </c>
      <c r="H5" s="792">
        <v>95223.810189158787</v>
      </c>
      <c r="L5" s="11"/>
    </row>
    <row r="6" spans="1:12" x14ac:dyDescent="0.3">
      <c r="A6" s="365">
        <v>21</v>
      </c>
      <c r="B6" s="80" t="s">
        <v>8</v>
      </c>
      <c r="C6" s="349">
        <f>'str1'!H19</f>
        <v>438918.2</v>
      </c>
      <c r="D6" s="144">
        <f>'str3'!E6</f>
        <v>108836.7695729819</v>
      </c>
      <c r="E6" s="142">
        <f t="shared" ref="E6:E20" si="0">SUM(C6:D6)</f>
        <v>547754.96957298194</v>
      </c>
      <c r="F6" s="143">
        <v>443961.7</v>
      </c>
      <c r="G6" s="144">
        <v>101895.61812792052</v>
      </c>
      <c r="H6" s="381">
        <v>545857.3181279205</v>
      </c>
      <c r="L6" s="11"/>
    </row>
    <row r="7" spans="1:12" x14ac:dyDescent="0.3">
      <c r="A7" s="365">
        <v>22</v>
      </c>
      <c r="B7" s="80" t="s">
        <v>9</v>
      </c>
      <c r="C7" s="349">
        <f>'str1'!H20</f>
        <v>171839.4</v>
      </c>
      <c r="D7" s="144">
        <f>'str3'!E7</f>
        <v>34874.675520390352</v>
      </c>
      <c r="E7" s="142">
        <f t="shared" si="0"/>
        <v>206714.07552039035</v>
      </c>
      <c r="F7" s="143">
        <v>173335.4</v>
      </c>
      <c r="G7" s="144">
        <v>33915.896040045307</v>
      </c>
      <c r="H7" s="381">
        <v>207251.2960400453</v>
      </c>
      <c r="L7" s="11"/>
    </row>
    <row r="8" spans="1:12" x14ac:dyDescent="0.3">
      <c r="A8" s="365">
        <v>23</v>
      </c>
      <c r="B8" s="80" t="s">
        <v>10</v>
      </c>
      <c r="C8" s="349">
        <f>'str1'!H21</f>
        <v>216150.1</v>
      </c>
      <c r="D8" s="144">
        <f>'str3'!E8</f>
        <v>68015.14552707538</v>
      </c>
      <c r="E8" s="142">
        <f t="shared" si="0"/>
        <v>284165.24552707537</v>
      </c>
      <c r="F8" s="143">
        <v>220071.6</v>
      </c>
      <c r="G8" s="144">
        <v>67037.888218789158</v>
      </c>
      <c r="H8" s="381">
        <v>287109.48821878916</v>
      </c>
      <c r="L8" s="11"/>
    </row>
    <row r="9" spans="1:12" x14ac:dyDescent="0.3">
      <c r="A9" s="365">
        <v>31</v>
      </c>
      <c r="B9" s="80" t="s">
        <v>11</v>
      </c>
      <c r="C9" s="349">
        <f>'str1'!H22</f>
        <v>526480.1</v>
      </c>
      <c r="D9" s="144">
        <f>'str3'!E9</f>
        <v>372444.61751875107</v>
      </c>
      <c r="E9" s="142">
        <f t="shared" si="0"/>
        <v>898924.71751875104</v>
      </c>
      <c r="F9" s="143">
        <v>520081.8</v>
      </c>
      <c r="G9" s="144">
        <v>361446.84919812344</v>
      </c>
      <c r="H9" s="381">
        <v>881528.64919812349</v>
      </c>
      <c r="L9" s="11"/>
    </row>
    <row r="10" spans="1:12" x14ac:dyDescent="0.3">
      <c r="A10" s="365">
        <v>33</v>
      </c>
      <c r="B10" s="80" t="s">
        <v>12</v>
      </c>
      <c r="C10" s="349">
        <f>'str1'!H23</f>
        <v>199833.1</v>
      </c>
      <c r="D10" s="144">
        <f>'str3'!E10</f>
        <v>55455.850180693</v>
      </c>
      <c r="E10" s="142">
        <f t="shared" si="0"/>
        <v>255288.95018069301</v>
      </c>
      <c r="F10" s="143">
        <v>195271.7</v>
      </c>
      <c r="G10" s="144">
        <v>54474.473992219493</v>
      </c>
      <c r="H10" s="381">
        <v>249746.1739922195</v>
      </c>
      <c r="L10" s="11"/>
    </row>
    <row r="11" spans="1:12" x14ac:dyDescent="0.3">
      <c r="A11" s="365">
        <v>41</v>
      </c>
      <c r="B11" s="80" t="s">
        <v>13</v>
      </c>
      <c r="C11" s="382">
        <f>'str1'!H24</f>
        <v>295572.5</v>
      </c>
      <c r="D11" s="144">
        <f>'str3'!E11</f>
        <v>33202.530476170476</v>
      </c>
      <c r="E11" s="142">
        <f t="shared" si="0"/>
        <v>328775.03047617048</v>
      </c>
      <c r="F11" s="143">
        <v>293170.90000000002</v>
      </c>
      <c r="G11" s="144">
        <v>33665.601643214432</v>
      </c>
      <c r="H11" s="381">
        <v>326836.50164321443</v>
      </c>
      <c r="L11" s="11"/>
    </row>
    <row r="12" spans="1:12" x14ac:dyDescent="0.3">
      <c r="A12" s="365">
        <v>51</v>
      </c>
      <c r="B12" s="80" t="s">
        <v>14</v>
      </c>
      <c r="C12" s="349">
        <f>'str1'!H25</f>
        <v>110247.1</v>
      </c>
      <c r="D12" s="144">
        <f>'str3'!E12</f>
        <v>9047.0859031357086</v>
      </c>
      <c r="E12" s="142">
        <f t="shared" si="0"/>
        <v>119294.18590313572</v>
      </c>
      <c r="F12" s="143">
        <v>108758.2</v>
      </c>
      <c r="G12" s="144">
        <v>7201.4376243084753</v>
      </c>
      <c r="H12" s="381">
        <v>115959.63762430847</v>
      </c>
      <c r="L12" s="11"/>
    </row>
    <row r="13" spans="1:12" x14ac:dyDescent="0.3">
      <c r="A13" s="365">
        <v>56</v>
      </c>
      <c r="B13" s="80" t="s">
        <v>15</v>
      </c>
      <c r="C13" s="383">
        <f>'str1'!H26</f>
        <v>172900.4</v>
      </c>
      <c r="D13" s="144">
        <f>'str3'!E13</f>
        <v>27587.309453668531</v>
      </c>
      <c r="E13" s="142">
        <f t="shared" si="0"/>
        <v>200487.70945366853</v>
      </c>
      <c r="F13" s="143">
        <v>177609.5</v>
      </c>
      <c r="G13" s="144">
        <v>25445.141631686514</v>
      </c>
      <c r="H13" s="381">
        <v>203054.64163168651</v>
      </c>
      <c r="L13" s="11"/>
    </row>
    <row r="14" spans="1:12" x14ac:dyDescent="0.3">
      <c r="A14" s="365"/>
      <c r="B14" s="80" t="s">
        <v>99</v>
      </c>
      <c r="C14" s="349">
        <v>0</v>
      </c>
      <c r="D14" s="144">
        <v>0</v>
      </c>
      <c r="E14" s="142">
        <f t="shared" si="0"/>
        <v>0</v>
      </c>
      <c r="F14" s="143">
        <v>0</v>
      </c>
      <c r="G14" s="144">
        <v>0</v>
      </c>
      <c r="H14" s="381">
        <v>0</v>
      </c>
      <c r="L14" s="11"/>
    </row>
    <row r="15" spans="1:12" x14ac:dyDescent="0.3">
      <c r="A15" s="365">
        <v>71</v>
      </c>
      <c r="B15" s="80" t="s">
        <v>104</v>
      </c>
      <c r="C15" s="349">
        <f>'str1'!H27</f>
        <v>42008</v>
      </c>
      <c r="D15" s="144">
        <f>'str3'!E14</f>
        <v>137438.37642894423</v>
      </c>
      <c r="E15" s="142">
        <f t="shared" si="0"/>
        <v>179446.37642894423</v>
      </c>
      <c r="F15" s="143">
        <v>42465.9</v>
      </c>
      <c r="G15" s="144">
        <v>135695.76933078497</v>
      </c>
      <c r="H15" s="381">
        <v>178161.66933078496</v>
      </c>
      <c r="L15" s="11"/>
    </row>
    <row r="16" spans="1:12" x14ac:dyDescent="0.3">
      <c r="A16" s="365">
        <v>84</v>
      </c>
      <c r="B16" s="80" t="s">
        <v>44</v>
      </c>
      <c r="C16" s="349">
        <v>0</v>
      </c>
      <c r="D16" s="144">
        <f>'str3'!E16</f>
        <v>580.79999999999995</v>
      </c>
      <c r="E16" s="142">
        <f t="shared" si="0"/>
        <v>580.79999999999995</v>
      </c>
      <c r="F16" s="143">
        <v>0</v>
      </c>
      <c r="G16" s="144">
        <v>580.79999999999995</v>
      </c>
      <c r="H16" s="381">
        <v>580.79999999999995</v>
      </c>
      <c r="L16" s="11"/>
    </row>
    <row r="17" spans="1:15" x14ac:dyDescent="0.3">
      <c r="A17" s="365">
        <v>87</v>
      </c>
      <c r="B17" s="80" t="s">
        <v>66</v>
      </c>
      <c r="C17" s="349"/>
      <c r="D17" s="144">
        <f>'str3'!E15</f>
        <v>18.600000000000001</v>
      </c>
      <c r="E17" s="142">
        <f>SUM(C17:D17)</f>
        <v>18.600000000000001</v>
      </c>
      <c r="F17" s="143"/>
      <c r="G17" s="144">
        <v>18.600000000000001</v>
      </c>
      <c r="H17" s="381">
        <v>18.600000000000001</v>
      </c>
      <c r="L17" s="11"/>
    </row>
    <row r="18" spans="1:15" x14ac:dyDescent="0.3">
      <c r="A18" s="365">
        <v>92</v>
      </c>
      <c r="B18" s="80" t="s">
        <v>17</v>
      </c>
      <c r="C18" s="349">
        <f>'str1'!H28</f>
        <v>3991.8</v>
      </c>
      <c r="D18" s="144">
        <f>'str3'!E17</f>
        <v>9055.7179936366156</v>
      </c>
      <c r="E18" s="142">
        <f t="shared" si="0"/>
        <v>13047.517993636615</v>
      </c>
      <c r="F18" s="143">
        <v>2716.5</v>
      </c>
      <c r="G18" s="144">
        <v>8125.005645197507</v>
      </c>
      <c r="H18" s="381">
        <v>10841.505645197507</v>
      </c>
      <c r="L18" s="11"/>
    </row>
    <row r="19" spans="1:15" x14ac:dyDescent="0.3">
      <c r="A19" s="366">
        <v>96</v>
      </c>
      <c r="B19" s="367" t="s">
        <v>21</v>
      </c>
      <c r="C19" s="349">
        <v>0</v>
      </c>
      <c r="D19" s="144">
        <f>'str3'!E18</f>
        <v>897.2</v>
      </c>
      <c r="E19" s="142">
        <f t="shared" si="0"/>
        <v>897.2</v>
      </c>
      <c r="F19" s="143">
        <v>0</v>
      </c>
      <c r="G19" s="145">
        <v>897.2</v>
      </c>
      <c r="H19" s="381">
        <v>897.2</v>
      </c>
      <c r="L19" s="11"/>
    </row>
    <row r="20" spans="1:15" ht="14.4" thickBot="1" x14ac:dyDescent="0.35">
      <c r="A20" s="366">
        <v>99</v>
      </c>
      <c r="B20" s="367" t="s">
        <v>161</v>
      </c>
      <c r="C20" s="382">
        <v>0</v>
      </c>
      <c r="D20" s="688">
        <f>'str3'!E19</f>
        <v>99748</v>
      </c>
      <c r="E20" s="689">
        <f t="shared" si="0"/>
        <v>99748</v>
      </c>
      <c r="F20" s="146">
        <v>0</v>
      </c>
      <c r="G20" s="145">
        <v>91650</v>
      </c>
      <c r="H20" s="690">
        <v>91650</v>
      </c>
      <c r="L20" s="11"/>
    </row>
    <row r="21" spans="1:15" ht="14.4" thickBot="1" x14ac:dyDescent="0.35">
      <c r="A21" s="696" t="s">
        <v>41</v>
      </c>
      <c r="B21" s="691"/>
      <c r="C21" s="692">
        <f>SUM(C4:C19)</f>
        <v>2739025.6999999997</v>
      </c>
      <c r="D21" s="693">
        <f>SUM(D4:D20)</f>
        <v>1100716.1329999999</v>
      </c>
      <c r="E21" s="694">
        <f>SUM(E4:E20)</f>
        <v>3839741.8330000001</v>
      </c>
      <c r="F21" s="695">
        <v>2725598.7</v>
      </c>
      <c r="G21" s="695">
        <v>1054869.6070000003</v>
      </c>
      <c r="H21" s="694">
        <v>3780468.3070000005</v>
      </c>
      <c r="I21" s="527">
        <f>H21-G21-F21</f>
        <v>0</v>
      </c>
      <c r="L21" s="20"/>
      <c r="M21" s="20"/>
      <c r="N21" s="20"/>
      <c r="O21" s="20"/>
    </row>
    <row r="22" spans="1:15" s="20" customFormat="1" ht="6" customHeight="1" x14ac:dyDescent="0.3">
      <c r="C22" s="147"/>
      <c r="D22" s="147"/>
      <c r="E22" s="147"/>
      <c r="J22" s="1"/>
      <c r="K22" s="1"/>
      <c r="L22" s="11"/>
      <c r="M22" s="1"/>
      <c r="N22" s="1"/>
      <c r="O22" s="1"/>
    </row>
    <row r="23" spans="1:15" s="20" customFormat="1" x14ac:dyDescent="0.3">
      <c r="A23" s="12" t="s">
        <v>592</v>
      </c>
      <c r="C23" s="147"/>
      <c r="D23" s="523">
        <f>'str3'!E19</f>
        <v>99748</v>
      </c>
      <c r="E23" s="20" t="s">
        <v>291</v>
      </c>
      <c r="J23" s="1"/>
      <c r="K23" s="1"/>
      <c r="L23" s="148"/>
      <c r="M23" s="1"/>
      <c r="N23" s="1"/>
      <c r="O23" s="1"/>
    </row>
    <row r="24" spans="1:15" s="20" customFormat="1" x14ac:dyDescent="0.3">
      <c r="C24" s="147"/>
      <c r="D24" s="147"/>
      <c r="E24" s="147"/>
      <c r="L24" s="11"/>
      <c r="M24" s="1"/>
      <c r="N24" s="1"/>
      <c r="O24" s="1"/>
    </row>
    <row r="25" spans="1:15" s="20" customFormat="1" x14ac:dyDescent="0.3">
      <c r="C25" s="147"/>
      <c r="D25" s="147"/>
      <c r="E25" s="147"/>
      <c r="L25" s="11"/>
      <c r="M25" s="1"/>
      <c r="N25" s="1"/>
      <c r="O25" s="1"/>
    </row>
    <row r="26" spans="1:15" ht="15.6" x14ac:dyDescent="0.3">
      <c r="A26" s="13" t="s">
        <v>185</v>
      </c>
      <c r="L26" s="11"/>
    </row>
    <row r="27" spans="1:15" ht="11.25" customHeight="1" x14ac:dyDescent="0.3">
      <c r="A27" s="13"/>
      <c r="L27" s="11"/>
      <c r="M27" s="19"/>
      <c r="N27" s="19"/>
      <c r="O27" s="19"/>
    </row>
    <row r="28" spans="1:15" s="19" customFormat="1" ht="15" thickBot="1" x14ac:dyDescent="0.35">
      <c r="A28" s="18" t="s">
        <v>84</v>
      </c>
      <c r="L28" s="11"/>
      <c r="M28" s="1"/>
      <c r="N28" s="1"/>
      <c r="O28" s="1"/>
    </row>
    <row r="29" spans="1:15" ht="14.4" x14ac:dyDescent="0.3">
      <c r="A29" s="2">
        <v>4</v>
      </c>
      <c r="B29" s="937" t="s">
        <v>503</v>
      </c>
      <c r="C29" s="28"/>
      <c r="D29" s="28"/>
      <c r="E29" s="28"/>
      <c r="F29" s="28"/>
      <c r="G29" s="28"/>
      <c r="H29" s="28"/>
      <c r="I29" s="1107">
        <f>'příl.1 - cp 2024'!L7</f>
        <v>88000</v>
      </c>
      <c r="J29" s="19"/>
      <c r="L29" s="11"/>
    </row>
    <row r="30" spans="1:15" ht="14.4" x14ac:dyDescent="0.3">
      <c r="A30" s="149">
        <v>5</v>
      </c>
      <c r="B30" s="7" t="s">
        <v>186</v>
      </c>
      <c r="C30" s="7"/>
      <c r="D30" s="7"/>
      <c r="E30" s="7"/>
      <c r="F30" s="7"/>
      <c r="G30" s="7"/>
      <c r="H30" s="7"/>
      <c r="I30" s="150">
        <f>'příl.1 - cp 2024'!L12</f>
        <v>0</v>
      </c>
      <c r="J30" s="19"/>
      <c r="L30" s="11"/>
    </row>
    <row r="31" spans="1:15" ht="14.4" x14ac:dyDescent="0.3">
      <c r="A31" s="149">
        <v>6</v>
      </c>
      <c r="B31" s="7" t="s">
        <v>46</v>
      </c>
      <c r="C31" s="7"/>
      <c r="D31" s="7"/>
      <c r="E31" s="7"/>
      <c r="F31" s="7"/>
      <c r="G31" s="7"/>
      <c r="H31" s="7"/>
      <c r="I31" s="150">
        <f>'příl.1 - cp 2024'!L13</f>
        <v>24000</v>
      </c>
      <c r="J31" s="19"/>
      <c r="L31" s="11"/>
    </row>
    <row r="32" spans="1:15" ht="15" thickBot="1" x14ac:dyDescent="0.35">
      <c r="A32" s="3">
        <v>7</v>
      </c>
      <c r="B32" s="1" t="s">
        <v>98</v>
      </c>
      <c r="I32" s="50">
        <f>'příl.1 - cp 2024'!L20</f>
        <v>0</v>
      </c>
      <c r="J32" s="19"/>
      <c r="L32" s="151"/>
      <c r="M32" s="14"/>
      <c r="N32" s="14"/>
      <c r="O32" s="14"/>
    </row>
    <row r="33" spans="1:15" s="14" customFormat="1" ht="14.4" thickBot="1" x14ac:dyDescent="0.35">
      <c r="A33" s="152">
        <v>8</v>
      </c>
      <c r="B33" s="1135" t="s">
        <v>187</v>
      </c>
      <c r="C33" s="1136"/>
      <c r="D33" s="1136"/>
      <c r="E33" s="1136"/>
      <c r="F33" s="1136"/>
      <c r="G33" s="1136"/>
      <c r="H33" s="1137"/>
      <c r="I33" s="53">
        <f>SUM(I29:I32)</f>
        <v>112000</v>
      </c>
      <c r="J33" s="153"/>
      <c r="L33" s="11"/>
      <c r="M33" s="12"/>
      <c r="N33" s="12"/>
      <c r="O33" s="12"/>
    </row>
    <row r="34" spans="1:15" s="12" customFormat="1" ht="14.4" x14ac:dyDescent="0.3">
      <c r="A34" s="154"/>
      <c r="B34" s="133"/>
      <c r="I34" s="21"/>
      <c r="J34" s="155"/>
      <c r="L34" s="11"/>
      <c r="M34" s="19"/>
      <c r="N34" s="19"/>
      <c r="O34" s="19"/>
    </row>
    <row r="35" spans="1:15" s="19" customFormat="1" ht="15" thickBot="1" x14ac:dyDescent="0.35">
      <c r="A35" s="18" t="s">
        <v>85</v>
      </c>
      <c r="J35" s="155"/>
      <c r="L35" s="11"/>
      <c r="M35" s="1"/>
      <c r="N35" s="1"/>
      <c r="O35" s="1"/>
    </row>
    <row r="36" spans="1:15" x14ac:dyDescent="0.3">
      <c r="A36" s="41">
        <v>9</v>
      </c>
      <c r="B36" s="156" t="s">
        <v>504</v>
      </c>
      <c r="C36" s="156"/>
      <c r="D36" s="156"/>
      <c r="E36" s="156"/>
      <c r="F36" s="156"/>
      <c r="G36" s="156"/>
      <c r="H36" s="156"/>
      <c r="I36" s="44">
        <f>'příl.1 - cp 2024'!L21-'příl.1 - cp 2024'!L169</f>
        <v>213303</v>
      </c>
      <c r="J36" s="155"/>
      <c r="L36" s="11"/>
    </row>
    <row r="37" spans="1:15" ht="14.4" thickBot="1" x14ac:dyDescent="0.35">
      <c r="A37" s="3">
        <v>10</v>
      </c>
      <c r="B37" s="1" t="s">
        <v>484</v>
      </c>
      <c r="I37" s="50">
        <f>'příl.1 - cp 2024'!L169</f>
        <v>62422</v>
      </c>
      <c r="J37" s="155"/>
      <c r="L37" s="157"/>
      <c r="M37" s="158"/>
      <c r="N37" s="158"/>
      <c r="O37" s="158"/>
    </row>
    <row r="38" spans="1:15" s="158" customFormat="1" x14ac:dyDescent="0.3">
      <c r="A38" s="159">
        <v>11</v>
      </c>
      <c r="B38" s="1143" t="s">
        <v>485</v>
      </c>
      <c r="C38" s="1144"/>
      <c r="D38" s="1144"/>
      <c r="E38" s="1144"/>
      <c r="F38" s="1144"/>
      <c r="G38" s="1144"/>
      <c r="H38" s="1145"/>
      <c r="I38" s="160">
        <f>SUM(I36:I37)</f>
        <v>275725</v>
      </c>
      <c r="J38" s="155"/>
      <c r="L38" s="11"/>
      <c r="M38" s="1"/>
      <c r="N38" s="1"/>
      <c r="O38" s="1"/>
    </row>
    <row r="39" spans="1:15" ht="14.4" thickBot="1" x14ac:dyDescent="0.35">
      <c r="A39" s="161">
        <v>12</v>
      </c>
      <c r="B39" s="162" t="s">
        <v>86</v>
      </c>
      <c r="C39" s="162"/>
      <c r="D39" s="162"/>
      <c r="E39" s="162"/>
      <c r="F39" s="162"/>
      <c r="G39" s="162"/>
      <c r="H39" s="162"/>
      <c r="I39" s="1108">
        <f>'příl.1 - cp 2024'!L161</f>
        <v>292354</v>
      </c>
      <c r="J39" s="155"/>
      <c r="L39" s="151"/>
      <c r="M39" s="14"/>
      <c r="N39" s="14"/>
      <c r="O39" s="14"/>
    </row>
    <row r="40" spans="1:15" s="14" customFormat="1" ht="14.4" thickBot="1" x14ac:dyDescent="0.35">
      <c r="A40" s="152">
        <v>13</v>
      </c>
      <c r="B40" s="1135" t="s">
        <v>483</v>
      </c>
      <c r="C40" s="1136"/>
      <c r="D40" s="1136"/>
      <c r="E40" s="1136"/>
      <c r="F40" s="1136"/>
      <c r="G40" s="1136"/>
      <c r="H40" s="1137"/>
      <c r="I40" s="53">
        <f>SUM(I38:I39)</f>
        <v>568079</v>
      </c>
      <c r="J40" s="153"/>
      <c r="K40" s="163"/>
      <c r="L40" s="11"/>
      <c r="M40" s="1"/>
      <c r="N40" s="1"/>
      <c r="O40" s="1"/>
    </row>
    <row r="41" spans="1:15" ht="15" thickBot="1" x14ac:dyDescent="0.35">
      <c r="A41" s="58"/>
      <c r="H41" s="363" t="s">
        <v>41</v>
      </c>
      <c r="I41" s="218">
        <f>I33+I40</f>
        <v>680079</v>
      </c>
      <c r="J41" s="153"/>
      <c r="L41" s="11"/>
      <c r="M41" s="19"/>
      <c r="N41" s="19"/>
      <c r="O41" s="19"/>
    </row>
    <row r="42" spans="1:15" s="19" customFormat="1" ht="15" hidden="1" thickBot="1" x14ac:dyDescent="0.35">
      <c r="A42" s="18" t="s">
        <v>62</v>
      </c>
      <c r="J42" s="155"/>
      <c r="L42" s="1"/>
      <c r="M42" s="1"/>
      <c r="N42" s="1"/>
      <c r="O42" s="1"/>
    </row>
    <row r="43" spans="1:15" ht="12.75" hidden="1" customHeight="1" x14ac:dyDescent="0.3">
      <c r="A43" s="41">
        <v>14</v>
      </c>
      <c r="B43" s="164" t="s">
        <v>96</v>
      </c>
      <c r="C43" s="165"/>
      <c r="D43" s="165"/>
      <c r="E43" s="165"/>
      <c r="F43" s="165"/>
      <c r="G43" s="166"/>
      <c r="H43" s="167"/>
      <c r="I43" s="42">
        <v>2333005</v>
      </c>
      <c r="J43" s="155"/>
      <c r="L43" s="14"/>
      <c r="M43" s="14"/>
      <c r="N43" s="14"/>
      <c r="O43" s="14"/>
    </row>
    <row r="44" spans="1:15" s="14" customFormat="1" ht="12.75" hidden="1" customHeight="1" x14ac:dyDescent="0.3">
      <c r="A44" s="149">
        <v>15</v>
      </c>
      <c r="B44" s="168" t="s">
        <v>97</v>
      </c>
      <c r="C44" s="169"/>
      <c r="D44" s="169"/>
      <c r="E44" s="169"/>
      <c r="F44" s="169"/>
      <c r="G44" s="170"/>
      <c r="H44" s="171"/>
      <c r="I44" s="172">
        <v>555881</v>
      </c>
      <c r="J44" s="153"/>
    </row>
    <row r="45" spans="1:15" s="14" customFormat="1" ht="12.75" hidden="1" customHeight="1" thickBot="1" x14ac:dyDescent="0.35">
      <c r="A45" s="173">
        <v>16</v>
      </c>
      <c r="B45" s="174" t="s">
        <v>120</v>
      </c>
      <c r="C45" s="175"/>
      <c r="D45" s="175"/>
      <c r="E45" s="175"/>
      <c r="F45" s="175"/>
      <c r="G45" s="176"/>
      <c r="H45" s="177"/>
      <c r="I45" s="178" t="e">
        <v>#REF!</v>
      </c>
      <c r="J45" s="153"/>
      <c r="L45" s="179" t="s">
        <v>88</v>
      </c>
    </row>
    <row r="46" spans="1:15" s="14" customFormat="1" ht="14.4" hidden="1" thickBot="1" x14ac:dyDescent="0.35">
      <c r="A46" s="152">
        <v>17</v>
      </c>
      <c r="B46" s="180" t="s">
        <v>188</v>
      </c>
      <c r="C46" s="181"/>
      <c r="D46" s="181"/>
      <c r="E46" s="181"/>
      <c r="F46" s="181"/>
      <c r="G46" s="181"/>
      <c r="H46" s="182"/>
      <c r="I46" s="163" t="e">
        <v>#REF!</v>
      </c>
      <c r="K46" s="183"/>
      <c r="L46" s="11"/>
      <c r="M46" s="1"/>
      <c r="N46" s="1"/>
      <c r="O46" s="1"/>
    </row>
    <row r="47" spans="1:15" ht="13.5" hidden="1" customHeight="1" x14ac:dyDescent="0.3">
      <c r="I47" s="15" t="e">
        <v>#REF!</v>
      </c>
      <c r="K47" s="15"/>
      <c r="L47" s="11"/>
    </row>
    <row r="48" spans="1:15" hidden="1" x14ac:dyDescent="0.3">
      <c r="H48" s="1" t="s">
        <v>61</v>
      </c>
      <c r="I48" s="15" t="e">
        <v>#REF!</v>
      </c>
      <c r="L48" s="11"/>
    </row>
    <row r="49" spans="8:9" ht="14.4" thickBot="1" x14ac:dyDescent="0.35">
      <c r="I49" s="15"/>
    </row>
    <row r="50" spans="8:9" ht="30.75" customHeight="1" thickBot="1" x14ac:dyDescent="0.35">
      <c r="H50" s="648" t="s">
        <v>315</v>
      </c>
      <c r="I50" s="649">
        <f>I41</f>
        <v>680079</v>
      </c>
    </row>
  </sheetData>
  <mergeCells count="6">
    <mergeCell ref="B40:H40"/>
    <mergeCell ref="C2:E2"/>
    <mergeCell ref="F2:H2"/>
    <mergeCell ref="B33:H33"/>
    <mergeCell ref="B38:H38"/>
    <mergeCell ref="A3:B3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V190"/>
  <sheetViews>
    <sheetView showGridLines="0" zoomScale="112" zoomScaleNormal="112" workbookViewId="0"/>
  </sheetViews>
  <sheetFormatPr defaultColWidth="11.44140625" defaultRowHeight="10.199999999999999" x14ac:dyDescent="0.2"/>
  <cols>
    <col min="1" max="1" width="9" style="157" customWidth="1"/>
    <col min="2" max="2" width="11.6640625" style="157" customWidth="1"/>
    <col min="3" max="3" width="10.5546875" style="157" customWidth="1"/>
    <col min="4" max="4" width="10.33203125" style="157" customWidth="1"/>
    <col min="5" max="5" width="10" style="157" customWidth="1"/>
    <col min="6" max="6" width="8.6640625" style="157" customWidth="1"/>
    <col min="7" max="7" width="10" style="157" customWidth="1"/>
    <col min="8" max="8" width="8.44140625" style="157" customWidth="1"/>
    <col min="9" max="9" width="11.33203125" style="157" customWidth="1"/>
    <col min="10" max="10" width="10.6640625" style="157" customWidth="1"/>
    <col min="11" max="11" width="12.33203125" style="157" customWidth="1"/>
    <col min="12" max="12" width="11.33203125" style="157" customWidth="1"/>
    <col min="13" max="13" width="2.109375" style="157" customWidth="1"/>
    <col min="14" max="16" width="10.109375" style="157" customWidth="1"/>
    <col min="17" max="17" width="2.33203125" style="157" customWidth="1"/>
    <col min="18" max="18" width="18.5546875" style="157" customWidth="1"/>
    <col min="19" max="16384" width="11.44140625" style="157"/>
  </cols>
  <sheetData>
    <row r="1" spans="1:22" s="184" customFormat="1" ht="15.6" x14ac:dyDescent="0.3">
      <c r="A1" s="13" t="s">
        <v>515</v>
      </c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22" s="184" customFormat="1" ht="15.6" x14ac:dyDescent="0.3">
      <c r="A2" s="13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22" ht="13.5" customHeight="1" thickBot="1" x14ac:dyDescent="0.25"/>
    <row r="4" spans="1:22" ht="10.8" hidden="1" thickBot="1" x14ac:dyDescent="0.25">
      <c r="B4" s="186"/>
      <c r="F4" s="187">
        <v>1</v>
      </c>
      <c r="G4" s="188">
        <v>1</v>
      </c>
      <c r="H4" s="187"/>
      <c r="I4" s="189"/>
    </row>
    <row r="5" spans="1:22" s="194" customFormat="1" ht="18.75" customHeight="1" x14ac:dyDescent="0.3">
      <c r="A5" s="190"/>
      <c r="B5" s="1151" t="s">
        <v>516</v>
      </c>
      <c r="C5" s="1163" t="s">
        <v>363</v>
      </c>
      <c r="D5" s="1154" t="s">
        <v>421</v>
      </c>
      <c r="E5" s="191" t="s">
        <v>105</v>
      </c>
      <c r="F5" s="191"/>
      <c r="G5" s="1160" t="s">
        <v>314</v>
      </c>
      <c r="H5" s="191" t="s">
        <v>108</v>
      </c>
      <c r="I5" s="1173" t="s">
        <v>180</v>
      </c>
      <c r="J5" s="1176" t="s">
        <v>422</v>
      </c>
      <c r="K5" s="1157" t="s">
        <v>182</v>
      </c>
      <c r="L5" s="1170" t="s">
        <v>182</v>
      </c>
      <c r="M5" s="157"/>
      <c r="N5" s="1179" t="s">
        <v>539</v>
      </c>
      <c r="O5" s="1168" t="s">
        <v>489</v>
      </c>
      <c r="P5" s="1166" t="s">
        <v>496</v>
      </c>
      <c r="Q5" s="157"/>
      <c r="R5" s="192"/>
      <c r="S5" s="193"/>
    </row>
    <row r="6" spans="1:22" s="194" customFormat="1" ht="12" customHeight="1" x14ac:dyDescent="0.3">
      <c r="A6" s="195" t="s">
        <v>6</v>
      </c>
      <c r="B6" s="1152"/>
      <c r="C6" s="1164"/>
      <c r="D6" s="1155"/>
      <c r="E6" s="196" t="s">
        <v>106</v>
      </c>
      <c r="F6" s="196" t="s">
        <v>20</v>
      </c>
      <c r="G6" s="1161"/>
      <c r="H6" s="196" t="s">
        <v>107</v>
      </c>
      <c r="I6" s="1174"/>
      <c r="J6" s="1177"/>
      <c r="K6" s="1158"/>
      <c r="L6" s="1171"/>
      <c r="M6" s="157"/>
      <c r="N6" s="1180"/>
      <c r="O6" s="1169"/>
      <c r="P6" s="1167"/>
      <c r="Q6" s="157"/>
      <c r="R6" s="774" t="s">
        <v>142</v>
      </c>
      <c r="S6" s="198">
        <v>2024</v>
      </c>
    </row>
    <row r="7" spans="1:22" s="194" customFormat="1" ht="28.95" customHeight="1" thickBot="1" x14ac:dyDescent="0.35">
      <c r="A7" s="199"/>
      <c r="B7" s="1153"/>
      <c r="C7" s="1165"/>
      <c r="D7" s="1156"/>
      <c r="E7" s="200" t="s">
        <v>110</v>
      </c>
      <c r="F7" s="200"/>
      <c r="G7" s="1162"/>
      <c r="H7" s="200" t="s">
        <v>109</v>
      </c>
      <c r="I7" s="1175"/>
      <c r="J7" s="1178"/>
      <c r="K7" s="1159"/>
      <c r="L7" s="1172"/>
      <c r="M7" s="157"/>
      <c r="N7" s="1180"/>
      <c r="O7" s="1169"/>
      <c r="P7" s="1167"/>
      <c r="Q7" s="157"/>
      <c r="R7" s="201"/>
      <c r="S7" s="202"/>
    </row>
    <row r="8" spans="1:22" ht="12" customHeight="1" thickBot="1" x14ac:dyDescent="0.35">
      <c r="A8" s="765"/>
      <c r="B8" s="766">
        <v>1</v>
      </c>
      <c r="C8" s="767">
        <v>2</v>
      </c>
      <c r="D8" s="767" t="s">
        <v>181</v>
      </c>
      <c r="E8" s="768">
        <v>4</v>
      </c>
      <c r="F8" s="768">
        <v>5</v>
      </c>
      <c r="G8" s="769">
        <v>6</v>
      </c>
      <c r="H8" s="768">
        <v>7</v>
      </c>
      <c r="I8" s="770" t="s">
        <v>383</v>
      </c>
      <c r="J8" s="771">
        <v>9</v>
      </c>
      <c r="K8" s="772" t="s">
        <v>384</v>
      </c>
      <c r="L8" s="773">
        <v>11</v>
      </c>
      <c r="N8" s="903">
        <v>12</v>
      </c>
      <c r="O8" s="903">
        <v>13</v>
      </c>
      <c r="P8" s="903">
        <v>14</v>
      </c>
      <c r="R8" s="203"/>
      <c r="S8" s="204"/>
    </row>
    <row r="9" spans="1:22" ht="12.75" customHeight="1" x14ac:dyDescent="0.3">
      <c r="A9" s="758" t="s">
        <v>7</v>
      </c>
      <c r="B9" s="759">
        <v>489564.01573112491</v>
      </c>
      <c r="C9" s="760">
        <v>-2434.5065697125983</v>
      </c>
      <c r="D9" s="760">
        <f>B9+C9</f>
        <v>487129.50916141231</v>
      </c>
      <c r="E9" s="761">
        <v>854399.19867999002</v>
      </c>
      <c r="F9" s="762">
        <v>0.17611621149981851</v>
      </c>
      <c r="G9" s="763">
        <f>F9*'str4'!$I$50</f>
        <v>119772.93700058508</v>
      </c>
      <c r="H9" s="762">
        <f>IF(E9=0,0,G9/E9)</f>
        <v>0.14018381242120675</v>
      </c>
      <c r="I9" s="764">
        <f>D9-G9</f>
        <v>367356.57216082723</v>
      </c>
      <c r="J9" s="761">
        <v>-10757.586676133064</v>
      </c>
      <c r="K9" s="350">
        <f>I9+J9</f>
        <v>356598.98548469419</v>
      </c>
      <c r="L9" s="556">
        <f>ROUND(K9,1)</f>
        <v>356599</v>
      </c>
      <c r="N9" s="941">
        <f t="shared" ref="N9:N20" si="0">G9/($G$26-$G$22)</f>
        <v>0.17613331824536577</v>
      </c>
      <c r="O9" s="902">
        <f>N9*$S$13</f>
        <v>10994.593991512222</v>
      </c>
      <c r="P9" s="902"/>
      <c r="R9" s="205" t="s">
        <v>80</v>
      </c>
      <c r="S9" s="1109">
        <f>'příl.1 - cp 2024'!L7</f>
        <v>88000</v>
      </c>
      <c r="U9" s="222"/>
      <c r="V9" s="354"/>
    </row>
    <row r="10" spans="1:22" ht="12.75" customHeight="1" x14ac:dyDescent="0.3">
      <c r="A10" s="758" t="s">
        <v>425</v>
      </c>
      <c r="B10" s="759">
        <v>71521.01553208688</v>
      </c>
      <c r="C10" s="760">
        <v>-2231.1152986880265</v>
      </c>
      <c r="D10" s="760">
        <f>B10+C10</f>
        <v>69289.900233398846</v>
      </c>
      <c r="E10" s="761">
        <v>131540.15555177341</v>
      </c>
      <c r="F10" s="762">
        <v>2.7114203631822421E-2</v>
      </c>
      <c r="G10" s="763">
        <f>F10*'str4'!$I$50</f>
        <v>18439.800491726161</v>
      </c>
      <c r="H10" s="762">
        <f>IF(E10=0,0,G10/E10)</f>
        <v>0.14018381242120675</v>
      </c>
      <c r="I10" s="764">
        <f>D10-G10</f>
        <v>50850.09974167269</v>
      </c>
      <c r="J10" s="761">
        <v>-2524.8531123526504</v>
      </c>
      <c r="K10" s="350">
        <f>I10+J10</f>
        <v>48325.246629320041</v>
      </c>
      <c r="L10" s="556">
        <f>ROUND(K10,1)</f>
        <v>48325.2</v>
      </c>
      <c r="N10" s="941">
        <f t="shared" si="0"/>
        <v>2.7116837323396276E-2</v>
      </c>
      <c r="O10" s="902">
        <f t="shared" ref="O10:O25" si="1">N10*$S$13</f>
        <v>1692.6872194010423</v>
      </c>
      <c r="P10" s="902"/>
      <c r="R10" s="211" t="s">
        <v>151</v>
      </c>
      <c r="S10" s="212">
        <f>'příl.1 - cp 2024'!L13</f>
        <v>24000</v>
      </c>
      <c r="U10" s="222"/>
      <c r="V10" s="354"/>
    </row>
    <row r="11" spans="1:22" ht="12.75" customHeight="1" x14ac:dyDescent="0.3">
      <c r="A11" s="206" t="s">
        <v>8</v>
      </c>
      <c r="B11" s="351">
        <v>438918.22458967846</v>
      </c>
      <c r="C11" s="207">
        <v>5853.3205035835745</v>
      </c>
      <c r="D11" s="207">
        <f t="shared" ref="D11:D25" si="2">B11+C11</f>
        <v>444771.54509326204</v>
      </c>
      <c r="E11" s="208">
        <v>693169.75926331</v>
      </c>
      <c r="F11" s="209">
        <v>0.14288219384603978</v>
      </c>
      <c r="G11" s="557">
        <f>F11*'str4'!$I$50</f>
        <v>97171.179508620888</v>
      </c>
      <c r="H11" s="209">
        <f t="shared" ref="H11:H25" si="3">IF(E11=0,0,G11/E11)</f>
        <v>0.14018381242120675</v>
      </c>
      <c r="I11" s="672">
        <f t="shared" ref="I11:I25" si="4">D11-G11</f>
        <v>347600.36558464117</v>
      </c>
      <c r="J11" s="208">
        <v>-10490.736878993503</v>
      </c>
      <c r="K11" s="350">
        <f>I11+J11</f>
        <v>337109.62870564766</v>
      </c>
      <c r="L11" s="556">
        <f t="shared" ref="L11:L25" si="5">ROUND(K11,1)</f>
        <v>337109.6</v>
      </c>
      <c r="N11" s="941">
        <f t="shared" si="0"/>
        <v>0.14289607246239511</v>
      </c>
      <c r="O11" s="902">
        <f t="shared" si="1"/>
        <v>8919.8586352476268</v>
      </c>
      <c r="P11" s="902"/>
      <c r="R11" s="211" t="s">
        <v>92</v>
      </c>
      <c r="S11" s="212">
        <f>'příl.1 - cp 2024'!L20</f>
        <v>0</v>
      </c>
      <c r="U11" s="222"/>
      <c r="V11" s="354"/>
    </row>
    <row r="12" spans="1:22" ht="12.75" customHeight="1" x14ac:dyDescent="0.3">
      <c r="A12" s="206" t="s">
        <v>9</v>
      </c>
      <c r="B12" s="351">
        <v>171839.44678322138</v>
      </c>
      <c r="C12" s="207">
        <v>-429.83884618313459</v>
      </c>
      <c r="D12" s="207">
        <f>B12+C12</f>
        <v>171409.60793703824</v>
      </c>
      <c r="E12" s="208">
        <v>228250.32763266665</v>
      </c>
      <c r="F12" s="209">
        <v>4.704894742219172E-2</v>
      </c>
      <c r="G12" s="557">
        <f>F12*'str4'!$I$50</f>
        <v>31997.001113936723</v>
      </c>
      <c r="H12" s="209">
        <f t="shared" si="3"/>
        <v>0.14018381242120673</v>
      </c>
      <c r="I12" s="672">
        <f t="shared" si="4"/>
        <v>139412.60682310152</v>
      </c>
      <c r="J12" s="208">
        <v>-8860.6175456801648</v>
      </c>
      <c r="K12" s="350">
        <f t="shared" ref="K12:K25" si="6">I12+J12</f>
        <v>130551.98927742135</v>
      </c>
      <c r="L12" s="556">
        <f t="shared" si="5"/>
        <v>130552</v>
      </c>
      <c r="N12" s="941">
        <f t="shared" si="0"/>
        <v>4.7053517440845676E-2</v>
      </c>
      <c r="O12" s="902">
        <f t="shared" si="1"/>
        <v>2937.1746656924688</v>
      </c>
      <c r="P12" s="902">
        <v>551.70682570206247</v>
      </c>
      <c r="R12" s="211" t="s">
        <v>486</v>
      </c>
      <c r="S12" s="212">
        <f>'příl.1 - cp 2024'!L21-'příl.1 - cp 2024'!L169</f>
        <v>213303</v>
      </c>
      <c r="U12" s="222"/>
      <c r="V12" s="354"/>
    </row>
    <row r="13" spans="1:22" ht="12.75" customHeight="1" x14ac:dyDescent="0.3">
      <c r="A13" s="206" t="s">
        <v>10</v>
      </c>
      <c r="B13" s="351">
        <v>216150.1461219434</v>
      </c>
      <c r="C13" s="207">
        <v>-1731.4366843529851</v>
      </c>
      <c r="D13" s="207">
        <f t="shared" si="2"/>
        <v>214418.70943759041</v>
      </c>
      <c r="E13" s="208">
        <v>354274.70792697323</v>
      </c>
      <c r="F13" s="209">
        <v>7.3026191371315136E-2</v>
      </c>
      <c r="G13" s="557">
        <f>F13*'str4'!$I$50</f>
        <v>49663.579201612629</v>
      </c>
      <c r="H13" s="209">
        <f t="shared" si="3"/>
        <v>0.14018381242120675</v>
      </c>
      <c r="I13" s="672">
        <f t="shared" si="4"/>
        <v>164755.13023597779</v>
      </c>
      <c r="J13" s="208">
        <v>-7644.9601699148889</v>
      </c>
      <c r="K13" s="350">
        <f t="shared" si="6"/>
        <v>157110.17006606291</v>
      </c>
      <c r="L13" s="556">
        <f t="shared" si="5"/>
        <v>157110.20000000001</v>
      </c>
      <c r="N13" s="941">
        <f t="shared" si="0"/>
        <v>7.303328464491804E-2</v>
      </c>
      <c r="O13" s="902">
        <f t="shared" si="1"/>
        <v>4558.883694105074</v>
      </c>
      <c r="P13" s="902"/>
      <c r="R13" s="211" t="s">
        <v>457</v>
      </c>
      <c r="S13" s="212">
        <f>'příl.1 - cp 2024'!L169</f>
        <v>62422</v>
      </c>
      <c r="U13" s="222"/>
      <c r="V13" s="354"/>
    </row>
    <row r="14" spans="1:22" ht="12.75" customHeight="1" x14ac:dyDescent="0.3">
      <c r="A14" s="206" t="s">
        <v>11</v>
      </c>
      <c r="B14" s="351">
        <v>526480.08885520196</v>
      </c>
      <c r="C14" s="207">
        <v>-497.84033830280714</v>
      </c>
      <c r="D14" s="207">
        <f t="shared" si="2"/>
        <v>525982.24851689918</v>
      </c>
      <c r="E14" s="208">
        <v>1197032.6125995801</v>
      </c>
      <c r="F14" s="209">
        <v>0.24674279786131695</v>
      </c>
      <c r="G14" s="557">
        <f>F14*'str4'!$I$50</f>
        <v>167804.59522672658</v>
      </c>
      <c r="H14" s="209">
        <f t="shared" si="3"/>
        <v>0.14018381242120675</v>
      </c>
      <c r="I14" s="672">
        <f t="shared" si="4"/>
        <v>358177.65329017257</v>
      </c>
      <c r="J14" s="208">
        <v>-6727.0212472363637</v>
      </c>
      <c r="K14" s="350">
        <f t="shared" si="6"/>
        <v>351450.63204293622</v>
      </c>
      <c r="L14" s="556">
        <f t="shared" si="5"/>
        <v>351450.6</v>
      </c>
      <c r="N14" s="941">
        <f t="shared" si="0"/>
        <v>0.24676676479895823</v>
      </c>
      <c r="O14" s="902">
        <f t="shared" si="1"/>
        <v>15403.67499228057</v>
      </c>
      <c r="P14" s="902"/>
      <c r="R14" s="211" t="s">
        <v>463</v>
      </c>
      <c r="S14" s="212">
        <f>'příl.1 - cp 2024'!L161</f>
        <v>292354</v>
      </c>
      <c r="U14" s="222"/>
      <c r="V14" s="354"/>
    </row>
    <row r="15" spans="1:22" ht="12.75" customHeight="1" x14ac:dyDescent="0.3">
      <c r="A15" s="206" t="s">
        <v>12</v>
      </c>
      <c r="B15" s="351">
        <v>199833.07651067097</v>
      </c>
      <c r="C15" s="207">
        <v>-9457.3210268628864</v>
      </c>
      <c r="D15" s="207">
        <f t="shared" si="2"/>
        <v>190375.75548380808</v>
      </c>
      <c r="E15" s="208">
        <v>320904.26382556988</v>
      </c>
      <c r="F15" s="209">
        <v>6.6147584508989582E-2</v>
      </c>
      <c r="G15" s="557">
        <f>F15*'str4'!$I$50</f>
        <v>44985.583125289129</v>
      </c>
      <c r="H15" s="209">
        <f t="shared" si="3"/>
        <v>0.14018381242120675</v>
      </c>
      <c r="I15" s="672">
        <f t="shared" si="4"/>
        <v>145390.17235851896</v>
      </c>
      <c r="J15" s="208">
        <v>-5634.7568827247387</v>
      </c>
      <c r="K15" s="350">
        <f t="shared" si="6"/>
        <v>139755.41547579423</v>
      </c>
      <c r="L15" s="556">
        <f t="shared" si="5"/>
        <v>139755.4</v>
      </c>
      <c r="N15" s="941">
        <f t="shared" si="0"/>
        <v>6.6154009640935846E-2</v>
      </c>
      <c r="O15" s="902">
        <f t="shared" si="1"/>
        <v>4129.4655898064975</v>
      </c>
      <c r="P15" s="902"/>
      <c r="R15" s="211"/>
      <c r="S15" s="212"/>
      <c r="U15" s="222"/>
      <c r="V15" s="354"/>
    </row>
    <row r="16" spans="1:22" ht="12.75" customHeight="1" x14ac:dyDescent="0.3">
      <c r="A16" s="206" t="s">
        <v>13</v>
      </c>
      <c r="B16" s="351">
        <v>295572.48418159172</v>
      </c>
      <c r="C16" s="207">
        <v>19389.254736927898</v>
      </c>
      <c r="D16" s="207">
        <f t="shared" si="2"/>
        <v>314961.73891851964</v>
      </c>
      <c r="E16" s="208">
        <v>319899.49461853661</v>
      </c>
      <c r="F16" s="209">
        <v>6.59404727204395E-2</v>
      </c>
      <c r="G16" s="557">
        <f>F16*'str4'!$I$50</f>
        <v>44844.730747243775</v>
      </c>
      <c r="H16" s="209">
        <f t="shared" si="3"/>
        <v>0.14018381242120675</v>
      </c>
      <c r="I16" s="672">
        <f t="shared" si="4"/>
        <v>270117.00817127584</v>
      </c>
      <c r="J16" s="208">
        <v>-11821.206762532951</v>
      </c>
      <c r="K16" s="350">
        <f t="shared" si="6"/>
        <v>258295.8014087429</v>
      </c>
      <c r="L16" s="556">
        <f t="shared" si="5"/>
        <v>258295.8</v>
      </c>
      <c r="N16" s="941">
        <f t="shared" si="0"/>
        <v>6.5946877734938097E-2</v>
      </c>
      <c r="O16" s="902">
        <f t="shared" si="1"/>
        <v>4116.5360019703057</v>
      </c>
      <c r="P16" s="902"/>
      <c r="R16" s="211"/>
      <c r="S16" s="212"/>
      <c r="U16" s="222"/>
      <c r="V16" s="354"/>
    </row>
    <row r="17" spans="1:22" ht="12.75" customHeight="1" x14ac:dyDescent="0.3">
      <c r="A17" s="206" t="s">
        <v>14</v>
      </c>
      <c r="B17" s="351">
        <v>110247.05022696799</v>
      </c>
      <c r="C17" s="207">
        <v>-5950.1878088284884</v>
      </c>
      <c r="D17" s="207">
        <f t="shared" si="2"/>
        <v>104296.8624181395</v>
      </c>
      <c r="E17" s="208">
        <v>123687.52035999992</v>
      </c>
      <c r="F17" s="209">
        <v>2.5495550006676311E-2</v>
      </c>
      <c r="G17" s="557">
        <f>F17*'str4'!$I$50</f>
        <v>17338.98815299042</v>
      </c>
      <c r="H17" s="209">
        <f t="shared" si="3"/>
        <v>0.14018381242120675</v>
      </c>
      <c r="I17" s="672">
        <f t="shared" si="4"/>
        <v>86957.874265149076</v>
      </c>
      <c r="J17" s="208">
        <v>-1552.7103780820212</v>
      </c>
      <c r="K17" s="350">
        <f t="shared" si="6"/>
        <v>85405.163887067058</v>
      </c>
      <c r="L17" s="556">
        <f t="shared" si="5"/>
        <v>85405.2</v>
      </c>
      <c r="N17" s="941">
        <f t="shared" si="0"/>
        <v>2.5498026473111952E-2</v>
      </c>
      <c r="O17" s="902">
        <f t="shared" si="1"/>
        <v>1591.6378085045942</v>
      </c>
      <c r="P17" s="902"/>
      <c r="R17" s="213"/>
      <c r="S17" s="214"/>
      <c r="U17" s="222"/>
      <c r="V17" s="354"/>
    </row>
    <row r="18" spans="1:22" ht="12.75" customHeight="1" x14ac:dyDescent="0.3">
      <c r="A18" s="206" t="s">
        <v>15</v>
      </c>
      <c r="B18" s="351">
        <v>172900.39827763848</v>
      </c>
      <c r="C18" s="207">
        <v>-2510.328667580543</v>
      </c>
      <c r="D18" s="207">
        <f t="shared" si="2"/>
        <v>170390.06961005792</v>
      </c>
      <c r="E18" s="208">
        <v>234963.12449777336</v>
      </c>
      <c r="F18" s="209">
        <v>4.8432647634313819E-2</v>
      </c>
      <c r="G18" s="557">
        <f>F18*'str4'!$I$50</f>
        <v>32938.026570496506</v>
      </c>
      <c r="H18" s="209">
        <f t="shared" si="3"/>
        <v>0.14018381242120673</v>
      </c>
      <c r="I18" s="672">
        <f t="shared" si="4"/>
        <v>137452.04303956142</v>
      </c>
      <c r="J18" s="208">
        <v>-12565.550346349646</v>
      </c>
      <c r="K18" s="350">
        <f t="shared" si="6"/>
        <v>124886.49269321178</v>
      </c>
      <c r="L18" s="556">
        <f t="shared" si="5"/>
        <v>124886.5</v>
      </c>
      <c r="N18" s="941">
        <f t="shared" si="0"/>
        <v>4.8437352056309974E-2</v>
      </c>
      <c r="O18" s="902">
        <f t="shared" si="1"/>
        <v>3023.5563900589814</v>
      </c>
      <c r="P18" s="902"/>
      <c r="R18" s="215"/>
      <c r="S18" s="216"/>
      <c r="U18" s="222"/>
    </row>
    <row r="19" spans="1:22" ht="12.75" customHeight="1" thickBot="1" x14ac:dyDescent="0.35">
      <c r="A19" s="206" t="s">
        <v>99</v>
      </c>
      <c r="B19" s="351"/>
      <c r="C19" s="207"/>
      <c r="D19" s="207">
        <f>B19+C19</f>
        <v>0</v>
      </c>
      <c r="E19" s="208"/>
      <c r="F19" s="209">
        <f>E19/$E$26</f>
        <v>0</v>
      </c>
      <c r="G19" s="557">
        <f>F19*'str4'!$I$50</f>
        <v>0</v>
      </c>
      <c r="H19" s="209">
        <f t="shared" si="3"/>
        <v>0</v>
      </c>
      <c r="I19" s="208">
        <f t="shared" si="4"/>
        <v>0</v>
      </c>
      <c r="J19" s="422">
        <v>23500.000000000004</v>
      </c>
      <c r="K19" s="350">
        <f t="shared" si="6"/>
        <v>23500.000000000004</v>
      </c>
      <c r="L19" s="556">
        <f t="shared" si="5"/>
        <v>23500</v>
      </c>
      <c r="N19" s="941">
        <f t="shared" si="0"/>
        <v>0</v>
      </c>
      <c r="O19" s="902">
        <f t="shared" si="1"/>
        <v>0</v>
      </c>
      <c r="P19" s="902"/>
      <c r="R19" s="217" t="s">
        <v>143</v>
      </c>
      <c r="S19" s="403">
        <f>SUM(S9:S17)</f>
        <v>680079</v>
      </c>
    </row>
    <row r="20" spans="1:22" ht="12.75" customHeight="1" x14ac:dyDescent="0.3">
      <c r="A20" s="206" t="s">
        <v>21</v>
      </c>
      <c r="B20" s="351"/>
      <c r="C20" s="207"/>
      <c r="D20" s="207">
        <f t="shared" si="2"/>
        <v>0</v>
      </c>
      <c r="E20" s="208"/>
      <c r="F20" s="209">
        <f>E20/$E$26</f>
        <v>0</v>
      </c>
      <c r="G20" s="557">
        <f>F20*'str4'!$I$50</f>
        <v>0</v>
      </c>
      <c r="H20" s="209">
        <f t="shared" si="3"/>
        <v>0</v>
      </c>
      <c r="I20" s="208">
        <f t="shared" si="4"/>
        <v>0</v>
      </c>
      <c r="J20" s="422">
        <v>55079.999999999978</v>
      </c>
      <c r="K20" s="350">
        <f t="shared" si="6"/>
        <v>55079.999999999978</v>
      </c>
      <c r="L20" s="556">
        <f t="shared" si="5"/>
        <v>55080</v>
      </c>
      <c r="N20" s="941">
        <f t="shared" si="0"/>
        <v>0</v>
      </c>
      <c r="O20" s="902">
        <f t="shared" si="1"/>
        <v>0</v>
      </c>
      <c r="P20" s="902"/>
      <c r="R20" s="221"/>
      <c r="S20" s="222"/>
    </row>
    <row r="21" spans="1:22" ht="12.75" customHeight="1" x14ac:dyDescent="0.3">
      <c r="A21" s="219" t="s">
        <v>104</v>
      </c>
      <c r="B21" s="351">
        <v>42007.953301102141</v>
      </c>
      <c r="C21" s="207"/>
      <c r="D21" s="207">
        <f t="shared" si="2"/>
        <v>42007.953301102141</v>
      </c>
      <c r="E21" s="208">
        <v>344988.71679666656</v>
      </c>
      <c r="F21" s="209">
        <v>7.1112081924095169E-2</v>
      </c>
      <c r="G21" s="557">
        <f>F21*'str4'!$I$50</f>
        <v>48361.833562856722</v>
      </c>
      <c r="H21" s="209">
        <f t="shared" si="3"/>
        <v>0.14018381242120675</v>
      </c>
      <c r="I21" s="208">
        <f t="shared" si="4"/>
        <v>-6353.8802617545807</v>
      </c>
      <c r="J21" s="210"/>
      <c r="K21" s="361">
        <f t="shared" si="6"/>
        <v>-6353.8802617545807</v>
      </c>
      <c r="L21" s="651">
        <f t="shared" si="5"/>
        <v>-6353.9</v>
      </c>
      <c r="N21" s="941">
        <f t="shared" ref="N21" si="7">G21/($G$26-$G$22)</f>
        <v>7.1118989273966329E-2</v>
      </c>
      <c r="O21" s="902">
        <f t="shared" si="1"/>
        <v>4439.3895484595259</v>
      </c>
      <c r="P21" s="902"/>
      <c r="R21" s="221"/>
      <c r="S21" s="222"/>
    </row>
    <row r="22" spans="1:22" ht="12.75" customHeight="1" x14ac:dyDescent="0.3">
      <c r="A22" s="223" t="s">
        <v>66</v>
      </c>
      <c r="B22" s="351"/>
      <c r="C22" s="207"/>
      <c r="D22" s="207">
        <f t="shared" si="2"/>
        <v>0</v>
      </c>
      <c r="E22" s="220">
        <v>471.18057333333331</v>
      </c>
      <c r="F22" s="209">
        <v>9.7123847536354817E-5</v>
      </c>
      <c r="G22" s="557">
        <f>F22*'str4'!$I$50</f>
        <v>66.051889108676647</v>
      </c>
      <c r="H22" s="209">
        <f t="shared" si="3"/>
        <v>0.14018381242120675</v>
      </c>
      <c r="I22" s="220">
        <f t="shared" si="4"/>
        <v>-66.051889108676647</v>
      </c>
      <c r="J22" s="210"/>
      <c r="K22" s="361">
        <f t="shared" si="6"/>
        <v>-66.051889108676647</v>
      </c>
      <c r="L22" s="651">
        <f t="shared" si="5"/>
        <v>-66.099999999999994</v>
      </c>
      <c r="N22" s="942">
        <v>0</v>
      </c>
      <c r="O22" s="902">
        <f t="shared" si="1"/>
        <v>0</v>
      </c>
      <c r="P22" s="902"/>
      <c r="R22" s="221"/>
      <c r="S22" s="222"/>
    </row>
    <row r="23" spans="1:22" ht="12.75" customHeight="1" x14ac:dyDescent="0.3">
      <c r="A23" s="223" t="s">
        <v>17</v>
      </c>
      <c r="B23" s="351">
        <v>3991.7668887716832</v>
      </c>
      <c r="C23" s="207"/>
      <c r="D23" s="207">
        <f t="shared" si="2"/>
        <v>3991.7668887716832</v>
      </c>
      <c r="E23" s="220">
        <v>47756.536886666683</v>
      </c>
      <c r="F23" s="209">
        <v>9.8439937254450188E-3</v>
      </c>
      <c r="G23" s="557">
        <f>F23*'str4'!$I$50</f>
        <v>6694.6934088069229</v>
      </c>
      <c r="H23" s="209">
        <f t="shared" si="3"/>
        <v>0.14018381242120675</v>
      </c>
      <c r="I23" s="220">
        <f t="shared" si="4"/>
        <v>-2702.9265200352397</v>
      </c>
      <c r="J23" s="210"/>
      <c r="K23" s="361">
        <f t="shared" si="6"/>
        <v>-2702.9265200352397</v>
      </c>
      <c r="L23" s="651">
        <f t="shared" si="5"/>
        <v>-2702.9</v>
      </c>
      <c r="N23" s="941">
        <f>G23/($G$26-$G$22)</f>
        <v>9.8449499048585774E-3</v>
      </c>
      <c r="O23" s="902">
        <f t="shared" si="1"/>
        <v>614.54146296108206</v>
      </c>
      <c r="P23" s="902"/>
      <c r="R23" s="221"/>
      <c r="S23" s="222"/>
    </row>
    <row r="24" spans="1:22" ht="12.75" customHeight="1" x14ac:dyDescent="0.3">
      <c r="A24" s="224" t="s">
        <v>116</v>
      </c>
      <c r="B24" s="351"/>
      <c r="C24" s="207"/>
      <c r="D24" s="207">
        <f t="shared" si="2"/>
        <v>0</v>
      </c>
      <c r="E24" s="220"/>
      <c r="F24" s="209">
        <f>E24/$E$26</f>
        <v>0</v>
      </c>
      <c r="G24" s="557">
        <f>F24*'str4'!$I$50</f>
        <v>0</v>
      </c>
      <c r="H24" s="209">
        <f t="shared" si="3"/>
        <v>0</v>
      </c>
      <c r="I24" s="220">
        <f t="shared" si="4"/>
        <v>0</v>
      </c>
      <c r="J24" s="210"/>
      <c r="K24" s="361">
        <f t="shared" si="6"/>
        <v>0</v>
      </c>
      <c r="L24" s="651">
        <f t="shared" si="5"/>
        <v>0</v>
      </c>
      <c r="N24" s="941">
        <f>G24/($G$26-$G$22)</f>
        <v>0</v>
      </c>
      <c r="O24" s="902">
        <f t="shared" si="1"/>
        <v>0</v>
      </c>
      <c r="P24" s="902"/>
      <c r="R24" s="225"/>
      <c r="S24" s="222"/>
    </row>
    <row r="25" spans="1:22" ht="12.75" customHeight="1" x14ac:dyDescent="0.3">
      <c r="A25" s="224" t="s">
        <v>118</v>
      </c>
      <c r="B25" s="351"/>
      <c r="C25" s="207"/>
      <c r="D25" s="207">
        <f t="shared" si="2"/>
        <v>0</v>
      </c>
      <c r="E25" s="220"/>
      <c r="F25" s="209">
        <f>E25/$E$26</f>
        <v>0</v>
      </c>
      <c r="G25" s="558">
        <f>F25*'str4'!$I$50</f>
        <v>0</v>
      </c>
      <c r="H25" s="209">
        <f t="shared" si="3"/>
        <v>0</v>
      </c>
      <c r="I25" s="220">
        <f t="shared" si="4"/>
        <v>0</v>
      </c>
      <c r="J25" s="210"/>
      <c r="K25" s="361">
        <f t="shared" si="6"/>
        <v>0</v>
      </c>
      <c r="L25" s="651">
        <f t="shared" si="5"/>
        <v>0</v>
      </c>
      <c r="N25" s="941">
        <f>G25/($G$26-$G$22)</f>
        <v>0</v>
      </c>
      <c r="O25" s="902">
        <f t="shared" si="1"/>
        <v>0</v>
      </c>
      <c r="P25" s="902"/>
      <c r="R25" s="231"/>
      <c r="S25" s="179"/>
      <c r="T25" s="179"/>
      <c r="U25" s="222"/>
    </row>
    <row r="26" spans="1:22" ht="12" customHeight="1" thickBot="1" x14ac:dyDescent="0.35">
      <c r="A26" s="226" t="s">
        <v>102</v>
      </c>
      <c r="B26" s="352">
        <f t="shared" ref="B26:G26" si="8">SUM(B9:B25)</f>
        <v>2739025.6669999994</v>
      </c>
      <c r="C26" s="227">
        <f t="shared" si="8"/>
        <v>0</v>
      </c>
      <c r="D26" s="227">
        <f t="shared" si="8"/>
        <v>2739025.6669999994</v>
      </c>
      <c r="E26" s="228">
        <f t="shared" si="8"/>
        <v>4851337.5992128383</v>
      </c>
      <c r="F26" s="229">
        <f t="shared" si="8"/>
        <v>1.0000000000000002</v>
      </c>
      <c r="G26" s="650">
        <f t="shared" si="8"/>
        <v>680079.00000000035</v>
      </c>
      <c r="H26" s="229">
        <f>IF(E26=0,0,G26/E26)</f>
        <v>0.14018381242120681</v>
      </c>
      <c r="I26" s="227">
        <f>SUM(I9:I25)</f>
        <v>2058946.6669999997</v>
      </c>
      <c r="J26" s="230">
        <f>SUM(J9:J25)</f>
        <v>0</v>
      </c>
      <c r="K26" s="362">
        <f>SUM(K9:K25)</f>
        <v>2058946.6669999999</v>
      </c>
      <c r="L26" s="360">
        <f>SUM(L9:L25)</f>
        <v>2058946.6</v>
      </c>
      <c r="N26" s="943">
        <f>SUM(N9:N25)</f>
        <v>0.99999999999999989</v>
      </c>
      <c r="O26" s="1114">
        <f>SUM(O9:O25)</f>
        <v>62421.999999999993</v>
      </c>
      <c r="P26" s="1114">
        <f>SUM(P9:P25)</f>
        <v>551.70682570206247</v>
      </c>
      <c r="R26" s="179"/>
    </row>
    <row r="27" spans="1:22" ht="12.75" customHeight="1" x14ac:dyDescent="0.2">
      <c r="A27" s="232" t="s">
        <v>162</v>
      </c>
      <c r="B27" s="179"/>
      <c r="C27" s="179"/>
      <c r="D27" s="179"/>
      <c r="E27" s="179"/>
      <c r="F27" s="179"/>
      <c r="G27" s="233"/>
      <c r="H27" s="179"/>
      <c r="I27" s="697"/>
      <c r="J27" s="179"/>
      <c r="K27" s="11"/>
      <c r="L27" s="353"/>
      <c r="Q27" s="179"/>
    </row>
    <row r="28" spans="1:22" ht="12.75" customHeight="1" x14ac:dyDescent="0.2">
      <c r="A28" s="232"/>
      <c r="B28" s="179"/>
      <c r="C28" s="179"/>
      <c r="D28" s="179"/>
      <c r="E28" s="179"/>
      <c r="F28" s="179"/>
      <c r="G28" s="233"/>
      <c r="K28" s="354"/>
      <c r="L28" s="222"/>
      <c r="Q28" s="179"/>
    </row>
    <row r="29" spans="1:22" x14ac:dyDescent="0.2">
      <c r="A29" s="11"/>
      <c r="B29" s="11"/>
      <c r="C29" s="11"/>
      <c r="D29" s="11"/>
      <c r="E29" s="11"/>
      <c r="F29" s="11"/>
      <c r="G29" s="11"/>
      <c r="I29" s="222"/>
      <c r="L29" s="354"/>
      <c r="Q29" s="179"/>
    </row>
    <row r="30" spans="1:22" ht="12.75" customHeight="1" thickBot="1" x14ac:dyDescent="0.25">
      <c r="A30" s="775" t="s">
        <v>144</v>
      </c>
      <c r="B30" s="11"/>
      <c r="C30" s="11"/>
      <c r="D30" s="233"/>
      <c r="E30" s="233"/>
      <c r="F30" s="11"/>
      <c r="G30" s="11"/>
      <c r="H30" s="11"/>
      <c r="I30" s="233"/>
      <c r="J30" s="233"/>
      <c r="K30" s="233"/>
      <c r="L30" s="233"/>
      <c r="Q30" s="179"/>
      <c r="R30" s="179"/>
      <c r="S30" s="179"/>
    </row>
    <row r="31" spans="1:22" ht="13.5" customHeight="1" x14ac:dyDescent="0.2">
      <c r="A31" s="234">
        <v>1</v>
      </c>
      <c r="B31" s="1149" t="s">
        <v>0</v>
      </c>
      <c r="C31" s="1149"/>
      <c r="D31" s="1149"/>
      <c r="E31" s="1149"/>
      <c r="F31" s="1149"/>
      <c r="G31" s="235">
        <f>'str1'!F7</f>
        <v>2739025.6669999999</v>
      </c>
      <c r="H31" s="11"/>
      <c r="I31" s="11"/>
      <c r="J31" s="11"/>
      <c r="K31" s="11"/>
      <c r="L31" s="11"/>
      <c r="M31" s="11"/>
      <c r="N31" s="11"/>
      <c r="O31" s="11"/>
      <c r="P31" s="11"/>
      <c r="Q31" s="179"/>
      <c r="R31" s="179"/>
      <c r="S31" s="179"/>
    </row>
    <row r="32" spans="1:22" x14ac:dyDescent="0.2">
      <c r="A32" s="236">
        <v>2</v>
      </c>
      <c r="B32" s="1150" t="s">
        <v>203</v>
      </c>
      <c r="C32" s="1150"/>
      <c r="D32" s="1150"/>
      <c r="E32" s="1150"/>
      <c r="F32" s="1150"/>
      <c r="G32" s="67">
        <f>'příl.1 - cp 2024'!L7</f>
        <v>88000</v>
      </c>
      <c r="H32" s="11"/>
      <c r="I32" s="11"/>
      <c r="J32" s="11"/>
      <c r="K32" s="11"/>
      <c r="L32" s="11"/>
      <c r="M32" s="11"/>
      <c r="N32" s="11"/>
      <c r="O32" s="11"/>
      <c r="P32" s="11"/>
      <c r="Q32" s="179"/>
      <c r="R32" s="179"/>
      <c r="S32" s="179"/>
    </row>
    <row r="33" spans="1:19" x14ac:dyDescent="0.2">
      <c r="A33" s="236">
        <v>3</v>
      </c>
      <c r="B33" s="1150" t="s">
        <v>122</v>
      </c>
      <c r="C33" s="1150"/>
      <c r="D33" s="1150"/>
      <c r="E33" s="1150"/>
      <c r="F33" s="1150"/>
      <c r="G33" s="67">
        <f>G31-G32</f>
        <v>2651025.6669999999</v>
      </c>
      <c r="H33" s="11"/>
      <c r="I33" s="11"/>
      <c r="J33" s="11"/>
      <c r="K33" s="11"/>
      <c r="L33" s="11"/>
      <c r="M33" s="11"/>
      <c r="N33" s="11"/>
      <c r="O33" s="11"/>
      <c r="P33" s="11"/>
      <c r="Q33" s="179"/>
      <c r="R33" s="179"/>
      <c r="S33" s="179"/>
    </row>
    <row r="34" spans="1:19" x14ac:dyDescent="0.2">
      <c r="A34" s="236">
        <v>4</v>
      </c>
      <c r="B34" s="1150" t="s">
        <v>542</v>
      </c>
      <c r="C34" s="1150"/>
      <c r="D34" s="1150"/>
      <c r="E34" s="1150"/>
      <c r="F34" s="1150"/>
      <c r="G34" s="359">
        <f>SUM(L9:L20)</f>
        <v>2068069.5</v>
      </c>
      <c r="H34" s="11"/>
      <c r="I34" s="11"/>
      <c r="J34" s="11"/>
      <c r="K34" s="11"/>
      <c r="L34" s="11"/>
      <c r="M34" s="11"/>
      <c r="N34" s="11"/>
      <c r="O34" s="11"/>
      <c r="P34" s="11"/>
      <c r="Q34" s="179"/>
      <c r="R34" s="179"/>
      <c r="S34" s="179"/>
    </row>
    <row r="35" spans="1:19" x14ac:dyDescent="0.2">
      <c r="A35" s="236">
        <v>5</v>
      </c>
      <c r="B35" s="1150" t="s">
        <v>146</v>
      </c>
      <c r="C35" s="1150"/>
      <c r="D35" s="1150"/>
      <c r="E35" s="1150"/>
      <c r="F35" s="1150"/>
      <c r="G35" s="237">
        <f>G33-G34</f>
        <v>582956.1669999999</v>
      </c>
      <c r="H35" s="11"/>
      <c r="I35" s="11"/>
      <c r="J35" s="11"/>
      <c r="K35" s="11"/>
      <c r="L35" s="11"/>
      <c r="M35" s="11"/>
      <c r="N35" s="11"/>
      <c r="O35" s="11"/>
      <c r="P35" s="11"/>
      <c r="Q35" s="179"/>
      <c r="R35" s="179"/>
      <c r="S35" s="179"/>
    </row>
    <row r="36" spans="1:19" x14ac:dyDescent="0.2">
      <c r="A36" s="236">
        <v>6</v>
      </c>
      <c r="B36" s="1150" t="s">
        <v>385</v>
      </c>
      <c r="C36" s="1150"/>
      <c r="D36" s="1150"/>
      <c r="E36" s="1150"/>
      <c r="F36" s="1150"/>
      <c r="G36" s="67">
        <f>G26-G32</f>
        <v>592079.00000000035</v>
      </c>
      <c r="H36" s="11"/>
      <c r="I36" s="11"/>
      <c r="J36" s="11"/>
      <c r="K36" s="11"/>
      <c r="L36" s="11"/>
      <c r="M36" s="11"/>
      <c r="N36" s="11"/>
      <c r="O36" s="11"/>
      <c r="P36" s="11"/>
      <c r="Q36" s="179"/>
      <c r="R36" s="179"/>
      <c r="S36" s="179"/>
    </row>
    <row r="37" spans="1:19" x14ac:dyDescent="0.2">
      <c r="A37" s="236">
        <v>7</v>
      </c>
      <c r="B37" s="1150" t="s">
        <v>147</v>
      </c>
      <c r="C37" s="1150"/>
      <c r="D37" s="1150"/>
      <c r="E37" s="1150"/>
      <c r="F37" s="1150"/>
      <c r="G37" s="67">
        <f>G35-G36</f>
        <v>-9122.8330000004498</v>
      </c>
      <c r="H37" s="11"/>
      <c r="I37" s="11"/>
      <c r="J37" s="11"/>
      <c r="K37" s="11"/>
      <c r="L37" s="11"/>
      <c r="M37" s="11"/>
      <c r="N37" s="11"/>
      <c r="O37" s="11"/>
      <c r="P37" s="11"/>
      <c r="Q37" s="179"/>
      <c r="R37" s="179"/>
      <c r="S37" s="179"/>
    </row>
    <row r="38" spans="1:19" x14ac:dyDescent="0.2">
      <c r="A38" s="236">
        <v>8</v>
      </c>
      <c r="B38" s="1150" t="s">
        <v>145</v>
      </c>
      <c r="C38" s="1150"/>
      <c r="D38" s="1150"/>
      <c r="E38" s="1150"/>
      <c r="F38" s="1150"/>
      <c r="G38" s="67">
        <f>'příl.1 - cp 2024'!L167</f>
        <v>132000</v>
      </c>
      <c r="H38" s="11"/>
      <c r="I38" s="11"/>
      <c r="J38" s="11"/>
      <c r="K38" s="11"/>
      <c r="L38" s="11"/>
      <c r="M38" s="11"/>
      <c r="N38" s="11"/>
      <c r="O38" s="11"/>
      <c r="P38" s="11"/>
      <c r="Q38" s="179"/>
      <c r="R38" s="179"/>
      <c r="S38" s="179"/>
    </row>
    <row r="39" spans="1:19" x14ac:dyDescent="0.2">
      <c r="A39" s="236">
        <v>9</v>
      </c>
      <c r="B39" s="1150" t="s">
        <v>288</v>
      </c>
      <c r="C39" s="1150"/>
      <c r="D39" s="1150"/>
      <c r="E39" s="1150"/>
      <c r="F39" s="1150"/>
      <c r="G39" s="67">
        <f>G38+G37</f>
        <v>122877.16699999955</v>
      </c>
      <c r="H39" s="11"/>
      <c r="I39" s="11"/>
      <c r="J39" s="11"/>
      <c r="K39" s="11"/>
      <c r="L39" s="11"/>
      <c r="M39" s="11"/>
      <c r="N39" s="11"/>
      <c r="O39" s="11"/>
      <c r="P39" s="11"/>
      <c r="Q39" s="179"/>
      <c r="R39" s="179"/>
      <c r="S39" s="179"/>
    </row>
    <row r="40" spans="1:19" ht="10.8" thickBot="1" x14ac:dyDescent="0.25">
      <c r="A40" s="238">
        <v>10</v>
      </c>
      <c r="B40" s="1148" t="s">
        <v>148</v>
      </c>
      <c r="C40" s="1148"/>
      <c r="D40" s="1148"/>
      <c r="E40" s="1148"/>
      <c r="F40" s="1148"/>
      <c r="G40" s="239">
        <f>-G37</f>
        <v>9122.8330000004498</v>
      </c>
      <c r="H40" s="233"/>
      <c r="I40" s="11"/>
      <c r="J40" s="11"/>
      <c r="K40" s="11"/>
      <c r="L40" s="11"/>
      <c r="M40" s="11"/>
      <c r="N40" s="11"/>
      <c r="O40" s="11"/>
      <c r="P40" s="11"/>
      <c r="Q40" s="179"/>
      <c r="R40" s="179"/>
      <c r="S40" s="179"/>
    </row>
    <row r="41" spans="1:19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1:19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1:19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9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52" spans="1:16" x14ac:dyDescent="0.2">
      <c r="E52" s="240"/>
    </row>
    <row r="53" spans="1:16" x14ac:dyDescent="0.2">
      <c r="E53" s="240"/>
    </row>
    <row r="54" spans="1:16" x14ac:dyDescent="0.2">
      <c r="E54" s="240"/>
    </row>
    <row r="55" spans="1:16" x14ac:dyDescent="0.2">
      <c r="E55" s="240"/>
    </row>
    <row r="56" spans="1:16" ht="15.6" x14ac:dyDescent="0.3">
      <c r="E56" s="240"/>
      <c r="M56" s="184"/>
      <c r="N56" s="184"/>
      <c r="O56" s="184"/>
      <c r="P56" s="184"/>
    </row>
    <row r="57" spans="1:16" ht="15.6" x14ac:dyDescent="0.3">
      <c r="A57" s="241"/>
      <c r="B57" s="241"/>
      <c r="C57" s="184"/>
      <c r="D57" s="184"/>
      <c r="E57" s="185"/>
      <c r="F57" s="184"/>
      <c r="G57" s="184"/>
      <c r="H57" s="184"/>
      <c r="I57" s="184"/>
      <c r="J57" s="184"/>
      <c r="K57" s="184"/>
      <c r="L57" s="184"/>
    </row>
    <row r="58" spans="1:16" x14ac:dyDescent="0.2">
      <c r="E58" s="240"/>
    </row>
    <row r="59" spans="1:16" x14ac:dyDescent="0.2">
      <c r="E59" s="240"/>
    </row>
    <row r="60" spans="1:16" x14ac:dyDescent="0.2">
      <c r="E60" s="240"/>
    </row>
    <row r="61" spans="1:16" x14ac:dyDescent="0.2">
      <c r="E61" s="240"/>
    </row>
    <row r="62" spans="1:16" x14ac:dyDescent="0.2">
      <c r="E62" s="240"/>
    </row>
    <row r="63" spans="1:16" x14ac:dyDescent="0.2">
      <c r="E63" s="240"/>
    </row>
    <row r="64" spans="1:16" x14ac:dyDescent="0.2">
      <c r="E64" s="240"/>
    </row>
    <row r="65" spans="1:5" x14ac:dyDescent="0.2">
      <c r="E65" s="240"/>
    </row>
    <row r="66" spans="1:5" x14ac:dyDescent="0.2">
      <c r="E66" s="240"/>
    </row>
    <row r="67" spans="1:5" x14ac:dyDescent="0.2">
      <c r="E67" s="240"/>
    </row>
    <row r="68" spans="1:5" x14ac:dyDescent="0.2">
      <c r="E68" s="240"/>
    </row>
    <row r="69" spans="1:5" x14ac:dyDescent="0.2">
      <c r="E69" s="240"/>
    </row>
    <row r="70" spans="1:5" x14ac:dyDescent="0.2">
      <c r="E70" s="240"/>
    </row>
    <row r="71" spans="1:5" x14ac:dyDescent="0.2">
      <c r="E71" s="240"/>
    </row>
    <row r="72" spans="1:5" x14ac:dyDescent="0.2">
      <c r="E72" s="240"/>
    </row>
    <row r="73" spans="1:5" x14ac:dyDescent="0.2">
      <c r="E73" s="240"/>
    </row>
    <row r="74" spans="1:5" x14ac:dyDescent="0.2">
      <c r="E74" s="240"/>
    </row>
    <row r="75" spans="1:5" x14ac:dyDescent="0.2">
      <c r="E75" s="240"/>
    </row>
    <row r="76" spans="1:5" x14ac:dyDescent="0.2">
      <c r="E76" s="240"/>
    </row>
    <row r="77" spans="1:5" x14ac:dyDescent="0.2">
      <c r="E77" s="240"/>
    </row>
    <row r="78" spans="1:5" ht="13.8" x14ac:dyDescent="0.3">
      <c r="A78" s="197"/>
      <c r="B78" s="197"/>
      <c r="C78" s="242"/>
      <c r="D78" s="242"/>
      <c r="E78" s="240"/>
    </row>
    <row r="79" spans="1:5" x14ac:dyDescent="0.2">
      <c r="C79" s="242"/>
      <c r="D79" s="242"/>
      <c r="E79" s="240"/>
    </row>
    <row r="80" spans="1:5" x14ac:dyDescent="0.2">
      <c r="C80" s="242"/>
      <c r="E80" s="240"/>
    </row>
    <row r="81" spans="1:16" x14ac:dyDescent="0.2">
      <c r="A81" s="242"/>
      <c r="B81" s="242"/>
      <c r="C81" s="242"/>
      <c r="E81" s="240"/>
      <c r="M81" s="222"/>
      <c r="N81" s="222"/>
      <c r="O81" s="222"/>
      <c r="P81" s="222"/>
    </row>
    <row r="82" spans="1:16" x14ac:dyDescent="0.2">
      <c r="A82" s="243"/>
      <c r="B82" s="243"/>
      <c r="C82" s="243"/>
      <c r="D82" s="243"/>
      <c r="E82" s="240"/>
      <c r="I82" s="222"/>
      <c r="J82" s="222"/>
      <c r="K82" s="222"/>
      <c r="L82" s="222"/>
      <c r="M82" s="222"/>
      <c r="N82" s="222"/>
      <c r="O82" s="222"/>
      <c r="P82" s="222"/>
    </row>
    <row r="83" spans="1:16" x14ac:dyDescent="0.2">
      <c r="A83" s="243"/>
      <c r="B83" s="243"/>
      <c r="C83" s="243"/>
      <c r="D83" s="243"/>
      <c r="E83" s="240"/>
      <c r="I83" s="222"/>
      <c r="J83" s="222"/>
      <c r="K83" s="222"/>
      <c r="L83" s="222"/>
      <c r="M83" s="222"/>
      <c r="N83" s="222"/>
      <c r="O83" s="222"/>
      <c r="P83" s="222"/>
    </row>
    <row r="84" spans="1:16" x14ac:dyDescent="0.2">
      <c r="A84" s="243"/>
      <c r="B84" s="243"/>
      <c r="C84" s="243"/>
      <c r="D84" s="243"/>
      <c r="E84" s="240"/>
      <c r="I84" s="222"/>
      <c r="J84" s="222"/>
      <c r="K84" s="222"/>
      <c r="L84" s="222"/>
      <c r="M84" s="222"/>
      <c r="N84" s="222"/>
      <c r="O84" s="222"/>
      <c r="P84" s="222"/>
    </row>
    <row r="85" spans="1:16" x14ac:dyDescent="0.2">
      <c r="A85" s="243"/>
      <c r="B85" s="243"/>
      <c r="C85" s="243"/>
      <c r="D85" s="243"/>
      <c r="E85" s="240"/>
      <c r="I85" s="222"/>
      <c r="J85" s="222"/>
      <c r="K85" s="222"/>
      <c r="L85" s="222"/>
      <c r="M85" s="222"/>
      <c r="N85" s="222"/>
      <c r="O85" s="222"/>
      <c r="P85" s="222"/>
    </row>
    <row r="86" spans="1:16" x14ac:dyDescent="0.2">
      <c r="A86" s="243"/>
      <c r="B86" s="243"/>
      <c r="C86" s="243"/>
      <c r="D86" s="243"/>
      <c r="E86" s="240"/>
      <c r="I86" s="222"/>
      <c r="J86" s="222"/>
      <c r="K86" s="222"/>
      <c r="L86" s="222"/>
      <c r="M86" s="222"/>
      <c r="N86" s="222"/>
      <c r="O86" s="222"/>
      <c r="P86" s="222"/>
    </row>
    <row r="87" spans="1:16" x14ac:dyDescent="0.2">
      <c r="A87" s="243"/>
      <c r="B87" s="243"/>
      <c r="C87" s="243"/>
      <c r="D87" s="243"/>
      <c r="E87" s="240"/>
      <c r="I87" s="222"/>
      <c r="J87" s="222"/>
      <c r="K87" s="222"/>
      <c r="L87" s="222"/>
      <c r="M87" s="222"/>
      <c r="N87" s="222"/>
      <c r="O87" s="222"/>
      <c r="P87" s="222"/>
    </row>
    <row r="88" spans="1:16" x14ac:dyDescent="0.2">
      <c r="A88" s="243"/>
      <c r="B88" s="243"/>
      <c r="C88" s="243"/>
      <c r="D88" s="243"/>
      <c r="E88" s="240"/>
      <c r="I88" s="222"/>
      <c r="J88" s="222"/>
      <c r="K88" s="222"/>
      <c r="L88" s="222"/>
      <c r="M88" s="222"/>
      <c r="N88" s="222"/>
      <c r="O88" s="222"/>
      <c r="P88" s="222"/>
    </row>
    <row r="89" spans="1:16" x14ac:dyDescent="0.2">
      <c r="A89" s="243"/>
      <c r="B89" s="243"/>
      <c r="C89" s="243"/>
      <c r="D89" s="243"/>
      <c r="E89" s="240"/>
      <c r="I89" s="222"/>
      <c r="J89" s="222"/>
      <c r="K89" s="222"/>
      <c r="L89" s="222"/>
      <c r="M89" s="222"/>
      <c r="N89" s="222"/>
      <c r="O89" s="222"/>
      <c r="P89" s="222"/>
    </row>
    <row r="90" spans="1:16" x14ac:dyDescent="0.2">
      <c r="A90" s="243"/>
      <c r="B90" s="243"/>
      <c r="C90" s="243"/>
      <c r="D90" s="243"/>
      <c r="E90" s="240"/>
      <c r="I90" s="222"/>
      <c r="J90" s="222"/>
      <c r="K90" s="222"/>
      <c r="L90" s="222"/>
      <c r="M90" s="222"/>
      <c r="N90" s="222"/>
      <c r="O90" s="222"/>
      <c r="P90" s="222"/>
    </row>
    <row r="91" spans="1:16" x14ac:dyDescent="0.2">
      <c r="A91" s="243"/>
      <c r="B91" s="243"/>
      <c r="C91" s="243"/>
      <c r="D91" s="243"/>
      <c r="E91" s="240"/>
      <c r="I91" s="222"/>
      <c r="J91" s="222"/>
      <c r="K91" s="222"/>
      <c r="L91" s="222"/>
    </row>
    <row r="92" spans="1:16" x14ac:dyDescent="0.2">
      <c r="C92" s="243"/>
      <c r="D92" s="243"/>
      <c r="E92" s="240"/>
    </row>
    <row r="93" spans="1:16" x14ac:dyDescent="0.2">
      <c r="E93" s="240"/>
    </row>
    <row r="94" spans="1:16" x14ac:dyDescent="0.2">
      <c r="E94" s="240"/>
    </row>
    <row r="108" spans="5:5" x14ac:dyDescent="0.2">
      <c r="E108" s="240"/>
    </row>
    <row r="109" spans="5:5" x14ac:dyDescent="0.2">
      <c r="E109" s="240"/>
    </row>
    <row r="110" spans="5:5" x14ac:dyDescent="0.2">
      <c r="E110" s="240"/>
    </row>
    <row r="111" spans="5:5" x14ac:dyDescent="0.2">
      <c r="E111" s="240"/>
    </row>
    <row r="112" spans="5:5" x14ac:dyDescent="0.2">
      <c r="E112" s="240"/>
    </row>
    <row r="113" spans="5:5" x14ac:dyDescent="0.2">
      <c r="E113" s="240"/>
    </row>
    <row r="114" spans="5:5" x14ac:dyDescent="0.2">
      <c r="E114" s="240"/>
    </row>
    <row r="115" spans="5:5" x14ac:dyDescent="0.2">
      <c r="E115" s="240"/>
    </row>
    <row r="116" spans="5:5" x14ac:dyDescent="0.2">
      <c r="E116" s="240"/>
    </row>
    <row r="117" spans="5:5" x14ac:dyDescent="0.2">
      <c r="E117" s="240"/>
    </row>
    <row r="118" spans="5:5" x14ac:dyDescent="0.2">
      <c r="E118" s="240"/>
    </row>
    <row r="119" spans="5:5" x14ac:dyDescent="0.2">
      <c r="E119" s="240"/>
    </row>
    <row r="120" spans="5:5" x14ac:dyDescent="0.2">
      <c r="E120" s="240"/>
    </row>
    <row r="121" spans="5:5" x14ac:dyDescent="0.2">
      <c r="E121" s="240"/>
    </row>
    <row r="122" spans="5:5" x14ac:dyDescent="0.2">
      <c r="E122" s="240"/>
    </row>
    <row r="123" spans="5:5" x14ac:dyDescent="0.2">
      <c r="E123" s="240"/>
    </row>
    <row r="124" spans="5:5" x14ac:dyDescent="0.2">
      <c r="E124" s="240"/>
    </row>
    <row r="125" spans="5:5" x14ac:dyDescent="0.2">
      <c r="E125" s="240"/>
    </row>
    <row r="126" spans="5:5" x14ac:dyDescent="0.2">
      <c r="E126" s="240"/>
    </row>
    <row r="127" spans="5:5" x14ac:dyDescent="0.2">
      <c r="E127" s="240"/>
    </row>
    <row r="128" spans="5:5" x14ac:dyDescent="0.2">
      <c r="E128" s="240"/>
    </row>
    <row r="129" spans="5:5" x14ac:dyDescent="0.2">
      <c r="E129" s="240"/>
    </row>
    <row r="130" spans="5:5" x14ac:dyDescent="0.2">
      <c r="E130" s="240"/>
    </row>
    <row r="131" spans="5:5" x14ac:dyDescent="0.2">
      <c r="E131" s="240"/>
    </row>
    <row r="132" spans="5:5" x14ac:dyDescent="0.2">
      <c r="E132" s="240"/>
    </row>
    <row r="133" spans="5:5" x14ac:dyDescent="0.2">
      <c r="E133" s="240"/>
    </row>
    <row r="134" spans="5:5" x14ac:dyDescent="0.2">
      <c r="E134" s="240"/>
    </row>
    <row r="135" spans="5:5" x14ac:dyDescent="0.2">
      <c r="E135" s="240"/>
    </row>
    <row r="136" spans="5:5" x14ac:dyDescent="0.2">
      <c r="E136" s="240"/>
    </row>
    <row r="137" spans="5:5" x14ac:dyDescent="0.2">
      <c r="E137" s="240"/>
    </row>
    <row r="138" spans="5:5" x14ac:dyDescent="0.2">
      <c r="E138" s="240"/>
    </row>
    <row r="139" spans="5:5" x14ac:dyDescent="0.2">
      <c r="E139" s="240"/>
    </row>
    <row r="140" spans="5:5" x14ac:dyDescent="0.2">
      <c r="E140" s="240"/>
    </row>
    <row r="141" spans="5:5" x14ac:dyDescent="0.2">
      <c r="E141" s="240"/>
    </row>
    <row r="142" spans="5:5" x14ac:dyDescent="0.2">
      <c r="E142" s="240"/>
    </row>
    <row r="143" spans="5:5" x14ac:dyDescent="0.2">
      <c r="E143" s="240"/>
    </row>
    <row r="144" spans="5:5" x14ac:dyDescent="0.2">
      <c r="E144" s="240"/>
    </row>
    <row r="145" spans="5:5" x14ac:dyDescent="0.2">
      <c r="E145" s="240"/>
    </row>
    <row r="146" spans="5:5" x14ac:dyDescent="0.2">
      <c r="E146" s="240"/>
    </row>
    <row r="147" spans="5:5" x14ac:dyDescent="0.2">
      <c r="E147" s="240"/>
    </row>
    <row r="148" spans="5:5" x14ac:dyDescent="0.2">
      <c r="E148" s="240"/>
    </row>
    <row r="149" spans="5:5" x14ac:dyDescent="0.2">
      <c r="E149" s="240"/>
    </row>
    <row r="150" spans="5:5" x14ac:dyDescent="0.2">
      <c r="E150" s="240"/>
    </row>
    <row r="151" spans="5:5" x14ac:dyDescent="0.2">
      <c r="E151" s="240"/>
    </row>
    <row r="152" spans="5:5" x14ac:dyDescent="0.2">
      <c r="E152" s="240"/>
    </row>
    <row r="153" spans="5:5" x14ac:dyDescent="0.2">
      <c r="E153" s="240"/>
    </row>
    <row r="154" spans="5:5" x14ac:dyDescent="0.2">
      <c r="E154" s="240"/>
    </row>
    <row r="155" spans="5:5" x14ac:dyDescent="0.2">
      <c r="E155" s="240"/>
    </row>
    <row r="156" spans="5:5" x14ac:dyDescent="0.2">
      <c r="E156" s="240"/>
    </row>
    <row r="157" spans="5:5" x14ac:dyDescent="0.2">
      <c r="E157" s="240"/>
    </row>
    <row r="158" spans="5:5" x14ac:dyDescent="0.2">
      <c r="E158" s="240"/>
    </row>
    <row r="159" spans="5:5" x14ac:dyDescent="0.2">
      <c r="E159" s="240"/>
    </row>
    <row r="160" spans="5:5" x14ac:dyDescent="0.2">
      <c r="E160" s="240"/>
    </row>
    <row r="161" spans="5:5" x14ac:dyDescent="0.2">
      <c r="E161" s="240"/>
    </row>
    <row r="162" spans="5:5" x14ac:dyDescent="0.2">
      <c r="E162" s="240"/>
    </row>
    <row r="163" spans="5:5" x14ac:dyDescent="0.2">
      <c r="E163" s="240"/>
    </row>
    <row r="164" spans="5:5" x14ac:dyDescent="0.2">
      <c r="E164" s="240"/>
    </row>
    <row r="165" spans="5:5" x14ac:dyDescent="0.2">
      <c r="E165" s="240"/>
    </row>
    <row r="166" spans="5:5" x14ac:dyDescent="0.2">
      <c r="E166" s="240"/>
    </row>
    <row r="167" spans="5:5" x14ac:dyDescent="0.2">
      <c r="E167" s="240"/>
    </row>
    <row r="168" spans="5:5" x14ac:dyDescent="0.2">
      <c r="E168" s="240"/>
    </row>
    <row r="169" spans="5:5" x14ac:dyDescent="0.2">
      <c r="E169" s="240"/>
    </row>
    <row r="170" spans="5:5" x14ac:dyDescent="0.2">
      <c r="E170" s="240"/>
    </row>
    <row r="171" spans="5:5" x14ac:dyDescent="0.2">
      <c r="E171" s="240"/>
    </row>
    <row r="172" spans="5:5" x14ac:dyDescent="0.2">
      <c r="E172" s="240"/>
    </row>
    <row r="173" spans="5:5" x14ac:dyDescent="0.2">
      <c r="E173" s="240"/>
    </row>
    <row r="174" spans="5:5" x14ac:dyDescent="0.2">
      <c r="E174" s="240"/>
    </row>
    <row r="175" spans="5:5" x14ac:dyDescent="0.2">
      <c r="E175" s="240"/>
    </row>
    <row r="176" spans="5:5" x14ac:dyDescent="0.2">
      <c r="E176" s="240"/>
    </row>
    <row r="177" spans="4:5" x14ac:dyDescent="0.2">
      <c r="E177" s="240"/>
    </row>
    <row r="178" spans="4:5" x14ac:dyDescent="0.2">
      <c r="E178" s="240"/>
    </row>
    <row r="179" spans="4:5" x14ac:dyDescent="0.2">
      <c r="E179" s="240"/>
    </row>
    <row r="180" spans="4:5" x14ac:dyDescent="0.2">
      <c r="E180" s="240"/>
    </row>
    <row r="181" spans="4:5" x14ac:dyDescent="0.2">
      <c r="E181" s="240"/>
    </row>
    <row r="182" spans="4:5" x14ac:dyDescent="0.2">
      <c r="E182" s="240"/>
    </row>
    <row r="183" spans="4:5" x14ac:dyDescent="0.2">
      <c r="E183" s="240"/>
    </row>
    <row r="184" spans="4:5" x14ac:dyDescent="0.2">
      <c r="E184" s="240"/>
    </row>
    <row r="185" spans="4:5" x14ac:dyDescent="0.2">
      <c r="E185" s="240"/>
    </row>
    <row r="186" spans="4:5" x14ac:dyDescent="0.2">
      <c r="E186" s="240"/>
    </row>
    <row r="187" spans="4:5" x14ac:dyDescent="0.2">
      <c r="D187" s="240"/>
    </row>
    <row r="188" spans="4:5" x14ac:dyDescent="0.2">
      <c r="D188" s="240"/>
    </row>
    <row r="189" spans="4:5" x14ac:dyDescent="0.2">
      <c r="D189" s="240"/>
    </row>
    <row r="190" spans="4:5" x14ac:dyDescent="0.2">
      <c r="D190" s="240"/>
    </row>
  </sheetData>
  <mergeCells count="21">
    <mergeCell ref="P5:P7"/>
    <mergeCell ref="O5:O7"/>
    <mergeCell ref="L5:L7"/>
    <mergeCell ref="I5:I7"/>
    <mergeCell ref="J5:J7"/>
    <mergeCell ref="N5:N7"/>
    <mergeCell ref="B5:B7"/>
    <mergeCell ref="D5:D7"/>
    <mergeCell ref="K5:K7"/>
    <mergeCell ref="G5:G7"/>
    <mergeCell ref="C5:C7"/>
    <mergeCell ref="B40:F4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</mergeCells>
  <phoneticPr fontId="0" type="noConversion"/>
  <printOptions horizontalCentered="1" verticalCentered="1"/>
  <pageMargins left="0.27559055118110237" right="0.15748031496062992" top="0.59055118110236227" bottom="0.6692913385826772" header="0.39370078740157483" footer="0.35433070866141736"/>
  <pageSetup paperSize="9" scale="85" orientation="landscape" r:id="rId1"/>
  <headerFooter alignWithMargins="0">
    <oddHeader xml:space="preserve">&amp;R
</oddHeader>
    <oddFooter xml:space="preserve">&amp;C&amp;9 5
&amp;8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indexed="10"/>
  </sheetPr>
  <dimension ref="A1:X118"/>
  <sheetViews>
    <sheetView showGridLines="0" zoomScaleNormal="100" workbookViewId="0"/>
  </sheetViews>
  <sheetFormatPr defaultColWidth="11.44140625" defaultRowHeight="13.8" x14ac:dyDescent="0.3"/>
  <cols>
    <col min="1" max="1" width="4.5546875" style="1" customWidth="1"/>
    <col min="2" max="2" width="5" style="1" customWidth="1"/>
    <col min="3" max="3" width="17.5546875" style="1" customWidth="1"/>
    <col min="4" max="4" width="11.33203125" style="1" customWidth="1"/>
    <col min="5" max="5" width="10.33203125" style="1" customWidth="1"/>
    <col min="6" max="6" width="9.44140625" style="1" customWidth="1"/>
    <col min="7" max="7" width="10.33203125" style="1" customWidth="1"/>
    <col min="8" max="8" width="10.6640625" style="1" customWidth="1"/>
    <col min="9" max="9" width="9.33203125" style="1" customWidth="1"/>
    <col min="10" max="10" width="10.44140625" style="1" customWidth="1"/>
    <col min="11" max="11" width="11.33203125" style="1" customWidth="1"/>
    <col min="12" max="12" width="9.6640625" style="1" customWidth="1"/>
    <col min="13" max="13" width="10.33203125" style="244" customWidth="1"/>
    <col min="14" max="15" width="12.6640625" style="1" bestFit="1" customWidth="1"/>
    <col min="16" max="17" width="8.6640625" style="1" customWidth="1"/>
    <col min="18" max="18" width="10.44140625" style="1" customWidth="1"/>
    <col min="19" max="19" width="14.33203125" style="1" customWidth="1"/>
    <col min="20" max="20" width="11.6640625" style="1" customWidth="1"/>
    <col min="21" max="16384" width="11.44140625" style="1"/>
  </cols>
  <sheetData>
    <row r="1" spans="1:17" x14ac:dyDescent="0.3">
      <c r="A1" s="14" t="s">
        <v>417</v>
      </c>
      <c r="B1" s="14"/>
    </row>
    <row r="2" spans="1:17" x14ac:dyDescent="0.3">
      <c r="A2" s="14"/>
      <c r="B2" s="14"/>
      <c r="C2" s="60"/>
    </row>
    <row r="3" spans="1:17" ht="14.4" thickBot="1" x14ac:dyDescent="0.35">
      <c r="A3" s="14" t="s">
        <v>418</v>
      </c>
      <c r="B3" s="14"/>
    </row>
    <row r="4" spans="1:17" x14ac:dyDescent="0.3">
      <c r="A4" s="17"/>
      <c r="B4" s="26"/>
      <c r="C4" s="28"/>
      <c r="D4" s="1138">
        <v>2024</v>
      </c>
      <c r="E4" s="1139"/>
      <c r="F4" s="1139"/>
      <c r="G4" s="1140"/>
      <c r="H4" s="1181">
        <v>2023</v>
      </c>
      <c r="I4" s="1182"/>
      <c r="J4" s="1182"/>
      <c r="K4" s="1183"/>
      <c r="M4" s="1"/>
      <c r="N4" s="244"/>
    </row>
    <row r="5" spans="1:17" x14ac:dyDescent="0.3">
      <c r="A5" s="245"/>
      <c r="B5" s="9"/>
      <c r="D5" s="328" t="s">
        <v>71</v>
      </c>
      <c r="E5" s="1184" t="s">
        <v>94</v>
      </c>
      <c r="F5" s="1184"/>
      <c r="G5" s="329" t="s">
        <v>121</v>
      </c>
      <c r="H5" s="407" t="s">
        <v>71</v>
      </c>
      <c r="I5" s="1184" t="s">
        <v>26</v>
      </c>
      <c r="J5" s="1184"/>
      <c r="K5" s="456"/>
      <c r="M5" s="1"/>
      <c r="N5" s="244"/>
    </row>
    <row r="6" spans="1:17" x14ac:dyDescent="0.3">
      <c r="A6" s="245"/>
      <c r="B6" s="9" t="s">
        <v>31</v>
      </c>
      <c r="D6" s="331" t="s">
        <v>72</v>
      </c>
      <c r="E6" s="1195" t="s">
        <v>416</v>
      </c>
      <c r="F6" s="246" t="s">
        <v>36</v>
      </c>
      <c r="G6" s="332" t="s">
        <v>155</v>
      </c>
      <c r="H6" s="330" t="s">
        <v>72</v>
      </c>
      <c r="I6" s="1195" t="s">
        <v>416</v>
      </c>
      <c r="J6" s="246" t="s">
        <v>36</v>
      </c>
      <c r="K6" s="445" t="s">
        <v>61</v>
      </c>
      <c r="L6" s="58"/>
      <c r="M6" s="1"/>
      <c r="N6" s="244"/>
    </row>
    <row r="7" spans="1:17" ht="14.4" thickBot="1" x14ac:dyDescent="0.35">
      <c r="A7" s="33" t="s">
        <v>29</v>
      </c>
      <c r="B7" s="34" t="s">
        <v>32</v>
      </c>
      <c r="C7" s="35"/>
      <c r="D7" s="333" t="s">
        <v>156</v>
      </c>
      <c r="E7" s="1196"/>
      <c r="F7" s="247" t="s">
        <v>16</v>
      </c>
      <c r="G7" s="248" t="s">
        <v>61</v>
      </c>
      <c r="H7" s="334" t="s">
        <v>156</v>
      </c>
      <c r="I7" s="1196"/>
      <c r="J7" s="247" t="s">
        <v>16</v>
      </c>
      <c r="K7" s="446"/>
      <c r="L7" s="58"/>
      <c r="M7" s="1"/>
      <c r="N7" s="244"/>
    </row>
    <row r="8" spans="1:17" ht="14.4" thickBot="1" x14ac:dyDescent="0.35">
      <c r="A8" s="254">
        <v>1</v>
      </c>
      <c r="B8" s="255">
        <v>11</v>
      </c>
      <c r="C8" s="7" t="s">
        <v>7</v>
      </c>
      <c r="D8" s="548">
        <f>SUM(E8:G8)</f>
        <v>475501.9799864266</v>
      </c>
      <c r="E8" s="256">
        <f>'str4'!D4</f>
        <v>118902.9799864266</v>
      </c>
      <c r="F8" s="250">
        <f>'str5'!L9</f>
        <v>356599</v>
      </c>
      <c r="G8" s="251"/>
      <c r="H8" s="252">
        <f>SUM(I8:K8)</f>
        <v>462505.11535855202</v>
      </c>
      <c r="I8" s="15">
        <v>109233.915358552</v>
      </c>
      <c r="J8" s="438">
        <v>353271.2</v>
      </c>
      <c r="K8" s="447"/>
      <c r="L8" s="253"/>
      <c r="M8" s="1"/>
      <c r="N8" s="244"/>
    </row>
    <row r="9" spans="1:17" x14ac:dyDescent="0.3">
      <c r="A9" s="254">
        <f>A8+1</f>
        <v>2</v>
      </c>
      <c r="B9" s="255">
        <v>16</v>
      </c>
      <c r="C9" s="7" t="s">
        <v>425</v>
      </c>
      <c r="D9" s="548">
        <f>SUM(E9:G9)</f>
        <v>72935.674438126138</v>
      </c>
      <c r="E9" s="256">
        <f>'str4'!D5</f>
        <v>24610.474438126141</v>
      </c>
      <c r="F9" s="250">
        <f>'str5'!L10</f>
        <v>48325.2</v>
      </c>
      <c r="G9" s="793"/>
      <c r="H9" s="252">
        <f>SUM(I9:K9)</f>
        <v>74541.910189158792</v>
      </c>
      <c r="I9" s="15">
        <v>23585.410189158796</v>
      </c>
      <c r="J9" s="438">
        <v>50956.5</v>
      </c>
      <c r="K9" s="447"/>
      <c r="L9" s="253"/>
      <c r="M9" s="1"/>
      <c r="N9" s="244"/>
    </row>
    <row r="10" spans="1:17" x14ac:dyDescent="0.3">
      <c r="A10" s="254">
        <f t="shared" ref="A10:A34" si="0">A9+1</f>
        <v>3</v>
      </c>
      <c r="B10" s="255">
        <v>21</v>
      </c>
      <c r="C10" s="7" t="s">
        <v>8</v>
      </c>
      <c r="D10" s="547">
        <f t="shared" ref="D10:D17" si="1">SUM(E10:G10)</f>
        <v>445946.36957298184</v>
      </c>
      <c r="E10" s="269">
        <f>'str4'!D6</f>
        <v>108836.7695729819</v>
      </c>
      <c r="F10" s="269">
        <f>'str5'!L11</f>
        <v>337109.6</v>
      </c>
      <c r="G10" s="257"/>
      <c r="H10" s="258">
        <f t="shared" ref="H10:H17" si="2">SUM(I10:K10)</f>
        <v>444348.91812792048</v>
      </c>
      <c r="I10" s="259">
        <v>101895.61812792052</v>
      </c>
      <c r="J10" s="417">
        <v>342453.3</v>
      </c>
      <c r="K10" s="448"/>
      <c r="L10" s="253"/>
      <c r="M10" s="1"/>
      <c r="N10" s="244"/>
    </row>
    <row r="11" spans="1:17" x14ac:dyDescent="0.3">
      <c r="A11" s="254">
        <f t="shared" si="0"/>
        <v>4</v>
      </c>
      <c r="B11" s="255">
        <v>22</v>
      </c>
      <c r="C11" s="7" t="s">
        <v>9</v>
      </c>
      <c r="D11" s="547">
        <f t="shared" si="1"/>
        <v>165426.67552039036</v>
      </c>
      <c r="E11" s="260">
        <f>'str4'!D7</f>
        <v>34874.675520390352</v>
      </c>
      <c r="F11" s="260">
        <f>'str5'!L12</f>
        <v>130552</v>
      </c>
      <c r="G11" s="257"/>
      <c r="H11" s="258">
        <f t="shared" si="2"/>
        <v>167219.89604004531</v>
      </c>
      <c r="I11" s="259">
        <v>33915.896040045307</v>
      </c>
      <c r="J11" s="417">
        <v>133304</v>
      </c>
      <c r="K11" s="448"/>
      <c r="L11" s="253"/>
      <c r="M11" s="1"/>
      <c r="N11" s="244"/>
    </row>
    <row r="12" spans="1:17" x14ac:dyDescent="0.3">
      <c r="A12" s="254">
        <f t="shared" si="0"/>
        <v>5</v>
      </c>
      <c r="B12" s="255">
        <v>23</v>
      </c>
      <c r="C12" s="7" t="s">
        <v>10</v>
      </c>
      <c r="D12" s="547">
        <f t="shared" si="1"/>
        <v>225125.34552707541</v>
      </c>
      <c r="E12" s="260">
        <f>'str4'!D8</f>
        <v>68015.14552707538</v>
      </c>
      <c r="F12" s="260">
        <f>'str5'!L13</f>
        <v>157110.20000000001</v>
      </c>
      <c r="G12" s="257"/>
      <c r="H12" s="258">
        <f t="shared" si="2"/>
        <v>229677.58821878917</v>
      </c>
      <c r="I12" s="259">
        <v>67037.888218789158</v>
      </c>
      <c r="J12" s="417">
        <v>162639.70000000001</v>
      </c>
      <c r="K12" s="448"/>
      <c r="L12" s="253"/>
      <c r="M12" s="1"/>
      <c r="N12" s="244"/>
    </row>
    <row r="13" spans="1:17" x14ac:dyDescent="0.3">
      <c r="A13" s="254">
        <f t="shared" si="0"/>
        <v>6</v>
      </c>
      <c r="B13" s="255">
        <v>31</v>
      </c>
      <c r="C13" s="7" t="s">
        <v>11</v>
      </c>
      <c r="D13" s="547">
        <f t="shared" si="1"/>
        <v>723895.21751875104</v>
      </c>
      <c r="E13" s="358">
        <f>'str4'!D9</f>
        <v>372444.61751875107</v>
      </c>
      <c r="F13" s="358">
        <f>'str5'!L14</f>
        <v>351450.6</v>
      </c>
      <c r="G13" s="257"/>
      <c r="H13" s="258">
        <f t="shared" si="2"/>
        <v>702465.74919812346</v>
      </c>
      <c r="I13" s="259">
        <v>361446.84919812344</v>
      </c>
      <c r="J13" s="417">
        <v>341018.9</v>
      </c>
      <c r="K13" s="448"/>
      <c r="L13" s="253"/>
      <c r="M13" s="1"/>
      <c r="N13" s="244"/>
    </row>
    <row r="14" spans="1:17" x14ac:dyDescent="0.3">
      <c r="A14" s="254">
        <f t="shared" si="0"/>
        <v>7</v>
      </c>
      <c r="B14" s="255">
        <v>33</v>
      </c>
      <c r="C14" s="7" t="s">
        <v>12</v>
      </c>
      <c r="D14" s="547">
        <f t="shared" si="1"/>
        <v>195211.25018069299</v>
      </c>
      <c r="E14" s="260">
        <f>'str4'!D10</f>
        <v>55455.850180693</v>
      </c>
      <c r="F14" s="260">
        <f>'str5'!L15</f>
        <v>139755.4</v>
      </c>
      <c r="G14" s="257"/>
      <c r="H14" s="258">
        <f t="shared" si="2"/>
        <v>188939.6739922195</v>
      </c>
      <c r="I14" s="259">
        <v>54474.473992219493</v>
      </c>
      <c r="J14" s="417">
        <v>134465.20000000001</v>
      </c>
      <c r="K14" s="448"/>
      <c r="L14" s="253"/>
      <c r="M14" s="1"/>
      <c r="N14" s="244"/>
    </row>
    <row r="15" spans="1:17" x14ac:dyDescent="0.3">
      <c r="A15" s="254">
        <f t="shared" si="0"/>
        <v>8</v>
      </c>
      <c r="B15" s="255">
        <v>41</v>
      </c>
      <c r="C15" s="7" t="s">
        <v>13</v>
      </c>
      <c r="D15" s="547">
        <f t="shared" si="1"/>
        <v>291498.33047617046</v>
      </c>
      <c r="E15" s="358">
        <f>'str4'!D11</f>
        <v>33202.530476170476</v>
      </c>
      <c r="F15" s="358">
        <f>'str5'!L16</f>
        <v>258295.8</v>
      </c>
      <c r="G15" s="257"/>
      <c r="H15" s="258">
        <f t="shared" si="2"/>
        <v>288259.60164321441</v>
      </c>
      <c r="I15" s="259">
        <v>33665.601643214432</v>
      </c>
      <c r="J15" s="417">
        <v>254594</v>
      </c>
      <c r="K15" s="448"/>
      <c r="L15" s="253"/>
      <c r="M15" s="1"/>
      <c r="N15" s="244"/>
    </row>
    <row r="16" spans="1:17" x14ac:dyDescent="0.3">
      <c r="A16" s="254">
        <f t="shared" si="0"/>
        <v>9</v>
      </c>
      <c r="B16" s="255">
        <v>51</v>
      </c>
      <c r="C16" s="7" t="s">
        <v>124</v>
      </c>
      <c r="D16" s="547">
        <f t="shared" si="1"/>
        <v>117952.28590313571</v>
      </c>
      <c r="E16" s="325">
        <f>'str4'!D12</f>
        <v>9047.0859031357086</v>
      </c>
      <c r="F16" s="260">
        <f>'str5'!L17+'str5'!L19</f>
        <v>108905.2</v>
      </c>
      <c r="G16" s="257"/>
      <c r="H16" s="258">
        <f t="shared" si="2"/>
        <v>115635.93762430847</v>
      </c>
      <c r="I16" s="259">
        <v>7201.4376243084753</v>
      </c>
      <c r="J16" s="417">
        <v>108434.5</v>
      </c>
      <c r="K16" s="448"/>
      <c r="L16" s="253"/>
      <c r="M16" s="1"/>
      <c r="N16" s="244"/>
      <c r="Q16" s="15"/>
    </row>
    <row r="17" spans="1:17" x14ac:dyDescent="0.3">
      <c r="A17" s="486">
        <f t="shared" si="0"/>
        <v>10</v>
      </c>
      <c r="B17" s="261">
        <v>56</v>
      </c>
      <c r="C17" s="8" t="s">
        <v>15</v>
      </c>
      <c r="D17" s="549">
        <f t="shared" si="1"/>
        <v>152473.80945366854</v>
      </c>
      <c r="E17" s="487">
        <f>'str4'!D13</f>
        <v>27587.309453668531</v>
      </c>
      <c r="F17" s="327">
        <f>'str5'!L18</f>
        <v>124886.5</v>
      </c>
      <c r="G17" s="262"/>
      <c r="H17" s="263">
        <f t="shared" si="2"/>
        <v>154650.34163168652</v>
      </c>
      <c r="I17" s="15">
        <v>25445.141631686514</v>
      </c>
      <c r="J17" s="438">
        <v>129205.2</v>
      </c>
      <c r="K17" s="449"/>
      <c r="L17" s="253"/>
      <c r="M17" s="1"/>
      <c r="N17" s="244"/>
    </row>
    <row r="18" spans="1:17" s="373" customFormat="1" x14ac:dyDescent="0.3">
      <c r="A18" s="488">
        <f t="shared" si="0"/>
        <v>11</v>
      </c>
      <c r="B18" s="489" t="s">
        <v>33</v>
      </c>
      <c r="C18" s="490"/>
      <c r="D18" s="377">
        <f t="shared" ref="D18:J18" si="3">SUM(D8:D17)</f>
        <v>2865966.9385774187</v>
      </c>
      <c r="E18" s="491">
        <f t="shared" si="3"/>
        <v>852977.43857741915</v>
      </c>
      <c r="F18" s="492">
        <f t="shared" si="3"/>
        <v>2012989.5</v>
      </c>
      <c r="G18" s="493">
        <f t="shared" si="3"/>
        <v>0</v>
      </c>
      <c r="H18" s="494">
        <f t="shared" si="3"/>
        <v>2828244.7320240177</v>
      </c>
      <c r="I18" s="495">
        <f t="shared" si="3"/>
        <v>817902.23202401819</v>
      </c>
      <c r="J18" s="311">
        <f t="shared" si="3"/>
        <v>2010342.5</v>
      </c>
      <c r="K18" s="466">
        <v>0</v>
      </c>
      <c r="L18" s="372"/>
      <c r="M18" s="1"/>
      <c r="N18" s="244"/>
      <c r="O18" s="1"/>
      <c r="P18" s="1"/>
    </row>
    <row r="19" spans="1:17" s="14" customFormat="1" x14ac:dyDescent="0.3">
      <c r="A19" s="265">
        <f t="shared" si="0"/>
        <v>12</v>
      </c>
      <c r="B19" s="266">
        <v>71</v>
      </c>
      <c r="C19" s="6" t="s">
        <v>104</v>
      </c>
      <c r="D19" s="267">
        <f>SUM(E19:G19)</f>
        <v>137438.37642894423</v>
      </c>
      <c r="E19" s="268">
        <f>'str4'!D15</f>
        <v>137438.37642894423</v>
      </c>
      <c r="F19" s="269"/>
      <c r="G19" s="270"/>
      <c r="H19" s="263">
        <f>SUM(I19:K19)</f>
        <v>135695.76933078497</v>
      </c>
      <c r="I19" s="268">
        <v>135695.76933078497</v>
      </c>
      <c r="J19" s="439"/>
      <c r="K19" s="450"/>
      <c r="L19" s="163"/>
      <c r="M19" s="1"/>
      <c r="N19" s="244"/>
      <c r="O19" s="1"/>
      <c r="P19" s="1"/>
    </row>
    <row r="20" spans="1:17" x14ac:dyDescent="0.3">
      <c r="A20" s="265">
        <f t="shared" si="0"/>
        <v>13</v>
      </c>
      <c r="B20" s="255">
        <v>81</v>
      </c>
      <c r="C20" s="7" t="s">
        <v>40</v>
      </c>
      <c r="D20" s="267">
        <f t="shared" ref="D20:D28" si="4">SUM(E20:G20)</f>
        <v>0</v>
      </c>
      <c r="E20" s="259"/>
      <c r="F20" s="260"/>
      <c r="G20" s="271"/>
      <c r="H20" s="258">
        <f t="shared" ref="H20:H29" si="5">SUM(I20:K20)</f>
        <v>0</v>
      </c>
      <c r="I20" s="259"/>
      <c r="J20" s="417"/>
      <c r="K20" s="303"/>
      <c r="L20" s="15"/>
      <c r="M20" s="1"/>
      <c r="N20" s="244"/>
    </row>
    <row r="21" spans="1:17" x14ac:dyDescent="0.3">
      <c r="A21" s="265">
        <f t="shared" si="0"/>
        <v>14</v>
      </c>
      <c r="B21" s="255">
        <v>82</v>
      </c>
      <c r="C21" s="7" t="s">
        <v>1</v>
      </c>
      <c r="D21" s="267">
        <f t="shared" si="4"/>
        <v>0</v>
      </c>
      <c r="E21" s="259"/>
      <c r="F21" s="260"/>
      <c r="G21" s="271"/>
      <c r="H21" s="258">
        <f t="shared" si="5"/>
        <v>0</v>
      </c>
      <c r="I21" s="259"/>
      <c r="J21" s="417"/>
      <c r="K21" s="303"/>
      <c r="M21" s="1"/>
      <c r="N21" s="244"/>
    </row>
    <row r="22" spans="1:17" x14ac:dyDescent="0.3">
      <c r="A22" s="265">
        <f t="shared" si="0"/>
        <v>15</v>
      </c>
      <c r="B22" s="255">
        <v>83</v>
      </c>
      <c r="C22" s="7" t="s">
        <v>45</v>
      </c>
      <c r="D22" s="267">
        <f t="shared" si="4"/>
        <v>11100</v>
      </c>
      <c r="E22" s="259"/>
      <c r="F22" s="260">
        <f>'příl.1 - cp 2024'!L162</f>
        <v>11100</v>
      </c>
      <c r="G22" s="271"/>
      <c r="H22" s="258">
        <f t="shared" si="5"/>
        <v>11100</v>
      </c>
      <c r="I22" s="259"/>
      <c r="J22" s="440">
        <v>11100</v>
      </c>
      <c r="K22" s="212"/>
      <c r="M22" s="1"/>
      <c r="N22" s="244"/>
      <c r="Q22" s="15"/>
    </row>
    <row r="23" spans="1:17" x14ac:dyDescent="0.3">
      <c r="A23" s="265">
        <f t="shared" si="0"/>
        <v>16</v>
      </c>
      <c r="B23" s="249">
        <v>84</v>
      </c>
      <c r="C23" s="1" t="s">
        <v>44</v>
      </c>
      <c r="D23" s="267">
        <f t="shared" si="4"/>
        <v>4580.8</v>
      </c>
      <c r="E23" s="259">
        <f>'str4'!D16</f>
        <v>580.79999999999995</v>
      </c>
      <c r="F23" s="260">
        <f>'příl.1 - cp 2024'!L163</f>
        <v>4000</v>
      </c>
      <c r="G23" s="271"/>
      <c r="H23" s="258">
        <f t="shared" si="5"/>
        <v>4080.8</v>
      </c>
      <c r="I23" s="259">
        <v>580.79999999999995</v>
      </c>
      <c r="J23" s="440">
        <v>3500</v>
      </c>
      <c r="K23" s="212"/>
      <c r="M23" s="1"/>
      <c r="N23" s="244"/>
    </row>
    <row r="24" spans="1:17" x14ac:dyDescent="0.3">
      <c r="A24" s="265">
        <f t="shared" si="0"/>
        <v>17</v>
      </c>
      <c r="B24" s="335">
        <v>87</v>
      </c>
      <c r="C24" s="336" t="s">
        <v>66</v>
      </c>
      <c r="D24" s="267">
        <f t="shared" si="4"/>
        <v>10557.6</v>
      </c>
      <c r="E24" s="259">
        <f>'str4'!D17</f>
        <v>18.600000000000001</v>
      </c>
      <c r="F24" s="260">
        <f>'příl.1 - cp 2024'!L164</f>
        <v>10539</v>
      </c>
      <c r="G24" s="271"/>
      <c r="H24" s="258">
        <f t="shared" si="5"/>
        <v>10557.6</v>
      </c>
      <c r="I24" s="259">
        <v>18.600000000000001</v>
      </c>
      <c r="J24" s="441">
        <v>10539</v>
      </c>
      <c r="K24" s="451"/>
      <c r="M24" s="1"/>
      <c r="N24" s="244"/>
    </row>
    <row r="25" spans="1:17" x14ac:dyDescent="0.3">
      <c r="A25" s="265">
        <f t="shared" si="0"/>
        <v>18</v>
      </c>
      <c r="B25" s="335">
        <v>92</v>
      </c>
      <c r="C25" s="336" t="s">
        <v>17</v>
      </c>
      <c r="D25" s="275">
        <f t="shared" si="4"/>
        <v>126770.71799363662</v>
      </c>
      <c r="E25" s="259">
        <f>'str4'!D18</f>
        <v>9055.7179936366156</v>
      </c>
      <c r="F25" s="260">
        <f>'příl.1 - cp 2024'!L165</f>
        <v>117715</v>
      </c>
      <c r="G25" s="271"/>
      <c r="H25" s="258">
        <f t="shared" si="5"/>
        <v>128577.00564519751</v>
      </c>
      <c r="I25" s="259">
        <v>8125.005645197507</v>
      </c>
      <c r="J25" s="441">
        <v>120452</v>
      </c>
      <c r="K25" s="451"/>
      <c r="M25" s="1"/>
      <c r="N25" s="244"/>
    </row>
    <row r="26" spans="1:17" x14ac:dyDescent="0.3">
      <c r="A26" s="265">
        <f t="shared" si="0"/>
        <v>19</v>
      </c>
      <c r="B26" s="335">
        <v>96</v>
      </c>
      <c r="C26" s="336" t="s">
        <v>21</v>
      </c>
      <c r="D26" s="267">
        <f t="shared" si="4"/>
        <v>55977.199999999975</v>
      </c>
      <c r="E26" s="259">
        <f>'str4'!D19</f>
        <v>897.2</v>
      </c>
      <c r="F26" s="260">
        <f>'str5'!J20</f>
        <v>55079.999999999978</v>
      </c>
      <c r="G26" s="271"/>
      <c r="H26" s="258">
        <f t="shared" si="5"/>
        <v>54897.2</v>
      </c>
      <c r="I26" s="259">
        <v>897.2</v>
      </c>
      <c r="J26" s="417">
        <v>54000</v>
      </c>
      <c r="K26" s="303"/>
      <c r="M26" s="1"/>
      <c r="N26" s="244"/>
    </row>
    <row r="27" spans="1:17" x14ac:dyDescent="0.3">
      <c r="A27" s="265">
        <f t="shared" si="0"/>
        <v>20</v>
      </c>
      <c r="B27" s="335">
        <v>97</v>
      </c>
      <c r="C27" s="336" t="s">
        <v>22</v>
      </c>
      <c r="D27" s="267">
        <f t="shared" si="4"/>
        <v>17000</v>
      </c>
      <c r="E27" s="259"/>
      <c r="F27" s="260">
        <f>'příl.1 - cp 2024'!L166</f>
        <v>17000</v>
      </c>
      <c r="G27" s="271"/>
      <c r="H27" s="258">
        <f t="shared" si="5"/>
        <v>16500</v>
      </c>
      <c r="I27" s="259"/>
      <c r="J27" s="417">
        <v>16500</v>
      </c>
      <c r="K27" s="303"/>
      <c r="M27" s="1"/>
      <c r="N27" s="244"/>
    </row>
    <row r="28" spans="1:17" x14ac:dyDescent="0.3">
      <c r="A28" s="486">
        <f t="shared" si="0"/>
        <v>21</v>
      </c>
      <c r="B28" s="496">
        <v>99</v>
      </c>
      <c r="C28" s="497" t="s">
        <v>18</v>
      </c>
      <c r="D28" s="374">
        <f t="shared" si="4"/>
        <v>231748</v>
      </c>
      <c r="E28" s="498">
        <f>'str4'!D20</f>
        <v>99748</v>
      </c>
      <c r="F28" s="1110">
        <f>'příl.1 - cp 2024'!L167-'str5'!G40</f>
        <v>122877.16699999955</v>
      </c>
      <c r="G28" s="499">
        <f>'str5'!G40</f>
        <v>9122.8330000004498</v>
      </c>
      <c r="H28" s="263">
        <f t="shared" si="5"/>
        <v>222951.94365946203</v>
      </c>
      <c r="I28" s="498">
        <v>91650</v>
      </c>
      <c r="J28" s="499">
        <v>116058.31300000031</v>
      </c>
      <c r="K28" s="320">
        <v>15243.63065946172</v>
      </c>
      <c r="L28" s="15"/>
      <c r="M28" s="1"/>
      <c r="N28" s="244"/>
    </row>
    <row r="29" spans="1:17" s="373" customFormat="1" x14ac:dyDescent="0.3">
      <c r="A29" s="502">
        <f t="shared" si="0"/>
        <v>22</v>
      </c>
      <c r="B29" s="490" t="s">
        <v>193</v>
      </c>
      <c r="C29" s="490"/>
      <c r="D29" s="377">
        <f>SUM(D19:D28)</f>
        <v>595172.69442258077</v>
      </c>
      <c r="E29" s="431">
        <f>SUM(E19:E28)</f>
        <v>247738.69442258085</v>
      </c>
      <c r="F29" s="398">
        <f>SUM(F22:F28)</f>
        <v>338311.16699999955</v>
      </c>
      <c r="G29" s="399">
        <f>SUM(G19:G28)</f>
        <v>9122.8330000004498</v>
      </c>
      <c r="H29" s="503">
        <f t="shared" si="5"/>
        <v>584360.31863544451</v>
      </c>
      <c r="I29" s="387">
        <f>SUM(I19:I28)</f>
        <v>236967.37497598247</v>
      </c>
      <c r="J29" s="504">
        <f>SUM(J19:J28)</f>
        <v>332149.31300000031</v>
      </c>
      <c r="K29" s="312">
        <f>SUM(K28)</f>
        <v>15243.63065946172</v>
      </c>
      <c r="L29" s="372"/>
      <c r="M29" s="1"/>
      <c r="N29" s="244"/>
      <c r="O29" s="1"/>
      <c r="P29" s="1"/>
    </row>
    <row r="30" spans="1:17" x14ac:dyDescent="0.3">
      <c r="A30" s="274">
        <f t="shared" si="0"/>
        <v>23</v>
      </c>
      <c r="B30" s="6" t="s">
        <v>149</v>
      </c>
      <c r="C30" s="6"/>
      <c r="D30" s="267">
        <f>SUM(E30:G30)</f>
        <v>112000</v>
      </c>
      <c r="E30" s="268"/>
      <c r="F30" s="269">
        <f>'příl.1 - cp 2024'!L6</f>
        <v>112000</v>
      </c>
      <c r="G30" s="270"/>
      <c r="H30" s="500">
        <f>SUM(I30:K30)</f>
        <v>118900</v>
      </c>
      <c r="I30" s="268"/>
      <c r="J30" s="439">
        <v>118900</v>
      </c>
      <c r="K30" s="501"/>
      <c r="M30" s="1"/>
      <c r="N30" s="936"/>
      <c r="O30" s="373"/>
      <c r="P30" s="373"/>
      <c r="Q30" s="373"/>
    </row>
    <row r="31" spans="1:17" x14ac:dyDescent="0.3">
      <c r="A31" s="149">
        <f t="shared" si="0"/>
        <v>24</v>
      </c>
      <c r="B31" s="7" t="s">
        <v>150</v>
      </c>
      <c r="C31" s="7"/>
      <c r="D31" s="267">
        <f>SUM(E31:G31)</f>
        <v>259625</v>
      </c>
      <c r="E31" s="259"/>
      <c r="F31" s="260">
        <f>'příl.1 - cp 2024'!L21-'příl.1 - cp 2024'!L89</f>
        <v>259625</v>
      </c>
      <c r="G31" s="271"/>
      <c r="H31" s="258">
        <f>SUM(I31:K31)</f>
        <v>248107</v>
      </c>
      <c r="I31" s="259"/>
      <c r="J31" s="417">
        <v>248107</v>
      </c>
      <c r="K31" s="452"/>
      <c r="M31" s="1"/>
      <c r="N31" s="244"/>
      <c r="Q31" s="373"/>
    </row>
    <row r="32" spans="1:17" x14ac:dyDescent="0.3">
      <c r="A32" s="5">
        <f t="shared" si="0"/>
        <v>25</v>
      </c>
      <c r="B32" s="276" t="s">
        <v>28</v>
      </c>
      <c r="C32" s="276"/>
      <c r="D32" s="267">
        <f>SUM(E32:G32)</f>
        <v>16100</v>
      </c>
      <c r="E32" s="277"/>
      <c r="F32" s="1111">
        <f>'příl.1 - cp 2024'!L89</f>
        <v>16100</v>
      </c>
      <c r="G32" s="278"/>
      <c r="H32" s="263">
        <f>SUM(I32:K32)</f>
        <v>16100</v>
      </c>
      <c r="I32" s="376"/>
      <c r="J32" s="442">
        <v>16100</v>
      </c>
      <c r="K32" s="453"/>
      <c r="M32" s="1"/>
      <c r="N32" s="244"/>
      <c r="Q32" s="373"/>
    </row>
    <row r="33" spans="1:21" ht="14.4" thickBot="1" x14ac:dyDescent="0.35">
      <c r="A33" s="3">
        <f t="shared" si="0"/>
        <v>26</v>
      </c>
      <c r="B33" s="1" t="s">
        <v>292</v>
      </c>
      <c r="D33" s="374">
        <f>SUM(D30:D32)</f>
        <v>387725</v>
      </c>
      <c r="E33" s="375">
        <f t="shared" ref="E33:K33" si="6">SUM(E30:E32)</f>
        <v>0</v>
      </c>
      <c r="F33" s="375">
        <f>SUM(F30:F32)</f>
        <v>387725</v>
      </c>
      <c r="G33" s="375">
        <f t="shared" si="6"/>
        <v>0</v>
      </c>
      <c r="H33" s="410">
        <f t="shared" si="6"/>
        <v>383107</v>
      </c>
      <c r="I33" s="411">
        <f t="shared" si="6"/>
        <v>0</v>
      </c>
      <c r="J33" s="443">
        <f t="shared" si="6"/>
        <v>383107</v>
      </c>
      <c r="K33" s="454">
        <f t="shared" si="6"/>
        <v>0</v>
      </c>
      <c r="L33" s="15"/>
      <c r="M33" s="1"/>
      <c r="N33" s="244"/>
      <c r="Q33" s="373"/>
    </row>
    <row r="34" spans="1:21" s="71" customFormat="1" ht="14.4" thickBot="1" x14ac:dyDescent="0.35">
      <c r="A34" s="370">
        <f t="shared" si="0"/>
        <v>27</v>
      </c>
      <c r="B34" s="371" t="s">
        <v>365</v>
      </c>
      <c r="C34" s="371"/>
      <c r="D34" s="264">
        <f t="shared" ref="D34:K34" si="7">D33+D29+D18</f>
        <v>3848864.6329999994</v>
      </c>
      <c r="E34" s="412">
        <f t="shared" si="7"/>
        <v>1100716.1329999999</v>
      </c>
      <c r="F34" s="409">
        <f t="shared" si="7"/>
        <v>2739025.6669999994</v>
      </c>
      <c r="G34" s="408">
        <f t="shared" si="7"/>
        <v>9122.8330000004498</v>
      </c>
      <c r="H34" s="413">
        <f t="shared" si="7"/>
        <v>3795712.0506594623</v>
      </c>
      <c r="I34" s="414">
        <f t="shared" si="7"/>
        <v>1054869.6070000008</v>
      </c>
      <c r="J34" s="444">
        <f t="shared" si="7"/>
        <v>2725598.8130000001</v>
      </c>
      <c r="K34" s="455">
        <f t="shared" si="7"/>
        <v>15243.63065946172</v>
      </c>
      <c r="L34" s="294"/>
      <c r="M34" s="1"/>
      <c r="N34" s="244"/>
      <c r="O34" s="1"/>
      <c r="P34" s="1"/>
      <c r="Q34" s="373"/>
    </row>
    <row r="35" spans="1:21" s="323" customFormat="1" hidden="1" x14ac:dyDescent="0.3">
      <c r="D35" s="323" t="s">
        <v>297</v>
      </c>
      <c r="E35" s="337">
        <f>'str1'!F9</f>
        <v>1100716.1329999999</v>
      </c>
      <c r="F35" s="337">
        <f>'str1'!F7</f>
        <v>2739025.6669999999</v>
      </c>
      <c r="H35" s="337"/>
      <c r="I35" s="337"/>
      <c r="J35" s="337"/>
      <c r="M35" s="294"/>
      <c r="N35" s="346"/>
      <c r="O35" s="294"/>
      <c r="P35" s="71"/>
      <c r="Q35" s="373"/>
    </row>
    <row r="36" spans="1:21" s="323" customFormat="1" ht="15" hidden="1" x14ac:dyDescent="0.3">
      <c r="A36" s="338"/>
      <c r="D36" s="323" t="s">
        <v>298</v>
      </c>
      <c r="F36" s="337">
        <f>F35-F31-F32</f>
        <v>2463300.6669999999</v>
      </c>
      <c r="H36" s="337"/>
      <c r="I36" s="337"/>
      <c r="Q36" s="373"/>
    </row>
    <row r="37" spans="1:21" s="323" customFormat="1" ht="15" hidden="1" x14ac:dyDescent="0.3">
      <c r="A37" s="338"/>
      <c r="D37" s="337" t="s">
        <v>123</v>
      </c>
      <c r="E37" s="337">
        <f>E35+F35-'str1'!F10</f>
        <v>0</v>
      </c>
      <c r="F37" s="337"/>
      <c r="H37" s="337"/>
      <c r="I37" s="337"/>
      <c r="Q37" s="373"/>
    </row>
    <row r="38" spans="1:21" ht="13.5" customHeight="1" x14ac:dyDescent="0.3">
      <c r="A38" s="279"/>
      <c r="D38" s="15"/>
      <c r="E38" s="406"/>
      <c r="F38" s="545">
        <f>E34+F34+G34</f>
        <v>3848864.6329999999</v>
      </c>
      <c r="G38" s="544"/>
      <c r="H38" s="15"/>
      <c r="I38" s="406"/>
      <c r="J38" s="545">
        <f>I34+J34+K34</f>
        <v>3795712.0506594628</v>
      </c>
      <c r="K38" s="544"/>
      <c r="M38" s="323"/>
      <c r="N38" s="323"/>
      <c r="O38" s="323"/>
      <c r="P38" s="323"/>
      <c r="Q38" s="373"/>
    </row>
    <row r="39" spans="1:21" x14ac:dyDescent="0.3">
      <c r="D39" s="15"/>
      <c r="E39" s="1193">
        <f>SUM(E34:F34)</f>
        <v>3839741.7999999993</v>
      </c>
      <c r="F39" s="1194"/>
      <c r="G39" s="280">
        <f>E39-'str1'!F10</f>
        <v>0</v>
      </c>
      <c r="H39" s="280"/>
      <c r="I39" s="1193">
        <f>SUM(I34:J34)</f>
        <v>3780468.4200000009</v>
      </c>
      <c r="J39" s="1194"/>
    </row>
    <row r="40" spans="1:21" ht="11.25" customHeight="1" x14ac:dyDescent="0.3">
      <c r="C40" s="15"/>
      <c r="D40" s="15"/>
      <c r="E40" s="15"/>
    </row>
    <row r="41" spans="1:21" ht="17.25" customHeight="1" thickBot="1" x14ac:dyDescent="0.35">
      <c r="A41" s="14" t="s">
        <v>419</v>
      </c>
      <c r="Q41" s="15"/>
    </row>
    <row r="42" spans="1:21" ht="12.75" customHeight="1" x14ac:dyDescent="0.3">
      <c r="A42" s="17"/>
      <c r="B42" s="26"/>
      <c r="C42" s="28"/>
      <c r="D42" s="1138" t="s">
        <v>508</v>
      </c>
      <c r="E42" s="1139"/>
      <c r="F42" s="1139"/>
      <c r="G42" s="1141"/>
      <c r="H42" s="1141"/>
      <c r="I42" s="1141"/>
      <c r="J42" s="1142"/>
      <c r="K42" s="1197" t="s">
        <v>507</v>
      </c>
      <c r="L42" s="1141"/>
      <c r="M42" s="1141"/>
      <c r="N42" s="1142"/>
      <c r="O42" s="15"/>
      <c r="P42" s="15"/>
      <c r="R42" s="15"/>
      <c r="S42" s="15"/>
      <c r="T42" s="15"/>
      <c r="U42" s="15"/>
    </row>
    <row r="43" spans="1:21" ht="13.5" customHeight="1" x14ac:dyDescent="0.3">
      <c r="A43" s="245"/>
      <c r="B43" s="9"/>
      <c r="D43" s="331" t="s">
        <v>71</v>
      </c>
      <c r="E43" s="1192" t="s">
        <v>93</v>
      </c>
      <c r="F43" s="1184"/>
      <c r="G43" s="1184"/>
      <c r="H43" s="1184"/>
      <c r="I43" s="1184"/>
      <c r="J43" s="339" t="s">
        <v>153</v>
      </c>
      <c r="K43" s="340" t="s">
        <v>71</v>
      </c>
      <c r="L43" s="931" t="s">
        <v>26</v>
      </c>
      <c r="M43" s="932"/>
      <c r="N43" s="933"/>
      <c r="O43" s="15"/>
      <c r="R43" s="15"/>
      <c r="S43" s="15"/>
      <c r="T43" s="15"/>
      <c r="U43" s="15"/>
    </row>
    <row r="44" spans="1:21" ht="13.5" customHeight="1" x14ac:dyDescent="0.3">
      <c r="A44" s="245"/>
      <c r="B44" s="9" t="s">
        <v>31</v>
      </c>
      <c r="D44" s="331" t="s">
        <v>72</v>
      </c>
      <c r="E44" s="1195" t="s">
        <v>416</v>
      </c>
      <c r="F44" s="4" t="s">
        <v>36</v>
      </c>
      <c r="G44" s="1188" t="s">
        <v>37</v>
      </c>
      <c r="H44" s="1189"/>
      <c r="I44" s="1189"/>
      <c r="J44" s="341" t="s">
        <v>155</v>
      </c>
      <c r="K44" s="340" t="s">
        <v>72</v>
      </c>
      <c r="L44" s="1195" t="s">
        <v>416</v>
      </c>
      <c r="M44" s="249" t="s">
        <v>36</v>
      </c>
      <c r="N44" s="456" t="s">
        <v>61</v>
      </c>
      <c r="O44" s="15"/>
      <c r="R44" s="15"/>
      <c r="S44" s="15"/>
      <c r="T44" s="15"/>
      <c r="U44" s="15"/>
    </row>
    <row r="45" spans="1:21" ht="15" customHeight="1" thickBot="1" x14ac:dyDescent="0.35">
      <c r="A45" s="33" t="s">
        <v>29</v>
      </c>
      <c r="B45" s="34" t="s">
        <v>32</v>
      </c>
      <c r="C45" s="35"/>
      <c r="D45" s="333" t="s">
        <v>156</v>
      </c>
      <c r="E45" s="1196"/>
      <c r="F45" s="281" t="s">
        <v>16</v>
      </c>
      <c r="G45" s="282" t="s">
        <v>27</v>
      </c>
      <c r="H45" s="283" t="s">
        <v>189</v>
      </c>
      <c r="I45" s="901" t="s">
        <v>457</v>
      </c>
      <c r="J45" s="342" t="s">
        <v>154</v>
      </c>
      <c r="K45" s="343" t="s">
        <v>156</v>
      </c>
      <c r="L45" s="1196"/>
      <c r="M45" s="457" t="s">
        <v>16</v>
      </c>
      <c r="N45" s="462"/>
      <c r="O45" s="15"/>
      <c r="R45" s="15"/>
      <c r="S45" s="15"/>
      <c r="T45" s="15"/>
      <c r="U45" s="15"/>
    </row>
    <row r="46" spans="1:21" ht="15" customHeight="1" thickBot="1" x14ac:dyDescent="0.35">
      <c r="A46" s="52"/>
      <c r="B46" s="10"/>
      <c r="C46" s="284" t="s">
        <v>125</v>
      </c>
      <c r="D46" s="344"/>
      <c r="E46" s="458">
        <v>2112</v>
      </c>
      <c r="F46" s="286"/>
      <c r="G46" s="532">
        <v>1111</v>
      </c>
      <c r="H46" s="288">
        <v>1112</v>
      </c>
      <c r="I46" s="289">
        <v>1112</v>
      </c>
      <c r="J46" s="345">
        <v>4769</v>
      </c>
      <c r="K46" s="290"/>
      <c r="L46" s="285"/>
      <c r="M46" s="458"/>
      <c r="N46" s="463"/>
      <c r="O46" s="15"/>
      <c r="R46" s="15"/>
      <c r="S46" s="15"/>
      <c r="T46" s="15"/>
      <c r="U46" s="15"/>
    </row>
    <row r="47" spans="1:21" ht="14.4" thickBot="1" x14ac:dyDescent="0.35">
      <c r="A47" s="3">
        <v>30</v>
      </c>
      <c r="B47" s="58">
        <v>11</v>
      </c>
      <c r="C47" s="1" t="s">
        <v>7</v>
      </c>
      <c r="D47" s="291">
        <f>SUM(G47:I47,E47,J47)</f>
        <v>475501.9799864266</v>
      </c>
      <c r="E47" s="530">
        <f t="shared" ref="E47:E56" si="8">E8</f>
        <v>118902.9799864266</v>
      </c>
      <c r="F47" s="530">
        <f>SUM(G47:I47)</f>
        <v>356599</v>
      </c>
      <c r="G47" s="531">
        <f t="shared" ref="G47:G56" si="9">F8</f>
        <v>356599</v>
      </c>
      <c r="H47" s="293"/>
      <c r="I47" s="294"/>
      <c r="J47" s="295"/>
      <c r="K47" s="296">
        <f>SUM(L47:N47)</f>
        <v>462505.11535855202</v>
      </c>
      <c r="L47" s="297">
        <v>109233.915358552</v>
      </c>
      <c r="M47" s="324">
        <v>353271.2</v>
      </c>
      <c r="N47" s="447"/>
      <c r="O47" s="15"/>
      <c r="R47" s="15"/>
      <c r="S47" s="15"/>
      <c r="T47" s="15"/>
      <c r="U47" s="15"/>
    </row>
    <row r="48" spans="1:21" x14ac:dyDescent="0.3">
      <c r="A48" s="149">
        <f>A47+1</f>
        <v>31</v>
      </c>
      <c r="B48" s="298">
        <v>16</v>
      </c>
      <c r="C48" s="7" t="s">
        <v>425</v>
      </c>
      <c r="D48" s="291">
        <f>SUM(G48:I48,E48,J48)</f>
        <v>100882.67443812614</v>
      </c>
      <c r="E48" s="530">
        <f t="shared" si="8"/>
        <v>24610.474438126141</v>
      </c>
      <c r="F48" s="530">
        <f>SUM(G48:I48)</f>
        <v>76272.2</v>
      </c>
      <c r="G48" s="531">
        <f t="shared" si="9"/>
        <v>48325.2</v>
      </c>
      <c r="H48" s="293">
        <f>'příl.1 - cp 2024'!L93</f>
        <v>27947</v>
      </c>
      <c r="I48" s="294"/>
      <c r="J48" s="295"/>
      <c r="K48" s="296">
        <f>SUM(L48:N48)</f>
        <v>99536.910189158792</v>
      </c>
      <c r="L48" s="530">
        <v>23585.410189158796</v>
      </c>
      <c r="M48" s="324">
        <v>75951.5</v>
      </c>
      <c r="N48" s="447"/>
      <c r="O48" s="15"/>
      <c r="R48" s="15"/>
      <c r="S48" s="15"/>
      <c r="T48" s="15"/>
      <c r="U48" s="15"/>
    </row>
    <row r="49" spans="1:21" x14ac:dyDescent="0.3">
      <c r="A49" s="149">
        <f t="shared" ref="A49:A70" si="10">A48+1</f>
        <v>32</v>
      </c>
      <c r="B49" s="298">
        <v>21</v>
      </c>
      <c r="C49" s="7" t="s">
        <v>8</v>
      </c>
      <c r="D49" s="275">
        <f t="shared" ref="D49:D56" si="11">SUM(G49:I49,E49,J49)</f>
        <v>446072.36957298184</v>
      </c>
      <c r="E49" s="530">
        <f t="shared" si="8"/>
        <v>108836.7695729819</v>
      </c>
      <c r="F49" s="530">
        <f t="shared" ref="F49:F56" si="12">SUM(G49:I49)</f>
        <v>337235.6</v>
      </c>
      <c r="G49" s="531">
        <f t="shared" si="9"/>
        <v>337109.6</v>
      </c>
      <c r="H49" s="300">
        <f>'příl.1 - cp 2024'!L97</f>
        <v>126</v>
      </c>
      <c r="I49" s="301"/>
      <c r="J49" s="302"/>
      <c r="K49" s="296">
        <f t="shared" ref="K49:K56" si="13">SUM(L49:N49)</f>
        <v>444474.91812792048</v>
      </c>
      <c r="L49" s="299">
        <v>101895.61812792052</v>
      </c>
      <c r="M49" s="325">
        <v>342579.3</v>
      </c>
      <c r="N49" s="448"/>
      <c r="O49" s="15"/>
      <c r="R49" s="15"/>
      <c r="S49" s="15"/>
      <c r="T49" s="15"/>
      <c r="U49" s="15"/>
    </row>
    <row r="50" spans="1:21" x14ac:dyDescent="0.3">
      <c r="A50" s="3">
        <f t="shared" si="10"/>
        <v>33</v>
      </c>
      <c r="B50" s="298">
        <v>22</v>
      </c>
      <c r="C50" s="7" t="s">
        <v>9</v>
      </c>
      <c r="D50" s="275">
        <f t="shared" si="11"/>
        <v>165426.67552039036</v>
      </c>
      <c r="E50" s="530">
        <f t="shared" si="8"/>
        <v>34874.675520390352</v>
      </c>
      <c r="F50" s="530">
        <f t="shared" si="12"/>
        <v>130552</v>
      </c>
      <c r="G50" s="531">
        <f t="shared" si="9"/>
        <v>130552</v>
      </c>
      <c r="H50" s="300"/>
      <c r="I50" s="301"/>
      <c r="J50" s="302"/>
      <c r="K50" s="296">
        <f t="shared" si="13"/>
        <v>167219.89604004531</v>
      </c>
      <c r="L50" s="299">
        <v>33915.896040045307</v>
      </c>
      <c r="M50" s="325">
        <v>133304</v>
      </c>
      <c r="N50" s="448"/>
      <c r="O50" s="15"/>
      <c r="R50" s="15"/>
      <c r="S50" s="15"/>
      <c r="T50" s="15"/>
      <c r="U50" s="15"/>
    </row>
    <row r="51" spans="1:21" x14ac:dyDescent="0.3">
      <c r="A51" s="149">
        <f t="shared" si="10"/>
        <v>34</v>
      </c>
      <c r="B51" s="298">
        <v>23</v>
      </c>
      <c r="C51" s="7" t="s">
        <v>10</v>
      </c>
      <c r="D51" s="275">
        <f t="shared" si="11"/>
        <v>225125.34552707541</v>
      </c>
      <c r="E51" s="530">
        <f t="shared" si="8"/>
        <v>68015.14552707538</v>
      </c>
      <c r="F51" s="530">
        <f t="shared" si="12"/>
        <v>157110.20000000001</v>
      </c>
      <c r="G51" s="531">
        <f t="shared" si="9"/>
        <v>157110.20000000001</v>
      </c>
      <c r="H51" s="300">
        <f>'příl.1 - cp 2024'!L99</f>
        <v>0</v>
      </c>
      <c r="I51" s="301"/>
      <c r="J51" s="302"/>
      <c r="K51" s="296">
        <f t="shared" si="13"/>
        <v>229677.58821878917</v>
      </c>
      <c r="L51" s="299">
        <v>67037.888218789158</v>
      </c>
      <c r="M51" s="325">
        <v>162639.70000000001</v>
      </c>
      <c r="N51" s="448"/>
      <c r="O51" s="15"/>
      <c r="R51" s="15"/>
      <c r="S51" s="15"/>
      <c r="T51" s="15"/>
      <c r="U51" s="15"/>
    </row>
    <row r="52" spans="1:21" x14ac:dyDescent="0.3">
      <c r="A52" s="3">
        <f t="shared" si="10"/>
        <v>35</v>
      </c>
      <c r="B52" s="298">
        <v>31</v>
      </c>
      <c r="C52" s="7" t="s">
        <v>11</v>
      </c>
      <c r="D52" s="275">
        <f t="shared" si="11"/>
        <v>726895.21751875104</v>
      </c>
      <c r="E52" s="530">
        <f t="shared" si="8"/>
        <v>372444.61751875107</v>
      </c>
      <c r="F52" s="530">
        <f t="shared" si="12"/>
        <v>354450.6</v>
      </c>
      <c r="G52" s="531">
        <f t="shared" si="9"/>
        <v>351450.6</v>
      </c>
      <c r="H52" s="300">
        <f>'příl.1 - cp 2024'!L103</f>
        <v>3000</v>
      </c>
      <c r="I52" s="301"/>
      <c r="J52" s="302"/>
      <c r="K52" s="296">
        <f t="shared" si="13"/>
        <v>704465.74919812346</v>
      </c>
      <c r="L52" s="299">
        <v>361446.84919812344</v>
      </c>
      <c r="M52" s="325">
        <v>343018.9</v>
      </c>
      <c r="N52" s="448"/>
      <c r="O52" s="15"/>
      <c r="R52" s="15"/>
      <c r="S52" s="15"/>
      <c r="T52" s="15"/>
      <c r="U52" s="15"/>
    </row>
    <row r="53" spans="1:21" x14ac:dyDescent="0.3">
      <c r="A53" s="149">
        <f t="shared" si="10"/>
        <v>36</v>
      </c>
      <c r="B53" s="298">
        <v>33</v>
      </c>
      <c r="C53" s="7" t="s">
        <v>12</v>
      </c>
      <c r="D53" s="275">
        <f t="shared" si="11"/>
        <v>245211.25018069299</v>
      </c>
      <c r="E53" s="530">
        <f t="shared" si="8"/>
        <v>55455.850180693</v>
      </c>
      <c r="F53" s="530">
        <f t="shared" si="12"/>
        <v>189755.4</v>
      </c>
      <c r="G53" s="531">
        <f t="shared" si="9"/>
        <v>139755.4</v>
      </c>
      <c r="H53" s="300">
        <f>'příl.1 - cp 2024'!L105</f>
        <v>50000</v>
      </c>
      <c r="I53" s="301"/>
      <c r="J53" s="302"/>
      <c r="K53" s="296">
        <f t="shared" si="13"/>
        <v>227739.6739922195</v>
      </c>
      <c r="L53" s="299">
        <v>54474.473992219493</v>
      </c>
      <c r="M53" s="325">
        <v>173265.2</v>
      </c>
      <c r="N53" s="448"/>
      <c r="O53" s="15"/>
      <c r="R53" s="15"/>
      <c r="S53" s="15"/>
      <c r="T53" s="15"/>
      <c r="U53" s="15"/>
    </row>
    <row r="54" spans="1:21" x14ac:dyDescent="0.3">
      <c r="A54" s="3">
        <f t="shared" si="10"/>
        <v>37</v>
      </c>
      <c r="B54" s="298">
        <v>41</v>
      </c>
      <c r="C54" s="7" t="s">
        <v>13</v>
      </c>
      <c r="D54" s="275">
        <f t="shared" si="11"/>
        <v>291898.33047617046</v>
      </c>
      <c r="E54" s="530">
        <f t="shared" si="8"/>
        <v>33202.530476170476</v>
      </c>
      <c r="F54" s="530">
        <f t="shared" si="12"/>
        <v>258695.8</v>
      </c>
      <c r="G54" s="531">
        <f t="shared" si="9"/>
        <v>258295.8</v>
      </c>
      <c r="H54" s="300">
        <f>'příl.1 - cp 2024'!L109</f>
        <v>400</v>
      </c>
      <c r="I54" s="301"/>
      <c r="J54" s="302"/>
      <c r="K54" s="296">
        <f t="shared" si="13"/>
        <v>288659.60164321441</v>
      </c>
      <c r="L54" s="299">
        <v>33665.601643214432</v>
      </c>
      <c r="M54" s="325">
        <v>254994</v>
      </c>
      <c r="N54" s="448"/>
      <c r="O54" s="15"/>
      <c r="R54" s="15"/>
      <c r="S54" s="15"/>
      <c r="T54" s="15"/>
      <c r="U54" s="15"/>
    </row>
    <row r="55" spans="1:21" x14ac:dyDescent="0.3">
      <c r="A55" s="149">
        <f t="shared" si="10"/>
        <v>38</v>
      </c>
      <c r="B55" s="298">
        <v>51</v>
      </c>
      <c r="C55" s="7" t="s">
        <v>124</v>
      </c>
      <c r="D55" s="275">
        <f t="shared" si="11"/>
        <v>118752.28590313571</v>
      </c>
      <c r="E55" s="530">
        <f t="shared" si="8"/>
        <v>9047.0859031357086</v>
      </c>
      <c r="F55" s="530">
        <f t="shared" si="12"/>
        <v>109705.2</v>
      </c>
      <c r="G55" s="531">
        <f t="shared" si="9"/>
        <v>108905.2</v>
      </c>
      <c r="H55" s="300">
        <f>'příl.1 - cp 2024'!L111</f>
        <v>800</v>
      </c>
      <c r="I55" s="301"/>
      <c r="J55" s="302"/>
      <c r="K55" s="296">
        <f t="shared" si="13"/>
        <v>116235.93762430847</v>
      </c>
      <c r="L55" s="299">
        <v>7201.4376243084753</v>
      </c>
      <c r="M55" s="325">
        <v>109034.5</v>
      </c>
      <c r="N55" s="448"/>
      <c r="O55" s="15"/>
      <c r="R55" s="15"/>
      <c r="S55" s="15"/>
      <c r="T55" s="15"/>
      <c r="U55" s="15"/>
    </row>
    <row r="56" spans="1:21" x14ac:dyDescent="0.3">
      <c r="A56" s="3">
        <f t="shared" si="10"/>
        <v>39</v>
      </c>
      <c r="B56" s="505">
        <v>56</v>
      </c>
      <c r="C56" s="8" t="s">
        <v>15</v>
      </c>
      <c r="D56" s="506">
        <f t="shared" si="11"/>
        <v>152473.80945366854</v>
      </c>
      <c r="E56" s="530">
        <f t="shared" si="8"/>
        <v>27587.309453668531</v>
      </c>
      <c r="F56" s="530">
        <f t="shared" si="12"/>
        <v>124886.5</v>
      </c>
      <c r="G56" s="531">
        <f t="shared" si="9"/>
        <v>124886.5</v>
      </c>
      <c r="H56" s="507"/>
      <c r="I56" s="318"/>
      <c r="J56" s="319"/>
      <c r="K56" s="405">
        <f t="shared" si="13"/>
        <v>154650.34163168652</v>
      </c>
      <c r="L56" s="307">
        <v>25445.141631686514</v>
      </c>
      <c r="M56" s="404">
        <v>129205.2</v>
      </c>
      <c r="N56" s="449"/>
      <c r="O56" s="15"/>
      <c r="R56" s="15"/>
      <c r="S56" s="15"/>
      <c r="T56" s="15"/>
      <c r="U56" s="15"/>
    </row>
    <row r="57" spans="1:21" s="71" customFormat="1" x14ac:dyDescent="0.3">
      <c r="A57" s="368">
        <f t="shared" si="10"/>
        <v>40</v>
      </c>
      <c r="B57" s="509" t="s">
        <v>33</v>
      </c>
      <c r="C57" s="397"/>
      <c r="D57" s="377">
        <f t="shared" ref="D57:M57" si="14">SUM(D47:D56)</f>
        <v>2948239.9385774187</v>
      </c>
      <c r="E57" s="386">
        <f t="shared" si="14"/>
        <v>852977.43857741915</v>
      </c>
      <c r="F57" s="386">
        <f t="shared" si="14"/>
        <v>2095262.5</v>
      </c>
      <c r="G57" s="459">
        <f t="shared" si="14"/>
        <v>2012989.5</v>
      </c>
      <c r="H57" s="388">
        <f t="shared" si="14"/>
        <v>82273</v>
      </c>
      <c r="I57" s="321">
        <f t="shared" si="14"/>
        <v>0</v>
      </c>
      <c r="J57" s="386">
        <f t="shared" si="14"/>
        <v>0</v>
      </c>
      <c r="K57" s="378">
        <f t="shared" si="14"/>
        <v>2895165.7320240177</v>
      </c>
      <c r="L57" s="311">
        <f t="shared" si="14"/>
        <v>817902.23202401819</v>
      </c>
      <c r="M57" s="459">
        <f t="shared" si="14"/>
        <v>2077263.5</v>
      </c>
      <c r="N57" s="466">
        <v>0</v>
      </c>
      <c r="O57" s="15"/>
      <c r="P57" s="1"/>
      <c r="R57" s="294"/>
      <c r="S57" s="294"/>
      <c r="T57" s="294"/>
      <c r="U57" s="294"/>
    </row>
    <row r="58" spans="1:21" x14ac:dyDescent="0.3">
      <c r="A58" s="3">
        <f t="shared" si="10"/>
        <v>41</v>
      </c>
      <c r="B58" s="266">
        <v>71</v>
      </c>
      <c r="C58" s="6" t="s">
        <v>104</v>
      </c>
      <c r="D58" s="374">
        <f>SUM(E58:F58)</f>
        <v>137438.37642894423</v>
      </c>
      <c r="E58" s="314">
        <f t="shared" ref="E58:E67" si="15">E19</f>
        <v>137438.37642894423</v>
      </c>
      <c r="F58" s="314">
        <f>SUM(G58:I58)</f>
        <v>0</v>
      </c>
      <c r="G58" s="465">
        <f t="shared" ref="G58:G67" si="16">F19</f>
        <v>0</v>
      </c>
      <c r="H58" s="508">
        <f>'příl.1 - cp 2024'!L113</f>
        <v>0</v>
      </c>
      <c r="I58" s="294"/>
      <c r="J58" s="295"/>
      <c r="K58" s="296">
        <f>SUM(L58:N58)</f>
        <v>135695.76933078497</v>
      </c>
      <c r="L58" s="314">
        <v>135695.76933078497</v>
      </c>
      <c r="M58" s="292">
        <v>0</v>
      </c>
      <c r="N58" s="450"/>
      <c r="O58" s="294"/>
      <c r="P58" s="71"/>
      <c r="R58" s="15"/>
      <c r="S58" s="15"/>
      <c r="T58" s="15"/>
      <c r="U58" s="15"/>
    </row>
    <row r="59" spans="1:21" x14ac:dyDescent="0.3">
      <c r="A59" s="3">
        <f t="shared" si="10"/>
        <v>42</v>
      </c>
      <c r="B59" s="255">
        <v>81</v>
      </c>
      <c r="C59" s="7" t="s">
        <v>40</v>
      </c>
      <c r="D59" s="275">
        <f t="shared" ref="D59:D66" si="17">SUM(E59:F59)</f>
        <v>0</v>
      </c>
      <c r="E59" s="314">
        <f t="shared" si="15"/>
        <v>0</v>
      </c>
      <c r="F59" s="314">
        <f t="shared" ref="F59:F67" si="18">SUM(G59:I59)</f>
        <v>0</v>
      </c>
      <c r="G59" s="465">
        <f t="shared" si="16"/>
        <v>0</v>
      </c>
      <c r="H59" s="300">
        <f>'příl.1 - cp 2024'!L117</f>
        <v>0</v>
      </c>
      <c r="I59" s="301"/>
      <c r="J59" s="302"/>
      <c r="K59" s="296">
        <f t="shared" ref="K59:K67" si="19">SUM(L59:N59)</f>
        <v>11456</v>
      </c>
      <c r="L59" s="313">
        <v>0</v>
      </c>
      <c r="M59" s="326">
        <v>11456</v>
      </c>
      <c r="N59" s="303"/>
      <c r="O59" s="15"/>
      <c r="R59" s="15"/>
      <c r="S59" s="15"/>
      <c r="T59" s="15"/>
      <c r="U59" s="15"/>
    </row>
    <row r="60" spans="1:21" x14ac:dyDescent="0.3">
      <c r="A60" s="149">
        <f t="shared" si="10"/>
        <v>43</v>
      </c>
      <c r="B60" s="255">
        <v>82</v>
      </c>
      <c r="C60" s="7" t="s">
        <v>1</v>
      </c>
      <c r="D60" s="275">
        <f t="shared" si="17"/>
        <v>11100</v>
      </c>
      <c r="E60" s="314">
        <f t="shared" si="15"/>
        <v>0</v>
      </c>
      <c r="F60" s="314">
        <f t="shared" si="18"/>
        <v>11100</v>
      </c>
      <c r="G60" s="465">
        <f t="shared" si="16"/>
        <v>0</v>
      </c>
      <c r="H60" s="300">
        <f>'příl.1 - cp 2024'!L120</f>
        <v>11100</v>
      </c>
      <c r="I60" s="301"/>
      <c r="J60" s="302"/>
      <c r="K60" s="296">
        <f t="shared" si="19"/>
        <v>10080</v>
      </c>
      <c r="L60" s="313">
        <v>0</v>
      </c>
      <c r="M60" s="326">
        <v>10080</v>
      </c>
      <c r="N60" s="303"/>
      <c r="O60" s="15"/>
      <c r="R60" s="15"/>
      <c r="S60" s="15"/>
      <c r="T60" s="15"/>
      <c r="U60" s="15"/>
    </row>
    <row r="61" spans="1:21" x14ac:dyDescent="0.3">
      <c r="A61" s="3">
        <f t="shared" si="10"/>
        <v>44</v>
      </c>
      <c r="B61" s="255">
        <v>83</v>
      </c>
      <c r="C61" s="7" t="s">
        <v>45</v>
      </c>
      <c r="D61" s="275">
        <f t="shared" si="17"/>
        <v>11900</v>
      </c>
      <c r="E61" s="314">
        <f t="shared" si="15"/>
        <v>0</v>
      </c>
      <c r="F61" s="314">
        <f t="shared" si="18"/>
        <v>11900</v>
      </c>
      <c r="G61" s="465">
        <f t="shared" si="16"/>
        <v>11100</v>
      </c>
      <c r="H61" s="300">
        <f>'příl.1 - cp 2024'!L123+'příl.1 - cp 2024'!L14</f>
        <v>800</v>
      </c>
      <c r="I61" s="301"/>
      <c r="J61" s="302"/>
      <c r="K61" s="296">
        <f t="shared" si="19"/>
        <v>11900</v>
      </c>
      <c r="L61" s="313">
        <v>0</v>
      </c>
      <c r="M61" s="326">
        <v>11900</v>
      </c>
      <c r="N61" s="303"/>
      <c r="O61" s="15"/>
      <c r="R61" s="15"/>
      <c r="S61" s="15"/>
      <c r="T61" s="15"/>
      <c r="U61" s="15"/>
    </row>
    <row r="62" spans="1:21" x14ac:dyDescent="0.3">
      <c r="A62" s="3">
        <f t="shared" si="10"/>
        <v>45</v>
      </c>
      <c r="B62" s="255">
        <v>84</v>
      </c>
      <c r="C62" s="7" t="s">
        <v>44</v>
      </c>
      <c r="D62" s="275">
        <f t="shared" si="17"/>
        <v>4580.8</v>
      </c>
      <c r="E62" s="314">
        <f t="shared" si="15"/>
        <v>580.79999999999995</v>
      </c>
      <c r="F62" s="314">
        <f t="shared" si="18"/>
        <v>4000</v>
      </c>
      <c r="G62" s="465">
        <f t="shared" si="16"/>
        <v>4000</v>
      </c>
      <c r="H62" s="300">
        <f>'příl.1 - cp 2024'!L125+'příl.1 - cp 2024'!L15</f>
        <v>0</v>
      </c>
      <c r="I62" s="301"/>
      <c r="J62" s="302"/>
      <c r="K62" s="296">
        <f t="shared" si="19"/>
        <v>4080.8</v>
      </c>
      <c r="L62" s="313">
        <v>580.79999999999995</v>
      </c>
      <c r="M62" s="326">
        <v>3500</v>
      </c>
      <c r="N62" s="303"/>
      <c r="O62" s="15"/>
      <c r="R62" s="15"/>
      <c r="S62" s="15"/>
      <c r="T62" s="15"/>
      <c r="U62" s="15"/>
    </row>
    <row r="63" spans="1:21" x14ac:dyDescent="0.3">
      <c r="A63" s="3">
        <f t="shared" si="10"/>
        <v>46</v>
      </c>
      <c r="B63" s="255">
        <v>87</v>
      </c>
      <c r="C63" s="7" t="s">
        <v>66</v>
      </c>
      <c r="D63" s="275">
        <f t="shared" si="17"/>
        <v>10557.6</v>
      </c>
      <c r="E63" s="314">
        <f t="shared" si="15"/>
        <v>18.600000000000001</v>
      </c>
      <c r="F63" s="314">
        <f t="shared" si="18"/>
        <v>10539</v>
      </c>
      <c r="G63" s="465">
        <f t="shared" si="16"/>
        <v>10539</v>
      </c>
      <c r="H63" s="300">
        <f>'příl.1 - cp 2024'!L127+'příl.1 - cp 2024'!L16</f>
        <v>0</v>
      </c>
      <c r="I63" s="301"/>
      <c r="J63" s="302"/>
      <c r="K63" s="296">
        <f t="shared" si="19"/>
        <v>10557.6</v>
      </c>
      <c r="L63" s="299">
        <v>18.600000000000001</v>
      </c>
      <c r="M63" s="326">
        <v>10539</v>
      </c>
      <c r="N63" s="303"/>
      <c r="O63" s="15"/>
      <c r="R63" s="15"/>
      <c r="S63" s="15"/>
      <c r="T63" s="15"/>
      <c r="U63" s="15"/>
    </row>
    <row r="64" spans="1:21" x14ac:dyDescent="0.3">
      <c r="A64" s="3">
        <f t="shared" si="10"/>
        <v>47</v>
      </c>
      <c r="B64" s="255">
        <v>92</v>
      </c>
      <c r="C64" s="7" t="s">
        <v>17</v>
      </c>
      <c r="D64" s="275">
        <f t="shared" si="17"/>
        <v>197513.71799363662</v>
      </c>
      <c r="E64" s="314">
        <f t="shared" si="15"/>
        <v>9055.7179936366156</v>
      </c>
      <c r="F64" s="314">
        <f t="shared" si="18"/>
        <v>188458</v>
      </c>
      <c r="G64" s="465">
        <f t="shared" si="16"/>
        <v>117715</v>
      </c>
      <c r="H64" s="300">
        <f>'příl.1 - cp 2024'!L159+'příl.1 - cp 2024'!L17-'příl.1 - cp 2024'!L160</f>
        <v>34847</v>
      </c>
      <c r="I64" s="301">
        <f>'příl.1 - cp 2024'!L160</f>
        <v>35896</v>
      </c>
      <c r="J64" s="302"/>
      <c r="K64" s="296">
        <f t="shared" si="19"/>
        <v>198663.0056451975</v>
      </c>
      <c r="L64" s="299">
        <v>8125.005645197507</v>
      </c>
      <c r="M64" s="326">
        <v>190538</v>
      </c>
      <c r="N64" s="303"/>
      <c r="O64" s="15"/>
      <c r="R64" s="15"/>
      <c r="S64" s="15"/>
      <c r="T64" s="15"/>
      <c r="U64" s="15"/>
    </row>
    <row r="65" spans="1:24" x14ac:dyDescent="0.3">
      <c r="A65" s="149">
        <f t="shared" si="10"/>
        <v>48</v>
      </c>
      <c r="B65" s="255">
        <v>96</v>
      </c>
      <c r="C65" s="7" t="s">
        <v>21</v>
      </c>
      <c r="D65" s="275">
        <f t="shared" si="17"/>
        <v>55977.199999999975</v>
      </c>
      <c r="E65" s="314">
        <f t="shared" si="15"/>
        <v>897.2</v>
      </c>
      <c r="F65" s="314">
        <f t="shared" si="18"/>
        <v>55079.999999999978</v>
      </c>
      <c r="G65" s="465">
        <f t="shared" si="16"/>
        <v>55079.999999999978</v>
      </c>
      <c r="H65" s="300">
        <f>'příl.1 - cp 2024'!L18</f>
        <v>0</v>
      </c>
      <c r="I65" s="301"/>
      <c r="J65" s="302"/>
      <c r="K65" s="296">
        <f t="shared" si="19"/>
        <v>54897.2</v>
      </c>
      <c r="L65" s="299">
        <v>897.2</v>
      </c>
      <c r="M65" s="326">
        <v>54000</v>
      </c>
      <c r="N65" s="303"/>
      <c r="O65" s="15"/>
      <c r="R65" s="15"/>
      <c r="S65" s="15"/>
      <c r="T65" s="15"/>
      <c r="U65" s="15"/>
    </row>
    <row r="66" spans="1:24" x14ac:dyDescent="0.3">
      <c r="A66" s="3">
        <f t="shared" si="10"/>
        <v>49</v>
      </c>
      <c r="B66" s="255">
        <v>97</v>
      </c>
      <c r="C66" s="7" t="s">
        <v>22</v>
      </c>
      <c r="D66" s="275">
        <f t="shared" si="17"/>
        <v>17000</v>
      </c>
      <c r="E66" s="314">
        <f t="shared" si="15"/>
        <v>0</v>
      </c>
      <c r="F66" s="314">
        <f t="shared" si="18"/>
        <v>17000</v>
      </c>
      <c r="G66" s="465">
        <f t="shared" si="16"/>
        <v>17000</v>
      </c>
      <c r="H66" s="300">
        <v>0</v>
      </c>
      <c r="I66" s="301"/>
      <c r="J66" s="302"/>
      <c r="K66" s="296">
        <f t="shared" si="19"/>
        <v>16500</v>
      </c>
      <c r="L66" s="299">
        <v>0</v>
      </c>
      <c r="M66" s="326">
        <v>16500</v>
      </c>
      <c r="N66" s="308"/>
      <c r="O66" s="15"/>
      <c r="R66" s="15"/>
      <c r="S66" s="15"/>
      <c r="T66" s="15"/>
      <c r="U66" s="15"/>
    </row>
    <row r="67" spans="1:24" x14ac:dyDescent="0.3">
      <c r="A67" s="173">
        <f t="shared" si="10"/>
        <v>50</v>
      </c>
      <c r="B67" s="317">
        <v>99</v>
      </c>
      <c r="C67" s="8" t="s">
        <v>47</v>
      </c>
      <c r="D67" s="267">
        <f>SUM(E67:F67,J67)</f>
        <v>366557</v>
      </c>
      <c r="E67" s="314">
        <f t="shared" si="15"/>
        <v>99748</v>
      </c>
      <c r="F67" s="314">
        <f t="shared" si="18"/>
        <v>257686.16699999955</v>
      </c>
      <c r="G67" s="465">
        <f t="shared" si="16"/>
        <v>122877.16699999955</v>
      </c>
      <c r="H67" s="1112">
        <f>'příl.1 - cp 2024'!L90-'příl.1 - cp 2024'!L91+'příl.1 - cp 2024'!L19</f>
        <v>108283</v>
      </c>
      <c r="I67" s="318">
        <f>'příl.1 - cp 2024'!L91</f>
        <v>26526</v>
      </c>
      <c r="J67" s="319">
        <f>G28</f>
        <v>9122.8330000004498</v>
      </c>
      <c r="K67" s="296">
        <f t="shared" si="19"/>
        <v>358715.94365946203</v>
      </c>
      <c r="L67" s="87">
        <v>91650</v>
      </c>
      <c r="M67" s="460">
        <v>251822.31300000031</v>
      </c>
      <c r="N67" s="306">
        <v>15243.63065946172</v>
      </c>
      <c r="O67" s="15"/>
      <c r="R67" s="15"/>
      <c r="S67" s="15"/>
      <c r="T67" s="15"/>
      <c r="U67" s="15"/>
    </row>
    <row r="68" spans="1:24" s="71" customFormat="1" x14ac:dyDescent="0.3">
      <c r="A68" s="368">
        <f t="shared" si="10"/>
        <v>51</v>
      </c>
      <c r="B68" s="71" t="s">
        <v>293</v>
      </c>
      <c r="C68" s="471"/>
      <c r="D68" s="472">
        <f t="shared" ref="D68:N68" si="20">SUM(D58:D67)</f>
        <v>812624.69442258077</v>
      </c>
      <c r="E68" s="464">
        <f t="shared" si="20"/>
        <v>247738.69442258085</v>
      </c>
      <c r="F68" s="464">
        <f t="shared" si="20"/>
        <v>555763.16699999955</v>
      </c>
      <c r="G68" s="464">
        <f t="shared" si="20"/>
        <v>338311.16699999955</v>
      </c>
      <c r="H68" s="473">
        <f t="shared" si="20"/>
        <v>155030</v>
      </c>
      <c r="I68" s="474">
        <f t="shared" si="20"/>
        <v>62422</v>
      </c>
      <c r="J68" s="464">
        <f t="shared" si="20"/>
        <v>9122.8330000004498</v>
      </c>
      <c r="K68" s="475">
        <f t="shared" si="20"/>
        <v>812546.31863544451</v>
      </c>
      <c r="L68" s="437">
        <f t="shared" si="20"/>
        <v>236967.37497598247</v>
      </c>
      <c r="M68" s="464">
        <f t="shared" si="20"/>
        <v>560335.31300000031</v>
      </c>
      <c r="N68" s="476">
        <f t="shared" si="20"/>
        <v>15243.63065946172</v>
      </c>
      <c r="O68" s="15"/>
      <c r="P68" s="1"/>
      <c r="R68" s="294"/>
      <c r="S68" s="294"/>
      <c r="T68" s="294"/>
      <c r="U68" s="294"/>
    </row>
    <row r="69" spans="1:24" s="71" customFormat="1" ht="14.4" thickBot="1" x14ac:dyDescent="0.35">
      <c r="A69" s="477">
        <f t="shared" si="10"/>
        <v>52</v>
      </c>
      <c r="B69" s="478" t="s">
        <v>399</v>
      </c>
      <c r="C69" s="478"/>
      <c r="D69" s="479">
        <f>SUM(E69:F69)</f>
        <v>88000</v>
      </c>
      <c r="E69" s="480"/>
      <c r="F69" s="481">
        <f>SUM(G69:J69)</f>
        <v>88000</v>
      </c>
      <c r="G69" s="482"/>
      <c r="H69" s="1113">
        <f>'příl.1 - cp 2024'!I7+'příl.1 - cp 2024'!I20</f>
        <v>88000</v>
      </c>
      <c r="I69" s="480"/>
      <c r="J69" s="483"/>
      <c r="K69" s="484">
        <f>SUM(L69:N69)</f>
        <v>88000</v>
      </c>
      <c r="L69" s="480"/>
      <c r="M69" s="482">
        <v>88000</v>
      </c>
      <c r="N69" s="485"/>
      <c r="O69" s="294"/>
      <c r="P69" s="1"/>
      <c r="R69" s="294"/>
      <c r="S69" s="294"/>
      <c r="T69" s="294"/>
      <c r="U69" s="294"/>
    </row>
    <row r="70" spans="1:24" ht="14.25" customHeight="1" thickBot="1" x14ac:dyDescent="0.35">
      <c r="A70" s="152">
        <f t="shared" si="10"/>
        <v>53</v>
      </c>
      <c r="B70" s="272" t="s">
        <v>41</v>
      </c>
      <c r="C70" s="272"/>
      <c r="D70" s="423">
        <f t="shared" ref="D70:J70" si="21">D57+D68+D69</f>
        <v>3848864.6329999994</v>
      </c>
      <c r="E70" s="425">
        <f t="shared" si="21"/>
        <v>1100716.1329999999</v>
      </c>
      <c r="F70" s="427">
        <f t="shared" si="21"/>
        <v>2739025.6669999994</v>
      </c>
      <c r="G70" s="426">
        <f t="shared" si="21"/>
        <v>2351300.6669999994</v>
      </c>
      <c r="H70" s="389">
        <f t="shared" si="21"/>
        <v>325303</v>
      </c>
      <c r="I70" s="390">
        <f t="shared" si="21"/>
        <v>62422</v>
      </c>
      <c r="J70" s="273">
        <f t="shared" si="21"/>
        <v>9122.8330000004498</v>
      </c>
      <c r="K70" s="428">
        <f>K57++K68+K69</f>
        <v>3795712.0506594623</v>
      </c>
      <c r="L70" s="429">
        <f>L57++L68+L69</f>
        <v>1054869.6070000008</v>
      </c>
      <c r="M70" s="461">
        <f>M57++M68+M69</f>
        <v>2725598.8130000001</v>
      </c>
      <c r="N70" s="429">
        <f>N57++N68+N69</f>
        <v>15243.63065946172</v>
      </c>
      <c r="O70" s="294"/>
      <c r="R70" s="15"/>
      <c r="S70" s="15"/>
      <c r="T70" s="15"/>
      <c r="U70" s="15"/>
    </row>
    <row r="71" spans="1:24" s="534" customFormat="1" ht="15" customHeight="1" x14ac:dyDescent="0.3">
      <c r="A71" s="533" t="s">
        <v>462</v>
      </c>
      <c r="D71" s="535"/>
      <c r="E71" s="1190">
        <f>E70+F70</f>
        <v>3839741.7999999993</v>
      </c>
      <c r="F71" s="1191"/>
      <c r="G71" s="1185">
        <f>G70+H70+I70</f>
        <v>2739025.6669999994</v>
      </c>
      <c r="H71" s="1186"/>
      <c r="I71" s="1187"/>
      <c r="J71" s="536"/>
      <c r="K71" s="537"/>
      <c r="L71" s="934">
        <f>SUM(L70:M70)</f>
        <v>3780468.4200000009</v>
      </c>
      <c r="M71" s="935"/>
      <c r="N71" s="538"/>
      <c r="O71" s="15"/>
      <c r="P71" s="1"/>
      <c r="Q71" s="538"/>
      <c r="R71" s="538"/>
      <c r="S71" s="538"/>
      <c r="T71" s="538"/>
      <c r="U71" s="538"/>
      <c r="X71" s="539"/>
    </row>
    <row r="72" spans="1:24" s="541" customFormat="1" ht="15" x14ac:dyDescent="0.25">
      <c r="A72" s="540"/>
      <c r="D72" s="551">
        <f>D70-D34</f>
        <v>0</v>
      </c>
      <c r="E72" s="1199">
        <f>E70+H70+G70</f>
        <v>3777319.7999999993</v>
      </c>
      <c r="F72" s="1201"/>
      <c r="G72" s="1201"/>
      <c r="H72" s="1202"/>
      <c r="I72" s="535"/>
      <c r="J72" s="550"/>
      <c r="K72" s="543"/>
      <c r="N72" s="538"/>
      <c r="O72" s="538"/>
      <c r="P72" s="538"/>
      <c r="Q72" s="538"/>
      <c r="R72" s="538"/>
      <c r="S72" s="538"/>
      <c r="T72" s="538"/>
      <c r="U72" s="538"/>
      <c r="V72" s="534"/>
      <c r="W72" s="534"/>
      <c r="X72" s="539"/>
    </row>
    <row r="73" spans="1:24" s="541" customFormat="1" ht="15" x14ac:dyDescent="0.25">
      <c r="A73" s="540"/>
      <c r="D73" s="542"/>
      <c r="E73" s="542"/>
      <c r="F73" s="535"/>
      <c r="G73" s="542"/>
      <c r="H73" s="1199">
        <f>H70+I70</f>
        <v>387725</v>
      </c>
      <c r="I73" s="1200"/>
      <c r="J73" s="535"/>
      <c r="K73" s="543"/>
      <c r="N73" s="538"/>
      <c r="O73" s="538"/>
      <c r="P73" s="538"/>
      <c r="Q73" s="538"/>
      <c r="R73" s="538"/>
      <c r="S73" s="538"/>
      <c r="T73" s="538"/>
      <c r="U73" s="538"/>
      <c r="V73" s="534"/>
      <c r="W73" s="534"/>
      <c r="X73" s="539"/>
    </row>
    <row r="74" spans="1:24" s="541" customFormat="1" ht="15" x14ac:dyDescent="0.25">
      <c r="A74" s="540"/>
      <c r="D74" s="542"/>
      <c r="E74" s="542"/>
      <c r="F74" s="535"/>
      <c r="G74" s="542"/>
      <c r="H74" s="720"/>
      <c r="I74" s="720"/>
      <c r="J74" s="535"/>
      <c r="K74" s="543"/>
      <c r="N74" s="538"/>
      <c r="O74" s="538"/>
      <c r="P74" s="538"/>
      <c r="Q74" s="538"/>
      <c r="R74" s="538"/>
      <c r="S74" s="538"/>
      <c r="T74" s="538"/>
      <c r="U74" s="538"/>
      <c r="V74" s="534"/>
      <c r="W74" s="534"/>
      <c r="X74" s="539"/>
    </row>
    <row r="75" spans="1:24" s="541" customFormat="1" x14ac:dyDescent="0.3">
      <c r="A75" s="418" t="s">
        <v>492</v>
      </c>
      <c r="B75" s="419"/>
      <c r="C75" s="419"/>
      <c r="D75" s="419"/>
      <c r="E75" s="419"/>
      <c r="F75" s="419"/>
      <c r="G75" s="419"/>
      <c r="H75" s="419"/>
      <c r="I75" s="419"/>
      <c r="J75" s="419"/>
      <c r="K75" s="419"/>
      <c r="L75" s="419"/>
      <c r="M75" s="420"/>
      <c r="N75" s="419"/>
      <c r="O75" s="538"/>
      <c r="P75" s="538"/>
      <c r="Q75" s="538"/>
      <c r="R75" s="538"/>
      <c r="S75" s="538"/>
      <c r="T75" s="538"/>
      <c r="U75" s="538"/>
      <c r="V75" s="534"/>
      <c r="W75" s="534"/>
      <c r="X75" s="539"/>
    </row>
    <row r="76" spans="1:24" s="541" customFormat="1" ht="14.4" thickBot="1" x14ac:dyDescent="0.35">
      <c r="A76" s="7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244"/>
      <c r="N76" s="1"/>
      <c r="O76" s="538"/>
      <c r="P76" s="538"/>
      <c r="Q76" s="538"/>
      <c r="R76" s="538"/>
      <c r="S76" s="538"/>
      <c r="T76" s="538"/>
      <c r="U76" s="538"/>
      <c r="V76" s="534"/>
      <c r="W76" s="534"/>
      <c r="X76" s="539"/>
    </row>
    <row r="77" spans="1:24" s="541" customFormat="1" x14ac:dyDescent="0.3">
      <c r="A77" s="17"/>
      <c r="B77" s="26"/>
      <c r="C77" s="28"/>
      <c r="D77" s="1138" t="s">
        <v>508</v>
      </c>
      <c r="E77" s="1139"/>
      <c r="F77" s="1139"/>
      <c r="G77" s="1139"/>
      <c r="H77" s="1139"/>
      <c r="I77" s="1139"/>
      <c r="J77" s="1140"/>
      <c r="K77" s="1197" t="s">
        <v>507</v>
      </c>
      <c r="L77" s="1141"/>
      <c r="M77" s="1141"/>
      <c r="N77" s="1142"/>
      <c r="O77" s="538"/>
      <c r="P77" s="538"/>
      <c r="Q77" s="538"/>
      <c r="R77" s="538"/>
      <c r="S77" s="538"/>
      <c r="T77" s="538"/>
      <c r="U77" s="538"/>
      <c r="V77" s="534"/>
      <c r="W77" s="534"/>
      <c r="X77" s="539"/>
    </row>
    <row r="78" spans="1:24" s="541" customFormat="1" x14ac:dyDescent="0.3">
      <c r="A78" s="245"/>
      <c r="B78" s="9"/>
      <c r="C78" s="1"/>
      <c r="D78" s="511" t="s">
        <v>71</v>
      </c>
      <c r="E78" s="1184" t="s">
        <v>93</v>
      </c>
      <c r="F78" s="1184"/>
      <c r="G78" s="1184"/>
      <c r="H78" s="1184"/>
      <c r="I78" s="1184"/>
      <c r="J78" s="339" t="s">
        <v>153</v>
      </c>
      <c r="K78" s="340" t="s">
        <v>71</v>
      </c>
      <c r="L78" s="931" t="s">
        <v>26</v>
      </c>
      <c r="M78" s="932"/>
      <c r="N78" s="933"/>
      <c r="O78" s="538"/>
      <c r="P78" s="538"/>
      <c r="Q78" s="538"/>
      <c r="R78" s="538"/>
      <c r="S78" s="538"/>
      <c r="T78" s="538"/>
      <c r="U78" s="538"/>
      <c r="V78" s="534"/>
      <c r="W78" s="534"/>
      <c r="X78" s="539"/>
    </row>
    <row r="79" spans="1:24" s="541" customFormat="1" x14ac:dyDescent="0.3">
      <c r="A79" s="245"/>
      <c r="B79" s="9" t="s">
        <v>31</v>
      </c>
      <c r="C79" s="1"/>
      <c r="D79" s="512" t="s">
        <v>72</v>
      </c>
      <c r="E79" s="1195" t="s">
        <v>416</v>
      </c>
      <c r="F79" s="4" t="s">
        <v>36</v>
      </c>
      <c r="G79" s="1188" t="s">
        <v>37</v>
      </c>
      <c r="H79" s="1189"/>
      <c r="I79" s="1189"/>
      <c r="J79" s="341" t="s">
        <v>155</v>
      </c>
      <c r="K79" s="340" t="s">
        <v>72</v>
      </c>
      <c r="L79" s="1195" t="s">
        <v>416</v>
      </c>
      <c r="M79" s="249" t="s">
        <v>36</v>
      </c>
      <c r="N79" s="456" t="s">
        <v>61</v>
      </c>
      <c r="O79" s="538"/>
      <c r="P79" s="538"/>
      <c r="Q79" s="538"/>
      <c r="R79" s="538"/>
      <c r="S79" s="538"/>
      <c r="T79" s="538"/>
      <c r="U79" s="538"/>
      <c r="V79" s="534"/>
      <c r="W79" s="534"/>
      <c r="X79" s="539"/>
    </row>
    <row r="80" spans="1:24" s="541" customFormat="1" ht="14.4" thickBot="1" x14ac:dyDescent="0.35">
      <c r="A80" s="33" t="s">
        <v>29</v>
      </c>
      <c r="B80" s="34" t="s">
        <v>32</v>
      </c>
      <c r="C80" s="35"/>
      <c r="D80" s="513" t="s">
        <v>156</v>
      </c>
      <c r="E80" s="1196"/>
      <c r="F80" s="281" t="s">
        <v>16</v>
      </c>
      <c r="G80" s="282" t="s">
        <v>27</v>
      </c>
      <c r="H80" s="283" t="s">
        <v>400</v>
      </c>
      <c r="I80" s="928" t="s">
        <v>457</v>
      </c>
      <c r="J80" s="342" t="s">
        <v>154</v>
      </c>
      <c r="K80" s="343" t="s">
        <v>156</v>
      </c>
      <c r="L80" s="1196"/>
      <c r="M80" s="457" t="s">
        <v>16</v>
      </c>
      <c r="N80" s="462"/>
      <c r="O80" s="538"/>
      <c r="P80" s="538"/>
      <c r="Q80" s="538"/>
      <c r="R80" s="538"/>
      <c r="S80" s="538"/>
      <c r="T80" s="538"/>
      <c r="U80" s="538"/>
      <c r="V80" s="534"/>
      <c r="W80" s="534"/>
      <c r="X80" s="539"/>
    </row>
    <row r="81" spans="1:24" s="541" customFormat="1" ht="14.4" thickBot="1" x14ac:dyDescent="0.35">
      <c r="A81" s="52"/>
      <c r="B81" s="10"/>
      <c r="C81" s="284" t="s">
        <v>125</v>
      </c>
      <c r="D81" s="514"/>
      <c r="E81" s="285">
        <v>2112</v>
      </c>
      <c r="F81" s="286"/>
      <c r="G81" s="287">
        <v>1111</v>
      </c>
      <c r="H81" s="288">
        <v>1112</v>
      </c>
      <c r="I81" s="289">
        <v>1112</v>
      </c>
      <c r="J81" s="345">
        <v>4769</v>
      </c>
      <c r="K81" s="290"/>
      <c r="L81" s="285"/>
      <c r="M81" s="458"/>
      <c r="N81" s="463"/>
      <c r="O81" s="538"/>
      <c r="P81" s="538"/>
      <c r="Q81" s="538"/>
      <c r="R81" s="538"/>
      <c r="S81" s="538"/>
      <c r="T81" s="538"/>
      <c r="U81" s="538"/>
      <c r="V81" s="534"/>
      <c r="W81" s="534"/>
      <c r="X81" s="539"/>
    </row>
    <row r="82" spans="1:24" s="541" customFormat="1" x14ac:dyDescent="0.3">
      <c r="A82" s="41">
        <v>56</v>
      </c>
      <c r="B82" s="58">
        <v>11</v>
      </c>
      <c r="C82" s="1" t="s">
        <v>7</v>
      </c>
      <c r="D82" s="515">
        <f>SUM(E82:F82)</f>
        <v>486496.57397793879</v>
      </c>
      <c r="E82" s="430">
        <f t="shared" ref="E82:E91" si="22">E47</f>
        <v>118902.9799864266</v>
      </c>
      <c r="F82" s="87">
        <f>SUM(G82:I82)</f>
        <v>367593.5939915122</v>
      </c>
      <c r="G82" s="531">
        <f t="shared" ref="G82:H91" si="23">G47</f>
        <v>356599</v>
      </c>
      <c r="H82" s="293">
        <f t="shared" si="23"/>
        <v>0</v>
      </c>
      <c r="I82" s="294">
        <f>'str5'!O9</f>
        <v>10994.593991512222</v>
      </c>
      <c r="J82" s="295"/>
      <c r="K82" s="296">
        <f>SUM(L82:N82)</f>
        <v>472335.49103005801</v>
      </c>
      <c r="L82" s="297">
        <v>109233.915358552</v>
      </c>
      <c r="M82" s="324">
        <v>363101.575671506</v>
      </c>
      <c r="N82" s="447"/>
      <c r="O82" s="538"/>
      <c r="P82" s="538"/>
      <c r="Q82" s="538"/>
      <c r="R82" s="538"/>
      <c r="S82" s="538"/>
      <c r="T82" s="538"/>
      <c r="U82" s="538"/>
      <c r="V82" s="534"/>
      <c r="W82" s="534"/>
      <c r="X82" s="539"/>
    </row>
    <row r="83" spans="1:24" s="541" customFormat="1" x14ac:dyDescent="0.3">
      <c r="A83" s="149">
        <f>A82+1</f>
        <v>57</v>
      </c>
      <c r="B83" s="298">
        <v>16</v>
      </c>
      <c r="C83" s="7" t="s">
        <v>425</v>
      </c>
      <c r="D83" s="515">
        <f t="shared" ref="D83:D91" si="24">SUM(E83:F83)</f>
        <v>102575.36165752717</v>
      </c>
      <c r="E83" s="430">
        <f t="shared" si="22"/>
        <v>24610.474438126141</v>
      </c>
      <c r="F83" s="87">
        <f t="shared" ref="F83:F90" si="25">SUM(G83:I83)</f>
        <v>77964.887219401033</v>
      </c>
      <c r="G83" s="531">
        <f t="shared" si="23"/>
        <v>48325.2</v>
      </c>
      <c r="H83" s="293">
        <f t="shared" si="23"/>
        <v>27947</v>
      </c>
      <c r="I83" s="294">
        <f>'str5'!O10</f>
        <v>1692.6872194010423</v>
      </c>
      <c r="J83" s="295"/>
      <c r="K83" s="296">
        <f>SUM(L83:N83)</f>
        <v>101082.21843214014</v>
      </c>
      <c r="L83" s="530">
        <v>23585.410189158796</v>
      </c>
      <c r="M83" s="324">
        <v>77496.808242981351</v>
      </c>
      <c r="N83" s="447"/>
      <c r="O83" s="538"/>
      <c r="P83" s="538"/>
      <c r="Q83" s="538"/>
      <c r="R83" s="538"/>
      <c r="S83" s="538"/>
      <c r="T83" s="538"/>
      <c r="U83" s="538"/>
      <c r="V83" s="534"/>
      <c r="W83" s="534"/>
      <c r="X83" s="539"/>
    </row>
    <row r="84" spans="1:24" s="541" customFormat="1" x14ac:dyDescent="0.3">
      <c r="A84" s="149">
        <f t="shared" ref="A84:A105" si="26">A83+1</f>
        <v>58</v>
      </c>
      <c r="B84" s="298">
        <v>21</v>
      </c>
      <c r="C84" s="7" t="s">
        <v>8</v>
      </c>
      <c r="D84" s="515">
        <f t="shared" si="24"/>
        <v>454992.22820822953</v>
      </c>
      <c r="E84" s="430">
        <f t="shared" si="22"/>
        <v>108836.7695729819</v>
      </c>
      <c r="F84" s="87">
        <f t="shared" si="25"/>
        <v>346155.4586352476</v>
      </c>
      <c r="G84" s="531">
        <f t="shared" si="23"/>
        <v>337109.6</v>
      </c>
      <c r="H84" s="300">
        <f t="shared" si="23"/>
        <v>126</v>
      </c>
      <c r="I84" s="294">
        <f>'str5'!O11</f>
        <v>8919.8586352476268</v>
      </c>
      <c r="J84" s="302"/>
      <c r="K84" s="296">
        <f t="shared" ref="K84:K91" si="27">SUM(L84:N84)</f>
        <v>453060.65586047072</v>
      </c>
      <c r="L84" s="299">
        <v>101895.61812792052</v>
      </c>
      <c r="M84" s="325">
        <v>351165.03773255018</v>
      </c>
      <c r="N84" s="448"/>
      <c r="O84" s="538"/>
      <c r="P84" s="538"/>
      <c r="Q84" s="538"/>
      <c r="R84" s="538"/>
      <c r="S84" s="538"/>
      <c r="T84" s="538"/>
      <c r="U84" s="538"/>
      <c r="V84" s="534"/>
      <c r="W84" s="534"/>
      <c r="X84" s="539"/>
    </row>
    <row r="85" spans="1:24" s="541" customFormat="1" x14ac:dyDescent="0.3">
      <c r="A85" s="149">
        <f t="shared" si="26"/>
        <v>59</v>
      </c>
      <c r="B85" s="298">
        <v>22</v>
      </c>
      <c r="C85" s="7" t="s">
        <v>9</v>
      </c>
      <c r="D85" s="515">
        <f t="shared" si="24"/>
        <v>168363.85018608283</v>
      </c>
      <c r="E85" s="430">
        <f t="shared" si="22"/>
        <v>34874.675520390352</v>
      </c>
      <c r="F85" s="87">
        <f t="shared" si="25"/>
        <v>133489.17466569247</v>
      </c>
      <c r="G85" s="531">
        <f t="shared" si="23"/>
        <v>130552</v>
      </c>
      <c r="H85" s="300">
        <f t="shared" si="23"/>
        <v>0</v>
      </c>
      <c r="I85" s="294">
        <f>'str5'!O12</f>
        <v>2937.1746656924688</v>
      </c>
      <c r="J85" s="302"/>
      <c r="K85" s="296">
        <f t="shared" si="27"/>
        <v>169991.16356936481</v>
      </c>
      <c r="L85" s="299">
        <v>33915.896040045307</v>
      </c>
      <c r="M85" s="325">
        <v>136075.26752931951</v>
      </c>
      <c r="N85" s="448"/>
      <c r="O85" s="538"/>
      <c r="P85" s="538"/>
      <c r="Q85" s="538"/>
      <c r="R85" s="538"/>
      <c r="S85" s="538"/>
      <c r="T85" s="538"/>
      <c r="U85" s="538"/>
      <c r="V85" s="534"/>
      <c r="W85" s="534"/>
      <c r="X85" s="539"/>
    </row>
    <row r="86" spans="1:24" s="541" customFormat="1" x14ac:dyDescent="0.3">
      <c r="A86" s="149">
        <f t="shared" si="26"/>
        <v>60</v>
      </c>
      <c r="B86" s="298">
        <v>23</v>
      </c>
      <c r="C86" s="7" t="s">
        <v>10</v>
      </c>
      <c r="D86" s="515">
        <f t="shared" si="24"/>
        <v>229684.22922118049</v>
      </c>
      <c r="E86" s="430">
        <f t="shared" si="22"/>
        <v>68015.14552707538</v>
      </c>
      <c r="F86" s="87">
        <f t="shared" si="25"/>
        <v>161669.08369410509</v>
      </c>
      <c r="G86" s="531">
        <f t="shared" si="23"/>
        <v>157110.20000000001</v>
      </c>
      <c r="H86" s="300">
        <f t="shared" si="23"/>
        <v>0</v>
      </c>
      <c r="I86" s="294">
        <f>'str5'!O13</f>
        <v>4558.883694105074</v>
      </c>
      <c r="J86" s="302"/>
      <c r="K86" s="296">
        <f t="shared" si="27"/>
        <v>234000.283772589</v>
      </c>
      <c r="L86" s="299">
        <v>67037.888218789158</v>
      </c>
      <c r="M86" s="325">
        <v>166962.39555379984</v>
      </c>
      <c r="N86" s="448"/>
      <c r="O86" s="538"/>
      <c r="P86" s="538"/>
      <c r="Q86" s="538"/>
      <c r="R86" s="538"/>
      <c r="S86" s="538"/>
      <c r="T86" s="538"/>
      <c r="U86" s="538"/>
      <c r="V86" s="534"/>
      <c r="W86" s="534"/>
      <c r="X86" s="539"/>
    </row>
    <row r="87" spans="1:24" s="541" customFormat="1" x14ac:dyDescent="0.3">
      <c r="A87" s="149">
        <f t="shared" si="26"/>
        <v>61</v>
      </c>
      <c r="B87" s="298">
        <v>31</v>
      </c>
      <c r="C87" s="7" t="s">
        <v>11</v>
      </c>
      <c r="D87" s="515">
        <f t="shared" si="24"/>
        <v>742298.89251103159</v>
      </c>
      <c r="E87" s="430">
        <f t="shared" si="22"/>
        <v>372444.61751875107</v>
      </c>
      <c r="F87" s="87">
        <f t="shared" si="25"/>
        <v>369854.27499228052</v>
      </c>
      <c r="G87" s="531">
        <f t="shared" si="23"/>
        <v>351450.6</v>
      </c>
      <c r="H87" s="300">
        <f t="shared" si="23"/>
        <v>3000</v>
      </c>
      <c r="I87" s="294">
        <f>'str5'!O14</f>
        <v>15403.67499228057</v>
      </c>
      <c r="J87" s="302"/>
      <c r="K87" s="296">
        <f t="shared" si="27"/>
        <v>719843.78214681463</v>
      </c>
      <c r="L87" s="299">
        <v>361446.84919812344</v>
      </c>
      <c r="M87" s="325">
        <v>358396.93294869119</v>
      </c>
      <c r="N87" s="448"/>
      <c r="O87" s="538"/>
      <c r="P87" s="538"/>
      <c r="Q87" s="538"/>
      <c r="R87" s="538"/>
      <c r="S87" s="538"/>
      <c r="T87" s="538"/>
      <c r="U87" s="538"/>
      <c r="V87" s="534"/>
      <c r="W87" s="534"/>
      <c r="X87" s="539"/>
    </row>
    <row r="88" spans="1:24" s="541" customFormat="1" x14ac:dyDescent="0.3">
      <c r="A88" s="149">
        <f t="shared" si="26"/>
        <v>62</v>
      </c>
      <c r="B88" s="298">
        <v>33</v>
      </c>
      <c r="C88" s="7" t="s">
        <v>12</v>
      </c>
      <c r="D88" s="515">
        <f t="shared" si="24"/>
        <v>249340.71577049949</v>
      </c>
      <c r="E88" s="430">
        <f t="shared" si="22"/>
        <v>55455.850180693</v>
      </c>
      <c r="F88" s="87">
        <f t="shared" si="25"/>
        <v>193884.86558980649</v>
      </c>
      <c r="G88" s="531">
        <f t="shared" si="23"/>
        <v>139755.4</v>
      </c>
      <c r="H88" s="300">
        <f t="shared" si="23"/>
        <v>50000</v>
      </c>
      <c r="I88" s="294">
        <f>'str5'!O15</f>
        <v>4129.4655898064975</v>
      </c>
      <c r="J88" s="302"/>
      <c r="K88" s="296">
        <f t="shared" si="27"/>
        <v>231916.6532182167</v>
      </c>
      <c r="L88" s="299">
        <v>54474.473992219493</v>
      </c>
      <c r="M88" s="325">
        <v>177442.17922599721</v>
      </c>
      <c r="N88" s="448"/>
      <c r="O88" s="538"/>
      <c r="P88" s="538"/>
      <c r="Q88" s="538"/>
      <c r="R88" s="538"/>
      <c r="S88" s="538"/>
      <c r="T88" s="538"/>
      <c r="U88" s="538"/>
      <c r="V88" s="534"/>
      <c r="W88" s="534"/>
      <c r="X88" s="539"/>
    </row>
    <row r="89" spans="1:24" s="541" customFormat="1" x14ac:dyDescent="0.3">
      <c r="A89" s="149">
        <f t="shared" si="26"/>
        <v>63</v>
      </c>
      <c r="B89" s="298">
        <v>41</v>
      </c>
      <c r="C89" s="7" t="s">
        <v>13</v>
      </c>
      <c r="D89" s="515">
        <f t="shared" si="24"/>
        <v>296014.86647814076</v>
      </c>
      <c r="E89" s="430">
        <f t="shared" si="22"/>
        <v>33202.530476170476</v>
      </c>
      <c r="F89" s="87">
        <f t="shared" si="25"/>
        <v>262812.33600197028</v>
      </c>
      <c r="G89" s="531">
        <f t="shared" si="23"/>
        <v>258295.8</v>
      </c>
      <c r="H89" s="300">
        <f t="shared" si="23"/>
        <v>400</v>
      </c>
      <c r="I89" s="294">
        <f>'str5'!O16</f>
        <v>4116.5360019703057</v>
      </c>
      <c r="J89" s="302"/>
      <c r="K89" s="296">
        <f t="shared" si="27"/>
        <v>292655.83216728014</v>
      </c>
      <c r="L89" s="299">
        <v>33665.601643214432</v>
      </c>
      <c r="M89" s="325">
        <v>258990.23052406573</v>
      </c>
      <c r="N89" s="448"/>
      <c r="O89" s="538"/>
      <c r="P89" s="538"/>
      <c r="Q89" s="538"/>
      <c r="R89" s="538"/>
      <c r="S89" s="538"/>
      <c r="T89" s="538"/>
      <c r="U89" s="538"/>
      <c r="V89" s="534"/>
      <c r="W89" s="534"/>
      <c r="X89" s="539"/>
    </row>
    <row r="90" spans="1:24" s="541" customFormat="1" x14ac:dyDescent="0.3">
      <c r="A90" s="149">
        <f t="shared" si="26"/>
        <v>64</v>
      </c>
      <c r="B90" s="298">
        <v>51</v>
      </c>
      <c r="C90" s="7" t="s">
        <v>124</v>
      </c>
      <c r="D90" s="515">
        <f t="shared" si="24"/>
        <v>120343.92371164029</v>
      </c>
      <c r="E90" s="430">
        <f t="shared" si="22"/>
        <v>9047.0859031357086</v>
      </c>
      <c r="F90" s="87">
        <f t="shared" si="25"/>
        <v>111296.83780850458</v>
      </c>
      <c r="G90" s="531">
        <f t="shared" si="23"/>
        <v>108905.2</v>
      </c>
      <c r="H90" s="300">
        <f t="shared" si="23"/>
        <v>800</v>
      </c>
      <c r="I90" s="294">
        <f>'str5'!O17</f>
        <v>1591.6378085045942</v>
      </c>
      <c r="J90" s="302"/>
      <c r="K90" s="296">
        <f t="shared" si="27"/>
        <v>117718.20536004084</v>
      </c>
      <c r="L90" s="299">
        <v>7201.4376243084753</v>
      </c>
      <c r="M90" s="325">
        <v>110516.76773573237</v>
      </c>
      <c r="N90" s="448"/>
      <c r="O90" s="538"/>
      <c r="P90" s="538"/>
      <c r="Q90" s="538"/>
      <c r="R90" s="538"/>
      <c r="S90" s="538"/>
      <c r="T90" s="538"/>
      <c r="U90" s="538"/>
      <c r="V90" s="534"/>
      <c r="W90" s="534"/>
      <c r="X90" s="539"/>
    </row>
    <row r="91" spans="1:24" s="541" customFormat="1" x14ac:dyDescent="0.3">
      <c r="A91" s="3">
        <f t="shared" si="26"/>
        <v>65</v>
      </c>
      <c r="B91" s="304">
        <v>56</v>
      </c>
      <c r="C91" s="305" t="s">
        <v>15</v>
      </c>
      <c r="D91" s="515">
        <f t="shared" si="24"/>
        <v>155497.36584372752</v>
      </c>
      <c r="E91" s="430">
        <f t="shared" si="22"/>
        <v>27587.309453668531</v>
      </c>
      <c r="F91" s="87">
        <f t="shared" ref="F91" si="28">SUM(G91:I91)</f>
        <v>127910.05639005898</v>
      </c>
      <c r="G91" s="531">
        <f t="shared" si="23"/>
        <v>124886.5</v>
      </c>
      <c r="H91" s="507">
        <f t="shared" si="23"/>
        <v>0</v>
      </c>
      <c r="I91" s="294">
        <f>'str5'!O18</f>
        <v>3023.5563900589814</v>
      </c>
      <c r="J91" s="319"/>
      <c r="K91" s="405">
        <f t="shared" si="27"/>
        <v>157740.63676165201</v>
      </c>
      <c r="L91" s="307">
        <v>25445.141631686514</v>
      </c>
      <c r="M91" s="404">
        <v>132295.49512996551</v>
      </c>
      <c r="N91" s="449"/>
      <c r="O91" s="538"/>
      <c r="P91" s="538"/>
      <c r="Q91" s="538"/>
      <c r="R91" s="538"/>
      <c r="S91" s="538"/>
      <c r="T91" s="538"/>
      <c r="U91" s="538"/>
      <c r="V91" s="534"/>
      <c r="W91" s="534"/>
      <c r="X91" s="539"/>
    </row>
    <row r="92" spans="1:24" s="541" customFormat="1" x14ac:dyDescent="0.3">
      <c r="A92" s="368">
        <f t="shared" si="26"/>
        <v>66</v>
      </c>
      <c r="B92" s="309" t="s">
        <v>33</v>
      </c>
      <c r="C92" s="310"/>
      <c r="D92" s="516">
        <f>SUM(D82:D91)</f>
        <v>3005608.0075659985</v>
      </c>
      <c r="E92" s="311">
        <f t="shared" ref="E92:M92" si="29">SUM(E82:E91)</f>
        <v>852977.43857741915</v>
      </c>
      <c r="F92" s="387">
        <f t="shared" si="29"/>
        <v>2152630.5689885793</v>
      </c>
      <c r="G92" s="406">
        <f t="shared" si="29"/>
        <v>2012989.5</v>
      </c>
      <c r="H92" s="388">
        <f t="shared" si="29"/>
        <v>82273</v>
      </c>
      <c r="I92" s="522">
        <f t="shared" si="29"/>
        <v>57368.068988579384</v>
      </c>
      <c r="J92" s="521">
        <f t="shared" si="29"/>
        <v>0</v>
      </c>
      <c r="K92" s="357">
        <f t="shared" si="29"/>
        <v>2950344.9223186267</v>
      </c>
      <c r="L92" s="321">
        <f t="shared" si="29"/>
        <v>817902.23202401819</v>
      </c>
      <c r="M92" s="459">
        <f t="shared" si="29"/>
        <v>2132442.6902946089</v>
      </c>
      <c r="N92" s="466">
        <v>0</v>
      </c>
      <c r="O92" s="538"/>
      <c r="P92" s="538"/>
      <c r="Q92" s="538"/>
      <c r="R92" s="538"/>
      <c r="S92" s="538"/>
      <c r="T92" s="538"/>
      <c r="U92" s="538"/>
      <c r="V92" s="534"/>
      <c r="W92" s="534"/>
      <c r="X92" s="539"/>
    </row>
    <row r="93" spans="1:24" s="541" customFormat="1" x14ac:dyDescent="0.3">
      <c r="A93" s="3">
        <f t="shared" si="26"/>
        <v>67</v>
      </c>
      <c r="B93" s="255">
        <v>71</v>
      </c>
      <c r="C93" s="7" t="s">
        <v>104</v>
      </c>
      <c r="D93" s="517">
        <f>SUM(E93:F93)</f>
        <v>141877.76597740376</v>
      </c>
      <c r="E93" s="430">
        <f t="shared" ref="E93:E102" si="30">E58</f>
        <v>137438.37642894423</v>
      </c>
      <c r="F93" s="313">
        <f>SUM(G93:I93)</f>
        <v>4439.3895484595259</v>
      </c>
      <c r="G93" s="465">
        <f t="shared" ref="G93:H102" si="31">G58</f>
        <v>0</v>
      </c>
      <c r="H93" s="508">
        <f t="shared" si="31"/>
        <v>0</v>
      </c>
      <c r="I93" s="294">
        <f>'str5'!O21</f>
        <v>4439.3895484595259</v>
      </c>
      <c r="J93" s="295"/>
      <c r="K93" s="296">
        <f>SUM(L93:N93)</f>
        <v>140446.51097384957</v>
      </c>
      <c r="L93" s="437">
        <v>135695.76933078497</v>
      </c>
      <c r="M93" s="464">
        <v>4750.7416430646053</v>
      </c>
      <c r="N93" s="315"/>
      <c r="O93" s="538"/>
      <c r="P93" s="538"/>
      <c r="Q93" s="538"/>
      <c r="R93" s="538"/>
      <c r="S93" s="538"/>
      <c r="T93" s="538"/>
      <c r="U93" s="538"/>
      <c r="V93" s="534"/>
      <c r="W93" s="534"/>
      <c r="X93" s="539"/>
    </row>
    <row r="94" spans="1:24" s="541" customFormat="1" x14ac:dyDescent="0.3">
      <c r="A94" s="3">
        <f t="shared" si="26"/>
        <v>68</v>
      </c>
      <c r="B94" s="255">
        <v>81</v>
      </c>
      <c r="C94" s="7" t="s">
        <v>40</v>
      </c>
      <c r="D94" s="517">
        <f t="shared" ref="D94:D101" si="32">SUM(E94:F94)</f>
        <v>0</v>
      </c>
      <c r="E94" s="430">
        <f t="shared" si="30"/>
        <v>0</v>
      </c>
      <c r="F94" s="313">
        <f t="shared" ref="F94:F101" si="33">SUM(G94:I94)</f>
        <v>0</v>
      </c>
      <c r="G94" s="465">
        <f t="shared" si="31"/>
        <v>0</v>
      </c>
      <c r="H94" s="300">
        <f t="shared" si="31"/>
        <v>0</v>
      </c>
      <c r="I94" s="301"/>
      <c r="J94" s="302"/>
      <c r="K94" s="296">
        <f t="shared" ref="K94:K102" si="34">SUM(L94:N94)</f>
        <v>11456</v>
      </c>
      <c r="L94" s="313">
        <v>0</v>
      </c>
      <c r="M94" s="326">
        <v>11456</v>
      </c>
      <c r="N94" s="316"/>
      <c r="O94" s="538"/>
      <c r="P94" s="538"/>
      <c r="Q94" s="538"/>
      <c r="R94" s="538"/>
      <c r="S94" s="538"/>
      <c r="T94" s="538"/>
      <c r="U94" s="538"/>
      <c r="V94" s="534"/>
      <c r="W94" s="534"/>
      <c r="X94" s="539"/>
    </row>
    <row r="95" spans="1:24" s="541" customFormat="1" x14ac:dyDescent="0.3">
      <c r="A95" s="149">
        <f t="shared" si="26"/>
        <v>69</v>
      </c>
      <c r="B95" s="255">
        <v>82</v>
      </c>
      <c r="C95" s="7" t="s">
        <v>1</v>
      </c>
      <c r="D95" s="517">
        <f t="shared" si="32"/>
        <v>11100</v>
      </c>
      <c r="E95" s="430">
        <f t="shared" si="30"/>
        <v>0</v>
      </c>
      <c r="F95" s="313">
        <f t="shared" si="33"/>
        <v>11100</v>
      </c>
      <c r="G95" s="465">
        <f t="shared" si="31"/>
        <v>0</v>
      </c>
      <c r="H95" s="300">
        <f t="shared" si="31"/>
        <v>11100</v>
      </c>
      <c r="I95" s="301"/>
      <c r="J95" s="302"/>
      <c r="K95" s="296">
        <f t="shared" si="34"/>
        <v>10080</v>
      </c>
      <c r="L95" s="313">
        <v>0</v>
      </c>
      <c r="M95" s="326">
        <v>10080</v>
      </c>
      <c r="N95" s="316"/>
      <c r="O95" s="538"/>
      <c r="P95" s="538"/>
      <c r="Q95" s="538"/>
      <c r="R95" s="538"/>
      <c r="S95" s="538"/>
      <c r="T95" s="538"/>
      <c r="U95" s="538"/>
      <c r="V95" s="534"/>
      <c r="W95" s="534"/>
      <c r="X95" s="539"/>
    </row>
    <row r="96" spans="1:24" s="541" customFormat="1" x14ac:dyDescent="0.3">
      <c r="A96" s="149">
        <f t="shared" si="26"/>
        <v>70</v>
      </c>
      <c r="B96" s="255">
        <v>83</v>
      </c>
      <c r="C96" s="7" t="s">
        <v>45</v>
      </c>
      <c r="D96" s="517">
        <f t="shared" si="32"/>
        <v>11900</v>
      </c>
      <c r="E96" s="430">
        <f t="shared" si="30"/>
        <v>0</v>
      </c>
      <c r="F96" s="313">
        <f t="shared" si="33"/>
        <v>11900</v>
      </c>
      <c r="G96" s="465">
        <f t="shared" si="31"/>
        <v>11100</v>
      </c>
      <c r="H96" s="300">
        <f t="shared" si="31"/>
        <v>800</v>
      </c>
      <c r="I96" s="301"/>
      <c r="J96" s="302"/>
      <c r="K96" s="296">
        <f t="shared" si="34"/>
        <v>11900</v>
      </c>
      <c r="L96" s="313">
        <v>0</v>
      </c>
      <c r="M96" s="326">
        <v>11900</v>
      </c>
      <c r="N96" s="316"/>
      <c r="O96" s="538"/>
      <c r="P96" s="538"/>
      <c r="Q96" s="538"/>
      <c r="R96" s="538"/>
      <c r="S96" s="538"/>
      <c r="T96" s="538"/>
      <c r="U96" s="538"/>
      <c r="V96" s="534"/>
      <c r="W96" s="534"/>
      <c r="X96" s="539"/>
    </row>
    <row r="97" spans="1:24" s="541" customFormat="1" x14ac:dyDescent="0.3">
      <c r="A97" s="149">
        <f t="shared" si="26"/>
        <v>71</v>
      </c>
      <c r="B97" s="255">
        <v>84</v>
      </c>
      <c r="C97" s="7" t="s">
        <v>44</v>
      </c>
      <c r="D97" s="517">
        <f t="shared" si="32"/>
        <v>4580.8</v>
      </c>
      <c r="E97" s="430">
        <f t="shared" si="30"/>
        <v>580.79999999999995</v>
      </c>
      <c r="F97" s="313">
        <f t="shared" si="33"/>
        <v>4000</v>
      </c>
      <c r="G97" s="465">
        <f t="shared" si="31"/>
        <v>4000</v>
      </c>
      <c r="H97" s="300">
        <f t="shared" si="31"/>
        <v>0</v>
      </c>
      <c r="I97" s="301"/>
      <c r="J97" s="302"/>
      <c r="K97" s="296">
        <f t="shared" si="34"/>
        <v>4080.8</v>
      </c>
      <c r="L97" s="313">
        <v>580.79999999999995</v>
      </c>
      <c r="M97" s="326">
        <v>3500</v>
      </c>
      <c r="N97" s="316"/>
      <c r="O97" s="538"/>
      <c r="P97" s="538"/>
      <c r="Q97" s="538"/>
      <c r="R97" s="538"/>
      <c r="S97" s="538"/>
      <c r="T97" s="538"/>
      <c r="U97" s="538"/>
      <c r="V97" s="534"/>
      <c r="W97" s="534"/>
      <c r="X97" s="539"/>
    </row>
    <row r="98" spans="1:24" s="541" customFormat="1" x14ac:dyDescent="0.3">
      <c r="A98" s="149">
        <f t="shared" si="26"/>
        <v>72</v>
      </c>
      <c r="B98" s="255">
        <v>87</v>
      </c>
      <c r="C98" s="7" t="s">
        <v>66</v>
      </c>
      <c r="D98" s="517">
        <f t="shared" si="32"/>
        <v>10557.6</v>
      </c>
      <c r="E98" s="430">
        <f t="shared" si="30"/>
        <v>18.600000000000001</v>
      </c>
      <c r="F98" s="313">
        <f t="shared" si="33"/>
        <v>10539</v>
      </c>
      <c r="G98" s="465">
        <f t="shared" si="31"/>
        <v>10539</v>
      </c>
      <c r="H98" s="300">
        <f t="shared" si="31"/>
        <v>0</v>
      </c>
      <c r="I98" s="301"/>
      <c r="J98" s="302"/>
      <c r="K98" s="296">
        <f t="shared" si="34"/>
        <v>10557.6</v>
      </c>
      <c r="L98" s="313">
        <v>18.600000000000001</v>
      </c>
      <c r="M98" s="326">
        <v>10539</v>
      </c>
      <c r="N98" s="316"/>
      <c r="O98" s="538"/>
      <c r="P98" s="538"/>
      <c r="Q98" s="538"/>
      <c r="R98" s="538"/>
      <c r="S98" s="538"/>
      <c r="T98" s="538"/>
      <c r="U98" s="538"/>
      <c r="V98" s="534"/>
      <c r="W98" s="534"/>
      <c r="X98" s="539"/>
    </row>
    <row r="99" spans="1:24" s="541" customFormat="1" x14ac:dyDescent="0.3">
      <c r="A99" s="149">
        <f t="shared" si="26"/>
        <v>73</v>
      </c>
      <c r="B99" s="255">
        <v>92</v>
      </c>
      <c r="C99" s="7" t="s">
        <v>17</v>
      </c>
      <c r="D99" s="517">
        <f t="shared" si="32"/>
        <v>162232.25945659771</v>
      </c>
      <c r="E99" s="430">
        <f t="shared" si="30"/>
        <v>9055.7179936366156</v>
      </c>
      <c r="F99" s="313">
        <f t="shared" si="33"/>
        <v>153176.54146296109</v>
      </c>
      <c r="G99" s="465">
        <f t="shared" si="31"/>
        <v>117715</v>
      </c>
      <c r="H99" s="300">
        <f t="shared" si="31"/>
        <v>34847</v>
      </c>
      <c r="I99" s="301">
        <f>'str5'!O23</f>
        <v>614.54146296108206</v>
      </c>
      <c r="J99" s="302"/>
      <c r="K99" s="296">
        <f t="shared" si="34"/>
        <v>165575.07370752384</v>
      </c>
      <c r="L99" s="313">
        <v>8125.005645197507</v>
      </c>
      <c r="M99" s="326">
        <v>157450.06806232635</v>
      </c>
      <c r="N99" s="316"/>
      <c r="O99" s="538"/>
      <c r="P99" s="538"/>
      <c r="Q99" s="538"/>
      <c r="R99" s="538"/>
      <c r="S99" s="538"/>
      <c r="T99" s="538"/>
      <c r="U99" s="538"/>
      <c r="V99" s="534"/>
      <c r="W99" s="534"/>
      <c r="X99" s="539"/>
    </row>
    <row r="100" spans="1:24" s="541" customFormat="1" x14ac:dyDescent="0.3">
      <c r="A100" s="149">
        <f t="shared" si="26"/>
        <v>74</v>
      </c>
      <c r="B100" s="255">
        <v>96</v>
      </c>
      <c r="C100" s="7" t="s">
        <v>21</v>
      </c>
      <c r="D100" s="517">
        <f t="shared" si="32"/>
        <v>55977.199999999975</v>
      </c>
      <c r="E100" s="430">
        <f t="shared" si="30"/>
        <v>897.2</v>
      </c>
      <c r="F100" s="313">
        <f t="shared" si="33"/>
        <v>55079.999999999978</v>
      </c>
      <c r="G100" s="465">
        <f t="shared" si="31"/>
        <v>55079.999999999978</v>
      </c>
      <c r="H100" s="300">
        <f t="shared" si="31"/>
        <v>0</v>
      </c>
      <c r="I100" s="301"/>
      <c r="J100" s="302"/>
      <c r="K100" s="296">
        <f t="shared" si="34"/>
        <v>54897.2</v>
      </c>
      <c r="L100" s="313">
        <v>897.2</v>
      </c>
      <c r="M100" s="326">
        <v>54000</v>
      </c>
      <c r="N100" s="316"/>
      <c r="O100" s="538"/>
      <c r="P100" s="538"/>
      <c r="Q100" s="538"/>
      <c r="R100" s="538"/>
      <c r="S100" s="538"/>
      <c r="T100" s="538"/>
      <c r="U100" s="538"/>
      <c r="V100" s="534"/>
      <c r="W100" s="534"/>
      <c r="X100" s="539"/>
    </row>
    <row r="101" spans="1:24" s="346" customFormat="1" x14ac:dyDescent="0.3">
      <c r="A101" s="149">
        <f t="shared" si="26"/>
        <v>75</v>
      </c>
      <c r="B101" s="255">
        <v>97</v>
      </c>
      <c r="C101" s="7" t="s">
        <v>22</v>
      </c>
      <c r="D101" s="517">
        <f t="shared" si="32"/>
        <v>17000</v>
      </c>
      <c r="E101" s="430">
        <f t="shared" si="30"/>
        <v>0</v>
      </c>
      <c r="F101" s="313">
        <f t="shared" si="33"/>
        <v>17000</v>
      </c>
      <c r="G101" s="465">
        <f t="shared" si="31"/>
        <v>17000</v>
      </c>
      <c r="H101" s="300">
        <f t="shared" si="31"/>
        <v>0</v>
      </c>
      <c r="I101" s="301"/>
      <c r="J101" s="302"/>
      <c r="K101" s="296">
        <f t="shared" si="34"/>
        <v>16500</v>
      </c>
      <c r="L101" s="313">
        <v>0</v>
      </c>
      <c r="M101" s="326">
        <v>16500</v>
      </c>
      <c r="N101" s="316"/>
      <c r="O101" s="538"/>
      <c r="P101" s="538"/>
      <c r="Q101" s="538"/>
      <c r="R101" s="15"/>
      <c r="S101" s="15"/>
      <c r="T101" s="15"/>
      <c r="U101" s="15"/>
      <c r="V101" s="71"/>
      <c r="W101" s="71"/>
      <c r="X101" s="1"/>
    </row>
    <row r="102" spans="1:24" x14ac:dyDescent="0.3">
      <c r="A102" s="369">
        <f t="shared" si="26"/>
        <v>76</v>
      </c>
      <c r="B102" s="317">
        <v>99</v>
      </c>
      <c r="C102" s="305" t="s">
        <v>47</v>
      </c>
      <c r="D102" s="518">
        <f>SUM(E102:F102,J102)</f>
        <v>340031</v>
      </c>
      <c r="E102" s="430">
        <f t="shared" si="30"/>
        <v>99748</v>
      </c>
      <c r="F102" s="313">
        <f t="shared" ref="F102" si="35">SUM(G102:I102)</f>
        <v>231160.16699999955</v>
      </c>
      <c r="G102" s="465">
        <f t="shared" si="31"/>
        <v>122877.16699999955</v>
      </c>
      <c r="H102" s="300">
        <f t="shared" si="31"/>
        <v>108283</v>
      </c>
      <c r="I102" s="301">
        <v>0</v>
      </c>
      <c r="J102" s="306">
        <f>J67</f>
        <v>9122.8330000004498</v>
      </c>
      <c r="K102" s="296">
        <f t="shared" si="34"/>
        <v>331873.94365946203</v>
      </c>
      <c r="L102" s="314">
        <v>91650</v>
      </c>
      <c r="M102" s="465">
        <v>224980.31300000031</v>
      </c>
      <c r="N102" s="467">
        <v>15243.63065946172</v>
      </c>
      <c r="O102" s="15"/>
      <c r="P102" s="538"/>
      <c r="Q102" s="538"/>
      <c r="R102" s="15"/>
      <c r="S102" s="538"/>
      <c r="T102" s="15"/>
      <c r="U102" s="15"/>
    </row>
    <row r="103" spans="1:24" x14ac:dyDescent="0.3">
      <c r="A103" s="368">
        <f t="shared" si="26"/>
        <v>77</v>
      </c>
      <c r="B103" s="71" t="s">
        <v>294</v>
      </c>
      <c r="C103" s="397"/>
      <c r="D103" s="516">
        <f t="shared" ref="D103:N103" si="36">SUM(D93:D102)</f>
        <v>755256.62543400144</v>
      </c>
      <c r="E103" s="431">
        <f t="shared" si="36"/>
        <v>247738.69442258085</v>
      </c>
      <c r="F103" s="416">
        <f t="shared" si="36"/>
        <v>498395.09801142011</v>
      </c>
      <c r="G103" s="415">
        <f t="shared" si="36"/>
        <v>338311.16699999955</v>
      </c>
      <c r="H103" s="398">
        <f t="shared" si="36"/>
        <v>155030</v>
      </c>
      <c r="I103" s="432">
        <f t="shared" si="36"/>
        <v>5053.9310114206082</v>
      </c>
      <c r="J103" s="433">
        <f t="shared" si="36"/>
        <v>9122.8330000004498</v>
      </c>
      <c r="K103" s="400">
        <f t="shared" si="36"/>
        <v>757367.12834083545</v>
      </c>
      <c r="L103" s="435">
        <f t="shared" si="36"/>
        <v>236967.37497598247</v>
      </c>
      <c r="M103" s="434">
        <f t="shared" si="36"/>
        <v>505156.12270539126</v>
      </c>
      <c r="N103" s="468">
        <f t="shared" si="36"/>
        <v>15243.63065946172</v>
      </c>
      <c r="O103" s="15"/>
      <c r="P103" s="538"/>
      <c r="Q103" s="538"/>
      <c r="R103" s="15"/>
      <c r="S103" s="538"/>
      <c r="T103" s="15"/>
      <c r="U103" s="15"/>
    </row>
    <row r="104" spans="1:24" ht="14.4" thickBot="1" x14ac:dyDescent="0.35">
      <c r="A104" s="470">
        <f t="shared" si="26"/>
        <v>78</v>
      </c>
      <c r="B104" s="478" t="s">
        <v>399</v>
      </c>
      <c r="C104" s="391"/>
      <c r="D104" s="519">
        <f>SUM(E104:F104)</f>
        <v>88000</v>
      </c>
      <c r="E104" s="392">
        <v>0</v>
      </c>
      <c r="F104" s="314">
        <f>SUM(G104:I104)</f>
        <v>88000</v>
      </c>
      <c r="G104" s="393"/>
      <c r="H104" s="394">
        <f>H69</f>
        <v>88000</v>
      </c>
      <c r="I104" s="392">
        <v>0</v>
      </c>
      <c r="J104" s="395"/>
      <c r="K104" s="396">
        <f>K69</f>
        <v>88000</v>
      </c>
      <c r="L104" s="392">
        <v>0</v>
      </c>
      <c r="M104" s="393">
        <f>M69</f>
        <v>88000</v>
      </c>
      <c r="N104" s="469"/>
      <c r="O104" s="15"/>
      <c r="P104" s="538"/>
      <c r="Q104" s="538"/>
      <c r="S104" s="538"/>
    </row>
    <row r="105" spans="1:24" ht="14.4" thickBot="1" x14ac:dyDescent="0.35">
      <c r="A105" s="152">
        <f t="shared" si="26"/>
        <v>79</v>
      </c>
      <c r="B105" s="272" t="s">
        <v>41</v>
      </c>
      <c r="C105" s="272"/>
      <c r="D105" s="520">
        <f>D92+D103+D104</f>
        <v>3848864.6329999999</v>
      </c>
      <c r="E105" s="322">
        <f>E92+E103+E104</f>
        <v>1100716.1329999999</v>
      </c>
      <c r="F105" s="436">
        <f>H105+I105+G105</f>
        <v>2739025.6669999994</v>
      </c>
      <c r="G105" s="389">
        <f t="shared" ref="G105:N105" si="37">G92+G103+G104</f>
        <v>2351300.6669999994</v>
      </c>
      <c r="H105" s="389">
        <f t="shared" si="37"/>
        <v>325303</v>
      </c>
      <c r="I105" s="389">
        <f t="shared" si="37"/>
        <v>62421.999999999993</v>
      </c>
      <c r="J105" s="390">
        <f t="shared" si="37"/>
        <v>9122.8330000004498</v>
      </c>
      <c r="K105" s="423">
        <f t="shared" si="37"/>
        <v>3795712.0506594619</v>
      </c>
      <c r="L105" s="427">
        <f t="shared" si="37"/>
        <v>1054869.6070000008</v>
      </c>
      <c r="M105" s="322">
        <f t="shared" si="37"/>
        <v>2725598.8130000001</v>
      </c>
      <c r="N105" s="424">
        <f t="shared" si="37"/>
        <v>15243.63065946172</v>
      </c>
      <c r="P105" s="538"/>
      <c r="Q105" s="538"/>
      <c r="R105" s="15"/>
      <c r="S105" s="538"/>
      <c r="T105" s="15"/>
    </row>
    <row r="106" spans="1:24" ht="15" x14ac:dyDescent="0.3">
      <c r="A106" s="546"/>
      <c r="B106" s="534"/>
      <c r="C106" s="534"/>
      <c r="D106" s="535"/>
      <c r="E106" s="1190">
        <f>E105+F105</f>
        <v>3839741.7999999993</v>
      </c>
      <c r="F106" s="1198"/>
      <c r="G106" s="1185">
        <f>SUM(G105:I105)</f>
        <v>2739025.6669999994</v>
      </c>
      <c r="H106" s="1186"/>
      <c r="I106" s="1187"/>
      <c r="J106" s="536"/>
      <c r="K106" s="536"/>
      <c r="L106" s="934">
        <f>SUM(L105:M105)</f>
        <v>3780468.4200000009</v>
      </c>
      <c r="M106" s="935"/>
      <c r="N106" s="538"/>
      <c r="O106" s="15"/>
      <c r="P106" s="538"/>
      <c r="R106" s="15"/>
      <c r="S106" s="538"/>
      <c r="T106" s="15"/>
    </row>
    <row r="107" spans="1:24" x14ac:dyDescent="0.3">
      <c r="A107" s="71" t="s">
        <v>34</v>
      </c>
      <c r="D107" s="15"/>
      <c r="F107" s="15"/>
      <c r="G107" s="15"/>
      <c r="H107" s="294">
        <f>H92+H103+I103</f>
        <v>242356.93101142062</v>
      </c>
      <c r="I107" s="552">
        <f>G103+H105+I105</f>
        <v>726036.16699999955</v>
      </c>
      <c r="J107" s="15">
        <f>I107+J103</f>
        <v>735159</v>
      </c>
      <c r="N107" s="15"/>
      <c r="P107" s="15"/>
      <c r="R107" s="15"/>
      <c r="S107" s="538"/>
      <c r="T107" s="15"/>
    </row>
    <row r="108" spans="1:24" x14ac:dyDescent="0.3">
      <c r="A108" s="1" t="s">
        <v>35</v>
      </c>
      <c r="C108" s="1" t="s">
        <v>141</v>
      </c>
      <c r="G108" s="15"/>
      <c r="H108" s="15"/>
      <c r="P108" s="15"/>
      <c r="R108" s="15"/>
      <c r="S108" s="15"/>
      <c r="T108" s="15"/>
    </row>
    <row r="109" spans="1:24" x14ac:dyDescent="0.3">
      <c r="A109" s="1" t="s">
        <v>95</v>
      </c>
      <c r="C109" s="1" t="s">
        <v>89</v>
      </c>
      <c r="G109" s="15"/>
      <c r="J109" s="15"/>
      <c r="R109" s="15"/>
      <c r="S109" s="15"/>
      <c r="T109" s="15"/>
    </row>
    <row r="110" spans="1:24" x14ac:dyDescent="0.3">
      <c r="R110" s="15"/>
      <c r="S110" s="15"/>
      <c r="T110" s="15"/>
    </row>
    <row r="111" spans="1:24" x14ac:dyDescent="0.3">
      <c r="C111" s="60"/>
      <c r="R111" s="15"/>
      <c r="S111" s="15"/>
      <c r="T111" s="15"/>
    </row>
    <row r="112" spans="1:24" hidden="1" x14ac:dyDescent="0.3">
      <c r="A112" s="1" t="s">
        <v>502</v>
      </c>
      <c r="D112" s="1" t="s">
        <v>67</v>
      </c>
      <c r="E112" s="1" t="s">
        <v>68</v>
      </c>
      <c r="H112" s="6"/>
      <c r="I112" s="6"/>
      <c r="J112" s="6"/>
      <c r="K112" s="6"/>
      <c r="L112" s="6"/>
      <c r="R112" s="15"/>
      <c r="S112" s="15"/>
      <c r="T112" s="15"/>
    </row>
    <row r="113" spans="5:20" hidden="1" x14ac:dyDescent="0.3">
      <c r="E113" s="347"/>
      <c r="F113" s="348"/>
      <c r="G113" s="158"/>
      <c r="J113" s="1" t="s">
        <v>70</v>
      </c>
      <c r="R113" s="15"/>
      <c r="S113" s="15"/>
      <c r="T113" s="15"/>
    </row>
    <row r="114" spans="5:20" hidden="1" x14ac:dyDescent="0.3">
      <c r="E114" s="158"/>
      <c r="G114" s="158"/>
      <c r="R114" s="15"/>
      <c r="S114" s="15"/>
      <c r="T114" s="15"/>
    </row>
    <row r="115" spans="5:20" hidden="1" x14ac:dyDescent="0.3">
      <c r="E115" s="158" t="s">
        <v>69</v>
      </c>
      <c r="G115" s="158"/>
      <c r="H115" s="6"/>
      <c r="I115" s="6"/>
      <c r="J115" s="6"/>
      <c r="K115" s="6"/>
      <c r="L115" s="6"/>
      <c r="R115" s="15"/>
      <c r="S115" s="15"/>
      <c r="T115" s="15"/>
    </row>
    <row r="116" spans="5:20" hidden="1" x14ac:dyDescent="0.3">
      <c r="E116" s="347"/>
      <c r="F116" s="348"/>
      <c r="G116" s="158"/>
      <c r="J116" s="1" t="s">
        <v>70</v>
      </c>
      <c r="R116" s="15"/>
      <c r="S116" s="15"/>
      <c r="T116" s="15"/>
    </row>
    <row r="117" spans="5:20" hidden="1" x14ac:dyDescent="0.3">
      <c r="F117" s="158"/>
      <c r="G117" s="158"/>
    </row>
    <row r="118" spans="5:20" hidden="1" x14ac:dyDescent="0.3">
      <c r="F118" s="158"/>
      <c r="G118" s="158"/>
    </row>
  </sheetData>
  <mergeCells count="26">
    <mergeCell ref="K77:N77"/>
    <mergeCell ref="E39:F39"/>
    <mergeCell ref="E106:F106"/>
    <mergeCell ref="G106:I106"/>
    <mergeCell ref="D77:J77"/>
    <mergeCell ref="E78:I78"/>
    <mergeCell ref="G79:I79"/>
    <mergeCell ref="E79:E80"/>
    <mergeCell ref="E44:E45"/>
    <mergeCell ref="L44:L45"/>
    <mergeCell ref="L79:L80"/>
    <mergeCell ref="H73:I73"/>
    <mergeCell ref="E72:H72"/>
    <mergeCell ref="D4:G4"/>
    <mergeCell ref="H4:K4"/>
    <mergeCell ref="E5:F5"/>
    <mergeCell ref="G71:I71"/>
    <mergeCell ref="G44:I44"/>
    <mergeCell ref="E71:F71"/>
    <mergeCell ref="E43:I43"/>
    <mergeCell ref="I5:J5"/>
    <mergeCell ref="D42:J42"/>
    <mergeCell ref="I39:J39"/>
    <mergeCell ref="E6:E7"/>
    <mergeCell ref="I6:I7"/>
    <mergeCell ref="K42:N42"/>
  </mergeCells>
  <phoneticPr fontId="0" type="noConversion"/>
  <pageMargins left="0.55118110236220474" right="0.31496062992125984" top="0.59055118110236227" bottom="0.19685039370078741" header="0.51181102362204722" footer="0.19685039370078741"/>
  <pageSetup paperSize="9" scale="85" orientation="landscape" horizontalDpi="300" verticalDpi="300" r:id="rId1"/>
  <headerFooter alignWithMargins="0">
    <oddFooter xml:space="preserve">&amp;C&amp;9 6 - 8&amp;10
</oddFooter>
  </headerFooter>
  <rowBreaks count="1" manualBreakCount="1">
    <brk id="4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tabColor theme="3" tint="0.39997558519241921"/>
  </sheetPr>
  <dimension ref="A1:J34"/>
  <sheetViews>
    <sheetView showGridLines="0" tabSelected="1" zoomScale="112" zoomScaleNormal="112" workbookViewId="0"/>
  </sheetViews>
  <sheetFormatPr defaultRowHeight="13.2" x14ac:dyDescent="0.25"/>
  <cols>
    <col min="1" max="1" width="26.44140625" customWidth="1"/>
    <col min="2" max="2" width="10.6640625" customWidth="1"/>
    <col min="3" max="3" width="11.88671875" customWidth="1"/>
    <col min="4" max="4" width="12" customWidth="1"/>
    <col min="5" max="5" width="10.33203125" customWidth="1"/>
    <col min="6" max="6" width="11.33203125" customWidth="1"/>
    <col min="7" max="7" width="10.44140625" bestFit="1" customWidth="1"/>
    <col min="10" max="10" width="17.33203125" customWidth="1"/>
    <col min="11" max="11" width="10" bestFit="1" customWidth="1"/>
  </cols>
  <sheetData>
    <row r="1" spans="1:10" ht="16.2" thickBot="1" x14ac:dyDescent="0.35">
      <c r="A1" s="812" t="s">
        <v>204</v>
      </c>
      <c r="C1" s="817">
        <f>C2+B31+C31</f>
        <v>2739025.6669999994</v>
      </c>
    </row>
    <row r="2" spans="1:10" ht="13.8" thickBot="1" x14ac:dyDescent="0.3">
      <c r="A2" t="s">
        <v>302</v>
      </c>
      <c r="C2" s="813">
        <v>88000</v>
      </c>
      <c r="E2" s="402"/>
      <c r="F2" s="402"/>
    </row>
    <row r="3" spans="1:10" ht="13.8" thickBot="1" x14ac:dyDescent="0.3">
      <c r="C3" s="402"/>
    </row>
    <row r="4" spans="1:10" ht="13.8" thickBot="1" x14ac:dyDescent="0.3">
      <c r="A4" t="s">
        <v>335</v>
      </c>
      <c r="C4" s="814">
        <f>'str5'!G40</f>
        <v>9122.8330000004498</v>
      </c>
    </row>
    <row r="5" spans="1:10" ht="13.8" thickBot="1" x14ac:dyDescent="0.3">
      <c r="A5" s="816" t="s">
        <v>416</v>
      </c>
      <c r="C5" s="815">
        <f>D31</f>
        <v>1100716.1329999999</v>
      </c>
    </row>
    <row r="6" spans="1:10" x14ac:dyDescent="0.25">
      <c r="A6" s="401"/>
      <c r="B6" s="525"/>
      <c r="C6" s="402"/>
    </row>
    <row r="7" spans="1:10" ht="13.8" thickBot="1" x14ac:dyDescent="0.3">
      <c r="A7" s="401"/>
      <c r="B7" s="525"/>
      <c r="C7" s="402"/>
    </row>
    <row r="8" spans="1:10" ht="12.75" customHeight="1" x14ac:dyDescent="0.25">
      <c r="A8" s="1208" t="s">
        <v>262</v>
      </c>
      <c r="B8" s="1203" t="s">
        <v>214</v>
      </c>
      <c r="C8" s="1204"/>
      <c r="D8" s="807" t="s">
        <v>416</v>
      </c>
      <c r="E8" s="807" t="s">
        <v>362</v>
      </c>
      <c r="F8" s="1205" t="s">
        <v>497</v>
      </c>
      <c r="G8" s="1206"/>
      <c r="H8" s="1206"/>
      <c r="I8" s="1206"/>
      <c r="J8" s="1207"/>
    </row>
    <row r="9" spans="1:10" ht="28.5" customHeight="1" thickBot="1" x14ac:dyDescent="0.3">
      <c r="A9" s="1209"/>
      <c r="B9" s="808" t="s">
        <v>205</v>
      </c>
      <c r="C9" s="809" t="s">
        <v>206</v>
      </c>
      <c r="D9" s="809" t="s">
        <v>207</v>
      </c>
      <c r="E9" s="809" t="s">
        <v>299</v>
      </c>
      <c r="F9" s="806" t="s">
        <v>41</v>
      </c>
      <c r="G9" s="810" t="s">
        <v>403</v>
      </c>
      <c r="H9" s="810" t="s">
        <v>61</v>
      </c>
      <c r="I9" s="810" t="s">
        <v>401</v>
      </c>
      <c r="J9" s="811" t="s">
        <v>498</v>
      </c>
    </row>
    <row r="10" spans="1:10" ht="14.4" x14ac:dyDescent="0.3">
      <c r="A10" s="740" t="s">
        <v>402</v>
      </c>
      <c r="B10" s="736">
        <v>1</v>
      </c>
      <c r="C10" s="732">
        <v>2</v>
      </c>
      <c r="D10" s="732">
        <v>3</v>
      </c>
      <c r="E10" s="732">
        <v>4</v>
      </c>
      <c r="F10" s="734">
        <v>5</v>
      </c>
      <c r="G10" s="733">
        <v>6</v>
      </c>
      <c r="H10" s="733">
        <v>7</v>
      </c>
      <c r="I10" s="733">
        <v>8</v>
      </c>
      <c r="J10" s="735">
        <v>9</v>
      </c>
    </row>
    <row r="11" spans="1:10" x14ac:dyDescent="0.25">
      <c r="A11" s="741" t="s">
        <v>7</v>
      </c>
      <c r="B11" s="737">
        <f>'rozpis pro rozpocet'!G82</f>
        <v>356599</v>
      </c>
      <c r="C11" s="698">
        <f>'rozpis pro rozpocet'!H82+'rozpis pro rozpocet'!I82</f>
        <v>10994.593991512222</v>
      </c>
      <c r="D11" s="698">
        <f>'rozpis pro rozpocet'!E82</f>
        <v>118902.9799864266</v>
      </c>
      <c r="E11" s="698"/>
      <c r="F11" s="722">
        <v>-8695.2398238072346</v>
      </c>
      <c r="G11" s="726"/>
      <c r="H11" s="726"/>
      <c r="I11" s="726"/>
      <c r="J11" s="727"/>
    </row>
    <row r="12" spans="1:10" x14ac:dyDescent="0.25">
      <c r="A12" s="741" t="s">
        <v>425</v>
      </c>
      <c r="B12" s="737">
        <f>'rozpis pro rozpocet'!G83</f>
        <v>48325.2</v>
      </c>
      <c r="C12" s="698">
        <f>'rozpis pro rozpocet'!H83+'rozpis pro rozpocet'!I83</f>
        <v>29639.687219401043</v>
      </c>
      <c r="D12" s="698">
        <f>'rozpis pro rozpocet'!E83</f>
        <v>24610.474438126141</v>
      </c>
      <c r="E12" s="698"/>
      <c r="F12" s="722">
        <v>-2078.6404550873194</v>
      </c>
      <c r="G12" s="726"/>
      <c r="H12" s="726"/>
      <c r="I12" s="726"/>
      <c r="J12" s="727"/>
    </row>
    <row r="13" spans="1:10" x14ac:dyDescent="0.25">
      <c r="A13" s="742" t="s">
        <v>8</v>
      </c>
      <c r="B13" s="737">
        <f>'rozpis pro rozpocet'!G84</f>
        <v>337109.6</v>
      </c>
      <c r="C13" s="698">
        <f>'rozpis pro rozpocet'!H84+'rozpis pro rozpocet'!I84</f>
        <v>9045.8586352476268</v>
      </c>
      <c r="D13" s="698">
        <f>'rozpis pro rozpocet'!E84</f>
        <v>108836.7695729819</v>
      </c>
      <c r="E13" s="510"/>
      <c r="F13" s="722">
        <v>-6995.9959654745662</v>
      </c>
      <c r="G13" s="724"/>
      <c r="H13" s="724"/>
      <c r="I13" s="724"/>
      <c r="J13" s="725"/>
    </row>
    <row r="14" spans="1:10" x14ac:dyDescent="0.25">
      <c r="A14" s="742" t="s">
        <v>9</v>
      </c>
      <c r="B14" s="737">
        <f>'rozpis pro rozpocet'!G85-'str5'!P12</f>
        <v>130000.29317429794</v>
      </c>
      <c r="C14" s="698">
        <f>'rozpis pro rozpocet'!H85+'rozpis pro rozpocet'!I85</f>
        <v>2937.1746656924688</v>
      </c>
      <c r="D14" s="698">
        <f>'rozpis pro rozpocet'!E85</f>
        <v>34874.675520390352</v>
      </c>
      <c r="E14" s="510"/>
      <c r="F14" s="722">
        <v>-2802.0109673956918</v>
      </c>
      <c r="G14" s="724"/>
      <c r="H14" s="724"/>
      <c r="I14" s="724"/>
      <c r="J14" s="725"/>
    </row>
    <row r="15" spans="1:10" x14ac:dyDescent="0.25">
      <c r="A15" s="742" t="s">
        <v>10</v>
      </c>
      <c r="B15" s="737">
        <f>'rozpis pro rozpocet'!G86</f>
        <v>157110.20000000001</v>
      </c>
      <c r="C15" s="698">
        <f>'rozpis pro rozpocet'!H86+'rozpis pro rozpocet'!I86</f>
        <v>4558.883694105074</v>
      </c>
      <c r="D15" s="698">
        <f>'rozpis pro rozpocet'!E86</f>
        <v>68015.14552707538</v>
      </c>
      <c r="E15" s="510"/>
      <c r="F15" s="722">
        <v>-2522.5098801385311</v>
      </c>
      <c r="G15" s="724"/>
      <c r="H15" s="724"/>
      <c r="I15" s="724"/>
      <c r="J15" s="725"/>
    </row>
    <row r="16" spans="1:10" x14ac:dyDescent="0.25">
      <c r="A16" s="742" t="s">
        <v>11</v>
      </c>
      <c r="B16" s="737">
        <f>'rozpis pro rozpocet'!G87</f>
        <v>351450.6</v>
      </c>
      <c r="C16" s="698">
        <f>'rozpis pro rozpocet'!H87+'rozpis pro rozpocet'!I87</f>
        <v>18403.674992280568</v>
      </c>
      <c r="D16" s="698">
        <f>'rozpis pro rozpocet'!E87</f>
        <v>372444.61751875107</v>
      </c>
      <c r="E16" s="510"/>
      <c r="F16" s="722">
        <v>-10700.110680682583</v>
      </c>
      <c r="G16" s="724"/>
      <c r="H16" s="724"/>
      <c r="I16" s="724"/>
      <c r="J16" s="725"/>
    </row>
    <row r="17" spans="1:10" x14ac:dyDescent="0.25">
      <c r="A17" s="742" t="s">
        <v>12</v>
      </c>
      <c r="B17" s="737">
        <f>'rozpis pro rozpocet'!G88</f>
        <v>139755.4</v>
      </c>
      <c r="C17" s="698">
        <f>'rozpis pro rozpocet'!H88+'rozpis pro rozpocet'!I88</f>
        <v>54129.465589806496</v>
      </c>
      <c r="D17" s="698">
        <f>'rozpis pro rozpocet'!E88</f>
        <v>55455.850180693</v>
      </c>
      <c r="E17" s="510"/>
      <c r="F17" s="722">
        <v>-3839.143767983639</v>
      </c>
      <c r="G17" s="724"/>
      <c r="H17" s="724"/>
      <c r="I17" s="724"/>
      <c r="J17" s="725"/>
    </row>
    <row r="18" spans="1:10" x14ac:dyDescent="0.25">
      <c r="A18" s="742" t="s">
        <v>13</v>
      </c>
      <c r="B18" s="737">
        <f>'rozpis pro rozpocet'!G89</f>
        <v>258295.8</v>
      </c>
      <c r="C18" s="698">
        <f>'rozpis pro rozpocet'!H89+'rozpis pro rozpocet'!I89</f>
        <v>4516.5360019703057</v>
      </c>
      <c r="D18" s="698">
        <f>'rozpis pro rozpocet'!E89</f>
        <v>33202.530476170476</v>
      </c>
      <c r="E18" s="510"/>
      <c r="F18" s="722">
        <v>-3623.7031589172338</v>
      </c>
      <c r="G18" s="724"/>
      <c r="H18" s="724"/>
      <c r="I18" s="724"/>
      <c r="J18" s="725"/>
    </row>
    <row r="19" spans="1:10" x14ac:dyDescent="0.25">
      <c r="A19" s="742" t="s">
        <v>14</v>
      </c>
      <c r="B19" s="737">
        <f>'rozpis pro rozpocet'!G90</f>
        <v>108905.2</v>
      </c>
      <c r="C19" s="698">
        <f>'rozpis pro rozpocet'!H90+'rozpis pro rozpocet'!I90</f>
        <v>2391.6378085045944</v>
      </c>
      <c r="D19" s="698">
        <f>'rozpis pro rozpocet'!E90</f>
        <v>9047.0859031357086</v>
      </c>
      <c r="E19" s="510"/>
      <c r="F19" s="722">
        <v>-2044.0457597562197</v>
      </c>
      <c r="G19" s="724"/>
      <c r="H19" s="724"/>
      <c r="I19" s="724"/>
      <c r="J19" s="725"/>
    </row>
    <row r="20" spans="1:10" x14ac:dyDescent="0.25">
      <c r="A20" s="742" t="s">
        <v>15</v>
      </c>
      <c r="B20" s="737">
        <f>'rozpis pro rozpocet'!G91</f>
        <v>124886.5</v>
      </c>
      <c r="C20" s="698">
        <f>'rozpis pro rozpocet'!H91+'rozpis pro rozpocet'!I91</f>
        <v>3023.5563900589814</v>
      </c>
      <c r="D20" s="698">
        <f>'rozpis pro rozpocet'!E91</f>
        <v>27587.309453668531</v>
      </c>
      <c r="E20" s="510"/>
      <c r="F20" s="722">
        <v>-2176.5202132707605</v>
      </c>
      <c r="G20" s="724"/>
      <c r="H20" s="724"/>
      <c r="I20" s="724"/>
      <c r="J20" s="725"/>
    </row>
    <row r="21" spans="1:10" x14ac:dyDescent="0.25">
      <c r="A21" s="742" t="s">
        <v>104</v>
      </c>
      <c r="B21" s="738">
        <f>'rozpis pro rozpocet'!G93</f>
        <v>0</v>
      </c>
      <c r="C21" s="510">
        <f>'rozpis pro rozpocet'!H93+'rozpis pro rozpocet'!I93</f>
        <v>4439.3895484595259</v>
      </c>
      <c r="D21" s="510">
        <f>'rozpis pro rozpocet'!E93</f>
        <v>137438.37642894423</v>
      </c>
      <c r="E21" s="510"/>
      <c r="F21" s="722">
        <v>-3665.5427306093434</v>
      </c>
      <c r="G21" s="724"/>
      <c r="H21" s="724"/>
      <c r="I21" s="724"/>
      <c r="J21" s="725"/>
    </row>
    <row r="22" spans="1:10" x14ac:dyDescent="0.25">
      <c r="A22" s="742" t="s">
        <v>40</v>
      </c>
      <c r="B22" s="738">
        <f>'rozpis pro rozpocet'!G94</f>
        <v>0</v>
      </c>
      <c r="C22" s="510">
        <f>'rozpis pro rozpocet'!H94+'rozpis pro rozpocet'!I94</f>
        <v>0</v>
      </c>
      <c r="D22" s="510">
        <f>'rozpis pro rozpocet'!E94</f>
        <v>0</v>
      </c>
      <c r="E22" s="510"/>
      <c r="F22" s="722"/>
      <c r="G22" s="721"/>
      <c r="H22" s="721"/>
      <c r="I22" s="721"/>
      <c r="J22" s="723"/>
    </row>
    <row r="23" spans="1:10" x14ac:dyDescent="0.25">
      <c r="A23" s="742" t="s">
        <v>1</v>
      </c>
      <c r="B23" s="738">
        <f>'rozpis pro rozpocet'!G95</f>
        <v>0</v>
      </c>
      <c r="C23" s="510">
        <f>'rozpis pro rozpocet'!H95+'rozpis pro rozpocet'!I95</f>
        <v>11100</v>
      </c>
      <c r="D23" s="510">
        <f>'rozpis pro rozpocet'!E95</f>
        <v>0</v>
      </c>
      <c r="E23" s="510"/>
      <c r="F23" s="722"/>
      <c r="G23" s="721"/>
      <c r="H23" s="721"/>
      <c r="I23" s="721"/>
      <c r="J23" s="723"/>
    </row>
    <row r="24" spans="1:10" x14ac:dyDescent="0.25">
      <c r="A24" s="742" t="s">
        <v>45</v>
      </c>
      <c r="B24" s="738">
        <f>'rozpis pro rozpocet'!G96</f>
        <v>11100</v>
      </c>
      <c r="C24" s="510">
        <f>'rozpis pro rozpocet'!H96+'rozpis pro rozpocet'!I96</f>
        <v>800</v>
      </c>
      <c r="D24" s="510">
        <f>'rozpis pro rozpocet'!E96</f>
        <v>0</v>
      </c>
      <c r="E24" s="510"/>
      <c r="F24" s="722"/>
      <c r="G24" s="721"/>
      <c r="H24" s="721"/>
      <c r="I24" s="721"/>
      <c r="J24" s="723"/>
    </row>
    <row r="25" spans="1:10" x14ac:dyDescent="0.25">
      <c r="A25" s="742" t="s">
        <v>44</v>
      </c>
      <c r="B25" s="738">
        <f>'rozpis pro rozpocet'!G97</f>
        <v>4000</v>
      </c>
      <c r="C25" s="510">
        <f>'rozpis pro rozpocet'!H97+'rozpis pro rozpocet'!I97</f>
        <v>0</v>
      </c>
      <c r="D25" s="510">
        <f>'rozpis pro rozpocet'!E97</f>
        <v>580.79999999999995</v>
      </c>
      <c r="E25" s="510"/>
      <c r="F25" s="722"/>
      <c r="G25" s="721"/>
      <c r="H25" s="721"/>
      <c r="I25" s="721"/>
      <c r="J25" s="723"/>
    </row>
    <row r="26" spans="1:10" x14ac:dyDescent="0.25">
      <c r="A26" s="742" t="s">
        <v>66</v>
      </c>
      <c r="B26" s="738">
        <f>'rozpis pro rozpocet'!G98</f>
        <v>10539</v>
      </c>
      <c r="C26" s="510">
        <f>'rozpis pro rozpocet'!H98+'rozpis pro rozpocet'!I98</f>
        <v>0</v>
      </c>
      <c r="D26" s="510">
        <f>'rozpis pro rozpocet'!E98</f>
        <v>18.600000000000001</v>
      </c>
      <c r="E26" s="510"/>
      <c r="F26" s="722"/>
      <c r="G26" s="721"/>
      <c r="H26" s="721"/>
      <c r="I26" s="721"/>
      <c r="J26" s="723"/>
    </row>
    <row r="27" spans="1:10" x14ac:dyDescent="0.25">
      <c r="A27" s="742" t="s">
        <v>17</v>
      </c>
      <c r="B27" s="738">
        <f>'rozpis pro rozpocet'!G99</f>
        <v>117715</v>
      </c>
      <c r="C27" s="510">
        <f>'rozpis pro rozpocet'!H99+'rozpis pro rozpocet'!I99</f>
        <v>35461.541462961082</v>
      </c>
      <c r="D27" s="510">
        <f>'rozpis pro rozpocet'!E99</f>
        <v>9055.7179936366156</v>
      </c>
      <c r="E27" s="510"/>
      <c r="F27" s="722">
        <v>-856.53659687687673</v>
      </c>
      <c r="G27" s="724"/>
      <c r="H27" s="724"/>
      <c r="I27" s="724"/>
      <c r="J27" s="725"/>
    </row>
    <row r="28" spans="1:10" x14ac:dyDescent="0.25">
      <c r="A28" s="742" t="s">
        <v>21</v>
      </c>
      <c r="B28" s="738">
        <f>'rozpis pro rozpocet'!G100</f>
        <v>55079.999999999978</v>
      </c>
      <c r="C28" s="510">
        <f>'rozpis pro rozpocet'!H100+'rozpis pro rozpocet'!I100</f>
        <v>0</v>
      </c>
      <c r="D28" s="510">
        <f>'rozpis pro rozpocet'!E100</f>
        <v>897.2</v>
      </c>
      <c r="E28" s="510"/>
      <c r="F28" s="722"/>
      <c r="G28" s="721"/>
      <c r="H28" s="721"/>
      <c r="I28" s="721"/>
      <c r="J28" s="723"/>
    </row>
    <row r="29" spans="1:10" x14ac:dyDescent="0.25">
      <c r="A29" s="742" t="s">
        <v>22</v>
      </c>
      <c r="B29" s="738">
        <f>'rozpis pro rozpocet'!G101</f>
        <v>17000</v>
      </c>
      <c r="C29" s="510">
        <f>'rozpis pro rozpocet'!H101+'rozpis pro rozpocet'!I101</f>
        <v>0</v>
      </c>
      <c r="D29" s="510">
        <f>'rozpis pro rozpocet'!E101</f>
        <v>0</v>
      </c>
      <c r="E29" s="510"/>
      <c r="F29" s="722"/>
      <c r="G29" s="721"/>
      <c r="H29" s="721"/>
      <c r="I29" s="721"/>
      <c r="J29" s="723"/>
    </row>
    <row r="30" spans="1:10" ht="13.8" thickBot="1" x14ac:dyDescent="0.3">
      <c r="A30" s="743" t="s">
        <v>18</v>
      </c>
      <c r="B30" s="738">
        <f>'rozpis pro rozpocet'!G102+'str5'!P26</f>
        <v>123428.87382570161</v>
      </c>
      <c r="C30" s="510">
        <f>'rozpis pro rozpocet'!H102+'rozpis pro rozpocet'!I102</f>
        <v>108283</v>
      </c>
      <c r="D30" s="510">
        <f>'rozpis pro rozpocet'!E102</f>
        <v>99748</v>
      </c>
      <c r="E30" s="699">
        <f>'rozpis pro rozpocet'!J102</f>
        <v>9122.8330000004498</v>
      </c>
      <c r="F30" s="728"/>
      <c r="G30" s="729"/>
      <c r="H30" s="729"/>
      <c r="I30" s="729"/>
      <c r="J30" s="730"/>
    </row>
    <row r="31" spans="1:10" ht="13.8" thickBot="1" x14ac:dyDescent="0.3">
      <c r="A31" s="744" t="s">
        <v>102</v>
      </c>
      <c r="B31" s="739">
        <f>SUM(B11:B30)</f>
        <v>2351300.6669999994</v>
      </c>
      <c r="C31" s="700">
        <f>SUM(C11:C30)</f>
        <v>299725</v>
      </c>
      <c r="D31" s="700">
        <f>SUM(D11:D30)</f>
        <v>1100716.1329999999</v>
      </c>
      <c r="E31" s="700">
        <f>SUM(E11:E30)</f>
        <v>9122.8330000004498</v>
      </c>
      <c r="F31" s="731">
        <f t="shared" ref="F31:J31" si="0">SUM(F11:F30)</f>
        <v>-49999.999999999993</v>
      </c>
      <c r="G31" s="745">
        <f t="shared" si="0"/>
        <v>0</v>
      </c>
      <c r="H31" s="745">
        <f t="shared" si="0"/>
        <v>0</v>
      </c>
      <c r="I31" s="745">
        <f t="shared" si="0"/>
        <v>0</v>
      </c>
      <c r="J31" s="746">
        <f t="shared" si="0"/>
        <v>0</v>
      </c>
    </row>
    <row r="32" spans="1:10" x14ac:dyDescent="0.25">
      <c r="A32" s="929" t="s">
        <v>500</v>
      </c>
      <c r="B32" s="930">
        <f>B31-'rozpis pro rozpocet'!G105</f>
        <v>0</v>
      </c>
      <c r="C32" s="930">
        <f>C31-'rozpis pro rozpocet'!H92-'rozpis pro rozpocet'!H103-'rozpis pro rozpocet'!I105</f>
        <v>0</v>
      </c>
      <c r="D32" s="930">
        <f>D31-'rozpis pro rozpocet'!E105</f>
        <v>0</v>
      </c>
      <c r="E32" s="930">
        <f>E31-'rozpis pro rozpocet'!J105</f>
        <v>0</v>
      </c>
    </row>
    <row r="33" spans="1:1" x14ac:dyDescent="0.25">
      <c r="A33" s="526" t="s">
        <v>499</v>
      </c>
    </row>
    <row r="34" spans="1:1" x14ac:dyDescent="0.25">
      <c r="A34" s="747" t="s">
        <v>501</v>
      </c>
    </row>
  </sheetData>
  <mergeCells count="3">
    <mergeCell ref="B8:C8"/>
    <mergeCell ref="F8:J8"/>
    <mergeCell ref="A8:A9"/>
  </mergeCells>
  <pageMargins left="0.7" right="0.7" top="0.78740157499999996" bottom="0.78740157499999996" header="0.3" footer="0.3"/>
  <pageSetup paperSize="9" scale="91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/>
  <dimension ref="A1:R195"/>
  <sheetViews>
    <sheetView showGridLines="0" zoomScale="141" zoomScaleNormal="141" workbookViewId="0">
      <pane ySplit="5" topLeftCell="A6" activePane="bottomLeft" state="frozen"/>
      <selection activeCell="J26" sqref="J26"/>
      <selection pane="bottomLeft"/>
    </sheetView>
  </sheetViews>
  <sheetFormatPr defaultColWidth="11.44140625" defaultRowHeight="12" customHeight="1" outlineLevelRow="1" x14ac:dyDescent="0.25"/>
  <cols>
    <col min="1" max="1" width="5.33203125" style="572" customWidth="1"/>
    <col min="2" max="2" width="7.109375" style="572" customWidth="1"/>
    <col min="3" max="3" width="9.5546875" style="562" customWidth="1"/>
    <col min="4" max="4" width="43.44140625" style="562" customWidth="1"/>
    <col min="5" max="10" width="10.5546875" style="630" hidden="1" customWidth="1"/>
    <col min="11" max="12" width="10.5546875" style="630" customWidth="1"/>
    <col min="13" max="13" width="6.6640625" style="572" customWidth="1"/>
    <col min="14" max="14" width="9.33203125" style="633" customWidth="1"/>
    <col min="15" max="15" width="6.109375" style="567" bestFit="1" customWidth="1"/>
    <col min="16" max="16" width="5" style="562" bestFit="1" customWidth="1"/>
    <col min="17" max="17" width="6.33203125" style="562" bestFit="1" customWidth="1"/>
    <col min="18" max="16384" width="11.44140625" style="562"/>
  </cols>
  <sheetData>
    <row r="1" spans="1:14" ht="15.6" x14ac:dyDescent="0.3">
      <c r="A1" s="559" t="s">
        <v>527</v>
      </c>
      <c r="B1" s="560"/>
      <c r="C1" s="561"/>
      <c r="E1" s="563"/>
      <c r="F1" s="563"/>
      <c r="G1" s="563"/>
      <c r="H1" s="563"/>
      <c r="I1" s="563"/>
      <c r="J1" s="563"/>
      <c r="K1" s="563"/>
      <c r="L1" s="563"/>
      <c r="M1" s="565"/>
      <c r="N1" s="566"/>
    </row>
    <row r="2" spans="1:14" ht="12" customHeight="1" x14ac:dyDescent="0.3">
      <c r="A2" s="568" t="s">
        <v>420</v>
      </c>
      <c r="B2" s="569"/>
      <c r="C2" s="570"/>
      <c r="D2" s="564"/>
      <c r="E2" s="570"/>
      <c r="F2" s="570"/>
      <c r="G2" s="570"/>
      <c r="H2" s="570"/>
      <c r="I2" s="570"/>
      <c r="J2" s="570"/>
      <c r="K2" s="570"/>
      <c r="L2" s="570"/>
      <c r="M2" s="564"/>
      <c r="N2" s="571"/>
    </row>
    <row r="3" spans="1:14" ht="12" customHeight="1" thickBot="1" x14ac:dyDescent="0.3">
      <c r="E3" s="574"/>
      <c r="F3" s="574"/>
      <c r="G3" s="574"/>
      <c r="H3" s="574"/>
      <c r="I3" s="574"/>
      <c r="J3" s="574"/>
      <c r="K3" s="574"/>
      <c r="L3" s="574"/>
      <c r="M3" s="575"/>
      <c r="N3" s="575"/>
    </row>
    <row r="4" spans="1:14" ht="12" customHeight="1" x14ac:dyDescent="0.25">
      <c r="A4" s="576"/>
      <c r="B4" s="577"/>
      <c r="C4" s="578"/>
      <c r="D4" s="579"/>
      <c r="E4" s="701" t="s">
        <v>23</v>
      </c>
      <c r="F4" s="701" t="s">
        <v>23</v>
      </c>
      <c r="G4" s="701" t="s">
        <v>23</v>
      </c>
      <c r="H4" s="701" t="s">
        <v>23</v>
      </c>
      <c r="I4" s="701" t="s">
        <v>23</v>
      </c>
      <c r="J4" s="701" t="s">
        <v>23</v>
      </c>
      <c r="K4" s="701" t="s">
        <v>23</v>
      </c>
      <c r="L4" s="870" t="s">
        <v>23</v>
      </c>
      <c r="M4" s="824"/>
      <c r="N4" s="580"/>
    </row>
    <row r="5" spans="1:14" ht="12" customHeight="1" thickBot="1" x14ac:dyDescent="0.3">
      <c r="A5" s="581" t="s">
        <v>24</v>
      </c>
      <c r="B5" s="582" t="s">
        <v>261</v>
      </c>
      <c r="C5" s="583" t="s">
        <v>262</v>
      </c>
      <c r="D5" s="583" t="s">
        <v>25</v>
      </c>
      <c r="E5" s="702">
        <v>2017</v>
      </c>
      <c r="F5" s="702">
        <v>2018</v>
      </c>
      <c r="G5" s="702">
        <v>2019</v>
      </c>
      <c r="H5" s="702">
        <v>2020</v>
      </c>
      <c r="I5" s="702">
        <v>2021</v>
      </c>
      <c r="J5" s="702">
        <v>2022</v>
      </c>
      <c r="K5" s="702">
        <v>2023</v>
      </c>
      <c r="L5" s="846">
        <v>2024</v>
      </c>
      <c r="M5" s="825" t="s">
        <v>252</v>
      </c>
      <c r="N5" s="584" t="s">
        <v>259</v>
      </c>
    </row>
    <row r="6" spans="1:14" ht="12" customHeight="1" x14ac:dyDescent="0.25">
      <c r="A6" s="871" t="s">
        <v>264</v>
      </c>
      <c r="B6" s="872" t="s">
        <v>149</v>
      </c>
      <c r="C6" s="873" t="s">
        <v>16</v>
      </c>
      <c r="D6" s="585" t="s">
        <v>87</v>
      </c>
      <c r="E6" s="653">
        <v>91332</v>
      </c>
      <c r="F6" s="653">
        <v>123830</v>
      </c>
      <c r="G6" s="653">
        <v>114130</v>
      </c>
      <c r="H6" s="653">
        <f>H7+H12+H13+H20</f>
        <v>114220</v>
      </c>
      <c r="I6" s="653">
        <f>I7+I12+I13+I20</f>
        <v>120740</v>
      </c>
      <c r="J6" s="653">
        <f t="shared" ref="J6:K6" si="0">J7+J12+J13+J20</f>
        <v>117510</v>
      </c>
      <c r="K6" s="653">
        <f t="shared" si="0"/>
        <v>118900</v>
      </c>
      <c r="L6" s="847">
        <f>L7+L12+L13+L20</f>
        <v>112000</v>
      </c>
      <c r="M6" s="826"/>
      <c r="N6" s="586"/>
    </row>
    <row r="7" spans="1:14" ht="12" customHeight="1" x14ac:dyDescent="0.25">
      <c r="A7" s="587">
        <v>1</v>
      </c>
      <c r="B7" s="874" t="s">
        <v>149</v>
      </c>
      <c r="C7" s="875"/>
      <c r="D7" s="875" t="s">
        <v>80</v>
      </c>
      <c r="E7" s="876">
        <v>88000</v>
      </c>
      <c r="F7" s="876">
        <v>121000</v>
      </c>
      <c r="G7" s="876">
        <v>88000</v>
      </c>
      <c r="H7" s="876">
        <f>SUM(H8:H11)</f>
        <v>88000</v>
      </c>
      <c r="I7" s="876">
        <f>SUM(I8:I11)</f>
        <v>88000</v>
      </c>
      <c r="J7" s="876">
        <f t="shared" ref="J7:K7" si="1">SUM(J8:J11)</f>
        <v>88000</v>
      </c>
      <c r="K7" s="876">
        <f t="shared" si="1"/>
        <v>88000</v>
      </c>
      <c r="L7" s="848">
        <f>SUM(L8:L11)</f>
        <v>88000</v>
      </c>
      <c r="M7" s="827"/>
      <c r="N7" s="877"/>
    </row>
    <row r="8" spans="1:14" ht="12" customHeight="1" outlineLevel="1" x14ac:dyDescent="0.25">
      <c r="A8" s="588" t="s">
        <v>76</v>
      </c>
      <c r="B8" s="878" t="s">
        <v>149</v>
      </c>
      <c r="C8" s="820" t="s">
        <v>263</v>
      </c>
      <c r="D8" s="820" t="s">
        <v>54</v>
      </c>
      <c r="E8" s="821"/>
      <c r="F8" s="821"/>
      <c r="G8" s="821"/>
      <c r="H8" s="821"/>
      <c r="I8" s="821"/>
      <c r="J8" s="821"/>
      <c r="K8" s="821"/>
      <c r="L8" s="849"/>
      <c r="M8" s="828"/>
      <c r="N8" s="879"/>
    </row>
    <row r="9" spans="1:14" ht="12" customHeight="1" outlineLevel="1" x14ac:dyDescent="0.25">
      <c r="A9" s="588" t="s">
        <v>77</v>
      </c>
      <c r="B9" s="878" t="s">
        <v>149</v>
      </c>
      <c r="C9" s="820" t="s">
        <v>263</v>
      </c>
      <c r="D9" s="820" t="s">
        <v>446</v>
      </c>
      <c r="E9" s="821"/>
      <c r="F9" s="821"/>
      <c r="G9" s="821"/>
      <c r="H9" s="821"/>
      <c r="I9" s="821"/>
      <c r="J9" s="821"/>
      <c r="K9" s="821"/>
      <c r="L9" s="849"/>
      <c r="M9" s="828"/>
      <c r="N9" s="879"/>
    </row>
    <row r="10" spans="1:14" ht="12" customHeight="1" outlineLevel="1" x14ac:dyDescent="0.25">
      <c r="A10" s="588" t="s">
        <v>81</v>
      </c>
      <c r="B10" s="878" t="s">
        <v>149</v>
      </c>
      <c r="C10" s="820" t="s">
        <v>263</v>
      </c>
      <c r="D10" s="820" t="s">
        <v>165</v>
      </c>
      <c r="E10" s="821">
        <v>88000</v>
      </c>
      <c r="F10" s="821">
        <v>88000</v>
      </c>
      <c r="G10" s="821">
        <v>88000</v>
      </c>
      <c r="H10" s="821">
        <v>88000</v>
      </c>
      <c r="I10" s="821">
        <v>88000</v>
      </c>
      <c r="J10" s="821">
        <v>88000</v>
      </c>
      <c r="K10" s="821">
        <v>88000</v>
      </c>
      <c r="L10" s="849">
        <v>88000</v>
      </c>
      <c r="M10" s="828"/>
      <c r="N10" s="879"/>
    </row>
    <row r="11" spans="1:14" ht="12" customHeight="1" outlineLevel="1" x14ac:dyDescent="0.25">
      <c r="A11" s="588" t="s">
        <v>82</v>
      </c>
      <c r="B11" s="878" t="s">
        <v>149</v>
      </c>
      <c r="C11" s="820" t="s">
        <v>263</v>
      </c>
      <c r="D11" s="820" t="s">
        <v>112</v>
      </c>
      <c r="E11" s="821"/>
      <c r="F11" s="821">
        <v>33000</v>
      </c>
      <c r="G11" s="821"/>
      <c r="H11" s="821"/>
      <c r="I11" s="821"/>
      <c r="J11" s="821"/>
      <c r="K11" s="821"/>
      <c r="L11" s="850"/>
      <c r="M11" s="828"/>
      <c r="N11" s="879"/>
    </row>
    <row r="12" spans="1:14" ht="12" customHeight="1" x14ac:dyDescent="0.25">
      <c r="A12" s="587">
        <v>2</v>
      </c>
      <c r="B12" s="874" t="s">
        <v>149</v>
      </c>
      <c r="C12" s="875"/>
      <c r="D12" s="875" t="s">
        <v>55</v>
      </c>
      <c r="E12" s="876"/>
      <c r="F12" s="876"/>
      <c r="G12" s="876"/>
      <c r="H12" s="876"/>
      <c r="I12" s="876"/>
      <c r="J12" s="876"/>
      <c r="K12" s="876"/>
      <c r="L12" s="848"/>
      <c r="M12" s="827"/>
      <c r="N12" s="877"/>
    </row>
    <row r="13" spans="1:14" ht="12" customHeight="1" x14ac:dyDescent="0.25">
      <c r="A13" s="587">
        <v>3</v>
      </c>
      <c r="B13" s="874" t="s">
        <v>149</v>
      </c>
      <c r="C13" s="875"/>
      <c r="D13" s="875" t="s">
        <v>126</v>
      </c>
      <c r="E13" s="880">
        <v>3332</v>
      </c>
      <c r="F13" s="880">
        <v>2830</v>
      </c>
      <c r="G13" s="880">
        <v>26130</v>
      </c>
      <c r="H13" s="880">
        <f>SUM(H14:H19)</f>
        <v>26220</v>
      </c>
      <c r="I13" s="880">
        <f>SUM(I14:I19)</f>
        <v>32740</v>
      </c>
      <c r="J13" s="880">
        <f t="shared" ref="J13:K13" si="2">SUM(J14:J19)</f>
        <v>29510</v>
      </c>
      <c r="K13" s="880">
        <f t="shared" si="2"/>
        <v>30900</v>
      </c>
      <c r="L13" s="851">
        <f>SUM(L14:L19)</f>
        <v>24000</v>
      </c>
      <c r="M13" s="829"/>
      <c r="N13" s="881"/>
    </row>
    <row r="14" spans="1:14" ht="12" customHeight="1" outlineLevel="1" x14ac:dyDescent="0.25">
      <c r="A14" s="590" t="s">
        <v>208</v>
      </c>
      <c r="B14" s="878" t="s">
        <v>149</v>
      </c>
      <c r="C14" s="820" t="s">
        <v>267</v>
      </c>
      <c r="D14" s="882" t="s">
        <v>281</v>
      </c>
      <c r="E14" s="823">
        <v>670</v>
      </c>
      <c r="F14" s="823">
        <v>670</v>
      </c>
      <c r="G14" s="823">
        <v>670</v>
      </c>
      <c r="H14" s="823">
        <v>670</v>
      </c>
      <c r="I14" s="823">
        <v>600</v>
      </c>
      <c r="J14" s="823">
        <v>0</v>
      </c>
      <c r="K14" s="823">
        <v>0</v>
      </c>
      <c r="L14" s="852">
        <v>0</v>
      </c>
      <c r="M14" s="830"/>
      <c r="N14" s="883"/>
    </row>
    <row r="15" spans="1:14" ht="12" customHeight="1" outlineLevel="1" x14ac:dyDescent="0.25">
      <c r="A15" s="590" t="s">
        <v>209</v>
      </c>
      <c r="B15" s="878" t="s">
        <v>149</v>
      </c>
      <c r="C15" s="820" t="s">
        <v>268</v>
      </c>
      <c r="D15" s="882" t="s">
        <v>281</v>
      </c>
      <c r="E15" s="823">
        <v>10</v>
      </c>
      <c r="F15" s="823">
        <v>10</v>
      </c>
      <c r="G15" s="823">
        <v>10</v>
      </c>
      <c r="H15" s="823">
        <v>0</v>
      </c>
      <c r="I15" s="823">
        <v>0</v>
      </c>
      <c r="J15" s="823">
        <v>0</v>
      </c>
      <c r="K15" s="823">
        <v>0</v>
      </c>
      <c r="L15" s="852">
        <v>0</v>
      </c>
      <c r="M15" s="831"/>
      <c r="N15" s="884"/>
    </row>
    <row r="16" spans="1:14" ht="12" customHeight="1" outlineLevel="1" x14ac:dyDescent="0.25">
      <c r="A16" s="590" t="s">
        <v>210</v>
      </c>
      <c r="B16" s="878" t="s">
        <v>149</v>
      </c>
      <c r="C16" s="820" t="s">
        <v>269</v>
      </c>
      <c r="D16" s="882" t="s">
        <v>281</v>
      </c>
      <c r="E16" s="823">
        <v>150</v>
      </c>
      <c r="F16" s="823">
        <v>150</v>
      </c>
      <c r="G16" s="823">
        <v>250</v>
      </c>
      <c r="H16" s="823">
        <v>250</v>
      </c>
      <c r="I16" s="823">
        <v>630</v>
      </c>
      <c r="J16" s="823"/>
      <c r="K16" s="823"/>
      <c r="L16" s="852"/>
      <c r="M16" s="831"/>
      <c r="N16" s="884"/>
    </row>
    <row r="17" spans="1:18" ht="12" customHeight="1" outlineLevel="1" x14ac:dyDescent="0.25">
      <c r="A17" s="590" t="s">
        <v>211</v>
      </c>
      <c r="B17" s="878" t="s">
        <v>149</v>
      </c>
      <c r="C17" s="820" t="s">
        <v>270</v>
      </c>
      <c r="D17" s="882" t="s">
        <v>281</v>
      </c>
      <c r="E17" s="823"/>
      <c r="F17" s="823"/>
      <c r="G17" s="823">
        <v>23000</v>
      </c>
      <c r="H17" s="823">
        <v>23000</v>
      </c>
      <c r="I17" s="823">
        <v>29000</v>
      </c>
      <c r="J17" s="823">
        <v>26000</v>
      </c>
      <c r="K17" s="823">
        <v>27000</v>
      </c>
      <c r="L17" s="852">
        <v>21000</v>
      </c>
      <c r="M17" s="831"/>
      <c r="N17" s="884"/>
    </row>
    <row r="18" spans="1:18" ht="12" customHeight="1" outlineLevel="1" x14ac:dyDescent="0.25">
      <c r="A18" s="590" t="s">
        <v>212</v>
      </c>
      <c r="B18" s="878" t="s">
        <v>149</v>
      </c>
      <c r="C18" s="820" t="s">
        <v>271</v>
      </c>
      <c r="D18" s="882" t="s">
        <v>281</v>
      </c>
      <c r="E18" s="823">
        <v>2</v>
      </c>
      <c r="F18" s="823">
        <v>0</v>
      </c>
      <c r="G18" s="823">
        <v>0</v>
      </c>
      <c r="H18" s="823">
        <v>0</v>
      </c>
      <c r="I18" s="823">
        <v>0</v>
      </c>
      <c r="J18" s="823">
        <v>0</v>
      </c>
      <c r="K18" s="823">
        <v>0</v>
      </c>
      <c r="L18" s="852">
        <v>0</v>
      </c>
      <c r="M18" s="830"/>
      <c r="N18" s="883"/>
    </row>
    <row r="19" spans="1:18" ht="12" customHeight="1" outlineLevel="1" x14ac:dyDescent="0.25">
      <c r="A19" s="590" t="s">
        <v>213</v>
      </c>
      <c r="B19" s="878" t="s">
        <v>149</v>
      </c>
      <c r="C19" s="820" t="s">
        <v>263</v>
      </c>
      <c r="D19" s="882" t="s">
        <v>281</v>
      </c>
      <c r="E19" s="823">
        <v>2500</v>
      </c>
      <c r="F19" s="823">
        <v>2000</v>
      </c>
      <c r="G19" s="823">
        <v>2200</v>
      </c>
      <c r="H19" s="823">
        <v>2300</v>
      </c>
      <c r="I19" s="823">
        <v>2510</v>
      </c>
      <c r="J19" s="823">
        <v>3510</v>
      </c>
      <c r="K19" s="823">
        <v>3900</v>
      </c>
      <c r="L19" s="853">
        <v>3000</v>
      </c>
      <c r="M19" s="831"/>
      <c r="N19" s="884"/>
    </row>
    <row r="20" spans="1:18" s="620" customFormat="1" ht="12" customHeight="1" thickBot="1" x14ac:dyDescent="0.25">
      <c r="A20" s="885">
        <v>4</v>
      </c>
      <c r="B20" s="591" t="s">
        <v>149</v>
      </c>
      <c r="C20" s="592" t="s">
        <v>263</v>
      </c>
      <c r="D20" s="592" t="s">
        <v>127</v>
      </c>
      <c r="E20" s="652"/>
      <c r="F20" s="652"/>
      <c r="G20" s="652"/>
      <c r="H20" s="652"/>
      <c r="I20" s="652"/>
      <c r="J20" s="652"/>
      <c r="K20" s="652"/>
      <c r="L20" s="854"/>
      <c r="M20" s="832"/>
      <c r="N20" s="886"/>
      <c r="O20" s="567"/>
    </row>
    <row r="21" spans="1:18" ht="12" customHeight="1" x14ac:dyDescent="0.25">
      <c r="A21" s="593" t="s">
        <v>264</v>
      </c>
      <c r="B21" s="594" t="s">
        <v>455</v>
      </c>
      <c r="C21" s="595" t="s">
        <v>16</v>
      </c>
      <c r="D21" s="596" t="s">
        <v>456</v>
      </c>
      <c r="E21" s="654">
        <f>E90+E97+E99+E103+E105+E109+E111+E113+E115+E117+E120+E123+E125+E127+E159</f>
        <v>201826</v>
      </c>
      <c r="F21" s="654">
        <v>210232.25</v>
      </c>
      <c r="G21" s="654">
        <v>212103</v>
      </c>
      <c r="H21" s="654">
        <f>H90+H97+H99+H103+H105+H109+H111+H113+H115+H117+H120+H123+H125+H127+H159</f>
        <v>226006</v>
      </c>
      <c r="I21" s="654">
        <f>I90++I93+I97+I99+I103+I105+I109+I111+I113+I115+I117+I120+I123+I125+I127+I159</f>
        <v>237163</v>
      </c>
      <c r="J21" s="654">
        <f t="shared" ref="J21:K21" si="3">J90++J93+J97+J99+J103+J105+J109+J111+J113+J115+J117+J120+J123+J125+J127+J159</f>
        <v>248904</v>
      </c>
      <c r="K21" s="654">
        <f t="shared" si="3"/>
        <v>264207</v>
      </c>
      <c r="L21" s="855">
        <f>L90++L93+L97+L99+L103+L105+L109+L111+L113+L115+L117+L120+L123+L125+L127+L159</f>
        <v>275725</v>
      </c>
      <c r="M21" s="833"/>
      <c r="N21" s="597"/>
      <c r="P21" s="620"/>
      <c r="Q21" s="620"/>
    </row>
    <row r="22" spans="1:18" ht="12" customHeight="1" x14ac:dyDescent="0.25">
      <c r="A22" s="818">
        <v>5</v>
      </c>
      <c r="B22" s="822" t="s">
        <v>457</v>
      </c>
      <c r="C22" s="820" t="s">
        <v>263</v>
      </c>
      <c r="D22" s="820" t="s">
        <v>49</v>
      </c>
      <c r="E22" s="821">
        <v>7050</v>
      </c>
      <c r="F22" s="821">
        <v>7050</v>
      </c>
      <c r="G22" s="821">
        <v>6900</v>
      </c>
      <c r="H22" s="821">
        <v>8500</v>
      </c>
      <c r="I22" s="821">
        <v>8500</v>
      </c>
      <c r="J22" s="821">
        <v>9450</v>
      </c>
      <c r="K22" s="821">
        <v>13650</v>
      </c>
      <c r="L22" s="856">
        <v>15000</v>
      </c>
      <c r="M22" s="834" t="s">
        <v>295</v>
      </c>
      <c r="N22" s="599" t="s">
        <v>113</v>
      </c>
      <c r="P22" s="620"/>
      <c r="Q22" s="620"/>
      <c r="R22" s="939"/>
    </row>
    <row r="23" spans="1:18" s="573" customFormat="1" ht="12" customHeight="1" x14ac:dyDescent="0.25">
      <c r="A23" s="818">
        <f>A22+1</f>
        <v>6</v>
      </c>
      <c r="B23" s="822" t="s">
        <v>457</v>
      </c>
      <c r="C23" s="820" t="s">
        <v>263</v>
      </c>
      <c r="D23" s="820" t="s">
        <v>48</v>
      </c>
      <c r="E23" s="821">
        <v>1600</v>
      </c>
      <c r="F23" s="821">
        <v>1900</v>
      </c>
      <c r="G23" s="821">
        <v>2000</v>
      </c>
      <c r="H23" s="821">
        <v>1800</v>
      </c>
      <c r="I23" s="821">
        <v>1100</v>
      </c>
      <c r="J23" s="821">
        <v>1200</v>
      </c>
      <c r="K23" s="821">
        <v>1800</v>
      </c>
      <c r="L23" s="856">
        <v>0</v>
      </c>
      <c r="M23" s="834" t="s">
        <v>296</v>
      </c>
      <c r="N23" s="599" t="s">
        <v>360</v>
      </c>
      <c r="O23" s="567"/>
      <c r="P23" s="620"/>
      <c r="Q23" s="620"/>
    </row>
    <row r="24" spans="1:18" s="573" customFormat="1" ht="12" customHeight="1" x14ac:dyDescent="0.25">
      <c r="A24" s="818">
        <f t="shared" ref="A24:A26" si="4">A23+1</f>
        <v>7</v>
      </c>
      <c r="B24" s="598" t="s">
        <v>183</v>
      </c>
      <c r="C24" s="820" t="s">
        <v>263</v>
      </c>
      <c r="D24" s="820" t="s">
        <v>532</v>
      </c>
      <c r="E24" s="821"/>
      <c r="F24" s="821"/>
      <c r="G24" s="821"/>
      <c r="H24" s="821"/>
      <c r="I24" s="821"/>
      <c r="J24" s="821"/>
      <c r="K24" s="821"/>
      <c r="L24" s="856">
        <v>2111</v>
      </c>
      <c r="M24" s="834" t="s">
        <v>530</v>
      </c>
      <c r="N24" s="599" t="s">
        <v>531</v>
      </c>
      <c r="O24" s="567"/>
      <c r="P24" s="620"/>
      <c r="Q24" s="620"/>
    </row>
    <row r="25" spans="1:18" ht="12" customHeight="1" x14ac:dyDescent="0.25">
      <c r="A25" s="818">
        <f t="shared" si="4"/>
        <v>8</v>
      </c>
      <c r="B25" s="822" t="s">
        <v>457</v>
      </c>
      <c r="C25" s="820" t="s">
        <v>263</v>
      </c>
      <c r="D25" s="820" t="s">
        <v>42</v>
      </c>
      <c r="E25" s="821">
        <v>900</v>
      </c>
      <c r="F25" s="821">
        <v>900</v>
      </c>
      <c r="G25" s="821">
        <v>1300</v>
      </c>
      <c r="H25" s="821">
        <v>1300</v>
      </c>
      <c r="I25" s="821">
        <v>1300</v>
      </c>
      <c r="J25" s="821">
        <v>1300</v>
      </c>
      <c r="K25" s="821">
        <v>1300</v>
      </c>
      <c r="L25" s="856">
        <v>800</v>
      </c>
      <c r="M25" s="834" t="s">
        <v>215</v>
      </c>
      <c r="N25" s="599" t="s">
        <v>113</v>
      </c>
      <c r="P25" s="620"/>
      <c r="Q25" s="620"/>
    </row>
    <row r="26" spans="1:18" ht="12" customHeight="1" x14ac:dyDescent="0.25">
      <c r="A26" s="818">
        <f t="shared" si="4"/>
        <v>9</v>
      </c>
      <c r="B26" s="598" t="s">
        <v>183</v>
      </c>
      <c r="C26" s="820" t="s">
        <v>263</v>
      </c>
      <c r="D26" s="820" t="s">
        <v>73</v>
      </c>
      <c r="E26" s="821">
        <v>8800</v>
      </c>
      <c r="F26" s="821">
        <v>8000</v>
      </c>
      <c r="G26" s="821">
        <v>0</v>
      </c>
      <c r="H26" s="821">
        <v>0</v>
      </c>
      <c r="I26" s="821">
        <v>0</v>
      </c>
      <c r="J26" s="821"/>
      <c r="K26" s="821"/>
      <c r="L26" s="856"/>
      <c r="M26" s="834" t="s">
        <v>216</v>
      </c>
      <c r="N26" s="599" t="s">
        <v>114</v>
      </c>
      <c r="P26" s="620"/>
      <c r="Q26" s="620"/>
    </row>
    <row r="27" spans="1:18" ht="12" customHeight="1" x14ac:dyDescent="0.25">
      <c r="A27" s="818">
        <f t="shared" ref="A27:A46" si="5">A26+1</f>
        <v>10</v>
      </c>
      <c r="B27" s="822" t="s">
        <v>457</v>
      </c>
      <c r="C27" s="820" t="s">
        <v>263</v>
      </c>
      <c r="D27" s="820" t="s">
        <v>43</v>
      </c>
      <c r="E27" s="821">
        <v>2430</v>
      </c>
      <c r="F27" s="821">
        <v>1200</v>
      </c>
      <c r="G27" s="821">
        <v>1100</v>
      </c>
      <c r="H27" s="821">
        <v>1100</v>
      </c>
      <c r="I27" s="821">
        <v>1100</v>
      </c>
      <c r="J27" s="821">
        <v>1300</v>
      </c>
      <c r="K27" s="821">
        <v>1800</v>
      </c>
      <c r="L27" s="856">
        <v>900</v>
      </c>
      <c r="M27" s="834" t="s">
        <v>217</v>
      </c>
      <c r="N27" s="599" t="s">
        <v>360</v>
      </c>
      <c r="P27" s="620"/>
      <c r="Q27" s="620"/>
    </row>
    <row r="28" spans="1:18" ht="12" customHeight="1" x14ac:dyDescent="0.25">
      <c r="A28" s="818">
        <f t="shared" si="5"/>
        <v>11</v>
      </c>
      <c r="B28" s="598" t="s">
        <v>183</v>
      </c>
      <c r="C28" s="820" t="s">
        <v>263</v>
      </c>
      <c r="D28" s="820" t="s">
        <v>366</v>
      </c>
      <c r="E28" s="821">
        <v>450</v>
      </c>
      <c r="F28" s="821">
        <v>670</v>
      </c>
      <c r="G28" s="821">
        <v>670</v>
      </c>
      <c r="H28" s="821">
        <v>750</v>
      </c>
      <c r="I28" s="821">
        <v>980</v>
      </c>
      <c r="J28" s="821"/>
      <c r="K28" s="821"/>
      <c r="L28" s="856"/>
      <c r="M28" s="834" t="s">
        <v>218</v>
      </c>
      <c r="N28" s="599" t="s">
        <v>361</v>
      </c>
      <c r="P28" s="620"/>
      <c r="Q28" s="620"/>
    </row>
    <row r="29" spans="1:18" ht="12" customHeight="1" x14ac:dyDescent="0.25">
      <c r="A29" s="818">
        <f t="shared" si="5"/>
        <v>12</v>
      </c>
      <c r="B29" s="598" t="s">
        <v>183</v>
      </c>
      <c r="C29" s="820" t="s">
        <v>263</v>
      </c>
      <c r="D29" s="820" t="s">
        <v>50</v>
      </c>
      <c r="E29" s="821">
        <v>300</v>
      </c>
      <c r="F29" s="821">
        <v>350</v>
      </c>
      <c r="G29" s="821">
        <v>770</v>
      </c>
      <c r="H29" s="821">
        <v>810</v>
      </c>
      <c r="I29" s="821">
        <v>795</v>
      </c>
      <c r="J29" s="821">
        <v>795</v>
      </c>
      <c r="K29" s="821">
        <v>795</v>
      </c>
      <c r="L29" s="856">
        <v>795</v>
      </c>
      <c r="M29" s="834" t="s">
        <v>219</v>
      </c>
      <c r="N29" s="599" t="s">
        <v>361</v>
      </c>
      <c r="P29" s="620"/>
      <c r="Q29" s="620"/>
    </row>
    <row r="30" spans="1:18" ht="12" customHeight="1" x14ac:dyDescent="0.25">
      <c r="A30" s="818">
        <f t="shared" si="5"/>
        <v>13</v>
      </c>
      <c r="B30" s="598" t="s">
        <v>183</v>
      </c>
      <c r="C30" s="820" t="s">
        <v>263</v>
      </c>
      <c r="D30" s="820" t="s">
        <v>367</v>
      </c>
      <c r="E30" s="821">
        <v>100</v>
      </c>
      <c r="F30" s="821">
        <v>50</v>
      </c>
      <c r="G30" s="821">
        <v>50</v>
      </c>
      <c r="H30" s="821">
        <v>30</v>
      </c>
      <c r="I30" s="821">
        <v>400</v>
      </c>
      <c r="J30" s="821">
        <v>500</v>
      </c>
      <c r="K30" s="821">
        <v>500</v>
      </c>
      <c r="L30" s="856">
        <v>600</v>
      </c>
      <c r="M30" s="834" t="s">
        <v>220</v>
      </c>
      <c r="N30" s="599" t="s">
        <v>253</v>
      </c>
      <c r="P30" s="620"/>
      <c r="Q30" s="620"/>
    </row>
    <row r="31" spans="1:18" ht="12" customHeight="1" x14ac:dyDescent="0.25">
      <c r="A31" s="818">
        <f t="shared" si="5"/>
        <v>14</v>
      </c>
      <c r="B31" s="598" t="s">
        <v>183</v>
      </c>
      <c r="C31" s="820" t="s">
        <v>263</v>
      </c>
      <c r="D31" s="820" t="s">
        <v>51</v>
      </c>
      <c r="E31" s="821">
        <v>500</v>
      </c>
      <c r="F31" s="821">
        <v>500</v>
      </c>
      <c r="G31" s="821">
        <v>500</v>
      </c>
      <c r="H31" s="821">
        <v>500</v>
      </c>
      <c r="I31" s="821">
        <v>500</v>
      </c>
      <c r="J31" s="821">
        <v>500</v>
      </c>
      <c r="K31" s="821">
        <v>500</v>
      </c>
      <c r="L31" s="856">
        <v>500</v>
      </c>
      <c r="M31" s="834" t="s">
        <v>221</v>
      </c>
      <c r="N31" s="599" t="s">
        <v>253</v>
      </c>
      <c r="P31" s="620"/>
      <c r="Q31" s="620"/>
    </row>
    <row r="32" spans="1:18" ht="12" customHeight="1" x14ac:dyDescent="0.25">
      <c r="A32" s="818">
        <f t="shared" si="5"/>
        <v>15</v>
      </c>
      <c r="B32" s="598" t="s">
        <v>183</v>
      </c>
      <c r="C32" s="820" t="s">
        <v>263</v>
      </c>
      <c r="D32" s="887" t="s">
        <v>74</v>
      </c>
      <c r="E32" s="821">
        <v>1085</v>
      </c>
      <c r="F32" s="821">
        <v>1200</v>
      </c>
      <c r="G32" s="821">
        <v>1275</v>
      </c>
      <c r="H32" s="821">
        <v>1550</v>
      </c>
      <c r="I32" s="821">
        <v>1550</v>
      </c>
      <c r="J32" s="821">
        <v>2000</v>
      </c>
      <c r="K32" s="821">
        <v>2500</v>
      </c>
      <c r="L32" s="856">
        <v>2500</v>
      </c>
      <c r="M32" s="834" t="s">
        <v>222</v>
      </c>
      <c r="N32" s="599" t="s">
        <v>528</v>
      </c>
      <c r="P32" s="620"/>
      <c r="Q32" s="620"/>
    </row>
    <row r="33" spans="1:17" ht="12" customHeight="1" x14ac:dyDescent="0.25">
      <c r="A33" s="818">
        <f t="shared" si="5"/>
        <v>16</v>
      </c>
      <c r="B33" s="598" t="s">
        <v>183</v>
      </c>
      <c r="C33" s="820" t="s">
        <v>263</v>
      </c>
      <c r="D33" s="820" t="s">
        <v>75</v>
      </c>
      <c r="E33" s="821">
        <v>600</v>
      </c>
      <c r="F33" s="821">
        <v>600</v>
      </c>
      <c r="G33" s="821">
        <v>370</v>
      </c>
      <c r="H33" s="821">
        <v>450</v>
      </c>
      <c r="I33" s="821">
        <v>450</v>
      </c>
      <c r="J33" s="821">
        <v>550</v>
      </c>
      <c r="K33" s="821">
        <v>1107</v>
      </c>
      <c r="L33" s="856">
        <v>1106</v>
      </c>
      <c r="M33" s="834" t="s">
        <v>223</v>
      </c>
      <c r="N33" s="599" t="s">
        <v>113</v>
      </c>
      <c r="P33" s="620"/>
      <c r="Q33" s="620"/>
    </row>
    <row r="34" spans="1:17" ht="12" customHeight="1" x14ac:dyDescent="0.25">
      <c r="A34" s="818">
        <f t="shared" si="5"/>
        <v>17</v>
      </c>
      <c r="B34" s="598" t="s">
        <v>183</v>
      </c>
      <c r="C34" s="820" t="s">
        <v>263</v>
      </c>
      <c r="D34" s="887" t="s">
        <v>60</v>
      </c>
      <c r="E34" s="821">
        <v>1521</v>
      </c>
      <c r="F34" s="821">
        <v>1721</v>
      </c>
      <c r="G34" s="821">
        <v>1791</v>
      </c>
      <c r="H34" s="821">
        <v>1682</v>
      </c>
      <c r="I34" s="821">
        <v>1682</v>
      </c>
      <c r="J34" s="821">
        <v>1800</v>
      </c>
      <c r="K34" s="821">
        <v>2050</v>
      </c>
      <c r="L34" s="856">
        <v>2030</v>
      </c>
      <c r="M34" s="834" t="s">
        <v>224</v>
      </c>
      <c r="N34" s="599" t="s">
        <v>528</v>
      </c>
      <c r="P34" s="620"/>
      <c r="Q34" s="620"/>
    </row>
    <row r="35" spans="1:17" ht="12" customHeight="1" x14ac:dyDescent="0.25">
      <c r="A35" s="818">
        <f t="shared" si="5"/>
        <v>18</v>
      </c>
      <c r="B35" s="598" t="s">
        <v>183</v>
      </c>
      <c r="C35" s="820" t="s">
        <v>263</v>
      </c>
      <c r="D35" s="887" t="s">
        <v>368</v>
      </c>
      <c r="E35" s="821">
        <v>180</v>
      </c>
      <c r="F35" s="821">
        <v>180</v>
      </c>
      <c r="G35" s="821">
        <v>150</v>
      </c>
      <c r="H35" s="821">
        <v>100</v>
      </c>
      <c r="I35" s="821">
        <v>100</v>
      </c>
      <c r="J35" s="821">
        <v>100</v>
      </c>
      <c r="K35" s="821">
        <v>100</v>
      </c>
      <c r="L35" s="856">
        <v>100</v>
      </c>
      <c r="M35" s="834" t="s">
        <v>225</v>
      </c>
      <c r="N35" s="599" t="s">
        <v>528</v>
      </c>
      <c r="P35" s="620"/>
      <c r="Q35" s="620"/>
    </row>
    <row r="36" spans="1:17" ht="12" customHeight="1" x14ac:dyDescent="0.25">
      <c r="A36" s="818">
        <f t="shared" si="5"/>
        <v>19</v>
      </c>
      <c r="B36" s="598" t="s">
        <v>183</v>
      </c>
      <c r="C36" s="820" t="s">
        <v>263</v>
      </c>
      <c r="D36" s="820" t="s">
        <v>52</v>
      </c>
      <c r="E36" s="821">
        <v>1795</v>
      </c>
      <c r="F36" s="821">
        <v>1885</v>
      </c>
      <c r="G36" s="821">
        <v>2335</v>
      </c>
      <c r="H36" s="821">
        <v>1915</v>
      </c>
      <c r="I36" s="821">
        <v>1915</v>
      </c>
      <c r="J36" s="821">
        <v>2011</v>
      </c>
      <c r="K36" s="821">
        <v>1800</v>
      </c>
      <c r="L36" s="856">
        <v>1600</v>
      </c>
      <c r="M36" s="834" t="s">
        <v>226</v>
      </c>
      <c r="N36" s="599" t="s">
        <v>116</v>
      </c>
      <c r="P36" s="620"/>
      <c r="Q36" s="620"/>
    </row>
    <row r="37" spans="1:17" ht="12" customHeight="1" x14ac:dyDescent="0.25">
      <c r="A37" s="818">
        <f t="shared" si="5"/>
        <v>20</v>
      </c>
      <c r="B37" s="598" t="s">
        <v>183</v>
      </c>
      <c r="C37" s="820" t="s">
        <v>263</v>
      </c>
      <c r="D37" s="820" t="s">
        <v>56</v>
      </c>
      <c r="E37" s="821">
        <v>600</v>
      </c>
      <c r="F37" s="821">
        <v>600</v>
      </c>
      <c r="G37" s="821">
        <v>624</v>
      </c>
      <c r="H37" s="821">
        <v>600</v>
      </c>
      <c r="I37" s="821">
        <v>590</v>
      </c>
      <c r="J37" s="821">
        <v>650</v>
      </c>
      <c r="K37" s="821">
        <v>690</v>
      </c>
      <c r="L37" s="856">
        <v>770</v>
      </c>
      <c r="M37" s="834" t="s">
        <v>227</v>
      </c>
      <c r="N37" s="599" t="s">
        <v>254</v>
      </c>
      <c r="P37" s="620"/>
      <c r="Q37" s="620"/>
    </row>
    <row r="38" spans="1:17" ht="12" customHeight="1" x14ac:dyDescent="0.25">
      <c r="A38" s="818">
        <f t="shared" si="5"/>
        <v>21</v>
      </c>
      <c r="B38" s="598" t="s">
        <v>183</v>
      </c>
      <c r="C38" s="820" t="s">
        <v>263</v>
      </c>
      <c r="D38" s="820" t="s">
        <v>57</v>
      </c>
      <c r="E38" s="821">
        <v>400</v>
      </c>
      <c r="F38" s="821">
        <v>0</v>
      </c>
      <c r="G38" s="821">
        <v>0</v>
      </c>
      <c r="H38" s="821"/>
      <c r="I38" s="821"/>
      <c r="J38" s="821"/>
      <c r="K38" s="821"/>
      <c r="L38" s="857"/>
      <c r="M38" s="834" t="s">
        <v>229</v>
      </c>
      <c r="N38" s="599" t="s">
        <v>254</v>
      </c>
      <c r="P38" s="620"/>
      <c r="Q38" s="620"/>
    </row>
    <row r="39" spans="1:17" ht="12" customHeight="1" x14ac:dyDescent="0.25">
      <c r="A39" s="818">
        <f t="shared" si="5"/>
        <v>22</v>
      </c>
      <c r="B39" s="598" t="s">
        <v>183</v>
      </c>
      <c r="C39" s="820" t="s">
        <v>263</v>
      </c>
      <c r="D39" s="820" t="s">
        <v>166</v>
      </c>
      <c r="E39" s="821">
        <v>1800</v>
      </c>
      <c r="F39" s="821">
        <v>2500</v>
      </c>
      <c r="G39" s="821">
        <v>2600</v>
      </c>
      <c r="H39" s="821">
        <v>2600</v>
      </c>
      <c r="I39" s="821">
        <v>0</v>
      </c>
      <c r="J39" s="821">
        <v>0</v>
      </c>
      <c r="K39" s="821">
        <v>0</v>
      </c>
      <c r="L39" s="856">
        <v>0</v>
      </c>
      <c r="M39" s="834" t="s">
        <v>228</v>
      </c>
      <c r="N39" s="599" t="s">
        <v>254</v>
      </c>
      <c r="P39" s="620"/>
      <c r="Q39" s="620"/>
    </row>
    <row r="40" spans="1:17" ht="12" customHeight="1" x14ac:dyDescent="0.25">
      <c r="A40" s="818">
        <f t="shared" si="5"/>
        <v>23</v>
      </c>
      <c r="B40" s="598" t="s">
        <v>183</v>
      </c>
      <c r="C40" s="820" t="s">
        <v>263</v>
      </c>
      <c r="D40" s="820" t="s">
        <v>442</v>
      </c>
      <c r="E40" s="821">
        <v>19000</v>
      </c>
      <c r="F40" s="821">
        <v>20000</v>
      </c>
      <c r="G40" s="821">
        <v>20000</v>
      </c>
      <c r="H40" s="821">
        <v>20000</v>
      </c>
      <c r="I40" s="821">
        <v>20000</v>
      </c>
      <c r="J40" s="821">
        <v>20000</v>
      </c>
      <c r="K40" s="821">
        <v>20000</v>
      </c>
      <c r="L40" s="856">
        <v>20000</v>
      </c>
      <c r="M40" s="834" t="s">
        <v>230</v>
      </c>
      <c r="N40" s="599" t="s">
        <v>253</v>
      </c>
      <c r="P40" s="620"/>
      <c r="Q40" s="620"/>
    </row>
    <row r="41" spans="1:17" ht="12" customHeight="1" x14ac:dyDescent="0.25">
      <c r="A41" s="818">
        <f>A40+1</f>
        <v>24</v>
      </c>
      <c r="B41" s="598" t="s">
        <v>183</v>
      </c>
      <c r="C41" s="820" t="s">
        <v>263</v>
      </c>
      <c r="D41" s="820" t="s">
        <v>53</v>
      </c>
      <c r="E41" s="821">
        <v>70</v>
      </c>
      <c r="F41" s="821">
        <v>70</v>
      </c>
      <c r="G41" s="821">
        <v>70</v>
      </c>
      <c r="H41" s="821">
        <v>50</v>
      </c>
      <c r="I41" s="821">
        <v>50</v>
      </c>
      <c r="J41" s="821">
        <v>50</v>
      </c>
      <c r="K41" s="821">
        <v>50</v>
      </c>
      <c r="L41" s="856">
        <v>90</v>
      </c>
      <c r="M41" s="834" t="s">
        <v>231</v>
      </c>
      <c r="N41" s="599" t="s">
        <v>360</v>
      </c>
      <c r="P41" s="620"/>
      <c r="Q41" s="620"/>
    </row>
    <row r="42" spans="1:17" ht="12" customHeight="1" x14ac:dyDescent="0.25">
      <c r="A42" s="818">
        <f t="shared" si="5"/>
        <v>25</v>
      </c>
      <c r="B42" s="598" t="s">
        <v>183</v>
      </c>
      <c r="C42" s="820" t="s">
        <v>263</v>
      </c>
      <c r="D42" s="820" t="s">
        <v>58</v>
      </c>
      <c r="E42" s="821">
        <v>1000</v>
      </c>
      <c r="F42" s="821">
        <v>0</v>
      </c>
      <c r="G42" s="821">
        <v>0</v>
      </c>
      <c r="H42" s="821"/>
      <c r="I42" s="821"/>
      <c r="J42" s="821"/>
      <c r="K42" s="821"/>
      <c r="L42" s="857"/>
      <c r="M42" s="834" t="s">
        <v>232</v>
      </c>
      <c r="N42" s="599" t="s">
        <v>349</v>
      </c>
      <c r="P42" s="620"/>
      <c r="Q42" s="620"/>
    </row>
    <row r="43" spans="1:17" ht="12" customHeight="1" x14ac:dyDescent="0.25">
      <c r="A43" s="818">
        <f t="shared" si="5"/>
        <v>26</v>
      </c>
      <c r="B43" s="598" t="s">
        <v>183</v>
      </c>
      <c r="C43" s="820" t="s">
        <v>263</v>
      </c>
      <c r="D43" s="820" t="s">
        <v>78</v>
      </c>
      <c r="E43" s="821">
        <v>1523</v>
      </c>
      <c r="F43" s="821">
        <v>300</v>
      </c>
      <c r="G43" s="821">
        <v>200</v>
      </c>
      <c r="H43" s="821">
        <v>270</v>
      </c>
      <c r="I43" s="821">
        <v>340</v>
      </c>
      <c r="J43" s="821">
        <v>300</v>
      </c>
      <c r="K43" s="821">
        <v>300</v>
      </c>
      <c r="L43" s="856">
        <v>300</v>
      </c>
      <c r="M43" s="834" t="s">
        <v>233</v>
      </c>
      <c r="N43" s="599" t="s">
        <v>255</v>
      </c>
      <c r="P43" s="620"/>
      <c r="Q43" s="620"/>
    </row>
    <row r="44" spans="1:17" ht="12" customHeight="1" x14ac:dyDescent="0.25">
      <c r="A44" s="818">
        <f t="shared" si="5"/>
        <v>27</v>
      </c>
      <c r="B44" s="598" t="s">
        <v>183</v>
      </c>
      <c r="C44" s="820" t="s">
        <v>263</v>
      </c>
      <c r="D44" s="820" t="s">
        <v>534</v>
      </c>
      <c r="E44" s="821"/>
      <c r="F44" s="821"/>
      <c r="G44" s="821"/>
      <c r="H44" s="821"/>
      <c r="I44" s="821"/>
      <c r="J44" s="821"/>
      <c r="K44" s="821"/>
      <c r="L44" s="856">
        <v>336</v>
      </c>
      <c r="M44" s="836" t="s">
        <v>117</v>
      </c>
      <c r="N44" s="599" t="s">
        <v>255</v>
      </c>
      <c r="P44" s="620"/>
      <c r="Q44" s="620"/>
    </row>
    <row r="45" spans="1:17" ht="12" customHeight="1" x14ac:dyDescent="0.25">
      <c r="A45" s="818">
        <f t="shared" si="5"/>
        <v>28</v>
      </c>
      <c r="B45" s="598" t="s">
        <v>183</v>
      </c>
      <c r="C45" s="820" t="s">
        <v>263</v>
      </c>
      <c r="D45" s="820" t="s">
        <v>167</v>
      </c>
      <c r="E45" s="821">
        <v>2000</v>
      </c>
      <c r="F45" s="821">
        <v>0</v>
      </c>
      <c r="G45" s="821">
        <v>0</v>
      </c>
      <c r="H45" s="821"/>
      <c r="I45" s="821"/>
      <c r="J45" s="821"/>
      <c r="K45" s="821"/>
      <c r="L45" s="857"/>
      <c r="M45" s="834" t="s">
        <v>234</v>
      </c>
      <c r="N45" s="599" t="s">
        <v>349</v>
      </c>
      <c r="P45" s="620"/>
      <c r="Q45" s="620"/>
    </row>
    <row r="46" spans="1:17" ht="12" customHeight="1" x14ac:dyDescent="0.25">
      <c r="A46" s="818">
        <f t="shared" si="5"/>
        <v>29</v>
      </c>
      <c r="B46" s="598" t="s">
        <v>183</v>
      </c>
      <c r="C46" s="820" t="s">
        <v>263</v>
      </c>
      <c r="D46" s="820" t="s">
        <v>90</v>
      </c>
      <c r="E46" s="821">
        <v>100</v>
      </c>
      <c r="F46" s="821">
        <v>750</v>
      </c>
      <c r="G46" s="821">
        <v>400</v>
      </c>
      <c r="H46" s="821">
        <v>0</v>
      </c>
      <c r="I46" s="821">
        <v>0</v>
      </c>
      <c r="J46" s="821"/>
      <c r="K46" s="821"/>
      <c r="L46" s="856"/>
      <c r="M46" s="834" t="s">
        <v>249</v>
      </c>
      <c r="N46" s="599" t="s">
        <v>115</v>
      </c>
      <c r="P46" s="620"/>
      <c r="Q46" s="620"/>
    </row>
    <row r="47" spans="1:17" ht="12" customHeight="1" x14ac:dyDescent="0.25">
      <c r="A47" s="818">
        <f>A46+1</f>
        <v>30</v>
      </c>
      <c r="B47" s="598" t="s">
        <v>183</v>
      </c>
      <c r="C47" s="820" t="s">
        <v>263</v>
      </c>
      <c r="D47" s="820" t="s">
        <v>426</v>
      </c>
      <c r="E47" s="821">
        <v>0</v>
      </c>
      <c r="F47" s="821">
        <v>0</v>
      </c>
      <c r="G47" s="821">
        <v>0</v>
      </c>
      <c r="H47" s="821">
        <v>300</v>
      </c>
      <c r="I47" s="821">
        <v>300</v>
      </c>
      <c r="J47" s="821">
        <v>350</v>
      </c>
      <c r="K47" s="821">
        <v>350</v>
      </c>
      <c r="L47" s="856">
        <v>550</v>
      </c>
      <c r="M47" s="834" t="s">
        <v>427</v>
      </c>
      <c r="N47" s="599" t="s">
        <v>115</v>
      </c>
      <c r="P47" s="620"/>
      <c r="Q47" s="620"/>
    </row>
    <row r="48" spans="1:17" ht="12" customHeight="1" x14ac:dyDescent="0.25">
      <c r="A48" s="818">
        <f t="shared" ref="A48:A89" si="6">A47+1</f>
        <v>31</v>
      </c>
      <c r="B48" s="598" t="s">
        <v>183</v>
      </c>
      <c r="C48" s="820" t="s">
        <v>263</v>
      </c>
      <c r="D48" s="820" t="s">
        <v>409</v>
      </c>
      <c r="E48" s="821">
        <v>0</v>
      </c>
      <c r="F48" s="821">
        <v>0</v>
      </c>
      <c r="G48" s="821">
        <v>0</v>
      </c>
      <c r="H48" s="821">
        <v>735</v>
      </c>
      <c r="I48" s="821">
        <v>750</v>
      </c>
      <c r="J48" s="821">
        <v>800</v>
      </c>
      <c r="K48" s="821">
        <v>900</v>
      </c>
      <c r="L48" s="856">
        <v>1035</v>
      </c>
      <c r="M48" s="834" t="s">
        <v>408</v>
      </c>
      <c r="N48" s="599" t="s">
        <v>407</v>
      </c>
      <c r="P48" s="620"/>
      <c r="Q48" s="620"/>
    </row>
    <row r="49" spans="1:17" ht="12" customHeight="1" x14ac:dyDescent="0.25">
      <c r="A49" s="818">
        <f t="shared" si="6"/>
        <v>32</v>
      </c>
      <c r="B49" s="598" t="s">
        <v>183</v>
      </c>
      <c r="C49" s="820" t="s">
        <v>263</v>
      </c>
      <c r="D49" s="887" t="s">
        <v>64</v>
      </c>
      <c r="E49" s="821">
        <v>310</v>
      </c>
      <c r="F49" s="821">
        <v>410</v>
      </c>
      <c r="G49" s="821">
        <v>450</v>
      </c>
      <c r="H49" s="821">
        <v>450</v>
      </c>
      <c r="I49" s="821">
        <v>320</v>
      </c>
      <c r="J49" s="821">
        <v>350</v>
      </c>
      <c r="K49" s="821">
        <v>350</v>
      </c>
      <c r="L49" s="856">
        <v>350</v>
      </c>
      <c r="M49" s="834" t="s">
        <v>235</v>
      </c>
      <c r="N49" s="599" t="s">
        <v>115</v>
      </c>
      <c r="P49" s="620"/>
      <c r="Q49" s="620"/>
    </row>
    <row r="50" spans="1:17" s="621" customFormat="1" ht="12" customHeight="1" x14ac:dyDescent="0.25">
      <c r="A50" s="818">
        <f t="shared" si="6"/>
        <v>33</v>
      </c>
      <c r="B50" s="598" t="s">
        <v>183</v>
      </c>
      <c r="C50" s="820" t="s">
        <v>263</v>
      </c>
      <c r="D50" s="820" t="s">
        <v>63</v>
      </c>
      <c r="E50" s="821">
        <v>300</v>
      </c>
      <c r="F50" s="821">
        <v>300</v>
      </c>
      <c r="G50" s="821">
        <v>300</v>
      </c>
      <c r="H50" s="821">
        <v>300</v>
      </c>
      <c r="I50" s="821">
        <v>300</v>
      </c>
      <c r="J50" s="821">
        <v>250</v>
      </c>
      <c r="K50" s="821">
        <v>210</v>
      </c>
      <c r="L50" s="856">
        <v>221</v>
      </c>
      <c r="M50" s="834" t="s">
        <v>236</v>
      </c>
      <c r="N50" s="599" t="s">
        <v>113</v>
      </c>
      <c r="O50" s="567"/>
      <c r="P50" s="620"/>
      <c r="Q50" s="620"/>
    </row>
    <row r="51" spans="1:17" ht="12" customHeight="1" x14ac:dyDescent="0.25">
      <c r="A51" s="818">
        <f t="shared" si="6"/>
        <v>34</v>
      </c>
      <c r="B51" s="822" t="s">
        <v>457</v>
      </c>
      <c r="C51" s="820" t="s">
        <v>263</v>
      </c>
      <c r="D51" s="887" t="s">
        <v>435</v>
      </c>
      <c r="E51" s="821">
        <v>3895</v>
      </c>
      <c r="F51" s="821">
        <v>2921.25</v>
      </c>
      <c r="G51" s="821">
        <v>0</v>
      </c>
      <c r="H51" s="821">
        <v>4448</v>
      </c>
      <c r="I51" s="821">
        <v>6598</v>
      </c>
      <c r="J51" s="821">
        <v>5466</v>
      </c>
      <c r="K51" s="821">
        <v>6492</v>
      </c>
      <c r="L51" s="856">
        <v>7856</v>
      </c>
      <c r="M51" s="834" t="s">
        <v>237</v>
      </c>
      <c r="N51" s="599" t="s">
        <v>113</v>
      </c>
      <c r="P51" s="620"/>
      <c r="Q51" s="620"/>
    </row>
    <row r="52" spans="1:17" ht="12" customHeight="1" x14ac:dyDescent="0.25">
      <c r="A52" s="818">
        <f t="shared" si="6"/>
        <v>35</v>
      </c>
      <c r="B52" s="822" t="s">
        <v>457</v>
      </c>
      <c r="C52" s="820" t="s">
        <v>263</v>
      </c>
      <c r="D52" s="887" t="s">
        <v>436</v>
      </c>
      <c r="E52" s="821">
        <v>1250</v>
      </c>
      <c r="F52" s="821">
        <v>1250</v>
      </c>
      <c r="G52" s="821">
        <v>1250</v>
      </c>
      <c r="H52" s="821">
        <v>1350</v>
      </c>
      <c r="I52" s="821">
        <v>1350</v>
      </c>
      <c r="J52" s="821">
        <v>1550</v>
      </c>
      <c r="K52" s="821">
        <v>1800</v>
      </c>
      <c r="L52" s="856">
        <v>1970</v>
      </c>
      <c r="M52" s="834" t="s">
        <v>238</v>
      </c>
      <c r="N52" s="599" t="s">
        <v>113</v>
      </c>
      <c r="P52" s="620"/>
      <c r="Q52" s="620"/>
    </row>
    <row r="53" spans="1:17" ht="12" customHeight="1" x14ac:dyDescent="0.25">
      <c r="A53" s="818">
        <f t="shared" si="6"/>
        <v>36</v>
      </c>
      <c r="B53" s="598" t="s">
        <v>183</v>
      </c>
      <c r="C53" s="820" t="s">
        <v>263</v>
      </c>
      <c r="D53" s="887" t="s">
        <v>369</v>
      </c>
      <c r="E53" s="821">
        <v>160</v>
      </c>
      <c r="F53" s="821">
        <v>160</v>
      </c>
      <c r="G53" s="821">
        <v>160</v>
      </c>
      <c r="H53" s="821">
        <v>170</v>
      </c>
      <c r="I53" s="821">
        <v>170</v>
      </c>
      <c r="J53" s="821">
        <v>320</v>
      </c>
      <c r="K53" s="821">
        <v>270</v>
      </c>
      <c r="L53" s="856">
        <v>280</v>
      </c>
      <c r="M53" s="834" t="s">
        <v>304</v>
      </c>
      <c r="N53" s="599" t="s">
        <v>113</v>
      </c>
      <c r="P53" s="620"/>
      <c r="Q53" s="620"/>
    </row>
    <row r="54" spans="1:17" ht="12" customHeight="1" x14ac:dyDescent="0.25">
      <c r="A54" s="818">
        <f t="shared" si="6"/>
        <v>37</v>
      </c>
      <c r="B54" s="598" t="s">
        <v>183</v>
      </c>
      <c r="C54" s="820" t="s">
        <v>263</v>
      </c>
      <c r="D54" s="820" t="s">
        <v>119</v>
      </c>
      <c r="E54" s="821">
        <v>1700</v>
      </c>
      <c r="F54" s="821">
        <v>1700</v>
      </c>
      <c r="G54" s="821">
        <v>1900</v>
      </c>
      <c r="H54" s="821">
        <v>1900</v>
      </c>
      <c r="I54" s="821">
        <v>2400</v>
      </c>
      <c r="J54" s="821">
        <v>4000</v>
      </c>
      <c r="K54" s="821">
        <v>5400</v>
      </c>
      <c r="L54" s="856">
        <v>4567</v>
      </c>
      <c r="M54" s="834" t="s">
        <v>239</v>
      </c>
      <c r="N54" s="599" t="s">
        <v>113</v>
      </c>
      <c r="P54" s="620"/>
      <c r="Q54" s="620"/>
    </row>
    <row r="55" spans="1:17" ht="12" customHeight="1" x14ac:dyDescent="0.25">
      <c r="A55" s="818">
        <f t="shared" si="6"/>
        <v>38</v>
      </c>
      <c r="B55" s="598" t="s">
        <v>183</v>
      </c>
      <c r="C55" s="820" t="s">
        <v>263</v>
      </c>
      <c r="D55" s="820" t="s">
        <v>437</v>
      </c>
      <c r="E55" s="821">
        <v>1158</v>
      </c>
      <c r="F55" s="821">
        <v>1310</v>
      </c>
      <c r="G55" s="821">
        <v>2620</v>
      </c>
      <c r="H55" s="821">
        <v>2520</v>
      </c>
      <c r="I55" s="821">
        <v>1800</v>
      </c>
      <c r="J55" s="821">
        <v>1500</v>
      </c>
      <c r="K55" s="821">
        <v>1300</v>
      </c>
      <c r="L55" s="856">
        <v>1190</v>
      </c>
      <c r="M55" s="834" t="s">
        <v>240</v>
      </c>
      <c r="N55" s="599" t="s">
        <v>349</v>
      </c>
      <c r="P55" s="620"/>
      <c r="Q55" s="620"/>
    </row>
    <row r="56" spans="1:17" s="621" customFormat="1" ht="12" customHeight="1" x14ac:dyDescent="0.25">
      <c r="A56" s="818">
        <f t="shared" si="6"/>
        <v>39</v>
      </c>
      <c r="B56" s="598" t="s">
        <v>183</v>
      </c>
      <c r="C56" s="820" t="s">
        <v>263</v>
      </c>
      <c r="D56" s="820" t="s">
        <v>370</v>
      </c>
      <c r="E56" s="821">
        <v>140</v>
      </c>
      <c r="F56" s="821">
        <v>140</v>
      </c>
      <c r="G56" s="821">
        <v>140</v>
      </c>
      <c r="H56" s="821">
        <v>140</v>
      </c>
      <c r="I56" s="821">
        <v>140</v>
      </c>
      <c r="J56" s="821">
        <v>155</v>
      </c>
      <c r="K56" s="821">
        <v>155</v>
      </c>
      <c r="L56" s="856">
        <v>155</v>
      </c>
      <c r="M56" s="834" t="s">
        <v>241</v>
      </c>
      <c r="N56" s="599" t="s">
        <v>116</v>
      </c>
      <c r="O56" s="567"/>
      <c r="P56" s="620"/>
      <c r="Q56" s="620"/>
    </row>
    <row r="57" spans="1:17" s="621" customFormat="1" ht="12" customHeight="1" x14ac:dyDescent="0.25">
      <c r="A57" s="818">
        <f t="shared" si="6"/>
        <v>40</v>
      </c>
      <c r="B57" s="598" t="s">
        <v>183</v>
      </c>
      <c r="C57" s="820" t="s">
        <v>263</v>
      </c>
      <c r="D57" s="820" t="s">
        <v>371</v>
      </c>
      <c r="E57" s="821">
        <v>495</v>
      </c>
      <c r="F57" s="821">
        <v>695</v>
      </c>
      <c r="G57" s="821">
        <v>695</v>
      </c>
      <c r="H57" s="821">
        <v>695</v>
      </c>
      <c r="I57" s="821">
        <v>1845</v>
      </c>
      <c r="J57" s="821">
        <v>1710</v>
      </c>
      <c r="K57" s="821">
        <v>1500</v>
      </c>
      <c r="L57" s="856">
        <v>1400</v>
      </c>
      <c r="M57" s="834" t="s">
        <v>242</v>
      </c>
      <c r="N57" s="599" t="s">
        <v>116</v>
      </c>
      <c r="O57" s="567"/>
      <c r="P57" s="620"/>
      <c r="Q57" s="620"/>
    </row>
    <row r="58" spans="1:17" s="621" customFormat="1" ht="12" customHeight="1" x14ac:dyDescent="0.25">
      <c r="A58" s="818">
        <f t="shared" si="6"/>
        <v>41</v>
      </c>
      <c r="B58" s="598" t="s">
        <v>183</v>
      </c>
      <c r="C58" s="820" t="s">
        <v>263</v>
      </c>
      <c r="D58" s="820" t="s">
        <v>197</v>
      </c>
      <c r="E58" s="821">
        <v>150</v>
      </c>
      <c r="F58" s="821">
        <v>150</v>
      </c>
      <c r="G58" s="821">
        <v>150</v>
      </c>
      <c r="H58" s="821">
        <v>250</v>
      </c>
      <c r="I58" s="821">
        <v>250</v>
      </c>
      <c r="J58" s="821">
        <v>250</v>
      </c>
      <c r="K58" s="821">
        <v>250</v>
      </c>
      <c r="L58" s="856">
        <v>250</v>
      </c>
      <c r="M58" s="834" t="s">
        <v>243</v>
      </c>
      <c r="N58" s="599" t="s">
        <v>113</v>
      </c>
      <c r="O58" s="567"/>
      <c r="P58" s="620"/>
      <c r="Q58" s="620"/>
    </row>
    <row r="59" spans="1:17" s="621" customFormat="1" ht="12" customHeight="1" x14ac:dyDescent="0.25">
      <c r="A59" s="818">
        <f t="shared" si="6"/>
        <v>42</v>
      </c>
      <c r="B59" s="598" t="s">
        <v>183</v>
      </c>
      <c r="C59" s="820" t="s">
        <v>263</v>
      </c>
      <c r="D59" s="887" t="s">
        <v>196</v>
      </c>
      <c r="E59" s="821">
        <v>1050</v>
      </c>
      <c r="F59" s="821">
        <v>800</v>
      </c>
      <c r="G59" s="821">
        <v>0</v>
      </c>
      <c r="H59" s="821"/>
      <c r="I59" s="821"/>
      <c r="J59" s="821"/>
      <c r="K59" s="821"/>
      <c r="L59" s="857"/>
      <c r="M59" s="834" t="s">
        <v>244</v>
      </c>
      <c r="N59" s="599" t="s">
        <v>113</v>
      </c>
      <c r="O59" s="567"/>
      <c r="P59" s="620"/>
      <c r="Q59" s="620"/>
    </row>
    <row r="60" spans="1:17" s="621" customFormat="1" ht="12" customHeight="1" x14ac:dyDescent="0.25">
      <c r="A60" s="818">
        <f t="shared" si="6"/>
        <v>43</v>
      </c>
      <c r="B60" s="598" t="s">
        <v>183</v>
      </c>
      <c r="C60" s="820" t="s">
        <v>263</v>
      </c>
      <c r="D60" s="820" t="s">
        <v>198</v>
      </c>
      <c r="E60" s="821">
        <v>250</v>
      </c>
      <c r="F60" s="821">
        <v>250</v>
      </c>
      <c r="G60" s="821">
        <v>300</v>
      </c>
      <c r="H60" s="821">
        <v>300</v>
      </c>
      <c r="I60" s="821">
        <v>340</v>
      </c>
      <c r="J60" s="821">
        <v>340</v>
      </c>
      <c r="K60" s="821">
        <v>375</v>
      </c>
      <c r="L60" s="856">
        <v>430</v>
      </c>
      <c r="M60" s="834" t="s">
        <v>245</v>
      </c>
      <c r="N60" s="599" t="s">
        <v>460</v>
      </c>
      <c r="O60" s="567"/>
      <c r="P60" s="620"/>
      <c r="Q60" s="620"/>
    </row>
    <row r="61" spans="1:17" ht="12" customHeight="1" x14ac:dyDescent="0.25">
      <c r="A61" s="818">
        <f t="shared" si="6"/>
        <v>44</v>
      </c>
      <c r="B61" s="598" t="s">
        <v>183</v>
      </c>
      <c r="C61" s="820" t="s">
        <v>263</v>
      </c>
      <c r="D61" s="820" t="s">
        <v>257</v>
      </c>
      <c r="E61" s="821">
        <v>750</v>
      </c>
      <c r="F61" s="821">
        <v>750</v>
      </c>
      <c r="G61" s="821">
        <v>750</v>
      </c>
      <c r="H61" s="821">
        <v>850</v>
      </c>
      <c r="I61" s="821">
        <v>1100</v>
      </c>
      <c r="J61" s="821">
        <v>1175</v>
      </c>
      <c r="K61" s="821">
        <v>1225</v>
      </c>
      <c r="L61" s="856">
        <v>1477</v>
      </c>
      <c r="M61" s="835" t="s">
        <v>289</v>
      </c>
      <c r="N61" s="599" t="s">
        <v>361</v>
      </c>
      <c r="P61" s="620"/>
      <c r="Q61" s="620"/>
    </row>
    <row r="62" spans="1:17" s="621" customFormat="1" ht="12" customHeight="1" x14ac:dyDescent="0.25">
      <c r="A62" s="818">
        <f t="shared" si="6"/>
        <v>45</v>
      </c>
      <c r="B62" s="598" t="s">
        <v>183</v>
      </c>
      <c r="C62" s="820" t="s">
        <v>263</v>
      </c>
      <c r="D62" s="820" t="s">
        <v>168</v>
      </c>
      <c r="E62" s="821">
        <v>700</v>
      </c>
      <c r="F62" s="821">
        <v>700</v>
      </c>
      <c r="G62" s="821">
        <v>900</v>
      </c>
      <c r="H62" s="821">
        <v>900</v>
      </c>
      <c r="I62" s="821">
        <v>900</v>
      </c>
      <c r="J62" s="821">
        <v>900</v>
      </c>
      <c r="K62" s="821">
        <v>900</v>
      </c>
      <c r="L62" s="856">
        <v>450</v>
      </c>
      <c r="M62" s="835" t="s">
        <v>246</v>
      </c>
      <c r="N62" s="599" t="s">
        <v>115</v>
      </c>
      <c r="O62" s="567"/>
      <c r="P62" s="620"/>
      <c r="Q62" s="620"/>
    </row>
    <row r="63" spans="1:17" s="622" customFormat="1" ht="12" customHeight="1" x14ac:dyDescent="0.25">
      <c r="A63" s="818">
        <f t="shared" si="6"/>
        <v>46</v>
      </c>
      <c r="B63" s="600" t="s">
        <v>183</v>
      </c>
      <c r="C63" s="820" t="s">
        <v>263</v>
      </c>
      <c r="D63" s="657" t="s">
        <v>438</v>
      </c>
      <c r="E63" s="659">
        <v>150</v>
      </c>
      <c r="F63" s="659">
        <v>150</v>
      </c>
      <c r="G63" s="659">
        <v>420</v>
      </c>
      <c r="H63" s="659">
        <v>500</v>
      </c>
      <c r="I63" s="659">
        <v>800</v>
      </c>
      <c r="J63" s="659">
        <v>900</v>
      </c>
      <c r="K63" s="659">
        <v>1150</v>
      </c>
      <c r="L63" s="856">
        <v>960</v>
      </c>
      <c r="M63" s="835" t="s">
        <v>290</v>
      </c>
      <c r="N63" s="599" t="s">
        <v>113</v>
      </c>
      <c r="O63" s="567"/>
      <c r="P63" s="620"/>
      <c r="Q63" s="620"/>
    </row>
    <row r="64" spans="1:17" s="622" customFormat="1" ht="12" customHeight="1" x14ac:dyDescent="0.25">
      <c r="A64" s="818">
        <f t="shared" si="6"/>
        <v>47</v>
      </c>
      <c r="B64" s="600" t="s">
        <v>183</v>
      </c>
      <c r="C64" s="820" t="s">
        <v>263</v>
      </c>
      <c r="D64" s="657" t="s">
        <v>372</v>
      </c>
      <c r="E64" s="659">
        <v>100</v>
      </c>
      <c r="F64" s="659">
        <v>100</v>
      </c>
      <c r="G64" s="659">
        <v>100</v>
      </c>
      <c r="H64" s="659">
        <v>120</v>
      </c>
      <c r="I64" s="659">
        <v>120</v>
      </c>
      <c r="J64" s="659">
        <v>120</v>
      </c>
      <c r="K64" s="659">
        <v>150</v>
      </c>
      <c r="L64" s="856">
        <v>120</v>
      </c>
      <c r="M64" s="835" t="s">
        <v>305</v>
      </c>
      <c r="N64" s="599" t="s">
        <v>113</v>
      </c>
      <c r="O64" s="567"/>
      <c r="P64" s="620"/>
      <c r="Q64" s="620"/>
    </row>
    <row r="65" spans="1:17" s="621" customFormat="1" ht="12" customHeight="1" x14ac:dyDescent="0.25">
      <c r="A65" s="818">
        <f t="shared" si="6"/>
        <v>48</v>
      </c>
      <c r="B65" s="598" t="s">
        <v>183</v>
      </c>
      <c r="C65" s="820" t="s">
        <v>263</v>
      </c>
      <c r="D65" s="820" t="s">
        <v>439</v>
      </c>
      <c r="E65" s="821">
        <v>350</v>
      </c>
      <c r="F65" s="821">
        <v>350</v>
      </c>
      <c r="G65" s="821">
        <v>250</v>
      </c>
      <c r="H65" s="821">
        <v>250</v>
      </c>
      <c r="I65" s="821">
        <v>250</v>
      </c>
      <c r="J65" s="821">
        <v>250</v>
      </c>
      <c r="K65" s="821">
        <v>250</v>
      </c>
      <c r="L65" s="856">
        <v>250</v>
      </c>
      <c r="M65" s="834" t="s">
        <v>247</v>
      </c>
      <c r="N65" s="599" t="s">
        <v>116</v>
      </c>
      <c r="O65" s="567"/>
      <c r="P65" s="620"/>
      <c r="Q65" s="620"/>
    </row>
    <row r="66" spans="1:17" s="621" customFormat="1" ht="12" customHeight="1" x14ac:dyDescent="0.25">
      <c r="A66" s="818">
        <f t="shared" si="6"/>
        <v>49</v>
      </c>
      <c r="B66" s="598" t="s">
        <v>183</v>
      </c>
      <c r="C66" s="820" t="s">
        <v>263</v>
      </c>
      <c r="D66" s="820" t="s">
        <v>65</v>
      </c>
      <c r="E66" s="821">
        <v>2500</v>
      </c>
      <c r="F66" s="821">
        <v>3647</v>
      </c>
      <c r="G66" s="821">
        <v>3950</v>
      </c>
      <c r="H66" s="821">
        <v>3950</v>
      </c>
      <c r="I66" s="821">
        <v>5500</v>
      </c>
      <c r="J66" s="821">
        <v>6300</v>
      </c>
      <c r="K66" s="821">
        <v>6800</v>
      </c>
      <c r="L66" s="856">
        <v>6800</v>
      </c>
      <c r="M66" s="834" t="s">
        <v>248</v>
      </c>
      <c r="N66" s="599" t="s">
        <v>118</v>
      </c>
      <c r="O66" s="567"/>
      <c r="P66" s="620"/>
      <c r="Q66" s="620"/>
    </row>
    <row r="67" spans="1:17" ht="12" customHeight="1" x14ac:dyDescent="0.25">
      <c r="A67" s="818">
        <f t="shared" si="6"/>
        <v>50</v>
      </c>
      <c r="B67" s="600" t="s">
        <v>183</v>
      </c>
      <c r="C67" s="820" t="s">
        <v>263</v>
      </c>
      <c r="D67" s="657" t="s">
        <v>307</v>
      </c>
      <c r="E67" s="659">
        <v>1391</v>
      </c>
      <c r="F67" s="659">
        <v>1391</v>
      </c>
      <c r="G67" s="659">
        <v>1391</v>
      </c>
      <c r="H67" s="659">
        <v>1497</v>
      </c>
      <c r="I67" s="659">
        <v>1777</v>
      </c>
      <c r="J67" s="659">
        <v>2000</v>
      </c>
      <c r="K67" s="659">
        <v>2000</v>
      </c>
      <c r="L67" s="856">
        <v>2000</v>
      </c>
      <c r="M67" s="834" t="s">
        <v>308</v>
      </c>
      <c r="N67" s="601" t="s">
        <v>256</v>
      </c>
      <c r="P67" s="620"/>
      <c r="Q67" s="620"/>
    </row>
    <row r="68" spans="1:17" ht="12" customHeight="1" x14ac:dyDescent="0.25">
      <c r="A68" s="818">
        <f t="shared" si="6"/>
        <v>51</v>
      </c>
      <c r="B68" s="598" t="s">
        <v>183</v>
      </c>
      <c r="C68" s="820" t="s">
        <v>263</v>
      </c>
      <c r="D68" s="820" t="s">
        <v>434</v>
      </c>
      <c r="E68" s="821">
        <v>180</v>
      </c>
      <c r="F68" s="821">
        <v>180</v>
      </c>
      <c r="G68" s="821">
        <v>180</v>
      </c>
      <c r="H68" s="821">
        <v>180</v>
      </c>
      <c r="I68" s="821">
        <v>1540</v>
      </c>
      <c r="J68" s="821">
        <v>1600</v>
      </c>
      <c r="K68" s="821">
        <v>1500</v>
      </c>
      <c r="L68" s="856">
        <v>1500</v>
      </c>
      <c r="M68" s="834" t="s">
        <v>306</v>
      </c>
      <c r="N68" s="599" t="s">
        <v>343</v>
      </c>
      <c r="P68" s="620"/>
      <c r="Q68" s="620"/>
    </row>
    <row r="69" spans="1:17" ht="12" customHeight="1" x14ac:dyDescent="0.25">
      <c r="A69" s="818">
        <f t="shared" si="6"/>
        <v>52</v>
      </c>
      <c r="B69" s="598" t="s">
        <v>183</v>
      </c>
      <c r="C69" s="820" t="s">
        <v>263</v>
      </c>
      <c r="D69" s="657" t="s">
        <v>358</v>
      </c>
      <c r="E69" s="659"/>
      <c r="F69" s="659">
        <v>500</v>
      </c>
      <c r="G69" s="659">
        <v>920</v>
      </c>
      <c r="H69" s="659">
        <v>920</v>
      </c>
      <c r="I69" s="659">
        <v>0</v>
      </c>
      <c r="J69" s="659"/>
      <c r="K69" s="659"/>
      <c r="L69" s="858"/>
      <c r="M69" s="836" t="s">
        <v>396</v>
      </c>
      <c r="N69" s="601" t="s">
        <v>343</v>
      </c>
      <c r="P69" s="620"/>
      <c r="Q69" s="620"/>
    </row>
    <row r="70" spans="1:17" ht="12" customHeight="1" x14ac:dyDescent="0.25">
      <c r="A70" s="818">
        <f t="shared" si="6"/>
        <v>53</v>
      </c>
      <c r="B70" s="598" t="s">
        <v>183</v>
      </c>
      <c r="C70" s="820" t="s">
        <v>263</v>
      </c>
      <c r="D70" s="657" t="s">
        <v>359</v>
      </c>
      <c r="E70" s="659"/>
      <c r="F70" s="659">
        <v>30</v>
      </c>
      <c r="G70" s="659">
        <v>440</v>
      </c>
      <c r="H70" s="659">
        <v>440</v>
      </c>
      <c r="I70" s="659">
        <v>0</v>
      </c>
      <c r="J70" s="659"/>
      <c r="K70" s="659"/>
      <c r="L70" s="858"/>
      <c r="M70" s="836" t="s">
        <v>397</v>
      </c>
      <c r="N70" s="601" t="s">
        <v>343</v>
      </c>
      <c r="P70" s="620"/>
      <c r="Q70" s="620"/>
    </row>
    <row r="71" spans="1:17" ht="12" customHeight="1" x14ac:dyDescent="0.25">
      <c r="A71" s="818">
        <f t="shared" si="6"/>
        <v>54</v>
      </c>
      <c r="B71" s="598" t="s">
        <v>183</v>
      </c>
      <c r="C71" s="820" t="s">
        <v>263</v>
      </c>
      <c r="D71" s="820" t="s">
        <v>330</v>
      </c>
      <c r="E71" s="821">
        <v>2621</v>
      </c>
      <c r="F71" s="821">
        <v>2000</v>
      </c>
      <c r="G71" s="821">
        <v>2000</v>
      </c>
      <c r="H71" s="821">
        <v>2000</v>
      </c>
      <c r="I71" s="821">
        <v>2000</v>
      </c>
      <c r="J71" s="821">
        <v>2000</v>
      </c>
      <c r="K71" s="821">
        <v>2000</v>
      </c>
      <c r="L71" s="856">
        <v>2000</v>
      </c>
      <c r="M71" s="834" t="s">
        <v>428</v>
      </c>
      <c r="N71" s="599" t="s">
        <v>253</v>
      </c>
      <c r="P71" s="620"/>
      <c r="Q71" s="620"/>
    </row>
    <row r="72" spans="1:17" ht="12" customHeight="1" x14ac:dyDescent="0.25">
      <c r="A72" s="818">
        <f t="shared" si="6"/>
        <v>55</v>
      </c>
      <c r="B72" s="598" t="s">
        <v>183</v>
      </c>
      <c r="C72" s="820" t="s">
        <v>263</v>
      </c>
      <c r="D72" s="820" t="s">
        <v>321</v>
      </c>
      <c r="E72" s="821">
        <v>3368</v>
      </c>
      <c r="F72" s="821">
        <v>3488</v>
      </c>
      <c r="G72" s="821">
        <v>3980</v>
      </c>
      <c r="H72" s="821">
        <v>3980</v>
      </c>
      <c r="I72" s="821">
        <v>3980</v>
      </c>
      <c r="J72" s="821">
        <v>3980</v>
      </c>
      <c r="K72" s="821">
        <v>4040</v>
      </c>
      <c r="L72" s="856">
        <v>3930</v>
      </c>
      <c r="M72" s="834" t="s">
        <v>344</v>
      </c>
      <c r="N72" s="599" t="s">
        <v>345</v>
      </c>
      <c r="P72" s="620"/>
      <c r="Q72" s="620"/>
    </row>
    <row r="73" spans="1:17" ht="12" customHeight="1" x14ac:dyDescent="0.25">
      <c r="A73" s="818">
        <f t="shared" si="6"/>
        <v>56</v>
      </c>
      <c r="B73" s="598" t="s">
        <v>183</v>
      </c>
      <c r="C73" s="820" t="s">
        <v>263</v>
      </c>
      <c r="D73" s="820" t="s">
        <v>316</v>
      </c>
      <c r="E73" s="821">
        <v>400</v>
      </c>
      <c r="F73" s="821">
        <v>0</v>
      </c>
      <c r="G73" s="821">
        <v>0</v>
      </c>
      <c r="H73" s="821">
        <v>400</v>
      </c>
      <c r="I73" s="821">
        <v>400</v>
      </c>
      <c r="J73" s="821">
        <v>400</v>
      </c>
      <c r="K73" s="821">
        <v>400</v>
      </c>
      <c r="L73" s="856">
        <v>400</v>
      </c>
      <c r="M73" s="834" t="s">
        <v>249</v>
      </c>
      <c r="N73" s="599" t="s">
        <v>115</v>
      </c>
      <c r="P73" s="620"/>
      <c r="Q73" s="620"/>
    </row>
    <row r="74" spans="1:17" ht="12" customHeight="1" x14ac:dyDescent="0.25">
      <c r="A74" s="818">
        <f t="shared" si="6"/>
        <v>57</v>
      </c>
      <c r="B74" s="598" t="s">
        <v>183</v>
      </c>
      <c r="C74" s="820" t="s">
        <v>263</v>
      </c>
      <c r="D74" s="820" t="s">
        <v>373</v>
      </c>
      <c r="E74" s="821">
        <v>2000</v>
      </c>
      <c r="F74" s="821">
        <v>0</v>
      </c>
      <c r="G74" s="821">
        <v>0</v>
      </c>
      <c r="H74" s="821"/>
      <c r="I74" s="821"/>
      <c r="J74" s="821"/>
      <c r="K74" s="821"/>
      <c r="L74" s="857"/>
      <c r="M74" s="834" t="s">
        <v>346</v>
      </c>
      <c r="N74" s="599" t="s">
        <v>113</v>
      </c>
      <c r="P74" s="620"/>
      <c r="Q74" s="620"/>
    </row>
    <row r="75" spans="1:17" ht="12" customHeight="1" x14ac:dyDescent="0.25">
      <c r="A75" s="818">
        <f t="shared" si="6"/>
        <v>58</v>
      </c>
      <c r="B75" s="598" t="s">
        <v>183</v>
      </c>
      <c r="C75" s="820" t="s">
        <v>263</v>
      </c>
      <c r="D75" s="657" t="s">
        <v>348</v>
      </c>
      <c r="E75" s="659"/>
      <c r="F75" s="659">
        <v>420</v>
      </c>
      <c r="G75" s="659">
        <v>459</v>
      </c>
      <c r="H75" s="659">
        <v>0</v>
      </c>
      <c r="I75" s="659">
        <v>0</v>
      </c>
      <c r="J75" s="659"/>
      <c r="K75" s="659"/>
      <c r="L75" s="858"/>
      <c r="M75" s="836" t="s">
        <v>117</v>
      </c>
      <c r="N75" s="601" t="s">
        <v>349</v>
      </c>
      <c r="P75" s="620"/>
      <c r="Q75" s="620"/>
    </row>
    <row r="76" spans="1:17" ht="12" customHeight="1" x14ac:dyDescent="0.25">
      <c r="A76" s="818">
        <f t="shared" si="6"/>
        <v>59</v>
      </c>
      <c r="B76" s="598" t="s">
        <v>183</v>
      </c>
      <c r="C76" s="820" t="s">
        <v>263</v>
      </c>
      <c r="D76" s="657" t="s">
        <v>350</v>
      </c>
      <c r="E76" s="659"/>
      <c r="F76" s="659">
        <v>4200</v>
      </c>
      <c r="G76" s="659">
        <v>4000</v>
      </c>
      <c r="H76" s="659">
        <v>3600</v>
      </c>
      <c r="I76" s="659">
        <v>350</v>
      </c>
      <c r="J76" s="659">
        <v>150</v>
      </c>
      <c r="K76" s="659">
        <v>0</v>
      </c>
      <c r="L76" s="858">
        <v>0</v>
      </c>
      <c r="M76" s="836" t="s">
        <v>351</v>
      </c>
      <c r="N76" s="601" t="s">
        <v>255</v>
      </c>
      <c r="P76" s="620"/>
      <c r="Q76" s="620"/>
    </row>
    <row r="77" spans="1:17" ht="12" customHeight="1" x14ac:dyDescent="0.25">
      <c r="A77" s="818">
        <f t="shared" si="6"/>
        <v>60</v>
      </c>
      <c r="B77" s="598" t="s">
        <v>183</v>
      </c>
      <c r="C77" s="820" t="s">
        <v>263</v>
      </c>
      <c r="D77" s="657" t="s">
        <v>352</v>
      </c>
      <c r="E77" s="659"/>
      <c r="F77" s="659">
        <v>1500</v>
      </c>
      <c r="G77" s="659">
        <v>1400</v>
      </c>
      <c r="H77" s="659">
        <v>1400</v>
      </c>
      <c r="I77" s="659">
        <v>880</v>
      </c>
      <c r="J77" s="659">
        <v>650</v>
      </c>
      <c r="K77" s="659">
        <v>0</v>
      </c>
      <c r="L77" s="858">
        <v>0</v>
      </c>
      <c r="M77" s="836" t="s">
        <v>353</v>
      </c>
      <c r="N77" s="601" t="s">
        <v>255</v>
      </c>
      <c r="P77" s="620"/>
      <c r="Q77" s="620"/>
    </row>
    <row r="78" spans="1:17" ht="12" customHeight="1" x14ac:dyDescent="0.25">
      <c r="A78" s="818">
        <f t="shared" si="6"/>
        <v>61</v>
      </c>
      <c r="B78" s="598" t="s">
        <v>183</v>
      </c>
      <c r="C78" s="820" t="s">
        <v>263</v>
      </c>
      <c r="D78" s="657" t="s">
        <v>354</v>
      </c>
      <c r="E78" s="659"/>
      <c r="F78" s="659">
        <v>2000</v>
      </c>
      <c r="G78" s="659">
        <v>2000</v>
      </c>
      <c r="H78" s="659">
        <v>2000</v>
      </c>
      <c r="I78" s="659">
        <v>2200</v>
      </c>
      <c r="J78" s="659">
        <v>2400</v>
      </c>
      <c r="K78" s="659">
        <v>2400</v>
      </c>
      <c r="L78" s="858">
        <v>2400</v>
      </c>
      <c r="M78" s="836" t="s">
        <v>445</v>
      </c>
      <c r="N78" s="601" t="s">
        <v>461</v>
      </c>
      <c r="P78" s="620"/>
      <c r="Q78" s="620"/>
    </row>
    <row r="79" spans="1:17" ht="12" customHeight="1" x14ac:dyDescent="0.25">
      <c r="A79" s="818">
        <f t="shared" si="6"/>
        <v>62</v>
      </c>
      <c r="B79" s="598" t="s">
        <v>183</v>
      </c>
      <c r="C79" s="820" t="s">
        <v>263</v>
      </c>
      <c r="D79" s="657" t="s">
        <v>355</v>
      </c>
      <c r="E79" s="659"/>
      <c r="F79" s="659">
        <v>100</v>
      </c>
      <c r="G79" s="659">
        <v>100</v>
      </c>
      <c r="H79" s="659">
        <v>150</v>
      </c>
      <c r="I79" s="659">
        <v>150</v>
      </c>
      <c r="J79" s="659">
        <v>150</v>
      </c>
      <c r="K79" s="659">
        <v>150</v>
      </c>
      <c r="L79" s="858">
        <v>105</v>
      </c>
      <c r="M79" s="836" t="s">
        <v>394</v>
      </c>
      <c r="N79" s="601" t="s">
        <v>113</v>
      </c>
      <c r="P79" s="620"/>
      <c r="Q79" s="620"/>
    </row>
    <row r="80" spans="1:17" ht="12" customHeight="1" x14ac:dyDescent="0.25">
      <c r="A80" s="818">
        <f t="shared" si="6"/>
        <v>63</v>
      </c>
      <c r="B80" s="598" t="s">
        <v>183</v>
      </c>
      <c r="C80" s="820" t="s">
        <v>263</v>
      </c>
      <c r="D80" s="657" t="s">
        <v>356</v>
      </c>
      <c r="E80" s="659"/>
      <c r="F80" s="659">
        <v>1000</v>
      </c>
      <c r="G80" s="659">
        <v>1000</v>
      </c>
      <c r="H80" s="659">
        <v>1000</v>
      </c>
      <c r="I80" s="659">
        <v>1000</v>
      </c>
      <c r="J80" s="659"/>
      <c r="K80" s="659"/>
      <c r="L80" s="858"/>
      <c r="M80" s="836" t="s">
        <v>395</v>
      </c>
      <c r="N80" s="601" t="s">
        <v>113</v>
      </c>
      <c r="P80" s="620"/>
      <c r="Q80" s="620"/>
    </row>
    <row r="81" spans="1:17" ht="12" customHeight="1" x14ac:dyDescent="0.25">
      <c r="A81" s="818">
        <f t="shared" si="6"/>
        <v>64</v>
      </c>
      <c r="B81" s="598" t="s">
        <v>183</v>
      </c>
      <c r="C81" s="820" t="s">
        <v>263</v>
      </c>
      <c r="D81" s="657" t="s">
        <v>374</v>
      </c>
      <c r="E81" s="659"/>
      <c r="F81" s="659">
        <v>16500</v>
      </c>
      <c r="G81" s="659">
        <v>20000</v>
      </c>
      <c r="H81" s="659">
        <v>26000</v>
      </c>
      <c r="I81" s="659">
        <v>21500</v>
      </c>
      <c r="J81" s="659">
        <v>21500</v>
      </c>
      <c r="K81" s="659">
        <v>21000</v>
      </c>
      <c r="L81" s="858">
        <v>21000</v>
      </c>
      <c r="M81" s="836" t="s">
        <v>357</v>
      </c>
      <c r="N81" s="601" t="s">
        <v>253</v>
      </c>
      <c r="P81" s="620"/>
      <c r="Q81" s="620"/>
    </row>
    <row r="82" spans="1:17" ht="12" customHeight="1" x14ac:dyDescent="0.25">
      <c r="A82" s="818">
        <f t="shared" si="6"/>
        <v>65</v>
      </c>
      <c r="B82" s="598" t="s">
        <v>183</v>
      </c>
      <c r="C82" s="820" t="s">
        <v>263</v>
      </c>
      <c r="D82" s="657" t="s">
        <v>375</v>
      </c>
      <c r="E82" s="659"/>
      <c r="F82" s="659">
        <v>250</v>
      </c>
      <c r="G82" s="659">
        <v>0</v>
      </c>
      <c r="H82" s="659"/>
      <c r="I82" s="659"/>
      <c r="J82" s="659"/>
      <c r="K82" s="659"/>
      <c r="L82" s="859"/>
      <c r="M82" s="836" t="s">
        <v>117</v>
      </c>
      <c r="N82" s="601" t="s">
        <v>258</v>
      </c>
      <c r="P82" s="620"/>
      <c r="Q82" s="620"/>
    </row>
    <row r="83" spans="1:17" ht="12" customHeight="1" x14ac:dyDescent="0.25">
      <c r="A83" s="818">
        <f t="shared" si="6"/>
        <v>66</v>
      </c>
      <c r="B83" s="598" t="s">
        <v>183</v>
      </c>
      <c r="C83" s="820" t="s">
        <v>263</v>
      </c>
      <c r="D83" s="657" t="s">
        <v>443</v>
      </c>
      <c r="E83" s="659"/>
      <c r="F83" s="659"/>
      <c r="G83" s="659">
        <v>2000</v>
      </c>
      <c r="H83" s="659">
        <v>1100</v>
      </c>
      <c r="I83" s="659">
        <v>1100</v>
      </c>
      <c r="J83" s="659">
        <v>1100</v>
      </c>
      <c r="K83" s="659">
        <v>570</v>
      </c>
      <c r="L83" s="858">
        <v>470</v>
      </c>
      <c r="M83" s="836" t="s">
        <v>433</v>
      </c>
      <c r="N83" s="599" t="s">
        <v>115</v>
      </c>
      <c r="P83" s="620"/>
      <c r="Q83" s="620"/>
    </row>
    <row r="84" spans="1:17" ht="12" customHeight="1" x14ac:dyDescent="0.25">
      <c r="A84" s="818">
        <f t="shared" si="6"/>
        <v>67</v>
      </c>
      <c r="B84" s="598" t="s">
        <v>183</v>
      </c>
      <c r="C84" s="820" t="s">
        <v>263</v>
      </c>
      <c r="D84" s="657" t="s">
        <v>533</v>
      </c>
      <c r="E84" s="659"/>
      <c r="F84" s="659"/>
      <c r="G84" s="659"/>
      <c r="H84" s="659"/>
      <c r="I84" s="659"/>
      <c r="J84" s="659"/>
      <c r="K84" s="659"/>
      <c r="L84" s="858">
        <v>200</v>
      </c>
      <c r="M84" s="836" t="s">
        <v>117</v>
      </c>
      <c r="N84" s="599" t="s">
        <v>115</v>
      </c>
      <c r="P84" s="620"/>
      <c r="Q84" s="620"/>
    </row>
    <row r="85" spans="1:17" ht="12" customHeight="1" x14ac:dyDescent="0.25">
      <c r="A85" s="818">
        <f t="shared" si="6"/>
        <v>68</v>
      </c>
      <c r="B85" s="598" t="s">
        <v>183</v>
      </c>
      <c r="C85" s="820" t="s">
        <v>263</v>
      </c>
      <c r="D85" s="657" t="s">
        <v>441</v>
      </c>
      <c r="E85" s="821"/>
      <c r="F85" s="821"/>
      <c r="G85" s="821"/>
      <c r="H85" s="821"/>
      <c r="I85" s="821">
        <v>1200</v>
      </c>
      <c r="J85" s="659">
        <v>1035</v>
      </c>
      <c r="K85" s="659">
        <v>1035</v>
      </c>
      <c r="L85" s="858">
        <v>1035</v>
      </c>
      <c r="M85" s="836">
        <v>2079</v>
      </c>
      <c r="N85" s="599" t="s">
        <v>349</v>
      </c>
      <c r="P85" s="620"/>
      <c r="Q85" s="620"/>
    </row>
    <row r="86" spans="1:17" ht="12" customHeight="1" thickBot="1" x14ac:dyDescent="0.3">
      <c r="A86" s="818">
        <f t="shared" si="6"/>
        <v>69</v>
      </c>
      <c r="B86" s="598" t="s">
        <v>183</v>
      </c>
      <c r="C86" s="820" t="s">
        <v>263</v>
      </c>
      <c r="D86" s="657" t="s">
        <v>317</v>
      </c>
      <c r="E86" s="821">
        <v>1200</v>
      </c>
      <c r="F86" s="659">
        <v>900</v>
      </c>
      <c r="G86" s="659">
        <v>0</v>
      </c>
      <c r="H86" s="659"/>
      <c r="I86" s="659"/>
      <c r="J86" s="659"/>
      <c r="K86" s="659"/>
      <c r="L86" s="859"/>
      <c r="M86" s="837" t="s">
        <v>347</v>
      </c>
      <c r="N86" s="658" t="s">
        <v>113</v>
      </c>
      <c r="P86" s="620"/>
      <c r="Q86" s="620"/>
    </row>
    <row r="87" spans="1:17" ht="12" customHeight="1" thickBot="1" x14ac:dyDescent="0.3">
      <c r="A87" s="818">
        <f t="shared" si="6"/>
        <v>70</v>
      </c>
      <c r="B87" s="598" t="s">
        <v>183</v>
      </c>
      <c r="C87" s="820" t="s">
        <v>263</v>
      </c>
      <c r="D87" s="657" t="s">
        <v>520</v>
      </c>
      <c r="E87" s="821"/>
      <c r="F87" s="659"/>
      <c r="G87" s="659"/>
      <c r="H87" s="659"/>
      <c r="I87" s="659"/>
      <c r="J87" s="659"/>
      <c r="K87" s="659">
        <v>1000</v>
      </c>
      <c r="L87" s="859">
        <v>0</v>
      </c>
      <c r="M87" s="836" t="s">
        <v>117</v>
      </c>
      <c r="N87" s="658" t="s">
        <v>113</v>
      </c>
      <c r="P87" s="620"/>
      <c r="Q87" s="620"/>
    </row>
    <row r="88" spans="1:17" ht="12" customHeight="1" thickBot="1" x14ac:dyDescent="0.3">
      <c r="A88" s="818">
        <f t="shared" si="6"/>
        <v>71</v>
      </c>
      <c r="B88" s="598" t="s">
        <v>183</v>
      </c>
      <c r="C88" s="820" t="s">
        <v>263</v>
      </c>
      <c r="D88" s="657" t="s">
        <v>521</v>
      </c>
      <c r="E88" s="821"/>
      <c r="F88" s="659"/>
      <c r="G88" s="659"/>
      <c r="H88" s="659"/>
      <c r="I88" s="659"/>
      <c r="J88" s="659"/>
      <c r="K88" s="659">
        <v>900</v>
      </c>
      <c r="L88" s="858">
        <v>820</v>
      </c>
      <c r="M88" s="837" t="s">
        <v>518</v>
      </c>
      <c r="N88" s="658" t="s">
        <v>519</v>
      </c>
      <c r="P88" s="620"/>
      <c r="Q88" s="620"/>
    </row>
    <row r="89" spans="1:17" ht="12" customHeight="1" thickBot="1" x14ac:dyDescent="0.3">
      <c r="A89" s="818">
        <f t="shared" si="6"/>
        <v>72</v>
      </c>
      <c r="B89" s="598" t="s">
        <v>183</v>
      </c>
      <c r="C89" s="820" t="s">
        <v>263</v>
      </c>
      <c r="D89" s="617" t="s">
        <v>440</v>
      </c>
      <c r="E89" s="660">
        <v>19000</v>
      </c>
      <c r="F89" s="659">
        <v>15000</v>
      </c>
      <c r="G89" s="659">
        <v>15000</v>
      </c>
      <c r="H89" s="659">
        <v>15000</v>
      </c>
      <c r="I89" s="659">
        <v>15000</v>
      </c>
      <c r="J89" s="659">
        <v>16100</v>
      </c>
      <c r="K89" s="659">
        <v>16100</v>
      </c>
      <c r="L89" s="858">
        <v>16100</v>
      </c>
      <c r="M89" s="837">
        <v>1000</v>
      </c>
      <c r="N89" s="658" t="s">
        <v>517</v>
      </c>
      <c r="P89" s="620"/>
      <c r="Q89" s="620"/>
    </row>
    <row r="90" spans="1:17" ht="12" customHeight="1" thickBot="1" x14ac:dyDescent="0.3">
      <c r="A90" s="602"/>
      <c r="B90" s="603"/>
      <c r="C90" s="888"/>
      <c r="D90" s="604" t="s">
        <v>467</v>
      </c>
      <c r="E90" s="889">
        <f>SUM(E22:E89)</f>
        <v>99372</v>
      </c>
      <c r="F90" s="889">
        <v>115668.25</v>
      </c>
      <c r="G90" s="889">
        <v>112310</v>
      </c>
      <c r="H90" s="889">
        <f>SUM(H22:H89)</f>
        <v>123802</v>
      </c>
      <c r="I90" s="889">
        <f>SUM(I22:I89)</f>
        <v>119662</v>
      </c>
      <c r="J90" s="889">
        <f t="shared" ref="J90:K90" si="7">SUM(J22:J89)</f>
        <v>122257</v>
      </c>
      <c r="K90" s="889">
        <f t="shared" si="7"/>
        <v>131864</v>
      </c>
      <c r="L90" s="860">
        <f>SUM(L22:L89)</f>
        <v>131809</v>
      </c>
      <c r="M90" s="838"/>
      <c r="N90" s="605"/>
      <c r="P90" s="940"/>
      <c r="Q90" s="620"/>
    </row>
    <row r="91" spans="1:17" ht="12" customHeight="1" x14ac:dyDescent="0.25">
      <c r="A91" s="593" t="s">
        <v>264</v>
      </c>
      <c r="B91" s="594" t="s">
        <v>457</v>
      </c>
      <c r="C91" s="594" t="s">
        <v>263</v>
      </c>
      <c r="D91" s="596" t="s">
        <v>488</v>
      </c>
      <c r="E91" s="654"/>
      <c r="F91" s="654"/>
      <c r="G91" s="654"/>
      <c r="H91" s="654"/>
      <c r="I91" s="654"/>
      <c r="J91" s="654">
        <f t="shared" ref="J91:L91" si="8">J22+J23+J25+J27+J51+J52</f>
        <v>20266</v>
      </c>
      <c r="K91" s="654">
        <f t="shared" si="8"/>
        <v>26842</v>
      </c>
      <c r="L91" s="654">
        <f t="shared" si="8"/>
        <v>26526</v>
      </c>
      <c r="M91" s="833"/>
      <c r="N91" s="597"/>
      <c r="P91" s="620"/>
      <c r="Q91" s="620"/>
    </row>
    <row r="92" spans="1:17" ht="12" customHeight="1" x14ac:dyDescent="0.25">
      <c r="A92" s="818">
        <f>A89+1</f>
        <v>73</v>
      </c>
      <c r="B92" s="598" t="s">
        <v>183</v>
      </c>
      <c r="C92" s="819" t="s">
        <v>429</v>
      </c>
      <c r="D92" s="820" t="s">
        <v>430</v>
      </c>
      <c r="E92" s="890"/>
      <c r="F92" s="890"/>
      <c r="G92" s="890"/>
      <c r="H92" s="890"/>
      <c r="I92" s="890">
        <v>21485</v>
      </c>
      <c r="J92" s="890">
        <v>22617</v>
      </c>
      <c r="K92" s="890">
        <v>24995</v>
      </c>
      <c r="L92" s="849">
        <v>27947</v>
      </c>
      <c r="M92" s="839"/>
      <c r="N92" s="599"/>
      <c r="O92" s="643"/>
    </row>
    <row r="93" spans="1:17" ht="12" customHeight="1" x14ac:dyDescent="0.25">
      <c r="A93" s="602"/>
      <c r="B93" s="603"/>
      <c r="C93" s="888"/>
      <c r="D93" s="891" t="s">
        <v>468</v>
      </c>
      <c r="E93" s="889"/>
      <c r="F93" s="889"/>
      <c r="G93" s="889"/>
      <c r="H93" s="889"/>
      <c r="I93" s="889">
        <f>I92</f>
        <v>21485</v>
      </c>
      <c r="J93" s="889">
        <f t="shared" ref="J93:K93" si="9">J92</f>
        <v>22617</v>
      </c>
      <c r="K93" s="889">
        <f t="shared" si="9"/>
        <v>24995</v>
      </c>
      <c r="L93" s="860">
        <f>L92</f>
        <v>27947</v>
      </c>
      <c r="M93" s="838"/>
      <c r="N93" s="605"/>
      <c r="O93" s="643"/>
    </row>
    <row r="94" spans="1:17" ht="12" customHeight="1" x14ac:dyDescent="0.25">
      <c r="A94" s="818">
        <f>A92+1</f>
        <v>74</v>
      </c>
      <c r="B94" s="598" t="s">
        <v>183</v>
      </c>
      <c r="C94" s="819" t="s">
        <v>280</v>
      </c>
      <c r="D94" s="820" t="s">
        <v>376</v>
      </c>
      <c r="E94" s="890">
        <v>520</v>
      </c>
      <c r="F94" s="890">
        <v>0</v>
      </c>
      <c r="G94" s="890">
        <v>370</v>
      </c>
      <c r="H94" s="890">
        <v>0</v>
      </c>
      <c r="I94" s="890">
        <v>0</v>
      </c>
      <c r="J94" s="890">
        <v>0</v>
      </c>
      <c r="K94" s="890">
        <v>0</v>
      </c>
      <c r="L94" s="849">
        <v>0</v>
      </c>
      <c r="M94" s="839"/>
      <c r="N94" s="599"/>
      <c r="O94" s="643"/>
    </row>
    <row r="95" spans="1:17" ht="12" customHeight="1" x14ac:dyDescent="0.25">
      <c r="A95" s="818">
        <f>A94+1</f>
        <v>75</v>
      </c>
      <c r="B95" s="598" t="s">
        <v>183</v>
      </c>
      <c r="C95" s="819" t="s">
        <v>280</v>
      </c>
      <c r="D95" s="820" t="s">
        <v>318</v>
      </c>
      <c r="E95" s="890">
        <v>100</v>
      </c>
      <c r="F95" s="890">
        <v>0</v>
      </c>
      <c r="G95" s="890">
        <v>0</v>
      </c>
      <c r="H95" s="890">
        <v>0</v>
      </c>
      <c r="I95" s="890">
        <v>0</v>
      </c>
      <c r="J95" s="890">
        <v>0</v>
      </c>
      <c r="K95" s="890">
        <v>0</v>
      </c>
      <c r="L95" s="861">
        <v>0</v>
      </c>
      <c r="M95" s="839"/>
      <c r="N95" s="599"/>
      <c r="O95" s="643"/>
    </row>
    <row r="96" spans="1:17" ht="12" customHeight="1" x14ac:dyDescent="0.25">
      <c r="A96" s="818">
        <f>A95+1</f>
        <v>76</v>
      </c>
      <c r="B96" s="598" t="s">
        <v>183</v>
      </c>
      <c r="C96" s="819" t="s">
        <v>280</v>
      </c>
      <c r="D96" s="820" t="s">
        <v>377</v>
      </c>
      <c r="E96" s="890">
        <v>126</v>
      </c>
      <c r="F96" s="890">
        <v>126</v>
      </c>
      <c r="G96" s="890">
        <v>126</v>
      </c>
      <c r="H96" s="890">
        <v>126</v>
      </c>
      <c r="I96" s="890">
        <v>126</v>
      </c>
      <c r="J96" s="890">
        <v>126</v>
      </c>
      <c r="K96" s="890">
        <v>126</v>
      </c>
      <c r="L96" s="862">
        <v>126</v>
      </c>
      <c r="M96" s="839"/>
      <c r="N96" s="599"/>
      <c r="O96" s="643"/>
    </row>
    <row r="97" spans="1:15" ht="12" customHeight="1" x14ac:dyDescent="0.25">
      <c r="A97" s="892"/>
      <c r="B97" s="606"/>
      <c r="C97" s="893"/>
      <c r="D97" s="891" t="s">
        <v>469</v>
      </c>
      <c r="E97" s="894">
        <f>SUM(E94:E96)</f>
        <v>746</v>
      </c>
      <c r="F97" s="894">
        <v>926</v>
      </c>
      <c r="G97" s="894">
        <v>496</v>
      </c>
      <c r="H97" s="894">
        <f>SUM(H94:H96)</f>
        <v>126</v>
      </c>
      <c r="I97" s="894">
        <f>SUM(I94:I96)</f>
        <v>126</v>
      </c>
      <c r="J97" s="894">
        <f t="shared" ref="J97:K97" si="10">SUM(J94:J96)</f>
        <v>126</v>
      </c>
      <c r="K97" s="894">
        <f t="shared" si="10"/>
        <v>126</v>
      </c>
      <c r="L97" s="863">
        <f>SUM(L94:L96)</f>
        <v>126</v>
      </c>
      <c r="M97" s="840"/>
      <c r="N97" s="607"/>
      <c r="O97" s="643"/>
    </row>
    <row r="98" spans="1:15" ht="12" customHeight="1" x14ac:dyDescent="0.25">
      <c r="A98" s="608">
        <f>A96+1</f>
        <v>77</v>
      </c>
      <c r="B98" s="609" t="s">
        <v>183</v>
      </c>
      <c r="C98" s="895" t="s">
        <v>276</v>
      </c>
      <c r="D98" s="610" t="s">
        <v>250</v>
      </c>
      <c r="E98" s="661">
        <v>200</v>
      </c>
      <c r="F98" s="661">
        <v>200</v>
      </c>
      <c r="G98" s="661">
        <v>0</v>
      </c>
      <c r="H98" s="661">
        <v>0</v>
      </c>
      <c r="I98" s="661">
        <v>0</v>
      </c>
      <c r="J98" s="661">
        <v>0</v>
      </c>
      <c r="K98" s="661">
        <v>0</v>
      </c>
      <c r="L98" s="864">
        <v>0</v>
      </c>
      <c r="M98" s="841"/>
      <c r="N98" s="611"/>
      <c r="O98" s="643"/>
    </row>
    <row r="99" spans="1:15" ht="12" customHeight="1" x14ac:dyDescent="0.25">
      <c r="A99" s="892"/>
      <c r="B99" s="606"/>
      <c r="C99" s="893"/>
      <c r="D99" s="891" t="s">
        <v>470</v>
      </c>
      <c r="E99" s="896">
        <f>SUM(E98:E98)</f>
        <v>200</v>
      </c>
      <c r="F99" s="896">
        <v>200</v>
      </c>
      <c r="G99" s="896">
        <v>0</v>
      </c>
      <c r="H99" s="896">
        <f>SUM(H98:H98)</f>
        <v>0</v>
      </c>
      <c r="I99" s="896">
        <f>SUM(I98:I98)</f>
        <v>0</v>
      </c>
      <c r="J99" s="896">
        <f t="shared" ref="J99:K99" si="11">SUM(J98:J98)</f>
        <v>0</v>
      </c>
      <c r="K99" s="896">
        <f t="shared" si="11"/>
        <v>0</v>
      </c>
      <c r="L99" s="865">
        <f>SUM(L98:L98)</f>
        <v>0</v>
      </c>
      <c r="M99" s="840"/>
      <c r="N99" s="612" t="s">
        <v>529</v>
      </c>
      <c r="O99" s="643"/>
    </row>
    <row r="100" spans="1:15" ht="11.25" customHeight="1" x14ac:dyDescent="0.25">
      <c r="A100" s="818">
        <f>A98+1</f>
        <v>78</v>
      </c>
      <c r="B100" s="598" t="s">
        <v>183</v>
      </c>
      <c r="C100" s="819" t="s">
        <v>277</v>
      </c>
      <c r="D100" s="820" t="s">
        <v>83</v>
      </c>
      <c r="E100" s="821">
        <v>2200</v>
      </c>
      <c r="F100" s="821">
        <v>2200</v>
      </c>
      <c r="G100" s="821">
        <v>2200</v>
      </c>
      <c r="H100" s="821">
        <v>2200</v>
      </c>
      <c r="I100" s="821">
        <v>2000</v>
      </c>
      <c r="J100" s="821">
        <v>2000</v>
      </c>
      <c r="K100" s="821">
        <v>1800</v>
      </c>
      <c r="L100" s="856">
        <v>1800</v>
      </c>
      <c r="M100" s="839"/>
      <c r="N100" s="599"/>
      <c r="O100" s="643"/>
    </row>
    <row r="101" spans="1:15" ht="11.25" customHeight="1" x14ac:dyDescent="0.25">
      <c r="A101" s="818">
        <f>A100+1</f>
        <v>79</v>
      </c>
      <c r="B101" s="598" t="s">
        <v>183</v>
      </c>
      <c r="C101" s="819" t="s">
        <v>277</v>
      </c>
      <c r="D101" s="820" t="s">
        <v>535</v>
      </c>
      <c r="E101" s="821"/>
      <c r="F101" s="821"/>
      <c r="G101" s="821"/>
      <c r="H101" s="821"/>
      <c r="I101" s="821"/>
      <c r="J101" s="821"/>
      <c r="K101" s="821"/>
      <c r="L101" s="856">
        <v>1000</v>
      </c>
      <c r="M101" s="839"/>
      <c r="N101" s="599"/>
      <c r="O101" s="643"/>
    </row>
    <row r="102" spans="1:15" ht="12" customHeight="1" x14ac:dyDescent="0.25">
      <c r="A102" s="818">
        <f>A101+1</f>
        <v>80</v>
      </c>
      <c r="B102" s="598" t="s">
        <v>183</v>
      </c>
      <c r="C102" s="819" t="s">
        <v>277</v>
      </c>
      <c r="D102" s="820" t="s">
        <v>398</v>
      </c>
      <c r="E102" s="821"/>
      <c r="F102" s="821"/>
      <c r="G102" s="821">
        <v>500</v>
      </c>
      <c r="H102" s="821">
        <v>500</v>
      </c>
      <c r="I102" s="821">
        <v>0</v>
      </c>
      <c r="J102" s="821">
        <v>0</v>
      </c>
      <c r="K102" s="821">
        <v>200</v>
      </c>
      <c r="L102" s="856">
        <v>200</v>
      </c>
      <c r="M102" s="839"/>
      <c r="N102" s="599"/>
      <c r="O102" s="643"/>
    </row>
    <row r="103" spans="1:15" ht="12" customHeight="1" x14ac:dyDescent="0.25">
      <c r="A103" s="897"/>
      <c r="B103" s="606"/>
      <c r="C103" s="893"/>
      <c r="D103" s="891" t="s">
        <v>471</v>
      </c>
      <c r="E103" s="889">
        <f>SUM(E100:E102)</f>
        <v>2200</v>
      </c>
      <c r="F103" s="889">
        <v>2200</v>
      </c>
      <c r="G103" s="889">
        <v>2700</v>
      </c>
      <c r="H103" s="889">
        <f>SUM(H100:H102)</f>
        <v>2700</v>
      </c>
      <c r="I103" s="889">
        <f>SUM(I100:I102)</f>
        <v>2000</v>
      </c>
      <c r="J103" s="889">
        <f t="shared" ref="J103:K103" si="12">SUM(J100:J102)</f>
        <v>2000</v>
      </c>
      <c r="K103" s="889">
        <f t="shared" si="12"/>
        <v>2000</v>
      </c>
      <c r="L103" s="860">
        <f>SUM(L100:L102)</f>
        <v>3000</v>
      </c>
      <c r="M103" s="840"/>
      <c r="N103" s="612"/>
      <c r="O103" s="643"/>
    </row>
    <row r="104" spans="1:15" ht="12" customHeight="1" x14ac:dyDescent="0.25">
      <c r="A104" s="818">
        <f>A102+1</f>
        <v>81</v>
      </c>
      <c r="B104" s="598" t="s">
        <v>183</v>
      </c>
      <c r="C104" s="819" t="s">
        <v>278</v>
      </c>
      <c r="D104" s="820" t="s">
        <v>378</v>
      </c>
      <c r="E104" s="821">
        <v>39500</v>
      </c>
      <c r="F104" s="821">
        <v>42000</v>
      </c>
      <c r="G104" s="821">
        <v>45566</v>
      </c>
      <c r="H104" s="821">
        <v>46705</v>
      </c>
      <c r="I104" s="821">
        <v>46705</v>
      </c>
      <c r="J104" s="821">
        <v>40000</v>
      </c>
      <c r="K104" s="821">
        <v>38800</v>
      </c>
      <c r="L104" s="856">
        <v>50000</v>
      </c>
      <c r="M104" s="839"/>
      <c r="N104" s="599"/>
      <c r="O104" s="643"/>
    </row>
    <row r="105" spans="1:15" ht="12" customHeight="1" x14ac:dyDescent="0.25">
      <c r="A105" s="892"/>
      <c r="B105" s="606"/>
      <c r="C105" s="893"/>
      <c r="D105" s="891" t="s">
        <v>472</v>
      </c>
      <c r="E105" s="896">
        <f>SUM(E104:E104)</f>
        <v>39500</v>
      </c>
      <c r="F105" s="896">
        <v>42000</v>
      </c>
      <c r="G105" s="896">
        <v>45566</v>
      </c>
      <c r="H105" s="896">
        <f>SUM(H104:H104)</f>
        <v>46705</v>
      </c>
      <c r="I105" s="896">
        <f>SUM(I104:I104)</f>
        <v>46705</v>
      </c>
      <c r="J105" s="896">
        <f t="shared" ref="J105:L105" si="13">SUM(J104:J104)</f>
        <v>40000</v>
      </c>
      <c r="K105" s="896">
        <f t="shared" si="13"/>
        <v>38800</v>
      </c>
      <c r="L105" s="896">
        <f t="shared" si="13"/>
        <v>50000</v>
      </c>
      <c r="M105" s="840"/>
      <c r="N105" s="612"/>
      <c r="O105" s="643"/>
    </row>
    <row r="106" spans="1:15" ht="12" customHeight="1" x14ac:dyDescent="0.25">
      <c r="A106" s="818">
        <f>A104+1</f>
        <v>82</v>
      </c>
      <c r="B106" s="598" t="s">
        <v>183</v>
      </c>
      <c r="C106" s="819" t="s">
        <v>275</v>
      </c>
      <c r="D106" s="820" t="s">
        <v>379</v>
      </c>
      <c r="E106" s="821">
        <v>250</v>
      </c>
      <c r="F106" s="821">
        <v>250</v>
      </c>
      <c r="G106" s="821">
        <v>250</v>
      </c>
      <c r="H106" s="821">
        <v>250</v>
      </c>
      <c r="I106" s="821">
        <v>250</v>
      </c>
      <c r="J106" s="821">
        <v>250</v>
      </c>
      <c r="K106" s="821">
        <v>250</v>
      </c>
      <c r="L106" s="856">
        <v>250</v>
      </c>
      <c r="M106" s="839"/>
      <c r="N106" s="599"/>
      <c r="O106" s="643"/>
    </row>
    <row r="107" spans="1:15" ht="12" customHeight="1" x14ac:dyDescent="0.25">
      <c r="A107" s="818">
        <f>A106+1</f>
        <v>83</v>
      </c>
      <c r="B107" s="598" t="s">
        <v>183</v>
      </c>
      <c r="C107" s="819" t="s">
        <v>275</v>
      </c>
      <c r="D107" s="820" t="s">
        <v>301</v>
      </c>
      <c r="E107" s="821">
        <v>300</v>
      </c>
      <c r="F107" s="821">
        <v>0</v>
      </c>
      <c r="G107" s="821">
        <v>0</v>
      </c>
      <c r="H107" s="821"/>
      <c r="I107" s="821"/>
      <c r="J107" s="821"/>
      <c r="K107" s="821"/>
      <c r="L107" s="857"/>
      <c r="M107" s="839"/>
      <c r="N107" s="599"/>
      <c r="O107" s="643"/>
    </row>
    <row r="108" spans="1:15" ht="12" customHeight="1" x14ac:dyDescent="0.25">
      <c r="A108" s="818">
        <f>A107+1</f>
        <v>84</v>
      </c>
      <c r="B108" s="598" t="s">
        <v>183</v>
      </c>
      <c r="C108" s="819" t="s">
        <v>275</v>
      </c>
      <c r="D108" s="820" t="s">
        <v>200</v>
      </c>
      <c r="E108" s="821">
        <v>150</v>
      </c>
      <c r="F108" s="821">
        <v>150</v>
      </c>
      <c r="G108" s="821">
        <v>150</v>
      </c>
      <c r="H108" s="821">
        <v>150</v>
      </c>
      <c r="I108" s="821">
        <v>150</v>
      </c>
      <c r="J108" s="821">
        <v>150</v>
      </c>
      <c r="K108" s="821">
        <v>150</v>
      </c>
      <c r="L108" s="856">
        <v>150</v>
      </c>
      <c r="M108" s="839"/>
      <c r="N108" s="599"/>
      <c r="O108" s="643"/>
    </row>
    <row r="109" spans="1:15" ht="12" customHeight="1" x14ac:dyDescent="0.25">
      <c r="A109" s="892"/>
      <c r="B109" s="606"/>
      <c r="C109" s="893"/>
      <c r="D109" s="891" t="s">
        <v>473</v>
      </c>
      <c r="E109" s="889">
        <f t="shared" ref="E109:K109" si="14">SUM(E106:E108)</f>
        <v>700</v>
      </c>
      <c r="F109" s="889">
        <v>400</v>
      </c>
      <c r="G109" s="889">
        <v>400</v>
      </c>
      <c r="H109" s="889">
        <f t="shared" ref="H109" si="15">SUM(H106:H108)</f>
        <v>400</v>
      </c>
      <c r="I109" s="889">
        <f t="shared" si="14"/>
        <v>400</v>
      </c>
      <c r="J109" s="889">
        <f t="shared" si="14"/>
        <v>400</v>
      </c>
      <c r="K109" s="889">
        <f t="shared" si="14"/>
        <v>400</v>
      </c>
      <c r="L109" s="860">
        <f t="shared" ref="L109" si="16">SUM(L106:L108)</f>
        <v>400</v>
      </c>
      <c r="M109" s="840"/>
      <c r="N109" s="612"/>
      <c r="O109" s="643"/>
    </row>
    <row r="110" spans="1:15" ht="12" customHeight="1" x14ac:dyDescent="0.25">
      <c r="A110" s="818">
        <f>A108+1</f>
        <v>85</v>
      </c>
      <c r="B110" s="598" t="s">
        <v>183</v>
      </c>
      <c r="C110" s="819" t="s">
        <v>279</v>
      </c>
      <c r="D110" s="820" t="s">
        <v>79</v>
      </c>
      <c r="E110" s="823">
        <v>300</v>
      </c>
      <c r="F110" s="823">
        <v>400</v>
      </c>
      <c r="G110" s="823">
        <v>500</v>
      </c>
      <c r="H110" s="823">
        <v>500</v>
      </c>
      <c r="I110" s="823">
        <v>500</v>
      </c>
      <c r="J110" s="823">
        <v>500</v>
      </c>
      <c r="K110" s="823">
        <v>600</v>
      </c>
      <c r="L110" s="856">
        <v>800</v>
      </c>
      <c r="M110" s="839"/>
      <c r="N110" s="599"/>
      <c r="O110" s="643"/>
    </row>
    <row r="111" spans="1:15" ht="12" customHeight="1" x14ac:dyDescent="0.25">
      <c r="A111" s="892"/>
      <c r="B111" s="606"/>
      <c r="C111" s="893"/>
      <c r="D111" s="891" t="s">
        <v>474</v>
      </c>
      <c r="E111" s="896">
        <f>SUM(E110:E110)</f>
        <v>300</v>
      </c>
      <c r="F111" s="896">
        <v>400</v>
      </c>
      <c r="G111" s="896">
        <v>500</v>
      </c>
      <c r="H111" s="896">
        <f>SUM(H110:H110)</f>
        <v>500</v>
      </c>
      <c r="I111" s="896">
        <f>SUM(I110:I110)</f>
        <v>500</v>
      </c>
      <c r="J111" s="896">
        <f t="shared" ref="J111:K111" si="17">SUM(J110:J110)</f>
        <v>500</v>
      </c>
      <c r="K111" s="896">
        <f t="shared" si="17"/>
        <v>600</v>
      </c>
      <c r="L111" s="865">
        <f>SUM(L110:L110)</f>
        <v>800</v>
      </c>
      <c r="M111" s="840"/>
      <c r="N111" s="612"/>
      <c r="O111" s="643"/>
    </row>
    <row r="112" spans="1:15" ht="12" customHeight="1" x14ac:dyDescent="0.25">
      <c r="A112" s="818">
        <f>A110+1</f>
        <v>86</v>
      </c>
      <c r="B112" s="598" t="s">
        <v>183</v>
      </c>
      <c r="C112" s="819" t="s">
        <v>265</v>
      </c>
      <c r="D112" s="820" t="s">
        <v>251</v>
      </c>
      <c r="E112" s="821">
        <v>2000</v>
      </c>
      <c r="F112" s="821">
        <v>2000</v>
      </c>
      <c r="G112" s="821">
        <v>2000</v>
      </c>
      <c r="H112" s="821">
        <v>2000</v>
      </c>
      <c r="I112" s="821">
        <v>0</v>
      </c>
      <c r="J112" s="856">
        <v>0</v>
      </c>
      <c r="K112" s="821">
        <v>0</v>
      </c>
      <c r="L112" s="856">
        <v>0</v>
      </c>
      <c r="M112" s="839"/>
      <c r="N112" s="599"/>
      <c r="O112" s="643"/>
    </row>
    <row r="113" spans="1:15" ht="12" customHeight="1" x14ac:dyDescent="0.25">
      <c r="A113" s="892"/>
      <c r="B113" s="606"/>
      <c r="C113" s="893"/>
      <c r="D113" s="891" t="s">
        <v>475</v>
      </c>
      <c r="E113" s="894">
        <f>SUM(E112:E112)</f>
        <v>2000</v>
      </c>
      <c r="F113" s="894">
        <v>2000</v>
      </c>
      <c r="G113" s="894">
        <v>2000</v>
      </c>
      <c r="H113" s="894">
        <f>SUM(H112:H112)</f>
        <v>2000</v>
      </c>
      <c r="I113" s="894">
        <f>SUM(I112:I112)</f>
        <v>0</v>
      </c>
      <c r="J113" s="894">
        <f t="shared" ref="J113:K113" si="18">SUM(J112:J112)</f>
        <v>0</v>
      </c>
      <c r="K113" s="894">
        <f t="shared" si="18"/>
        <v>0</v>
      </c>
      <c r="L113" s="863">
        <f>SUM(L112:L112)</f>
        <v>0</v>
      </c>
      <c r="M113" s="840"/>
      <c r="N113" s="612"/>
      <c r="O113" s="643"/>
    </row>
    <row r="114" spans="1:15" ht="12" customHeight="1" x14ac:dyDescent="0.25">
      <c r="A114" s="818">
        <f>A112+1</f>
        <v>87</v>
      </c>
      <c r="B114" s="598" t="s">
        <v>183</v>
      </c>
      <c r="C114" s="819" t="s">
        <v>273</v>
      </c>
      <c r="D114" s="820" t="s">
        <v>319</v>
      </c>
      <c r="E114" s="821">
        <v>5340</v>
      </c>
      <c r="F114" s="821">
        <v>5340</v>
      </c>
      <c r="G114" s="821">
        <v>5340</v>
      </c>
      <c r="H114" s="821">
        <v>5340</v>
      </c>
      <c r="I114" s="821">
        <v>0</v>
      </c>
      <c r="J114" s="821">
        <v>0</v>
      </c>
      <c r="K114" s="821">
        <v>0</v>
      </c>
      <c r="L114" s="856">
        <v>0</v>
      </c>
      <c r="M114" s="839"/>
      <c r="N114" s="599"/>
      <c r="O114" s="643"/>
    </row>
    <row r="115" spans="1:15" ht="12" customHeight="1" x14ac:dyDescent="0.25">
      <c r="A115" s="892"/>
      <c r="B115" s="606"/>
      <c r="C115" s="893"/>
      <c r="D115" s="891" t="s">
        <v>476</v>
      </c>
      <c r="E115" s="896">
        <f>SUM(E114:E114)</f>
        <v>5340</v>
      </c>
      <c r="F115" s="896">
        <v>5340</v>
      </c>
      <c r="G115" s="896">
        <v>5340</v>
      </c>
      <c r="H115" s="896">
        <f>SUM(H114:H114)</f>
        <v>5340</v>
      </c>
      <c r="I115" s="896">
        <f>SUM(I114:I114)</f>
        <v>0</v>
      </c>
      <c r="J115" s="896">
        <f t="shared" ref="J115:K115" si="19">SUM(J114:J114)</f>
        <v>0</v>
      </c>
      <c r="K115" s="896">
        <f t="shared" si="19"/>
        <v>0</v>
      </c>
      <c r="L115" s="865">
        <f>SUM(L114:L114)</f>
        <v>0</v>
      </c>
      <c r="M115" s="840"/>
      <c r="N115" s="612"/>
      <c r="O115" s="643"/>
    </row>
    <row r="116" spans="1:15" ht="12" customHeight="1" x14ac:dyDescent="0.25">
      <c r="A116" s="818">
        <f>A114+1</f>
        <v>88</v>
      </c>
      <c r="B116" s="598" t="s">
        <v>183</v>
      </c>
      <c r="C116" s="819" t="s">
        <v>266</v>
      </c>
      <c r="D116" s="820" t="s">
        <v>459</v>
      </c>
      <c r="E116" s="821"/>
      <c r="F116" s="821"/>
      <c r="G116" s="821"/>
      <c r="H116" s="821"/>
      <c r="I116" s="821"/>
      <c r="J116" s="821">
        <v>13184</v>
      </c>
      <c r="K116" s="821">
        <v>11456</v>
      </c>
      <c r="L116" s="849">
        <v>0</v>
      </c>
      <c r="M116" s="839"/>
      <c r="N116" s="599"/>
      <c r="O116" s="643"/>
    </row>
    <row r="117" spans="1:15" ht="12" customHeight="1" x14ac:dyDescent="0.25">
      <c r="A117" s="892"/>
      <c r="B117" s="606"/>
      <c r="C117" s="893"/>
      <c r="D117" s="891" t="s">
        <v>477</v>
      </c>
      <c r="E117" s="896">
        <f t="shared" ref="E117:K117" si="20">SUM(E116)</f>
        <v>0</v>
      </c>
      <c r="F117" s="896">
        <v>0</v>
      </c>
      <c r="G117" s="896">
        <v>0</v>
      </c>
      <c r="H117" s="896">
        <f t="shared" ref="H117" si="21">SUM(H116)</f>
        <v>0</v>
      </c>
      <c r="I117" s="896">
        <f t="shared" si="20"/>
        <v>0</v>
      </c>
      <c r="J117" s="896">
        <f t="shared" si="20"/>
        <v>13184</v>
      </c>
      <c r="K117" s="896">
        <f t="shared" si="20"/>
        <v>11456</v>
      </c>
      <c r="L117" s="865">
        <f t="shared" ref="L117" si="22">SUM(L116)</f>
        <v>0</v>
      </c>
      <c r="M117" s="840"/>
      <c r="N117" s="612"/>
      <c r="O117" s="643"/>
    </row>
    <row r="118" spans="1:15" ht="12" customHeight="1" x14ac:dyDescent="0.25">
      <c r="A118" s="818">
        <f>A116+1</f>
        <v>89</v>
      </c>
      <c r="B118" s="598" t="s">
        <v>183</v>
      </c>
      <c r="C118" s="819" t="s">
        <v>274</v>
      </c>
      <c r="D118" s="820" t="s">
        <v>179</v>
      </c>
      <c r="E118" s="821">
        <v>9848</v>
      </c>
      <c r="F118" s="821">
        <v>8848</v>
      </c>
      <c r="G118" s="821">
        <v>9075</v>
      </c>
      <c r="H118" s="821">
        <v>9075</v>
      </c>
      <c r="I118" s="821">
        <v>9075</v>
      </c>
      <c r="J118" s="821">
        <v>9075</v>
      </c>
      <c r="K118" s="821">
        <v>9530</v>
      </c>
      <c r="L118" s="856">
        <v>10530</v>
      </c>
      <c r="M118" s="839"/>
      <c r="N118" s="599"/>
      <c r="O118" s="643"/>
    </row>
    <row r="119" spans="1:15" ht="12" customHeight="1" x14ac:dyDescent="0.25">
      <c r="A119" s="818">
        <f>A118+1</f>
        <v>90</v>
      </c>
      <c r="B119" s="598" t="s">
        <v>183</v>
      </c>
      <c r="C119" s="819" t="s">
        <v>274</v>
      </c>
      <c r="D119" s="820" t="s">
        <v>201</v>
      </c>
      <c r="E119" s="821">
        <v>500</v>
      </c>
      <c r="F119" s="821">
        <v>500</v>
      </c>
      <c r="G119" s="821">
        <v>520</v>
      </c>
      <c r="H119" s="821">
        <v>520</v>
      </c>
      <c r="I119" s="821">
        <v>520</v>
      </c>
      <c r="J119" s="821">
        <v>520</v>
      </c>
      <c r="K119" s="821">
        <v>550</v>
      </c>
      <c r="L119" s="856">
        <v>570</v>
      </c>
      <c r="M119" s="839"/>
      <c r="N119" s="599"/>
      <c r="O119" s="643"/>
    </row>
    <row r="120" spans="1:15" ht="12" customHeight="1" x14ac:dyDescent="0.25">
      <c r="A120" s="892"/>
      <c r="B120" s="606"/>
      <c r="C120" s="893"/>
      <c r="D120" s="891" t="s">
        <v>478</v>
      </c>
      <c r="E120" s="896">
        <f>SUM(E118:E119)</f>
        <v>10348</v>
      </c>
      <c r="F120" s="896">
        <v>9348</v>
      </c>
      <c r="G120" s="896">
        <v>9595</v>
      </c>
      <c r="H120" s="896">
        <f>SUM(H118:H119)</f>
        <v>9595</v>
      </c>
      <c r="I120" s="896">
        <f>SUM(I118:I119)</f>
        <v>9595</v>
      </c>
      <c r="J120" s="896">
        <f t="shared" ref="J120:K120" si="23">SUM(J118:J119)</f>
        <v>9595</v>
      </c>
      <c r="K120" s="896">
        <f t="shared" si="23"/>
        <v>10080</v>
      </c>
      <c r="L120" s="865">
        <f>SUM(L118:L119)</f>
        <v>11100</v>
      </c>
      <c r="M120" s="840"/>
      <c r="N120" s="612"/>
      <c r="O120" s="643"/>
    </row>
    <row r="121" spans="1:15" ht="12" customHeight="1" x14ac:dyDescent="0.25">
      <c r="A121" s="818">
        <f>A119+1</f>
        <v>91</v>
      </c>
      <c r="B121" s="598" t="s">
        <v>183</v>
      </c>
      <c r="C121" s="819" t="s">
        <v>267</v>
      </c>
      <c r="D121" s="820" t="s">
        <v>380</v>
      </c>
      <c r="E121" s="821">
        <v>1400</v>
      </c>
      <c r="F121" s="821">
        <v>1400</v>
      </c>
      <c r="G121" s="821">
        <v>1400</v>
      </c>
      <c r="H121" s="821">
        <v>1400</v>
      </c>
      <c r="I121" s="821">
        <v>1400</v>
      </c>
      <c r="J121" s="821">
        <v>1400</v>
      </c>
      <c r="K121" s="821">
        <v>0</v>
      </c>
      <c r="L121" s="856">
        <v>0</v>
      </c>
      <c r="M121" s="839"/>
      <c r="N121" s="599"/>
      <c r="O121" s="643"/>
    </row>
    <row r="122" spans="1:15" ht="12" customHeight="1" x14ac:dyDescent="0.25">
      <c r="A122" s="818">
        <f>A121+1</f>
        <v>92</v>
      </c>
      <c r="B122" s="598" t="s">
        <v>164</v>
      </c>
      <c r="C122" s="819" t="s">
        <v>267</v>
      </c>
      <c r="D122" s="820" t="s">
        <v>454</v>
      </c>
      <c r="E122" s="821"/>
      <c r="F122" s="821"/>
      <c r="G122" s="821"/>
      <c r="H122" s="821"/>
      <c r="I122" s="821"/>
      <c r="J122" s="821">
        <v>800</v>
      </c>
      <c r="K122" s="821">
        <v>800</v>
      </c>
      <c r="L122" s="856">
        <v>800</v>
      </c>
      <c r="M122" s="839"/>
      <c r="N122" s="599"/>
      <c r="O122" s="643"/>
    </row>
    <row r="123" spans="1:15" ht="12" customHeight="1" x14ac:dyDescent="0.25">
      <c r="A123" s="892"/>
      <c r="B123" s="606"/>
      <c r="C123" s="893"/>
      <c r="D123" s="891" t="s">
        <v>479</v>
      </c>
      <c r="E123" s="896">
        <f>SUM(E121:E122)</f>
        <v>1400</v>
      </c>
      <c r="F123" s="896">
        <f t="shared" ref="F123:L123" si="24">SUM(F121:F122)</f>
        <v>1400</v>
      </c>
      <c r="G123" s="896">
        <f t="shared" si="24"/>
        <v>1400</v>
      </c>
      <c r="H123" s="896">
        <f t="shared" si="24"/>
        <v>1400</v>
      </c>
      <c r="I123" s="896">
        <f t="shared" si="24"/>
        <v>1400</v>
      </c>
      <c r="J123" s="896">
        <f t="shared" si="24"/>
        <v>2200</v>
      </c>
      <c r="K123" s="896">
        <f t="shared" si="24"/>
        <v>800</v>
      </c>
      <c r="L123" s="865">
        <f t="shared" si="24"/>
        <v>800</v>
      </c>
      <c r="M123" s="840"/>
      <c r="N123" s="612"/>
      <c r="O123" s="643"/>
    </row>
    <row r="124" spans="1:15" ht="12" customHeight="1" x14ac:dyDescent="0.25">
      <c r="A124" s="818">
        <f>A122+1</f>
        <v>93</v>
      </c>
      <c r="B124" s="598" t="s">
        <v>183</v>
      </c>
      <c r="C124" s="819" t="s">
        <v>268</v>
      </c>
      <c r="D124" s="820" t="s">
        <v>444</v>
      </c>
      <c r="E124" s="823">
        <v>0</v>
      </c>
      <c r="F124" s="823">
        <v>0</v>
      </c>
      <c r="G124" s="823">
        <v>0</v>
      </c>
      <c r="H124" s="823">
        <v>0</v>
      </c>
      <c r="I124" s="823"/>
      <c r="J124" s="823"/>
      <c r="K124" s="823"/>
      <c r="L124" s="853"/>
      <c r="M124" s="839"/>
      <c r="N124" s="599"/>
      <c r="O124" s="643"/>
    </row>
    <row r="125" spans="1:15" ht="12" customHeight="1" x14ac:dyDescent="0.25">
      <c r="A125" s="892"/>
      <c r="B125" s="606"/>
      <c r="C125" s="893"/>
      <c r="D125" s="891" t="s">
        <v>480</v>
      </c>
      <c r="E125" s="894">
        <f>SUM(E124:E124)</f>
        <v>0</v>
      </c>
      <c r="F125" s="894">
        <v>0</v>
      </c>
      <c r="G125" s="894">
        <v>0</v>
      </c>
      <c r="H125" s="894">
        <f>SUM(H124:H124)</f>
        <v>0</v>
      </c>
      <c r="I125" s="894">
        <f>SUM(I124:I124)</f>
        <v>0</v>
      </c>
      <c r="J125" s="894">
        <f t="shared" ref="J125:K125" si="25">SUM(J124:J124)</f>
        <v>0</v>
      </c>
      <c r="K125" s="894">
        <f t="shared" si="25"/>
        <v>0</v>
      </c>
      <c r="L125" s="863">
        <f>SUM(L124:L124)</f>
        <v>0</v>
      </c>
      <c r="M125" s="840"/>
      <c r="N125" s="612"/>
      <c r="O125" s="643"/>
    </row>
    <row r="126" spans="1:15" ht="12" customHeight="1" x14ac:dyDescent="0.25">
      <c r="A126" s="818">
        <f>A124+1</f>
        <v>94</v>
      </c>
      <c r="B126" s="598" t="s">
        <v>183</v>
      </c>
      <c r="C126" s="820" t="s">
        <v>269</v>
      </c>
      <c r="D126" s="820" t="s">
        <v>199</v>
      </c>
      <c r="E126" s="898">
        <v>650</v>
      </c>
      <c r="F126" s="898">
        <v>650</v>
      </c>
      <c r="G126" s="898">
        <v>850</v>
      </c>
      <c r="H126" s="898">
        <v>850</v>
      </c>
      <c r="I126" s="898">
        <v>630</v>
      </c>
      <c r="J126" s="898">
        <v>0</v>
      </c>
      <c r="K126" s="898"/>
      <c r="L126" s="853">
        <v>0</v>
      </c>
      <c r="M126" s="839"/>
      <c r="N126" s="599"/>
      <c r="O126" s="643"/>
    </row>
    <row r="127" spans="1:15" ht="12" customHeight="1" x14ac:dyDescent="0.25">
      <c r="A127" s="897"/>
      <c r="B127" s="606"/>
      <c r="C127" s="893"/>
      <c r="D127" s="891" t="s">
        <v>481</v>
      </c>
      <c r="E127" s="889">
        <f>SUM(E126:E126)</f>
        <v>650</v>
      </c>
      <c r="F127" s="889">
        <v>650</v>
      </c>
      <c r="G127" s="889">
        <v>850</v>
      </c>
      <c r="H127" s="889">
        <f>SUM(H126:H126)</f>
        <v>850</v>
      </c>
      <c r="I127" s="889">
        <f>SUM(I126:I126)</f>
        <v>630</v>
      </c>
      <c r="J127" s="889">
        <f t="shared" ref="J127:K127" si="26">SUM(J126:J126)</f>
        <v>0</v>
      </c>
      <c r="K127" s="889">
        <f t="shared" si="26"/>
        <v>0</v>
      </c>
      <c r="L127" s="860">
        <f>SUM(L126:L126)</f>
        <v>0</v>
      </c>
      <c r="M127" s="840"/>
      <c r="N127" s="612"/>
      <c r="O127" s="643"/>
    </row>
    <row r="128" spans="1:15" ht="12" customHeight="1" x14ac:dyDescent="0.25">
      <c r="A128" s="818">
        <f>A126+1</f>
        <v>95</v>
      </c>
      <c r="B128" s="822" t="s">
        <v>457</v>
      </c>
      <c r="C128" s="819" t="s">
        <v>270</v>
      </c>
      <c r="D128" s="820" t="s">
        <v>38</v>
      </c>
      <c r="E128" s="823">
        <v>7250</v>
      </c>
      <c r="F128" s="823">
        <v>7250</v>
      </c>
      <c r="G128" s="823">
        <v>7250</v>
      </c>
      <c r="H128" s="823">
        <v>7037</v>
      </c>
      <c r="I128" s="823">
        <v>7073</v>
      </c>
      <c r="J128" s="823">
        <v>6962</v>
      </c>
      <c r="K128" s="823">
        <v>6988</v>
      </c>
      <c r="L128" s="856">
        <v>7253</v>
      </c>
      <c r="M128" s="839"/>
      <c r="N128" s="599"/>
      <c r="O128" s="643"/>
    </row>
    <row r="129" spans="1:15" ht="12" customHeight="1" x14ac:dyDescent="0.25">
      <c r="A129" s="818">
        <f>A128+1</f>
        <v>96</v>
      </c>
      <c r="B129" s="598" t="s">
        <v>183</v>
      </c>
      <c r="C129" s="819" t="s">
        <v>270</v>
      </c>
      <c r="D129" s="820" t="s">
        <v>169</v>
      </c>
      <c r="E129" s="823">
        <v>820</v>
      </c>
      <c r="F129" s="823">
        <v>960</v>
      </c>
      <c r="G129" s="823">
        <v>410</v>
      </c>
      <c r="H129" s="823">
        <v>0</v>
      </c>
      <c r="I129" s="823">
        <v>0</v>
      </c>
      <c r="J129" s="823">
        <v>0</v>
      </c>
      <c r="K129" s="823">
        <v>0</v>
      </c>
      <c r="L129" s="856">
        <v>0</v>
      </c>
      <c r="M129" s="839"/>
      <c r="N129" s="599"/>
      <c r="O129" s="643"/>
    </row>
    <row r="130" spans="1:15" ht="12" customHeight="1" x14ac:dyDescent="0.25">
      <c r="A130" s="818">
        <f t="shared" ref="A130:A158" si="27">A129+1</f>
        <v>97</v>
      </c>
      <c r="B130" s="598" t="s">
        <v>183</v>
      </c>
      <c r="C130" s="819" t="s">
        <v>270</v>
      </c>
      <c r="D130" s="820" t="s">
        <v>170</v>
      </c>
      <c r="E130" s="662">
        <v>650</v>
      </c>
      <c r="F130" s="662">
        <v>650</v>
      </c>
      <c r="G130" s="662">
        <v>650</v>
      </c>
      <c r="H130" s="662">
        <v>650</v>
      </c>
      <c r="I130" s="662">
        <v>700</v>
      </c>
      <c r="J130" s="662">
        <v>822</v>
      </c>
      <c r="K130" s="662">
        <v>832</v>
      </c>
      <c r="L130" s="856">
        <v>3700</v>
      </c>
      <c r="M130" s="839"/>
      <c r="N130" s="599"/>
      <c r="O130" s="643"/>
    </row>
    <row r="131" spans="1:15" ht="12" customHeight="1" x14ac:dyDescent="0.25">
      <c r="A131" s="818">
        <f t="shared" si="27"/>
        <v>98</v>
      </c>
      <c r="B131" s="822" t="s">
        <v>457</v>
      </c>
      <c r="C131" s="819" t="s">
        <v>270</v>
      </c>
      <c r="D131" s="820" t="s">
        <v>320</v>
      </c>
      <c r="E131" s="662">
        <v>300</v>
      </c>
      <c r="F131" s="662">
        <v>390</v>
      </c>
      <c r="G131" s="662">
        <v>390</v>
      </c>
      <c r="H131" s="662">
        <v>500</v>
      </c>
      <c r="I131" s="662">
        <v>535</v>
      </c>
      <c r="J131" s="662">
        <v>555</v>
      </c>
      <c r="K131" s="662">
        <v>612</v>
      </c>
      <c r="L131" s="856">
        <v>0</v>
      </c>
      <c r="M131" s="839"/>
      <c r="N131" s="599"/>
      <c r="O131" s="643"/>
    </row>
    <row r="132" spans="1:15" ht="12" customHeight="1" x14ac:dyDescent="0.25">
      <c r="A132" s="818">
        <f t="shared" si="27"/>
        <v>99</v>
      </c>
      <c r="B132" s="598" t="s">
        <v>183</v>
      </c>
      <c r="C132" s="819" t="s">
        <v>270</v>
      </c>
      <c r="D132" s="820" t="s">
        <v>171</v>
      </c>
      <c r="E132" s="823">
        <v>840</v>
      </c>
      <c r="F132" s="823">
        <v>840</v>
      </c>
      <c r="G132" s="823">
        <v>906</v>
      </c>
      <c r="H132" s="823">
        <v>906</v>
      </c>
      <c r="I132" s="823">
        <v>0</v>
      </c>
      <c r="J132" s="823">
        <v>0</v>
      </c>
      <c r="K132" s="823">
        <v>0</v>
      </c>
      <c r="L132" s="856"/>
      <c r="M132" s="839"/>
      <c r="N132" s="599"/>
      <c r="O132" s="643"/>
    </row>
    <row r="133" spans="1:15" ht="12" customHeight="1" x14ac:dyDescent="0.25">
      <c r="A133" s="818">
        <f t="shared" si="27"/>
        <v>100</v>
      </c>
      <c r="B133" s="598" t="s">
        <v>183</v>
      </c>
      <c r="C133" s="819" t="s">
        <v>270</v>
      </c>
      <c r="D133" s="820" t="s">
        <v>172</v>
      </c>
      <c r="E133" s="823">
        <v>1100</v>
      </c>
      <c r="F133" s="823">
        <v>0</v>
      </c>
      <c r="G133" s="823">
        <v>0</v>
      </c>
      <c r="H133" s="823"/>
      <c r="I133" s="823"/>
      <c r="J133" s="823"/>
      <c r="K133" s="823"/>
      <c r="L133" s="857"/>
      <c r="M133" s="839"/>
      <c r="N133" s="599"/>
      <c r="O133" s="643"/>
    </row>
    <row r="134" spans="1:15" ht="12" customHeight="1" x14ac:dyDescent="0.25">
      <c r="A134" s="818">
        <f t="shared" si="27"/>
        <v>101</v>
      </c>
      <c r="B134" s="598" t="s">
        <v>183</v>
      </c>
      <c r="C134" s="819" t="s">
        <v>270</v>
      </c>
      <c r="D134" s="820" t="s">
        <v>173</v>
      </c>
      <c r="E134" s="823">
        <v>7940</v>
      </c>
      <c r="F134" s="823">
        <v>880</v>
      </c>
      <c r="G134" s="823">
        <v>880</v>
      </c>
      <c r="H134" s="823">
        <v>942</v>
      </c>
      <c r="I134" s="823">
        <v>960</v>
      </c>
      <c r="J134" s="823">
        <v>950</v>
      </c>
      <c r="K134" s="823">
        <v>1115</v>
      </c>
      <c r="L134" s="856">
        <v>1054</v>
      </c>
      <c r="M134" s="839"/>
      <c r="N134" s="599"/>
      <c r="O134" s="643"/>
    </row>
    <row r="135" spans="1:15" ht="12" customHeight="1" x14ac:dyDescent="0.25">
      <c r="A135" s="818">
        <f t="shared" si="27"/>
        <v>102</v>
      </c>
      <c r="B135" s="822" t="s">
        <v>457</v>
      </c>
      <c r="C135" s="819" t="s">
        <v>270</v>
      </c>
      <c r="D135" s="887" t="s">
        <v>174</v>
      </c>
      <c r="E135" s="823">
        <v>10220</v>
      </c>
      <c r="F135" s="823">
        <v>9820</v>
      </c>
      <c r="G135" s="823">
        <v>10000</v>
      </c>
      <c r="H135" s="823">
        <v>10280</v>
      </c>
      <c r="I135" s="823">
        <v>11200</v>
      </c>
      <c r="J135" s="823">
        <v>11570</v>
      </c>
      <c r="K135" s="823">
        <v>13030</v>
      </c>
      <c r="L135" s="856">
        <v>14448</v>
      </c>
      <c r="M135" s="839"/>
      <c r="N135" s="599"/>
      <c r="O135" s="643"/>
    </row>
    <row r="136" spans="1:15" ht="12" customHeight="1" x14ac:dyDescent="0.25">
      <c r="A136" s="818">
        <f t="shared" si="27"/>
        <v>103</v>
      </c>
      <c r="B136" s="822" t="s">
        <v>457</v>
      </c>
      <c r="C136" s="819" t="s">
        <v>270</v>
      </c>
      <c r="D136" s="820" t="s">
        <v>175</v>
      </c>
      <c r="E136" s="823"/>
      <c r="F136" s="823"/>
      <c r="G136" s="823"/>
      <c r="H136" s="823">
        <v>600</v>
      </c>
      <c r="I136" s="823">
        <v>1200</v>
      </c>
      <c r="J136" s="823">
        <v>1200</v>
      </c>
      <c r="K136" s="823">
        <v>1240</v>
      </c>
      <c r="L136" s="852">
        <v>1240</v>
      </c>
      <c r="M136" s="839"/>
      <c r="N136" s="599"/>
      <c r="O136" s="643"/>
    </row>
    <row r="137" spans="1:15" ht="12" customHeight="1" x14ac:dyDescent="0.25">
      <c r="A137" s="818">
        <f t="shared" si="27"/>
        <v>104</v>
      </c>
      <c r="B137" s="822" t="s">
        <v>457</v>
      </c>
      <c r="C137" s="819" t="s">
        <v>270</v>
      </c>
      <c r="D137" s="820" t="s">
        <v>176</v>
      </c>
      <c r="E137" s="823">
        <v>3200</v>
      </c>
      <c r="F137" s="823">
        <v>3200</v>
      </c>
      <c r="G137" s="823">
        <v>3000</v>
      </c>
      <c r="H137" s="823">
        <v>3000</v>
      </c>
      <c r="I137" s="823">
        <v>3000</v>
      </c>
      <c r="J137" s="823">
        <v>3340</v>
      </c>
      <c r="K137" s="823">
        <v>4750</v>
      </c>
      <c r="L137" s="856">
        <v>4250</v>
      </c>
      <c r="M137" s="839"/>
      <c r="N137" s="599"/>
      <c r="O137" s="643"/>
    </row>
    <row r="138" spans="1:15" ht="12" customHeight="1" x14ac:dyDescent="0.25">
      <c r="A138" s="818">
        <f t="shared" si="27"/>
        <v>105</v>
      </c>
      <c r="B138" s="598" t="s">
        <v>183</v>
      </c>
      <c r="C138" s="819" t="s">
        <v>270</v>
      </c>
      <c r="D138" s="820" t="s">
        <v>177</v>
      </c>
      <c r="E138" s="823">
        <v>500</v>
      </c>
      <c r="F138" s="823">
        <v>1000</v>
      </c>
      <c r="G138" s="823">
        <v>1000</v>
      </c>
      <c r="H138" s="823">
        <v>1000</v>
      </c>
      <c r="I138" s="823">
        <v>600</v>
      </c>
      <c r="J138" s="823">
        <v>750</v>
      </c>
      <c r="K138" s="823">
        <v>938</v>
      </c>
      <c r="L138" s="856"/>
      <c r="M138" s="839"/>
      <c r="N138" s="599"/>
      <c r="O138" s="643"/>
    </row>
    <row r="139" spans="1:15" ht="12" customHeight="1" x14ac:dyDescent="0.25">
      <c r="A139" s="818">
        <f t="shared" si="27"/>
        <v>106</v>
      </c>
      <c r="B139" s="822" t="s">
        <v>457</v>
      </c>
      <c r="C139" s="819" t="s">
        <v>270</v>
      </c>
      <c r="D139" s="820" t="s">
        <v>178</v>
      </c>
      <c r="E139" s="823">
        <v>650</v>
      </c>
      <c r="F139" s="823">
        <v>650</v>
      </c>
      <c r="G139" s="823">
        <v>650</v>
      </c>
      <c r="H139" s="823">
        <v>650</v>
      </c>
      <c r="I139" s="823">
        <v>650</v>
      </c>
      <c r="J139" s="823">
        <v>520</v>
      </c>
      <c r="K139" s="823">
        <v>600</v>
      </c>
      <c r="L139" s="856">
        <v>600</v>
      </c>
      <c r="M139" s="839"/>
      <c r="N139" s="599"/>
      <c r="O139" s="643"/>
    </row>
    <row r="140" spans="1:15" ht="12" customHeight="1" x14ac:dyDescent="0.25">
      <c r="A140" s="818">
        <f t="shared" si="27"/>
        <v>107</v>
      </c>
      <c r="B140" s="822" t="s">
        <v>457</v>
      </c>
      <c r="C140" s="819" t="s">
        <v>309</v>
      </c>
      <c r="D140" s="820" t="s">
        <v>312</v>
      </c>
      <c r="E140" s="823">
        <v>0</v>
      </c>
      <c r="F140" s="823">
        <v>160</v>
      </c>
      <c r="G140" s="823">
        <v>160</v>
      </c>
      <c r="H140" s="823">
        <v>160</v>
      </c>
      <c r="I140" s="823">
        <v>160</v>
      </c>
      <c r="J140" s="823">
        <v>160</v>
      </c>
      <c r="K140" s="823">
        <v>160</v>
      </c>
      <c r="L140" s="856">
        <v>230</v>
      </c>
      <c r="M140" s="839"/>
      <c r="N140" s="599"/>
      <c r="O140" s="643"/>
    </row>
    <row r="141" spans="1:15" ht="12" customHeight="1" x14ac:dyDescent="0.25">
      <c r="A141" s="818">
        <f t="shared" si="27"/>
        <v>108</v>
      </c>
      <c r="B141" s="598" t="s">
        <v>183</v>
      </c>
      <c r="C141" s="819" t="s">
        <v>310</v>
      </c>
      <c r="D141" s="820" t="s">
        <v>313</v>
      </c>
      <c r="E141" s="823">
        <v>600</v>
      </c>
      <c r="F141" s="823">
        <v>0</v>
      </c>
      <c r="G141" s="823">
        <v>0</v>
      </c>
      <c r="H141" s="823"/>
      <c r="I141" s="823"/>
      <c r="J141" s="823"/>
      <c r="K141" s="823"/>
      <c r="L141" s="857"/>
      <c r="M141" s="839"/>
      <c r="N141" s="599"/>
      <c r="O141" s="643"/>
    </row>
    <row r="142" spans="1:15" ht="12" customHeight="1" x14ac:dyDescent="0.25">
      <c r="A142" s="818">
        <f t="shared" si="27"/>
        <v>109</v>
      </c>
      <c r="B142" s="598" t="s">
        <v>183</v>
      </c>
      <c r="C142" s="819" t="s">
        <v>311</v>
      </c>
      <c r="D142" s="820" t="s">
        <v>381</v>
      </c>
      <c r="E142" s="823">
        <v>1500</v>
      </c>
      <c r="F142" s="823">
        <v>0</v>
      </c>
      <c r="G142" s="823">
        <v>0</v>
      </c>
      <c r="H142" s="823"/>
      <c r="I142" s="823"/>
      <c r="J142" s="823"/>
      <c r="K142" s="823"/>
      <c r="L142" s="857"/>
      <c r="M142" s="839"/>
      <c r="N142" s="599"/>
      <c r="O142" s="643"/>
    </row>
    <row r="143" spans="1:15" ht="12" customHeight="1" x14ac:dyDescent="0.25">
      <c r="A143" s="818">
        <f t="shared" si="27"/>
        <v>110</v>
      </c>
      <c r="B143" s="598" t="s">
        <v>183</v>
      </c>
      <c r="C143" s="819" t="s">
        <v>311</v>
      </c>
      <c r="D143" s="820" t="s">
        <v>318</v>
      </c>
      <c r="E143" s="823"/>
      <c r="F143" s="823">
        <v>100</v>
      </c>
      <c r="G143" s="823">
        <v>150</v>
      </c>
      <c r="H143" s="823">
        <v>200</v>
      </c>
      <c r="I143" s="823">
        <v>200</v>
      </c>
      <c r="J143" s="823">
        <v>200</v>
      </c>
      <c r="K143" s="823">
        <v>200</v>
      </c>
      <c r="L143" s="856">
        <v>200</v>
      </c>
      <c r="M143" s="839"/>
      <c r="N143" s="599"/>
      <c r="O143" s="643"/>
    </row>
    <row r="144" spans="1:15" ht="12" customHeight="1" x14ac:dyDescent="0.25">
      <c r="A144" s="818">
        <f t="shared" si="27"/>
        <v>111</v>
      </c>
      <c r="B144" s="822" t="s">
        <v>457</v>
      </c>
      <c r="C144" s="819" t="s">
        <v>270</v>
      </c>
      <c r="D144" s="820" t="s">
        <v>382</v>
      </c>
      <c r="E144" s="823">
        <v>3500</v>
      </c>
      <c r="F144" s="823">
        <v>3800</v>
      </c>
      <c r="G144" s="823">
        <v>5500</v>
      </c>
      <c r="H144" s="823">
        <v>5500</v>
      </c>
      <c r="I144" s="823">
        <v>6622</v>
      </c>
      <c r="J144" s="823">
        <v>6361</v>
      </c>
      <c r="K144" s="823">
        <v>6366</v>
      </c>
      <c r="L144" s="856">
        <v>7875</v>
      </c>
      <c r="M144" s="839"/>
      <c r="N144" s="599"/>
      <c r="O144" s="619"/>
    </row>
    <row r="145" spans="1:15" ht="12" customHeight="1" x14ac:dyDescent="0.25">
      <c r="A145" s="818">
        <f t="shared" si="27"/>
        <v>112</v>
      </c>
      <c r="B145" s="598" t="s">
        <v>183</v>
      </c>
      <c r="C145" s="819" t="s">
        <v>270</v>
      </c>
      <c r="D145" s="820" t="s">
        <v>410</v>
      </c>
      <c r="E145" s="823">
        <v>0</v>
      </c>
      <c r="F145" s="823">
        <v>0</v>
      </c>
      <c r="G145" s="823">
        <v>0</v>
      </c>
      <c r="H145" s="823">
        <v>200</v>
      </c>
      <c r="I145" s="823">
        <v>100</v>
      </c>
      <c r="J145" s="823">
        <v>100</v>
      </c>
      <c r="K145" s="823">
        <v>100</v>
      </c>
      <c r="L145" s="856"/>
      <c r="M145" s="839"/>
      <c r="N145" s="599"/>
      <c r="O145" s="619"/>
    </row>
    <row r="146" spans="1:15" ht="12" customHeight="1" x14ac:dyDescent="0.25">
      <c r="A146" s="818">
        <f t="shared" si="27"/>
        <v>113</v>
      </c>
      <c r="B146" s="598" t="s">
        <v>183</v>
      </c>
      <c r="C146" s="819" t="s">
        <v>270</v>
      </c>
      <c r="D146" s="820" t="s">
        <v>411</v>
      </c>
      <c r="E146" s="823">
        <v>0</v>
      </c>
      <c r="F146" s="823">
        <v>0</v>
      </c>
      <c r="G146" s="823">
        <v>0</v>
      </c>
      <c r="H146" s="823">
        <v>263</v>
      </c>
      <c r="I146" s="823">
        <v>280</v>
      </c>
      <c r="J146" s="823">
        <v>275</v>
      </c>
      <c r="K146" s="823">
        <v>303</v>
      </c>
      <c r="L146" s="856">
        <v>341</v>
      </c>
      <c r="M146" s="839"/>
      <c r="N146" s="599"/>
      <c r="O146" s="619"/>
    </row>
    <row r="147" spans="1:15" ht="12" customHeight="1" x14ac:dyDescent="0.25">
      <c r="A147" s="818">
        <f t="shared" si="27"/>
        <v>114</v>
      </c>
      <c r="B147" s="598" t="s">
        <v>183</v>
      </c>
      <c r="C147" s="819" t="s">
        <v>270</v>
      </c>
      <c r="D147" s="820" t="s">
        <v>412</v>
      </c>
      <c r="E147" s="823">
        <v>0</v>
      </c>
      <c r="F147" s="823">
        <v>0</v>
      </c>
      <c r="G147" s="823">
        <v>0</v>
      </c>
      <c r="H147" s="823">
        <v>700</v>
      </c>
      <c r="I147" s="823">
        <v>1000</v>
      </c>
      <c r="J147" s="823">
        <v>1000</v>
      </c>
      <c r="K147" s="823">
        <v>1000</v>
      </c>
      <c r="L147" s="856"/>
      <c r="M147" s="839"/>
      <c r="N147" s="599"/>
      <c r="O147" s="619"/>
    </row>
    <row r="148" spans="1:15" ht="12" customHeight="1" x14ac:dyDescent="0.25">
      <c r="A148" s="818">
        <f t="shared" si="27"/>
        <v>115</v>
      </c>
      <c r="B148" s="598" t="s">
        <v>183</v>
      </c>
      <c r="C148" s="819" t="s">
        <v>270</v>
      </c>
      <c r="D148" s="820" t="s">
        <v>431</v>
      </c>
      <c r="E148" s="823"/>
      <c r="F148" s="823"/>
      <c r="G148" s="823"/>
      <c r="H148" s="823"/>
      <c r="I148" s="823">
        <v>250</v>
      </c>
      <c r="J148" s="823">
        <v>200</v>
      </c>
      <c r="K148" s="823">
        <v>0</v>
      </c>
      <c r="L148" s="856"/>
      <c r="M148" s="839"/>
      <c r="N148" s="599"/>
      <c r="O148" s="619"/>
    </row>
    <row r="149" spans="1:15" ht="12" customHeight="1" x14ac:dyDescent="0.25">
      <c r="A149" s="818">
        <f t="shared" si="27"/>
        <v>116</v>
      </c>
      <c r="B149" s="598" t="s">
        <v>183</v>
      </c>
      <c r="C149" s="819" t="s">
        <v>270</v>
      </c>
      <c r="D149" s="820" t="s">
        <v>432</v>
      </c>
      <c r="E149" s="823"/>
      <c r="F149" s="823"/>
      <c r="G149" s="823"/>
      <c r="H149" s="823"/>
      <c r="I149" s="823">
        <v>130</v>
      </c>
      <c r="J149" s="823">
        <v>360</v>
      </c>
      <c r="K149" s="823">
        <v>452</v>
      </c>
      <c r="L149" s="856">
        <v>0</v>
      </c>
      <c r="M149" s="839"/>
      <c r="N149" s="599"/>
      <c r="O149" s="619"/>
    </row>
    <row r="150" spans="1:15" ht="12" customHeight="1" x14ac:dyDescent="0.25">
      <c r="A150" s="818">
        <f t="shared" si="27"/>
        <v>117</v>
      </c>
      <c r="B150" s="598" t="s">
        <v>183</v>
      </c>
      <c r="C150" s="819" t="s">
        <v>270</v>
      </c>
      <c r="D150" s="820" t="s">
        <v>522</v>
      </c>
      <c r="E150" s="823"/>
      <c r="F150" s="823"/>
      <c r="G150" s="823"/>
      <c r="H150" s="823"/>
      <c r="I150" s="823"/>
      <c r="J150" s="823"/>
      <c r="K150" s="823">
        <v>390</v>
      </c>
      <c r="L150" s="856">
        <v>0</v>
      </c>
      <c r="M150" s="839"/>
      <c r="N150" s="599"/>
      <c r="O150" s="619"/>
    </row>
    <row r="151" spans="1:15" ht="12" customHeight="1" x14ac:dyDescent="0.25">
      <c r="A151" s="818">
        <f t="shared" si="27"/>
        <v>118</v>
      </c>
      <c r="B151" s="598" t="s">
        <v>183</v>
      </c>
      <c r="C151" s="819" t="s">
        <v>270</v>
      </c>
      <c r="D151" s="820" t="s">
        <v>523</v>
      </c>
      <c r="E151" s="823"/>
      <c r="F151" s="823"/>
      <c r="G151" s="823"/>
      <c r="H151" s="823"/>
      <c r="I151" s="823"/>
      <c r="J151" s="823"/>
      <c r="K151" s="823">
        <v>150</v>
      </c>
      <c r="L151" s="856">
        <v>0</v>
      </c>
      <c r="M151" s="839"/>
      <c r="N151" s="599"/>
      <c r="O151" s="619"/>
    </row>
    <row r="152" spans="1:15" ht="12" customHeight="1" x14ac:dyDescent="0.25">
      <c r="A152" s="818">
        <f t="shared" si="27"/>
        <v>119</v>
      </c>
      <c r="B152" s="598" t="s">
        <v>183</v>
      </c>
      <c r="C152" s="819" t="s">
        <v>270</v>
      </c>
      <c r="D152" s="820" t="s">
        <v>524</v>
      </c>
      <c r="E152" s="823"/>
      <c r="F152" s="823"/>
      <c r="G152" s="823"/>
      <c r="H152" s="823"/>
      <c r="I152" s="823"/>
      <c r="J152" s="823"/>
      <c r="K152" s="823">
        <v>900</v>
      </c>
      <c r="L152" s="856">
        <v>0</v>
      </c>
      <c r="M152" s="839"/>
      <c r="N152" s="599"/>
      <c r="O152" s="619"/>
    </row>
    <row r="153" spans="1:15" ht="12" customHeight="1" x14ac:dyDescent="0.25">
      <c r="A153" s="818">
        <f t="shared" si="27"/>
        <v>120</v>
      </c>
      <c r="B153" s="598" t="s">
        <v>183</v>
      </c>
      <c r="C153" s="819" t="s">
        <v>270</v>
      </c>
      <c r="D153" s="820" t="s">
        <v>525</v>
      </c>
      <c r="E153" s="823"/>
      <c r="F153" s="823"/>
      <c r="G153" s="823"/>
      <c r="H153" s="823"/>
      <c r="I153" s="823"/>
      <c r="J153" s="823"/>
      <c r="K153" s="823">
        <v>260</v>
      </c>
      <c r="L153" s="856">
        <v>352</v>
      </c>
      <c r="M153" s="839"/>
      <c r="N153" s="599"/>
      <c r="O153" s="619"/>
    </row>
    <row r="154" spans="1:15" ht="12" customHeight="1" x14ac:dyDescent="0.25">
      <c r="A154" s="818">
        <f t="shared" si="27"/>
        <v>121</v>
      </c>
      <c r="B154" s="598" t="s">
        <v>183</v>
      </c>
      <c r="C154" s="819" t="s">
        <v>270</v>
      </c>
      <c r="D154" s="820" t="s">
        <v>526</v>
      </c>
      <c r="E154" s="823"/>
      <c r="F154" s="823"/>
      <c r="G154" s="823"/>
      <c r="H154" s="823"/>
      <c r="I154" s="823"/>
      <c r="J154" s="823"/>
      <c r="K154" s="823">
        <v>2000</v>
      </c>
      <c r="L154" s="856">
        <v>0</v>
      </c>
      <c r="M154" s="839"/>
      <c r="N154" s="599"/>
      <c r="O154" s="619"/>
    </row>
    <row r="155" spans="1:15" ht="12" customHeight="1" x14ac:dyDescent="0.25">
      <c r="A155" s="818">
        <f t="shared" si="27"/>
        <v>122</v>
      </c>
      <c r="B155" s="598" t="s">
        <v>183</v>
      </c>
      <c r="C155" s="819" t="s">
        <v>270</v>
      </c>
      <c r="D155" s="820" t="s">
        <v>536</v>
      </c>
      <c r="E155" s="823"/>
      <c r="F155" s="823"/>
      <c r="G155" s="823"/>
      <c r="H155" s="823"/>
      <c r="I155" s="823"/>
      <c r="J155" s="823"/>
      <c r="K155" s="823"/>
      <c r="L155" s="856">
        <v>1000</v>
      </c>
      <c r="M155" s="839"/>
      <c r="N155" s="599"/>
      <c r="O155" s="619"/>
    </row>
    <row r="156" spans="1:15" ht="12" customHeight="1" x14ac:dyDescent="0.25">
      <c r="A156" s="818">
        <f t="shared" si="27"/>
        <v>123</v>
      </c>
      <c r="B156" s="598" t="s">
        <v>183</v>
      </c>
      <c r="C156" s="819" t="s">
        <v>270</v>
      </c>
      <c r="D156" s="820" t="s">
        <v>537</v>
      </c>
      <c r="E156" s="823"/>
      <c r="F156" s="823"/>
      <c r="G156" s="823"/>
      <c r="H156" s="823"/>
      <c r="I156" s="823"/>
      <c r="J156" s="823"/>
      <c r="K156" s="823"/>
      <c r="L156" s="856">
        <v>700</v>
      </c>
      <c r="M156" s="839"/>
      <c r="N156" s="599"/>
      <c r="O156" s="619"/>
    </row>
    <row r="157" spans="1:15" ht="12" customHeight="1" x14ac:dyDescent="0.25">
      <c r="A157" s="818">
        <f t="shared" si="27"/>
        <v>124</v>
      </c>
      <c r="B157" s="598" t="s">
        <v>183</v>
      </c>
      <c r="C157" s="819" t="s">
        <v>270</v>
      </c>
      <c r="D157" s="820" t="s">
        <v>538</v>
      </c>
      <c r="E157" s="823"/>
      <c r="F157" s="823"/>
      <c r="G157" s="823"/>
      <c r="H157" s="823"/>
      <c r="I157" s="823"/>
      <c r="J157" s="823"/>
      <c r="K157" s="823"/>
      <c r="L157" s="856">
        <v>6000</v>
      </c>
      <c r="M157" s="839"/>
      <c r="N157" s="599"/>
      <c r="O157" s="619"/>
    </row>
    <row r="158" spans="1:15" ht="12" customHeight="1" x14ac:dyDescent="0.25">
      <c r="A158" s="818">
        <f t="shared" si="27"/>
        <v>125</v>
      </c>
      <c r="B158" s="598" t="s">
        <v>183</v>
      </c>
      <c r="C158" s="819" t="s">
        <v>270</v>
      </c>
      <c r="D158" s="820" t="s">
        <v>458</v>
      </c>
      <c r="E158" s="823"/>
      <c r="F158" s="823"/>
      <c r="G158" s="823"/>
      <c r="H158" s="823"/>
      <c r="I158" s="823"/>
      <c r="J158" s="823">
        <v>700</v>
      </c>
      <c r="K158" s="823">
        <v>700</v>
      </c>
      <c r="L158" s="856">
        <v>500</v>
      </c>
      <c r="M158" s="839"/>
      <c r="N158" s="599"/>
      <c r="O158" s="619"/>
    </row>
    <row r="159" spans="1:15" ht="12" customHeight="1" thickBot="1" x14ac:dyDescent="0.3">
      <c r="A159" s="892"/>
      <c r="B159" s="606"/>
      <c r="C159" s="893"/>
      <c r="D159" s="891" t="s">
        <v>482</v>
      </c>
      <c r="E159" s="896">
        <f>SUM(E128:E158)</f>
        <v>39070</v>
      </c>
      <c r="F159" s="896">
        <v>29700</v>
      </c>
      <c r="G159" s="896">
        <v>30946</v>
      </c>
      <c r="H159" s="896">
        <f>SUM(H128:H158)</f>
        <v>32588</v>
      </c>
      <c r="I159" s="896">
        <f>SUM(I128:I158)</f>
        <v>34660</v>
      </c>
      <c r="J159" s="896">
        <f t="shared" ref="J159:K159" si="28">SUM(J128:J158)</f>
        <v>36025</v>
      </c>
      <c r="K159" s="896">
        <f t="shared" si="28"/>
        <v>43086</v>
      </c>
      <c r="L159" s="865">
        <f>SUM(L128:L158)</f>
        <v>49743</v>
      </c>
      <c r="M159" s="840"/>
      <c r="N159" s="612"/>
      <c r="O159" s="619"/>
    </row>
    <row r="160" spans="1:15" ht="12" customHeight="1" thickBot="1" x14ac:dyDescent="0.3">
      <c r="A160" s="593" t="s">
        <v>264</v>
      </c>
      <c r="B160" s="594" t="s">
        <v>457</v>
      </c>
      <c r="C160" s="594" t="s">
        <v>270</v>
      </c>
      <c r="D160" s="596" t="s">
        <v>487</v>
      </c>
      <c r="E160" s="654"/>
      <c r="F160" s="654"/>
      <c r="G160" s="654"/>
      <c r="H160" s="654"/>
      <c r="I160" s="654"/>
      <c r="J160" s="654">
        <f>J128+J131+J135+J136+J137+J139+J140+J144</f>
        <v>30668</v>
      </c>
      <c r="K160" s="654">
        <f>K128+K131+K135+K136+K137+K139+K140+K144</f>
        <v>33746</v>
      </c>
      <c r="L160" s="654">
        <f>L128+L131+L135+L136+L137+L139+L140+L144</f>
        <v>35896</v>
      </c>
      <c r="M160" s="833"/>
      <c r="N160" s="597"/>
      <c r="O160" s="619"/>
    </row>
    <row r="161" spans="1:15" ht="12" customHeight="1" thickBot="1" x14ac:dyDescent="0.3">
      <c r="A161" s="593" t="s">
        <v>264</v>
      </c>
      <c r="B161" s="594" t="s">
        <v>164</v>
      </c>
      <c r="C161" s="595" t="s">
        <v>16</v>
      </c>
      <c r="D161" s="613" t="s">
        <v>300</v>
      </c>
      <c r="E161" s="655">
        <f>SUM(E162:E167)</f>
        <v>215300</v>
      </c>
      <c r="F161" s="655">
        <v>238774</v>
      </c>
      <c r="G161" s="655">
        <v>240601</v>
      </c>
      <c r="H161" s="655">
        <f>SUM(H162:H167)</f>
        <v>251183</v>
      </c>
      <c r="I161" s="655">
        <f>SUM(I162:I167)</f>
        <v>262087</v>
      </c>
      <c r="J161" s="655">
        <f t="shared" ref="J161:K161" si="29">SUM(J162:J167)</f>
        <v>278397.94365946203</v>
      </c>
      <c r="K161" s="655">
        <f t="shared" si="29"/>
        <v>293392.94365946203</v>
      </c>
      <c r="L161" s="866">
        <f>SUM(L162:L167)</f>
        <v>292354</v>
      </c>
      <c r="M161" s="842"/>
      <c r="N161" s="614"/>
      <c r="O161" s="647">
        <v>1</v>
      </c>
    </row>
    <row r="162" spans="1:15" ht="12" customHeight="1" x14ac:dyDescent="0.25">
      <c r="A162" s="588">
        <f>A158+1</f>
        <v>126</v>
      </c>
      <c r="B162" s="899" t="s">
        <v>164</v>
      </c>
      <c r="C162" s="820" t="s">
        <v>267</v>
      </c>
      <c r="D162" s="820" t="s">
        <v>282</v>
      </c>
      <c r="E162" s="821">
        <v>4559</v>
      </c>
      <c r="F162" s="821">
        <v>6500</v>
      </c>
      <c r="G162" s="821">
        <v>6000</v>
      </c>
      <c r="H162" s="821">
        <v>6500</v>
      </c>
      <c r="I162" s="821">
        <v>6500</v>
      </c>
      <c r="J162" s="821">
        <v>9425</v>
      </c>
      <c r="K162" s="821">
        <v>11100</v>
      </c>
      <c r="L162" s="867">
        <v>11100</v>
      </c>
      <c r="M162" s="844"/>
      <c r="N162" s="589"/>
      <c r="O162" s="647" t="e">
        <f>#REF!/#REF!-1</f>
        <v>#REF!</v>
      </c>
    </row>
    <row r="163" spans="1:15" ht="12" customHeight="1" x14ac:dyDescent="0.25">
      <c r="A163" s="588">
        <f>A162+1</f>
        <v>127</v>
      </c>
      <c r="B163" s="899" t="s">
        <v>164</v>
      </c>
      <c r="C163" s="819" t="s">
        <v>268</v>
      </c>
      <c r="D163" s="820" t="s">
        <v>283</v>
      </c>
      <c r="E163" s="821">
        <v>3000</v>
      </c>
      <c r="F163" s="821">
        <v>3000</v>
      </c>
      <c r="G163" s="821">
        <v>1000</v>
      </c>
      <c r="H163" s="821">
        <v>0</v>
      </c>
      <c r="I163" s="821">
        <v>1000</v>
      </c>
      <c r="J163" s="821">
        <v>2000</v>
      </c>
      <c r="K163" s="821">
        <v>3500</v>
      </c>
      <c r="L163" s="867">
        <v>4000</v>
      </c>
      <c r="M163" s="844"/>
      <c r="N163" s="589"/>
      <c r="O163" s="647" t="e">
        <f>#REF!/#REF!-1</f>
        <v>#REF!</v>
      </c>
    </row>
    <row r="164" spans="1:15" ht="12" customHeight="1" x14ac:dyDescent="0.25">
      <c r="A164" s="588">
        <f t="shared" ref="A164:A167" si="30">A163+1</f>
        <v>128</v>
      </c>
      <c r="B164" s="899" t="s">
        <v>164</v>
      </c>
      <c r="C164" s="820" t="s">
        <v>269</v>
      </c>
      <c r="D164" s="820" t="s">
        <v>284</v>
      </c>
      <c r="E164" s="821">
        <v>7724</v>
      </c>
      <c r="F164" s="821">
        <v>8000</v>
      </c>
      <c r="G164" s="821">
        <v>7900</v>
      </c>
      <c r="H164" s="821">
        <v>7900</v>
      </c>
      <c r="I164" s="821">
        <v>7900</v>
      </c>
      <c r="J164" s="821">
        <v>10539</v>
      </c>
      <c r="K164" s="821">
        <v>10539</v>
      </c>
      <c r="L164" s="867">
        <v>10539</v>
      </c>
      <c r="M164" s="843"/>
      <c r="N164" s="589"/>
      <c r="O164" s="647" t="e">
        <f>#REF!/#REF!-1</f>
        <v>#REF!</v>
      </c>
    </row>
    <row r="165" spans="1:15" ht="12" customHeight="1" x14ac:dyDescent="0.25">
      <c r="A165" s="588">
        <f t="shared" si="30"/>
        <v>129</v>
      </c>
      <c r="B165" s="899" t="s">
        <v>164</v>
      </c>
      <c r="C165" s="819" t="s">
        <v>270</v>
      </c>
      <c r="D165" s="820" t="s">
        <v>285</v>
      </c>
      <c r="E165" s="821">
        <v>96197</v>
      </c>
      <c r="F165" s="821">
        <v>105817</v>
      </c>
      <c r="G165" s="821">
        <v>110050</v>
      </c>
      <c r="H165" s="821">
        <v>112952</v>
      </c>
      <c r="I165" s="821">
        <v>112952</v>
      </c>
      <c r="J165" s="821">
        <v>114952</v>
      </c>
      <c r="K165" s="821">
        <v>120452</v>
      </c>
      <c r="L165" s="867">
        <v>117715</v>
      </c>
      <c r="M165" s="843"/>
      <c r="N165" s="589"/>
      <c r="O165" s="647" t="e">
        <f>#REF!/#REF!-1</f>
        <v>#REF!</v>
      </c>
    </row>
    <row r="166" spans="1:15" ht="12" customHeight="1" x14ac:dyDescent="0.25">
      <c r="A166" s="588">
        <f t="shared" si="30"/>
        <v>130</v>
      </c>
      <c r="B166" s="899" t="s">
        <v>164</v>
      </c>
      <c r="C166" s="819" t="s">
        <v>272</v>
      </c>
      <c r="D166" s="820" t="s">
        <v>286</v>
      </c>
      <c r="E166" s="821">
        <v>9450</v>
      </c>
      <c r="F166" s="821">
        <v>11650</v>
      </c>
      <c r="G166" s="821">
        <v>11650</v>
      </c>
      <c r="H166" s="821">
        <v>12150</v>
      </c>
      <c r="I166" s="821">
        <v>13200</v>
      </c>
      <c r="J166" s="821">
        <v>15180</v>
      </c>
      <c r="K166" s="821">
        <v>16500</v>
      </c>
      <c r="L166" s="856">
        <v>17000</v>
      </c>
      <c r="M166" s="844"/>
      <c r="N166" s="589"/>
      <c r="O166" s="647" t="e">
        <f>#REF!/#REF!-1</f>
        <v>#REF!</v>
      </c>
    </row>
    <row r="167" spans="1:15" ht="12" customHeight="1" thickBot="1" x14ac:dyDescent="0.3">
      <c r="A167" s="938">
        <f t="shared" si="30"/>
        <v>131</v>
      </c>
      <c r="B167" s="616" t="s">
        <v>164</v>
      </c>
      <c r="C167" s="617" t="s">
        <v>263</v>
      </c>
      <c r="D167" s="617" t="s">
        <v>287</v>
      </c>
      <c r="E167" s="660">
        <v>94370</v>
      </c>
      <c r="F167" s="660">
        <v>103807.00000000001</v>
      </c>
      <c r="G167" s="660">
        <v>104001</v>
      </c>
      <c r="H167" s="660">
        <v>111681</v>
      </c>
      <c r="I167" s="660">
        <v>120535</v>
      </c>
      <c r="J167" s="660">
        <v>126301.94365946202</v>
      </c>
      <c r="K167" s="660">
        <v>131301.94365946203</v>
      </c>
      <c r="L167" s="900">
        <v>132000</v>
      </c>
      <c r="M167" s="845"/>
      <c r="N167" s="618"/>
      <c r="O167" s="647" t="e">
        <f>#REF!/#REF!-1</f>
        <v>#REF!</v>
      </c>
    </row>
    <row r="168" spans="1:15" ht="12" customHeight="1" thickBot="1" x14ac:dyDescent="0.3">
      <c r="A168" s="868"/>
      <c r="B168" s="868"/>
      <c r="C168" s="563"/>
      <c r="D168" s="563"/>
      <c r="M168" s="869"/>
      <c r="N168" s="623"/>
      <c r="O168" s="615"/>
    </row>
    <row r="169" spans="1:15" ht="12" customHeight="1" thickBot="1" x14ac:dyDescent="0.35">
      <c r="A169" s="644"/>
      <c r="B169" s="645"/>
      <c r="C169" s="646" t="s">
        <v>16</v>
      </c>
      <c r="D169" s="646" t="s">
        <v>457</v>
      </c>
      <c r="E169" s="637"/>
      <c r="F169" s="637"/>
      <c r="G169" s="637"/>
      <c r="H169" s="637"/>
      <c r="I169" s="637"/>
      <c r="J169" s="637">
        <f>J91+J160</f>
        <v>50934</v>
      </c>
      <c r="K169" s="637">
        <f>K91+K160</f>
        <v>60588</v>
      </c>
      <c r="L169" s="637">
        <f>L91+L160</f>
        <v>62422</v>
      </c>
      <c r="M169" s="869"/>
      <c r="N169" s="623"/>
      <c r="O169" s="615"/>
    </row>
    <row r="170" spans="1:15" ht="12" customHeight="1" thickBot="1" x14ac:dyDescent="0.3">
      <c r="A170" s="868"/>
      <c r="B170" s="868"/>
      <c r="C170" s="563"/>
      <c r="D170" s="563"/>
      <c r="M170" s="869"/>
      <c r="N170" s="623"/>
      <c r="O170" s="615"/>
    </row>
    <row r="171" spans="1:15" ht="12" customHeight="1" thickBot="1" x14ac:dyDescent="0.35">
      <c r="A171" s="644"/>
      <c r="B171" s="645"/>
      <c r="C171" s="646" t="s">
        <v>16</v>
      </c>
      <c r="D171" s="646" t="s">
        <v>464</v>
      </c>
      <c r="E171" s="637">
        <f t="shared" ref="E171:L171" si="31">E21+E6</f>
        <v>293158</v>
      </c>
      <c r="F171" s="656">
        <f t="shared" si="31"/>
        <v>334062.25</v>
      </c>
      <c r="G171" s="656">
        <f t="shared" si="31"/>
        <v>326233</v>
      </c>
      <c r="H171" s="656">
        <f t="shared" si="31"/>
        <v>340226</v>
      </c>
      <c r="I171" s="656">
        <f t="shared" si="31"/>
        <v>357903</v>
      </c>
      <c r="J171" s="656">
        <f t="shared" si="31"/>
        <v>366414</v>
      </c>
      <c r="K171" s="656">
        <f t="shared" si="31"/>
        <v>383107</v>
      </c>
      <c r="L171" s="656">
        <f t="shared" si="31"/>
        <v>387725</v>
      </c>
      <c r="M171" s="869"/>
      <c r="N171" s="562"/>
      <c r="O171" s="562"/>
    </row>
    <row r="172" spans="1:15" ht="12" customHeight="1" thickBot="1" x14ac:dyDescent="0.3">
      <c r="A172" s="624"/>
      <c r="B172" s="624"/>
      <c r="C172" s="625"/>
      <c r="D172" s="626"/>
      <c r="E172" s="627"/>
      <c r="F172" s="627"/>
      <c r="G172" s="627"/>
      <c r="H172" s="627"/>
      <c r="I172" s="627"/>
      <c r="J172" s="627"/>
      <c r="K172" s="627"/>
      <c r="L172" s="627"/>
      <c r="M172" s="869"/>
      <c r="N172" s="562"/>
      <c r="O172" s="562"/>
    </row>
    <row r="173" spans="1:15" ht="12" customHeight="1" thickBot="1" x14ac:dyDescent="0.35">
      <c r="A173" s="644"/>
      <c r="B173" s="645"/>
      <c r="C173" s="646" t="s">
        <v>16</v>
      </c>
      <c r="D173" s="646" t="s">
        <v>465</v>
      </c>
      <c r="E173" s="637">
        <f t="shared" ref="E173:L173" si="32">E161+E21</f>
        <v>417126</v>
      </c>
      <c r="F173" s="656">
        <f t="shared" si="32"/>
        <v>449006.25</v>
      </c>
      <c r="G173" s="656">
        <f t="shared" si="32"/>
        <v>452704</v>
      </c>
      <c r="H173" s="656">
        <f t="shared" si="32"/>
        <v>477189</v>
      </c>
      <c r="I173" s="656">
        <f t="shared" si="32"/>
        <v>499250</v>
      </c>
      <c r="J173" s="656">
        <f t="shared" si="32"/>
        <v>527301.94365946203</v>
      </c>
      <c r="K173" s="656">
        <f t="shared" si="32"/>
        <v>557599.94365946203</v>
      </c>
      <c r="L173" s="656">
        <f t="shared" si="32"/>
        <v>568079</v>
      </c>
      <c r="M173" s="869"/>
      <c r="N173" s="562"/>
      <c r="O173" s="562"/>
    </row>
    <row r="174" spans="1:15" ht="12" customHeight="1" thickBot="1" x14ac:dyDescent="0.3">
      <c r="A174" s="624"/>
      <c r="B174" s="624"/>
      <c r="C174" s="625"/>
      <c r="D174" s="626"/>
      <c r="E174" s="627"/>
      <c r="F174" s="627"/>
      <c r="G174" s="627"/>
      <c r="H174" s="627"/>
      <c r="I174" s="627"/>
      <c r="J174" s="627"/>
      <c r="K174" s="627"/>
      <c r="L174" s="627"/>
      <c r="M174" s="869"/>
      <c r="N174" s="562"/>
      <c r="O174" s="562"/>
    </row>
    <row r="175" spans="1:15" ht="12" customHeight="1" thickBot="1" x14ac:dyDescent="0.35">
      <c r="A175" s="644"/>
      <c r="B175" s="645"/>
      <c r="C175" s="646" t="s">
        <v>16</v>
      </c>
      <c r="D175" s="646" t="s">
        <v>466</v>
      </c>
      <c r="E175" s="637">
        <f t="shared" ref="E175:L175" si="33">E6+E21+E161</f>
        <v>508458</v>
      </c>
      <c r="F175" s="656">
        <f t="shared" si="33"/>
        <v>572836.25</v>
      </c>
      <c r="G175" s="656">
        <f t="shared" si="33"/>
        <v>566834</v>
      </c>
      <c r="H175" s="656">
        <f t="shared" si="33"/>
        <v>591409</v>
      </c>
      <c r="I175" s="656">
        <f t="shared" si="33"/>
        <v>619990</v>
      </c>
      <c r="J175" s="656">
        <f t="shared" si="33"/>
        <v>644811.94365946203</v>
      </c>
      <c r="K175" s="656">
        <f t="shared" si="33"/>
        <v>676499.94365946203</v>
      </c>
      <c r="L175" s="656">
        <f t="shared" si="33"/>
        <v>680079</v>
      </c>
      <c r="M175" s="869"/>
      <c r="N175" s="562"/>
      <c r="O175" s="562"/>
    </row>
    <row r="176" spans="1:15" ht="12" customHeight="1" x14ac:dyDescent="0.25">
      <c r="D176" s="628" t="s">
        <v>260</v>
      </c>
      <c r="E176" s="629"/>
      <c r="F176" s="794">
        <f t="shared" ref="F176:I176" si="34">F175/E175-100%</f>
        <v>0.12661468597209602</v>
      </c>
      <c r="G176" s="794">
        <f t="shared" si="34"/>
        <v>-1.0478125293223006E-2</v>
      </c>
      <c r="H176" s="794">
        <f t="shared" si="34"/>
        <v>4.3354844628233247E-2</v>
      </c>
      <c r="I176" s="794">
        <f t="shared" si="34"/>
        <v>4.8326961544379543E-2</v>
      </c>
      <c r="J176" s="794">
        <f t="shared" ref="J176" si="35">J175/I175-100%</f>
        <v>4.0036038741692703E-2</v>
      </c>
      <c r="K176" s="794">
        <f t="shared" ref="K176" si="36">K175/J175-100%</f>
        <v>4.9143010317338476E-2</v>
      </c>
      <c r="L176" s="794">
        <f>L175/I175-100%</f>
        <v>9.6919305150082957E-2</v>
      </c>
      <c r="M176" s="869"/>
      <c r="N176" s="623"/>
    </row>
    <row r="177" spans="1:15" s="573" customFormat="1" ht="12" customHeight="1" x14ac:dyDescent="0.25">
      <c r="A177" s="572"/>
      <c r="B177" s="572"/>
      <c r="C177" s="562"/>
      <c r="D177" s="631"/>
      <c r="E177" s="632"/>
      <c r="F177" s="632">
        <f t="shared" ref="F177:I177" si="37">F175-E175</f>
        <v>64378.25</v>
      </c>
      <c r="G177" s="632">
        <f t="shared" si="37"/>
        <v>-6002.25</v>
      </c>
      <c r="H177" s="632">
        <f t="shared" si="37"/>
        <v>24575</v>
      </c>
      <c r="I177" s="632">
        <f t="shared" si="37"/>
        <v>28581</v>
      </c>
      <c r="J177" s="632">
        <f t="shared" ref="J177" si="38">J175-I175</f>
        <v>24821.943659462035</v>
      </c>
      <c r="K177" s="632">
        <f t="shared" ref="K177" si="39">K175-J175</f>
        <v>31688</v>
      </c>
      <c r="L177" s="632">
        <f>L175-I175</f>
        <v>60089</v>
      </c>
      <c r="M177" s="869"/>
      <c r="N177" s="633"/>
      <c r="O177" s="567"/>
    </row>
    <row r="178" spans="1:15" ht="12" customHeight="1" x14ac:dyDescent="0.25">
      <c r="E178" s="627"/>
      <c r="F178" s="627"/>
      <c r="G178" s="627"/>
      <c r="H178" s="627"/>
      <c r="I178" s="627"/>
      <c r="J178" s="627"/>
      <c r="K178" s="627"/>
      <c r="L178" s="627"/>
      <c r="M178" s="869"/>
    </row>
    <row r="179" spans="1:15" ht="12" customHeight="1" x14ac:dyDescent="0.25">
      <c r="E179" s="627"/>
      <c r="F179" s="627"/>
      <c r="G179" s="627"/>
      <c r="H179" s="627"/>
      <c r="I179" s="627"/>
      <c r="J179" s="627"/>
      <c r="K179" s="627"/>
      <c r="L179" s="627"/>
    </row>
    <row r="180" spans="1:15" ht="12" customHeight="1" x14ac:dyDescent="0.25">
      <c r="E180" s="627"/>
      <c r="F180" s="627"/>
      <c r="G180" s="627"/>
      <c r="H180" s="627"/>
      <c r="I180" s="627"/>
      <c r="J180" s="627"/>
      <c r="K180" s="627"/>
      <c r="L180" s="627"/>
    </row>
    <row r="181" spans="1:15" ht="12" customHeight="1" x14ac:dyDescent="0.25">
      <c r="D181" s="634"/>
      <c r="E181" s="627"/>
      <c r="F181" s="627"/>
      <c r="G181" s="627"/>
      <c r="H181" s="627"/>
      <c r="I181" s="627"/>
      <c r="J181" s="627"/>
      <c r="K181" s="627"/>
      <c r="L181" s="627"/>
    </row>
    <row r="182" spans="1:15" ht="12" customHeight="1" x14ac:dyDescent="0.25">
      <c r="E182" s="563"/>
      <c r="F182" s="563"/>
      <c r="G182" s="563"/>
      <c r="H182" s="563"/>
      <c r="I182" s="563"/>
      <c r="J182" s="563"/>
      <c r="K182" s="563"/>
      <c r="L182" s="563"/>
    </row>
    <row r="183" spans="1:15" ht="12" customHeight="1" x14ac:dyDescent="0.25">
      <c r="A183" s="634"/>
      <c r="B183" s="634"/>
      <c r="C183" s="573"/>
      <c r="D183" s="573"/>
      <c r="E183" s="563"/>
      <c r="F183" s="563"/>
      <c r="G183" s="563"/>
      <c r="H183" s="563"/>
      <c r="I183" s="563"/>
      <c r="J183" s="563"/>
      <c r="K183" s="563"/>
      <c r="L183" s="563"/>
      <c r="N183" s="635"/>
    </row>
    <row r="184" spans="1:15" ht="12" customHeight="1" x14ac:dyDescent="0.25">
      <c r="E184" s="563"/>
      <c r="F184" s="563"/>
      <c r="G184" s="563"/>
      <c r="H184" s="563"/>
      <c r="I184" s="563"/>
      <c r="J184" s="563"/>
      <c r="K184" s="563"/>
      <c r="L184" s="563"/>
    </row>
    <row r="185" spans="1:15" ht="12" customHeight="1" x14ac:dyDescent="0.25">
      <c r="E185" s="563"/>
      <c r="F185" s="563"/>
      <c r="G185" s="563"/>
      <c r="H185" s="563"/>
      <c r="I185" s="563"/>
      <c r="J185" s="563"/>
      <c r="K185" s="563"/>
      <c r="L185" s="563"/>
    </row>
    <row r="186" spans="1:15" ht="12" customHeight="1" x14ac:dyDescent="0.25">
      <c r="E186" s="563"/>
      <c r="F186" s="563"/>
      <c r="G186" s="563"/>
      <c r="H186" s="563"/>
      <c r="I186" s="563"/>
      <c r="J186" s="563"/>
      <c r="K186" s="563"/>
      <c r="L186" s="563"/>
    </row>
    <row r="187" spans="1:15" ht="12" customHeight="1" x14ac:dyDescent="0.25">
      <c r="E187" s="563"/>
      <c r="F187" s="563"/>
      <c r="G187" s="563"/>
      <c r="H187" s="563"/>
      <c r="I187" s="563"/>
      <c r="J187" s="563"/>
      <c r="K187" s="563"/>
      <c r="L187" s="563"/>
    </row>
    <row r="188" spans="1:15" ht="12" customHeight="1" x14ac:dyDescent="0.25">
      <c r="E188" s="636"/>
      <c r="F188" s="636"/>
      <c r="G188" s="636"/>
      <c r="H188" s="636"/>
      <c r="I188" s="636"/>
      <c r="J188" s="636"/>
      <c r="K188" s="636"/>
      <c r="L188" s="636"/>
    </row>
    <row r="189" spans="1:15" ht="12" customHeight="1" x14ac:dyDescent="0.25">
      <c r="E189" s="636"/>
      <c r="F189" s="636"/>
      <c r="G189" s="636"/>
      <c r="H189" s="636"/>
      <c r="I189" s="636"/>
      <c r="J189" s="636"/>
      <c r="K189" s="636"/>
      <c r="L189" s="636"/>
    </row>
    <row r="190" spans="1:15" ht="12" customHeight="1" x14ac:dyDescent="0.25">
      <c r="E190" s="636"/>
      <c r="F190" s="636"/>
      <c r="G190" s="636"/>
      <c r="H190" s="636"/>
      <c r="I190" s="636"/>
      <c r="J190" s="636"/>
      <c r="K190" s="636"/>
      <c r="L190" s="636"/>
    </row>
    <row r="191" spans="1:15" s="573" customFormat="1" ht="12" customHeight="1" x14ac:dyDescent="0.25">
      <c r="A191" s="572"/>
      <c r="B191" s="572"/>
      <c r="C191" s="562"/>
      <c r="D191" s="562"/>
      <c r="E191" s="636"/>
      <c r="F191" s="636"/>
      <c r="G191" s="636"/>
      <c r="H191" s="636"/>
      <c r="I191" s="636"/>
      <c r="J191" s="636"/>
      <c r="K191" s="636"/>
      <c r="L191" s="636"/>
      <c r="M191" s="572"/>
      <c r="N191" s="633"/>
      <c r="O191" s="567"/>
    </row>
    <row r="193" spans="1:14" ht="12" customHeight="1" x14ac:dyDescent="0.25">
      <c r="A193" s="562"/>
      <c r="B193" s="562"/>
      <c r="E193" s="562"/>
      <c r="F193" s="562"/>
      <c r="G193" s="562"/>
      <c r="H193" s="562"/>
      <c r="I193" s="562"/>
      <c r="J193" s="562"/>
      <c r="K193" s="562"/>
      <c r="L193" s="562"/>
      <c r="M193" s="562"/>
      <c r="N193" s="562"/>
    </row>
    <row r="194" spans="1:14" ht="12" customHeight="1" x14ac:dyDescent="0.25">
      <c r="A194" s="562"/>
      <c r="B194" s="562"/>
      <c r="E194" s="562"/>
      <c r="F194" s="562"/>
      <c r="G194" s="562"/>
      <c r="H194" s="562"/>
      <c r="I194" s="562"/>
      <c r="J194" s="562"/>
      <c r="K194" s="562"/>
      <c r="L194" s="562"/>
      <c r="M194" s="562"/>
      <c r="N194" s="562"/>
    </row>
    <row r="195" spans="1:14" ht="12" customHeight="1" x14ac:dyDescent="0.25">
      <c r="A195" s="562"/>
      <c r="B195" s="562"/>
      <c r="E195" s="562"/>
      <c r="F195" s="562"/>
      <c r="G195" s="562"/>
      <c r="H195" s="562"/>
      <c r="I195" s="562"/>
      <c r="J195" s="562"/>
      <c r="K195" s="562"/>
      <c r="L195" s="562"/>
      <c r="M195" s="562"/>
      <c r="N195" s="562"/>
    </row>
  </sheetData>
  <autoFilter ref="A5:N167" xr:uid="{00000000-0009-0000-0000-000007000000}"/>
  <dataConsolidate link="1"/>
  <phoneticPr fontId="11" type="noConversion"/>
  <printOptions horizontalCentered="1"/>
  <pageMargins left="0.39370078740157483" right="0.27559055118110237" top="0.31496062992125984" bottom="0.23622047244094491" header="0.19685039370078741" footer="0.11811023622047245"/>
  <pageSetup paperSize="8" scale="80" orientation="portrait" r:id="rId1"/>
  <headerFooter alignWithMargins="0">
    <oddFooter>&amp;A&amp;RStránka &amp;P</oddFooter>
  </headerFooter>
  <rowBreaks count="1" manualBreakCount="1">
    <brk id="117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B8FCA-133F-4F3E-B1A4-2F04CFE7966F}">
  <sheetPr>
    <pageSetUpPr fitToPage="1"/>
  </sheetPr>
  <dimension ref="A1:Y53"/>
  <sheetViews>
    <sheetView zoomScale="70" zoomScaleNormal="70" workbookViewId="0">
      <pane ySplit="5" topLeftCell="A21" activePane="bottomLeft" state="frozen"/>
      <selection pane="bottomLeft"/>
    </sheetView>
  </sheetViews>
  <sheetFormatPr defaultColWidth="9.109375" defaultRowHeight="13.2" outlineLevelRow="1" outlineLevelCol="2" x14ac:dyDescent="0.25"/>
  <cols>
    <col min="1" max="1" width="11.33203125" style="751" customWidth="1"/>
    <col min="2" max="2" width="13.109375" style="717" customWidth="1"/>
    <col min="3" max="3" width="47.88671875" style="718" customWidth="1"/>
    <col min="4" max="4" width="16.88671875" style="715" customWidth="1" outlineLevel="1"/>
    <col min="5" max="5" width="28.109375" style="719" customWidth="1" outlineLevel="1"/>
    <col min="6" max="6" width="31.109375" style="719" customWidth="1" outlineLevel="1"/>
    <col min="7" max="7" width="26.109375" style="719" customWidth="1" outlineLevel="1"/>
    <col min="8" max="11" width="22.6640625" style="719" customWidth="1" outlineLevel="1"/>
    <col min="12" max="12" width="20.109375" style="906" customWidth="1"/>
    <col min="13" max="13" width="20.109375" style="906" hidden="1" customWidth="1" outlineLevel="2"/>
    <col min="14" max="14" width="0" style="715" hidden="1" customWidth="1" outlineLevel="1"/>
    <col min="15" max="15" width="9.109375" style="715" collapsed="1"/>
    <col min="16" max="256" width="9.109375" style="715"/>
    <col min="257" max="257" width="11.33203125" style="715" customWidth="1"/>
    <col min="258" max="258" width="13.109375" style="715" customWidth="1"/>
    <col min="259" max="259" width="47.88671875" style="715" customWidth="1"/>
    <col min="260" max="260" width="16.88671875" style="715" customWidth="1"/>
    <col min="261" max="261" width="28.109375" style="715" customWidth="1"/>
    <col min="262" max="262" width="31.109375" style="715" customWidth="1"/>
    <col min="263" max="263" width="26.109375" style="715" customWidth="1"/>
    <col min="264" max="267" width="22.6640625" style="715" customWidth="1"/>
    <col min="268" max="268" width="20.109375" style="715" customWidth="1"/>
    <col min="269" max="270" width="0" style="715" hidden="1" customWidth="1"/>
    <col min="271" max="512" width="9.109375" style="715"/>
    <col min="513" max="513" width="11.33203125" style="715" customWidth="1"/>
    <col min="514" max="514" width="13.109375" style="715" customWidth="1"/>
    <col min="515" max="515" width="47.88671875" style="715" customWidth="1"/>
    <col min="516" max="516" width="16.88671875" style="715" customWidth="1"/>
    <col min="517" max="517" width="28.109375" style="715" customWidth="1"/>
    <col min="518" max="518" width="31.109375" style="715" customWidth="1"/>
    <col min="519" max="519" width="26.109375" style="715" customWidth="1"/>
    <col min="520" max="523" width="22.6640625" style="715" customWidth="1"/>
    <col min="524" max="524" width="20.109375" style="715" customWidth="1"/>
    <col min="525" max="526" width="0" style="715" hidden="1" customWidth="1"/>
    <col min="527" max="768" width="9.109375" style="715"/>
    <col min="769" max="769" width="11.33203125" style="715" customWidth="1"/>
    <col min="770" max="770" width="13.109375" style="715" customWidth="1"/>
    <col min="771" max="771" width="47.88671875" style="715" customWidth="1"/>
    <col min="772" max="772" width="16.88671875" style="715" customWidth="1"/>
    <col min="773" max="773" width="28.109375" style="715" customWidth="1"/>
    <col min="774" max="774" width="31.109375" style="715" customWidth="1"/>
    <col min="775" max="775" width="26.109375" style="715" customWidth="1"/>
    <col min="776" max="779" width="22.6640625" style="715" customWidth="1"/>
    <col min="780" max="780" width="20.109375" style="715" customWidth="1"/>
    <col min="781" max="782" width="0" style="715" hidden="1" customWidth="1"/>
    <col min="783" max="1024" width="9.109375" style="715"/>
    <col min="1025" max="1025" width="11.33203125" style="715" customWidth="1"/>
    <col min="1026" max="1026" width="13.109375" style="715" customWidth="1"/>
    <col min="1027" max="1027" width="47.88671875" style="715" customWidth="1"/>
    <col min="1028" max="1028" width="16.88671875" style="715" customWidth="1"/>
    <col min="1029" max="1029" width="28.109375" style="715" customWidth="1"/>
    <col min="1030" max="1030" width="31.109375" style="715" customWidth="1"/>
    <col min="1031" max="1031" width="26.109375" style="715" customWidth="1"/>
    <col min="1032" max="1035" width="22.6640625" style="715" customWidth="1"/>
    <col min="1036" max="1036" width="20.109375" style="715" customWidth="1"/>
    <col min="1037" max="1038" width="0" style="715" hidden="1" customWidth="1"/>
    <col min="1039" max="1280" width="9.109375" style="715"/>
    <col min="1281" max="1281" width="11.33203125" style="715" customWidth="1"/>
    <col min="1282" max="1282" width="13.109375" style="715" customWidth="1"/>
    <col min="1283" max="1283" width="47.88671875" style="715" customWidth="1"/>
    <col min="1284" max="1284" width="16.88671875" style="715" customWidth="1"/>
    <col min="1285" max="1285" width="28.109375" style="715" customWidth="1"/>
    <col min="1286" max="1286" width="31.109375" style="715" customWidth="1"/>
    <col min="1287" max="1287" width="26.109375" style="715" customWidth="1"/>
    <col min="1288" max="1291" width="22.6640625" style="715" customWidth="1"/>
    <col min="1292" max="1292" width="20.109375" style="715" customWidth="1"/>
    <col min="1293" max="1294" width="0" style="715" hidden="1" customWidth="1"/>
    <col min="1295" max="1536" width="9.109375" style="715"/>
    <col min="1537" max="1537" width="11.33203125" style="715" customWidth="1"/>
    <col min="1538" max="1538" width="13.109375" style="715" customWidth="1"/>
    <col min="1539" max="1539" width="47.88671875" style="715" customWidth="1"/>
    <col min="1540" max="1540" width="16.88671875" style="715" customWidth="1"/>
    <col min="1541" max="1541" width="28.109375" style="715" customWidth="1"/>
    <col min="1542" max="1542" width="31.109375" style="715" customWidth="1"/>
    <col min="1543" max="1543" width="26.109375" style="715" customWidth="1"/>
    <col min="1544" max="1547" width="22.6640625" style="715" customWidth="1"/>
    <col min="1548" max="1548" width="20.109375" style="715" customWidth="1"/>
    <col min="1549" max="1550" width="0" style="715" hidden="1" customWidth="1"/>
    <col min="1551" max="1792" width="9.109375" style="715"/>
    <col min="1793" max="1793" width="11.33203125" style="715" customWidth="1"/>
    <col min="1794" max="1794" width="13.109375" style="715" customWidth="1"/>
    <col min="1795" max="1795" width="47.88671875" style="715" customWidth="1"/>
    <col min="1796" max="1796" width="16.88671875" style="715" customWidth="1"/>
    <col min="1797" max="1797" width="28.109375" style="715" customWidth="1"/>
    <col min="1798" max="1798" width="31.109375" style="715" customWidth="1"/>
    <col min="1799" max="1799" width="26.109375" style="715" customWidth="1"/>
    <col min="1800" max="1803" width="22.6640625" style="715" customWidth="1"/>
    <col min="1804" max="1804" width="20.109375" style="715" customWidth="1"/>
    <col min="1805" max="1806" width="0" style="715" hidden="1" customWidth="1"/>
    <col min="1807" max="2048" width="9.109375" style="715"/>
    <col min="2049" max="2049" width="11.33203125" style="715" customWidth="1"/>
    <col min="2050" max="2050" width="13.109375" style="715" customWidth="1"/>
    <col min="2051" max="2051" width="47.88671875" style="715" customWidth="1"/>
    <col min="2052" max="2052" width="16.88671875" style="715" customWidth="1"/>
    <col min="2053" max="2053" width="28.109375" style="715" customWidth="1"/>
    <col min="2054" max="2054" width="31.109375" style="715" customWidth="1"/>
    <col min="2055" max="2055" width="26.109375" style="715" customWidth="1"/>
    <col min="2056" max="2059" width="22.6640625" style="715" customWidth="1"/>
    <col min="2060" max="2060" width="20.109375" style="715" customWidth="1"/>
    <col min="2061" max="2062" width="0" style="715" hidden="1" customWidth="1"/>
    <col min="2063" max="2304" width="9.109375" style="715"/>
    <col min="2305" max="2305" width="11.33203125" style="715" customWidth="1"/>
    <col min="2306" max="2306" width="13.109375" style="715" customWidth="1"/>
    <col min="2307" max="2307" width="47.88671875" style="715" customWidth="1"/>
    <col min="2308" max="2308" width="16.88671875" style="715" customWidth="1"/>
    <col min="2309" max="2309" width="28.109375" style="715" customWidth="1"/>
    <col min="2310" max="2310" width="31.109375" style="715" customWidth="1"/>
    <col min="2311" max="2311" width="26.109375" style="715" customWidth="1"/>
    <col min="2312" max="2315" width="22.6640625" style="715" customWidth="1"/>
    <col min="2316" max="2316" width="20.109375" style="715" customWidth="1"/>
    <col min="2317" max="2318" width="0" style="715" hidden="1" customWidth="1"/>
    <col min="2319" max="2560" width="9.109375" style="715"/>
    <col min="2561" max="2561" width="11.33203125" style="715" customWidth="1"/>
    <col min="2562" max="2562" width="13.109375" style="715" customWidth="1"/>
    <col min="2563" max="2563" width="47.88671875" style="715" customWidth="1"/>
    <col min="2564" max="2564" width="16.88671875" style="715" customWidth="1"/>
    <col min="2565" max="2565" width="28.109375" style="715" customWidth="1"/>
    <col min="2566" max="2566" width="31.109375" style="715" customWidth="1"/>
    <col min="2567" max="2567" width="26.109375" style="715" customWidth="1"/>
    <col min="2568" max="2571" width="22.6640625" style="715" customWidth="1"/>
    <col min="2572" max="2572" width="20.109375" style="715" customWidth="1"/>
    <col min="2573" max="2574" width="0" style="715" hidden="1" customWidth="1"/>
    <col min="2575" max="2816" width="9.109375" style="715"/>
    <col min="2817" max="2817" width="11.33203125" style="715" customWidth="1"/>
    <col min="2818" max="2818" width="13.109375" style="715" customWidth="1"/>
    <col min="2819" max="2819" width="47.88671875" style="715" customWidth="1"/>
    <col min="2820" max="2820" width="16.88671875" style="715" customWidth="1"/>
    <col min="2821" max="2821" width="28.109375" style="715" customWidth="1"/>
    <col min="2822" max="2822" width="31.109375" style="715" customWidth="1"/>
    <col min="2823" max="2823" width="26.109375" style="715" customWidth="1"/>
    <col min="2824" max="2827" width="22.6640625" style="715" customWidth="1"/>
    <col min="2828" max="2828" width="20.109375" style="715" customWidth="1"/>
    <col min="2829" max="2830" width="0" style="715" hidden="1" customWidth="1"/>
    <col min="2831" max="3072" width="9.109375" style="715"/>
    <col min="3073" max="3073" width="11.33203125" style="715" customWidth="1"/>
    <col min="3074" max="3074" width="13.109375" style="715" customWidth="1"/>
    <col min="3075" max="3075" width="47.88671875" style="715" customWidth="1"/>
    <col min="3076" max="3076" width="16.88671875" style="715" customWidth="1"/>
    <col min="3077" max="3077" width="28.109375" style="715" customWidth="1"/>
    <col min="3078" max="3078" width="31.109375" style="715" customWidth="1"/>
    <col min="3079" max="3079" width="26.109375" style="715" customWidth="1"/>
    <col min="3080" max="3083" width="22.6640625" style="715" customWidth="1"/>
    <col min="3084" max="3084" width="20.109375" style="715" customWidth="1"/>
    <col min="3085" max="3086" width="0" style="715" hidden="1" customWidth="1"/>
    <col min="3087" max="3328" width="9.109375" style="715"/>
    <col min="3329" max="3329" width="11.33203125" style="715" customWidth="1"/>
    <col min="3330" max="3330" width="13.109375" style="715" customWidth="1"/>
    <col min="3331" max="3331" width="47.88671875" style="715" customWidth="1"/>
    <col min="3332" max="3332" width="16.88671875" style="715" customWidth="1"/>
    <col min="3333" max="3333" width="28.109375" style="715" customWidth="1"/>
    <col min="3334" max="3334" width="31.109375" style="715" customWidth="1"/>
    <col min="3335" max="3335" width="26.109375" style="715" customWidth="1"/>
    <col min="3336" max="3339" width="22.6640625" style="715" customWidth="1"/>
    <col min="3340" max="3340" width="20.109375" style="715" customWidth="1"/>
    <col min="3341" max="3342" width="0" style="715" hidden="1" customWidth="1"/>
    <col min="3343" max="3584" width="9.109375" style="715"/>
    <col min="3585" max="3585" width="11.33203125" style="715" customWidth="1"/>
    <col min="3586" max="3586" width="13.109375" style="715" customWidth="1"/>
    <col min="3587" max="3587" width="47.88671875" style="715" customWidth="1"/>
    <col min="3588" max="3588" width="16.88671875" style="715" customWidth="1"/>
    <col min="3589" max="3589" width="28.109375" style="715" customWidth="1"/>
    <col min="3590" max="3590" width="31.109375" style="715" customWidth="1"/>
    <col min="3591" max="3591" width="26.109375" style="715" customWidth="1"/>
    <col min="3592" max="3595" width="22.6640625" style="715" customWidth="1"/>
    <col min="3596" max="3596" width="20.109375" style="715" customWidth="1"/>
    <col min="3597" max="3598" width="0" style="715" hidden="1" customWidth="1"/>
    <col min="3599" max="3840" width="9.109375" style="715"/>
    <col min="3841" max="3841" width="11.33203125" style="715" customWidth="1"/>
    <col min="3842" max="3842" width="13.109375" style="715" customWidth="1"/>
    <col min="3843" max="3843" width="47.88671875" style="715" customWidth="1"/>
    <col min="3844" max="3844" width="16.88671875" style="715" customWidth="1"/>
    <col min="3845" max="3845" width="28.109375" style="715" customWidth="1"/>
    <col min="3846" max="3846" width="31.109375" style="715" customWidth="1"/>
    <col min="3847" max="3847" width="26.109375" style="715" customWidth="1"/>
    <col min="3848" max="3851" width="22.6640625" style="715" customWidth="1"/>
    <col min="3852" max="3852" width="20.109375" style="715" customWidth="1"/>
    <col min="3853" max="3854" width="0" style="715" hidden="1" customWidth="1"/>
    <col min="3855" max="4096" width="9.109375" style="715"/>
    <col min="4097" max="4097" width="11.33203125" style="715" customWidth="1"/>
    <col min="4098" max="4098" width="13.109375" style="715" customWidth="1"/>
    <col min="4099" max="4099" width="47.88671875" style="715" customWidth="1"/>
    <col min="4100" max="4100" width="16.88671875" style="715" customWidth="1"/>
    <col min="4101" max="4101" width="28.109375" style="715" customWidth="1"/>
    <col min="4102" max="4102" width="31.109375" style="715" customWidth="1"/>
    <col min="4103" max="4103" width="26.109375" style="715" customWidth="1"/>
    <col min="4104" max="4107" width="22.6640625" style="715" customWidth="1"/>
    <col min="4108" max="4108" width="20.109375" style="715" customWidth="1"/>
    <col min="4109" max="4110" width="0" style="715" hidden="1" customWidth="1"/>
    <col min="4111" max="4352" width="9.109375" style="715"/>
    <col min="4353" max="4353" width="11.33203125" style="715" customWidth="1"/>
    <col min="4354" max="4354" width="13.109375" style="715" customWidth="1"/>
    <col min="4355" max="4355" width="47.88671875" style="715" customWidth="1"/>
    <col min="4356" max="4356" width="16.88671875" style="715" customWidth="1"/>
    <col min="4357" max="4357" width="28.109375" style="715" customWidth="1"/>
    <col min="4358" max="4358" width="31.109375" style="715" customWidth="1"/>
    <col min="4359" max="4359" width="26.109375" style="715" customWidth="1"/>
    <col min="4360" max="4363" width="22.6640625" style="715" customWidth="1"/>
    <col min="4364" max="4364" width="20.109375" style="715" customWidth="1"/>
    <col min="4365" max="4366" width="0" style="715" hidden="1" customWidth="1"/>
    <col min="4367" max="4608" width="9.109375" style="715"/>
    <col min="4609" max="4609" width="11.33203125" style="715" customWidth="1"/>
    <col min="4610" max="4610" width="13.109375" style="715" customWidth="1"/>
    <col min="4611" max="4611" width="47.88671875" style="715" customWidth="1"/>
    <col min="4612" max="4612" width="16.88671875" style="715" customWidth="1"/>
    <col min="4613" max="4613" width="28.109375" style="715" customWidth="1"/>
    <col min="4614" max="4614" width="31.109375" style="715" customWidth="1"/>
    <col min="4615" max="4615" width="26.109375" style="715" customWidth="1"/>
    <col min="4616" max="4619" width="22.6640625" style="715" customWidth="1"/>
    <col min="4620" max="4620" width="20.109375" style="715" customWidth="1"/>
    <col min="4621" max="4622" width="0" style="715" hidden="1" customWidth="1"/>
    <col min="4623" max="4864" width="9.109375" style="715"/>
    <col min="4865" max="4865" width="11.33203125" style="715" customWidth="1"/>
    <col min="4866" max="4866" width="13.109375" style="715" customWidth="1"/>
    <col min="4867" max="4867" width="47.88671875" style="715" customWidth="1"/>
    <col min="4868" max="4868" width="16.88671875" style="715" customWidth="1"/>
    <col min="4869" max="4869" width="28.109375" style="715" customWidth="1"/>
    <col min="4870" max="4870" width="31.109375" style="715" customWidth="1"/>
    <col min="4871" max="4871" width="26.109375" style="715" customWidth="1"/>
    <col min="4872" max="4875" width="22.6640625" style="715" customWidth="1"/>
    <col min="4876" max="4876" width="20.109375" style="715" customWidth="1"/>
    <col min="4877" max="4878" width="0" style="715" hidden="1" customWidth="1"/>
    <col min="4879" max="5120" width="9.109375" style="715"/>
    <col min="5121" max="5121" width="11.33203125" style="715" customWidth="1"/>
    <col min="5122" max="5122" width="13.109375" style="715" customWidth="1"/>
    <col min="5123" max="5123" width="47.88671875" style="715" customWidth="1"/>
    <col min="5124" max="5124" width="16.88671875" style="715" customWidth="1"/>
    <col min="5125" max="5125" width="28.109375" style="715" customWidth="1"/>
    <col min="5126" max="5126" width="31.109375" style="715" customWidth="1"/>
    <col min="5127" max="5127" width="26.109375" style="715" customWidth="1"/>
    <col min="5128" max="5131" width="22.6640625" style="715" customWidth="1"/>
    <col min="5132" max="5132" width="20.109375" style="715" customWidth="1"/>
    <col min="5133" max="5134" width="0" style="715" hidden="1" customWidth="1"/>
    <col min="5135" max="5376" width="9.109375" style="715"/>
    <col min="5377" max="5377" width="11.33203125" style="715" customWidth="1"/>
    <col min="5378" max="5378" width="13.109375" style="715" customWidth="1"/>
    <col min="5379" max="5379" width="47.88671875" style="715" customWidth="1"/>
    <col min="5380" max="5380" width="16.88671875" style="715" customWidth="1"/>
    <col min="5381" max="5381" width="28.109375" style="715" customWidth="1"/>
    <col min="5382" max="5382" width="31.109375" style="715" customWidth="1"/>
    <col min="5383" max="5383" width="26.109375" style="715" customWidth="1"/>
    <col min="5384" max="5387" width="22.6640625" style="715" customWidth="1"/>
    <col min="5388" max="5388" width="20.109375" style="715" customWidth="1"/>
    <col min="5389" max="5390" width="0" style="715" hidden="1" customWidth="1"/>
    <col min="5391" max="5632" width="9.109375" style="715"/>
    <col min="5633" max="5633" width="11.33203125" style="715" customWidth="1"/>
    <col min="5634" max="5634" width="13.109375" style="715" customWidth="1"/>
    <col min="5635" max="5635" width="47.88671875" style="715" customWidth="1"/>
    <col min="5636" max="5636" width="16.88671875" style="715" customWidth="1"/>
    <col min="5637" max="5637" width="28.109375" style="715" customWidth="1"/>
    <col min="5638" max="5638" width="31.109375" style="715" customWidth="1"/>
    <col min="5639" max="5639" width="26.109375" style="715" customWidth="1"/>
    <col min="5640" max="5643" width="22.6640625" style="715" customWidth="1"/>
    <col min="5644" max="5644" width="20.109375" style="715" customWidth="1"/>
    <col min="5645" max="5646" width="0" style="715" hidden="1" customWidth="1"/>
    <col min="5647" max="5888" width="9.109375" style="715"/>
    <col min="5889" max="5889" width="11.33203125" style="715" customWidth="1"/>
    <col min="5890" max="5890" width="13.109375" style="715" customWidth="1"/>
    <col min="5891" max="5891" width="47.88671875" style="715" customWidth="1"/>
    <col min="5892" max="5892" width="16.88671875" style="715" customWidth="1"/>
    <col min="5893" max="5893" width="28.109375" style="715" customWidth="1"/>
    <col min="5894" max="5894" width="31.109375" style="715" customWidth="1"/>
    <col min="5895" max="5895" width="26.109375" style="715" customWidth="1"/>
    <col min="5896" max="5899" width="22.6640625" style="715" customWidth="1"/>
    <col min="5900" max="5900" width="20.109375" style="715" customWidth="1"/>
    <col min="5901" max="5902" width="0" style="715" hidden="1" customWidth="1"/>
    <col min="5903" max="6144" width="9.109375" style="715"/>
    <col min="6145" max="6145" width="11.33203125" style="715" customWidth="1"/>
    <col min="6146" max="6146" width="13.109375" style="715" customWidth="1"/>
    <col min="6147" max="6147" width="47.88671875" style="715" customWidth="1"/>
    <col min="6148" max="6148" width="16.88671875" style="715" customWidth="1"/>
    <col min="6149" max="6149" width="28.109375" style="715" customWidth="1"/>
    <col min="6150" max="6150" width="31.109375" style="715" customWidth="1"/>
    <col min="6151" max="6151" width="26.109375" style="715" customWidth="1"/>
    <col min="6152" max="6155" width="22.6640625" style="715" customWidth="1"/>
    <col min="6156" max="6156" width="20.109375" style="715" customWidth="1"/>
    <col min="6157" max="6158" width="0" style="715" hidden="1" customWidth="1"/>
    <col min="6159" max="6400" width="9.109375" style="715"/>
    <col min="6401" max="6401" width="11.33203125" style="715" customWidth="1"/>
    <col min="6402" max="6402" width="13.109375" style="715" customWidth="1"/>
    <col min="6403" max="6403" width="47.88671875" style="715" customWidth="1"/>
    <col min="6404" max="6404" width="16.88671875" style="715" customWidth="1"/>
    <col min="6405" max="6405" width="28.109375" style="715" customWidth="1"/>
    <col min="6406" max="6406" width="31.109375" style="715" customWidth="1"/>
    <col min="6407" max="6407" width="26.109375" style="715" customWidth="1"/>
    <col min="6408" max="6411" width="22.6640625" style="715" customWidth="1"/>
    <col min="6412" max="6412" width="20.109375" style="715" customWidth="1"/>
    <col min="6413" max="6414" width="0" style="715" hidden="1" customWidth="1"/>
    <col min="6415" max="6656" width="9.109375" style="715"/>
    <col min="6657" max="6657" width="11.33203125" style="715" customWidth="1"/>
    <col min="6658" max="6658" width="13.109375" style="715" customWidth="1"/>
    <col min="6659" max="6659" width="47.88671875" style="715" customWidth="1"/>
    <col min="6660" max="6660" width="16.88671875" style="715" customWidth="1"/>
    <col min="6661" max="6661" width="28.109375" style="715" customWidth="1"/>
    <col min="6662" max="6662" width="31.109375" style="715" customWidth="1"/>
    <col min="6663" max="6663" width="26.109375" style="715" customWidth="1"/>
    <col min="6664" max="6667" width="22.6640625" style="715" customWidth="1"/>
    <col min="6668" max="6668" width="20.109375" style="715" customWidth="1"/>
    <col min="6669" max="6670" width="0" style="715" hidden="1" customWidth="1"/>
    <col min="6671" max="6912" width="9.109375" style="715"/>
    <col min="6913" max="6913" width="11.33203125" style="715" customWidth="1"/>
    <col min="6914" max="6914" width="13.109375" style="715" customWidth="1"/>
    <col min="6915" max="6915" width="47.88671875" style="715" customWidth="1"/>
    <col min="6916" max="6916" width="16.88671875" style="715" customWidth="1"/>
    <col min="6917" max="6917" width="28.109375" style="715" customWidth="1"/>
    <col min="6918" max="6918" width="31.109375" style="715" customWidth="1"/>
    <col min="6919" max="6919" width="26.109375" style="715" customWidth="1"/>
    <col min="6920" max="6923" width="22.6640625" style="715" customWidth="1"/>
    <col min="6924" max="6924" width="20.109375" style="715" customWidth="1"/>
    <col min="6925" max="6926" width="0" style="715" hidden="1" customWidth="1"/>
    <col min="6927" max="7168" width="9.109375" style="715"/>
    <col min="7169" max="7169" width="11.33203125" style="715" customWidth="1"/>
    <col min="7170" max="7170" width="13.109375" style="715" customWidth="1"/>
    <col min="7171" max="7171" width="47.88671875" style="715" customWidth="1"/>
    <col min="7172" max="7172" width="16.88671875" style="715" customWidth="1"/>
    <col min="7173" max="7173" width="28.109375" style="715" customWidth="1"/>
    <col min="7174" max="7174" width="31.109375" style="715" customWidth="1"/>
    <col min="7175" max="7175" width="26.109375" style="715" customWidth="1"/>
    <col min="7176" max="7179" width="22.6640625" style="715" customWidth="1"/>
    <col min="7180" max="7180" width="20.109375" style="715" customWidth="1"/>
    <col min="7181" max="7182" width="0" style="715" hidden="1" customWidth="1"/>
    <col min="7183" max="7424" width="9.109375" style="715"/>
    <col min="7425" max="7425" width="11.33203125" style="715" customWidth="1"/>
    <col min="7426" max="7426" width="13.109375" style="715" customWidth="1"/>
    <col min="7427" max="7427" width="47.88671875" style="715" customWidth="1"/>
    <col min="7428" max="7428" width="16.88671875" style="715" customWidth="1"/>
    <col min="7429" max="7429" width="28.109375" style="715" customWidth="1"/>
    <col min="7430" max="7430" width="31.109375" style="715" customWidth="1"/>
    <col min="7431" max="7431" width="26.109375" style="715" customWidth="1"/>
    <col min="7432" max="7435" width="22.6640625" style="715" customWidth="1"/>
    <col min="7436" max="7436" width="20.109375" style="715" customWidth="1"/>
    <col min="7437" max="7438" width="0" style="715" hidden="1" customWidth="1"/>
    <col min="7439" max="7680" width="9.109375" style="715"/>
    <col min="7681" max="7681" width="11.33203125" style="715" customWidth="1"/>
    <col min="7682" max="7682" width="13.109375" style="715" customWidth="1"/>
    <col min="7683" max="7683" width="47.88671875" style="715" customWidth="1"/>
    <col min="7684" max="7684" width="16.88671875" style="715" customWidth="1"/>
    <col min="7685" max="7685" width="28.109375" style="715" customWidth="1"/>
    <col min="7686" max="7686" width="31.109375" style="715" customWidth="1"/>
    <col min="7687" max="7687" width="26.109375" style="715" customWidth="1"/>
    <col min="7688" max="7691" width="22.6640625" style="715" customWidth="1"/>
    <col min="7692" max="7692" width="20.109375" style="715" customWidth="1"/>
    <col min="7693" max="7694" width="0" style="715" hidden="1" customWidth="1"/>
    <col min="7695" max="7936" width="9.109375" style="715"/>
    <col min="7937" max="7937" width="11.33203125" style="715" customWidth="1"/>
    <col min="7938" max="7938" width="13.109375" style="715" customWidth="1"/>
    <col min="7939" max="7939" width="47.88671875" style="715" customWidth="1"/>
    <col min="7940" max="7940" width="16.88671875" style="715" customWidth="1"/>
    <col min="7941" max="7941" width="28.109375" style="715" customWidth="1"/>
    <col min="7942" max="7942" width="31.109375" style="715" customWidth="1"/>
    <col min="7943" max="7943" width="26.109375" style="715" customWidth="1"/>
    <col min="7944" max="7947" width="22.6640625" style="715" customWidth="1"/>
    <col min="7948" max="7948" width="20.109375" style="715" customWidth="1"/>
    <col min="7949" max="7950" width="0" style="715" hidden="1" customWidth="1"/>
    <col min="7951" max="8192" width="9.109375" style="715"/>
    <col min="8193" max="8193" width="11.33203125" style="715" customWidth="1"/>
    <col min="8194" max="8194" width="13.109375" style="715" customWidth="1"/>
    <col min="8195" max="8195" width="47.88671875" style="715" customWidth="1"/>
    <col min="8196" max="8196" width="16.88671875" style="715" customWidth="1"/>
    <col min="8197" max="8197" width="28.109375" style="715" customWidth="1"/>
    <col min="8198" max="8198" width="31.109375" style="715" customWidth="1"/>
    <col min="8199" max="8199" width="26.109375" style="715" customWidth="1"/>
    <col min="8200" max="8203" width="22.6640625" style="715" customWidth="1"/>
    <col min="8204" max="8204" width="20.109375" style="715" customWidth="1"/>
    <col min="8205" max="8206" width="0" style="715" hidden="1" customWidth="1"/>
    <col min="8207" max="8448" width="9.109375" style="715"/>
    <col min="8449" max="8449" width="11.33203125" style="715" customWidth="1"/>
    <col min="8450" max="8450" width="13.109375" style="715" customWidth="1"/>
    <col min="8451" max="8451" width="47.88671875" style="715" customWidth="1"/>
    <col min="8452" max="8452" width="16.88671875" style="715" customWidth="1"/>
    <col min="8453" max="8453" width="28.109375" style="715" customWidth="1"/>
    <col min="8454" max="8454" width="31.109375" style="715" customWidth="1"/>
    <col min="8455" max="8455" width="26.109375" style="715" customWidth="1"/>
    <col min="8456" max="8459" width="22.6640625" style="715" customWidth="1"/>
    <col min="8460" max="8460" width="20.109375" style="715" customWidth="1"/>
    <col min="8461" max="8462" width="0" style="715" hidden="1" customWidth="1"/>
    <col min="8463" max="8704" width="9.109375" style="715"/>
    <col min="8705" max="8705" width="11.33203125" style="715" customWidth="1"/>
    <col min="8706" max="8706" width="13.109375" style="715" customWidth="1"/>
    <col min="8707" max="8707" width="47.88671875" style="715" customWidth="1"/>
    <col min="8708" max="8708" width="16.88671875" style="715" customWidth="1"/>
    <col min="8709" max="8709" width="28.109375" style="715" customWidth="1"/>
    <col min="8710" max="8710" width="31.109375" style="715" customWidth="1"/>
    <col min="8711" max="8711" width="26.109375" style="715" customWidth="1"/>
    <col min="8712" max="8715" width="22.6640625" style="715" customWidth="1"/>
    <col min="8716" max="8716" width="20.109375" style="715" customWidth="1"/>
    <col min="8717" max="8718" width="0" style="715" hidden="1" customWidth="1"/>
    <col min="8719" max="8960" width="9.109375" style="715"/>
    <col min="8961" max="8961" width="11.33203125" style="715" customWidth="1"/>
    <col min="8962" max="8962" width="13.109375" style="715" customWidth="1"/>
    <col min="8963" max="8963" width="47.88671875" style="715" customWidth="1"/>
    <col min="8964" max="8964" width="16.88671875" style="715" customWidth="1"/>
    <col min="8965" max="8965" width="28.109375" style="715" customWidth="1"/>
    <col min="8966" max="8966" width="31.109375" style="715" customWidth="1"/>
    <col min="8967" max="8967" width="26.109375" style="715" customWidth="1"/>
    <col min="8968" max="8971" width="22.6640625" style="715" customWidth="1"/>
    <col min="8972" max="8972" width="20.109375" style="715" customWidth="1"/>
    <col min="8973" max="8974" width="0" style="715" hidden="1" customWidth="1"/>
    <col min="8975" max="9216" width="9.109375" style="715"/>
    <col min="9217" max="9217" width="11.33203125" style="715" customWidth="1"/>
    <col min="9218" max="9218" width="13.109375" style="715" customWidth="1"/>
    <col min="9219" max="9219" width="47.88671875" style="715" customWidth="1"/>
    <col min="9220" max="9220" width="16.88671875" style="715" customWidth="1"/>
    <col min="9221" max="9221" width="28.109375" style="715" customWidth="1"/>
    <col min="9222" max="9222" width="31.109375" style="715" customWidth="1"/>
    <col min="9223" max="9223" width="26.109375" style="715" customWidth="1"/>
    <col min="9224" max="9227" width="22.6640625" style="715" customWidth="1"/>
    <col min="9228" max="9228" width="20.109375" style="715" customWidth="1"/>
    <col min="9229" max="9230" width="0" style="715" hidden="1" customWidth="1"/>
    <col min="9231" max="9472" width="9.109375" style="715"/>
    <col min="9473" max="9473" width="11.33203125" style="715" customWidth="1"/>
    <col min="9474" max="9474" width="13.109375" style="715" customWidth="1"/>
    <col min="9475" max="9475" width="47.88671875" style="715" customWidth="1"/>
    <col min="9476" max="9476" width="16.88671875" style="715" customWidth="1"/>
    <col min="9477" max="9477" width="28.109375" style="715" customWidth="1"/>
    <col min="9478" max="9478" width="31.109375" style="715" customWidth="1"/>
    <col min="9479" max="9479" width="26.109375" style="715" customWidth="1"/>
    <col min="9480" max="9483" width="22.6640625" style="715" customWidth="1"/>
    <col min="9484" max="9484" width="20.109375" style="715" customWidth="1"/>
    <col min="9485" max="9486" width="0" style="715" hidden="1" customWidth="1"/>
    <col min="9487" max="9728" width="9.109375" style="715"/>
    <col min="9729" max="9729" width="11.33203125" style="715" customWidth="1"/>
    <col min="9730" max="9730" width="13.109375" style="715" customWidth="1"/>
    <col min="9731" max="9731" width="47.88671875" style="715" customWidth="1"/>
    <col min="9732" max="9732" width="16.88671875" style="715" customWidth="1"/>
    <col min="9733" max="9733" width="28.109375" style="715" customWidth="1"/>
    <col min="9734" max="9734" width="31.109375" style="715" customWidth="1"/>
    <col min="9735" max="9735" width="26.109375" style="715" customWidth="1"/>
    <col min="9736" max="9739" width="22.6640625" style="715" customWidth="1"/>
    <col min="9740" max="9740" width="20.109375" style="715" customWidth="1"/>
    <col min="9741" max="9742" width="0" style="715" hidden="1" customWidth="1"/>
    <col min="9743" max="9984" width="9.109375" style="715"/>
    <col min="9985" max="9985" width="11.33203125" style="715" customWidth="1"/>
    <col min="9986" max="9986" width="13.109375" style="715" customWidth="1"/>
    <col min="9987" max="9987" width="47.88671875" style="715" customWidth="1"/>
    <col min="9988" max="9988" width="16.88671875" style="715" customWidth="1"/>
    <col min="9989" max="9989" width="28.109375" style="715" customWidth="1"/>
    <col min="9990" max="9990" width="31.109375" style="715" customWidth="1"/>
    <col min="9991" max="9991" width="26.109375" style="715" customWidth="1"/>
    <col min="9992" max="9995" width="22.6640625" style="715" customWidth="1"/>
    <col min="9996" max="9996" width="20.109375" style="715" customWidth="1"/>
    <col min="9997" max="9998" width="0" style="715" hidden="1" customWidth="1"/>
    <col min="9999" max="10240" width="9.109375" style="715"/>
    <col min="10241" max="10241" width="11.33203125" style="715" customWidth="1"/>
    <col min="10242" max="10242" width="13.109375" style="715" customWidth="1"/>
    <col min="10243" max="10243" width="47.88671875" style="715" customWidth="1"/>
    <col min="10244" max="10244" width="16.88671875" style="715" customWidth="1"/>
    <col min="10245" max="10245" width="28.109375" style="715" customWidth="1"/>
    <col min="10246" max="10246" width="31.109375" style="715" customWidth="1"/>
    <col min="10247" max="10247" width="26.109375" style="715" customWidth="1"/>
    <col min="10248" max="10251" width="22.6640625" style="715" customWidth="1"/>
    <col min="10252" max="10252" width="20.109375" style="715" customWidth="1"/>
    <col min="10253" max="10254" width="0" style="715" hidden="1" customWidth="1"/>
    <col min="10255" max="10496" width="9.109375" style="715"/>
    <col min="10497" max="10497" width="11.33203125" style="715" customWidth="1"/>
    <col min="10498" max="10498" width="13.109375" style="715" customWidth="1"/>
    <col min="10499" max="10499" width="47.88671875" style="715" customWidth="1"/>
    <col min="10500" max="10500" width="16.88671875" style="715" customWidth="1"/>
    <col min="10501" max="10501" width="28.109375" style="715" customWidth="1"/>
    <col min="10502" max="10502" width="31.109375" style="715" customWidth="1"/>
    <col min="10503" max="10503" width="26.109375" style="715" customWidth="1"/>
    <col min="10504" max="10507" width="22.6640625" style="715" customWidth="1"/>
    <col min="10508" max="10508" width="20.109375" style="715" customWidth="1"/>
    <col min="10509" max="10510" width="0" style="715" hidden="1" customWidth="1"/>
    <col min="10511" max="10752" width="9.109375" style="715"/>
    <col min="10753" max="10753" width="11.33203125" style="715" customWidth="1"/>
    <col min="10754" max="10754" width="13.109375" style="715" customWidth="1"/>
    <col min="10755" max="10755" width="47.88671875" style="715" customWidth="1"/>
    <col min="10756" max="10756" width="16.88671875" style="715" customWidth="1"/>
    <col min="10757" max="10757" width="28.109375" style="715" customWidth="1"/>
    <col min="10758" max="10758" width="31.109375" style="715" customWidth="1"/>
    <col min="10759" max="10759" width="26.109375" style="715" customWidth="1"/>
    <col min="10760" max="10763" width="22.6640625" style="715" customWidth="1"/>
    <col min="10764" max="10764" width="20.109375" style="715" customWidth="1"/>
    <col min="10765" max="10766" width="0" style="715" hidden="1" customWidth="1"/>
    <col min="10767" max="11008" width="9.109375" style="715"/>
    <col min="11009" max="11009" width="11.33203125" style="715" customWidth="1"/>
    <col min="11010" max="11010" width="13.109375" style="715" customWidth="1"/>
    <col min="11011" max="11011" width="47.88671875" style="715" customWidth="1"/>
    <col min="11012" max="11012" width="16.88671875" style="715" customWidth="1"/>
    <col min="11013" max="11013" width="28.109375" style="715" customWidth="1"/>
    <col min="11014" max="11014" width="31.109375" style="715" customWidth="1"/>
    <col min="11015" max="11015" width="26.109375" style="715" customWidth="1"/>
    <col min="11016" max="11019" width="22.6640625" style="715" customWidth="1"/>
    <col min="11020" max="11020" width="20.109375" style="715" customWidth="1"/>
    <col min="11021" max="11022" width="0" style="715" hidden="1" customWidth="1"/>
    <col min="11023" max="11264" width="9.109375" style="715"/>
    <col min="11265" max="11265" width="11.33203125" style="715" customWidth="1"/>
    <col min="11266" max="11266" width="13.109375" style="715" customWidth="1"/>
    <col min="11267" max="11267" width="47.88671875" style="715" customWidth="1"/>
    <col min="11268" max="11268" width="16.88671875" style="715" customWidth="1"/>
    <col min="11269" max="11269" width="28.109375" style="715" customWidth="1"/>
    <col min="11270" max="11270" width="31.109375" style="715" customWidth="1"/>
    <col min="11271" max="11271" width="26.109375" style="715" customWidth="1"/>
    <col min="11272" max="11275" width="22.6640625" style="715" customWidth="1"/>
    <col min="11276" max="11276" width="20.109375" style="715" customWidth="1"/>
    <col min="11277" max="11278" width="0" style="715" hidden="1" customWidth="1"/>
    <col min="11279" max="11520" width="9.109375" style="715"/>
    <col min="11521" max="11521" width="11.33203125" style="715" customWidth="1"/>
    <col min="11522" max="11522" width="13.109375" style="715" customWidth="1"/>
    <col min="11523" max="11523" width="47.88671875" style="715" customWidth="1"/>
    <col min="11524" max="11524" width="16.88671875" style="715" customWidth="1"/>
    <col min="11525" max="11525" width="28.109375" style="715" customWidth="1"/>
    <col min="11526" max="11526" width="31.109375" style="715" customWidth="1"/>
    <col min="11527" max="11527" width="26.109375" style="715" customWidth="1"/>
    <col min="11528" max="11531" width="22.6640625" style="715" customWidth="1"/>
    <col min="11532" max="11532" width="20.109375" style="715" customWidth="1"/>
    <col min="11533" max="11534" width="0" style="715" hidden="1" customWidth="1"/>
    <col min="11535" max="11776" width="9.109375" style="715"/>
    <col min="11777" max="11777" width="11.33203125" style="715" customWidth="1"/>
    <col min="11778" max="11778" width="13.109375" style="715" customWidth="1"/>
    <col min="11779" max="11779" width="47.88671875" style="715" customWidth="1"/>
    <col min="11780" max="11780" width="16.88671875" style="715" customWidth="1"/>
    <col min="11781" max="11781" width="28.109375" style="715" customWidth="1"/>
    <col min="11782" max="11782" width="31.109375" style="715" customWidth="1"/>
    <col min="11783" max="11783" width="26.109375" style="715" customWidth="1"/>
    <col min="11784" max="11787" width="22.6640625" style="715" customWidth="1"/>
    <col min="11788" max="11788" width="20.109375" style="715" customWidth="1"/>
    <col min="11789" max="11790" width="0" style="715" hidden="1" customWidth="1"/>
    <col min="11791" max="12032" width="9.109375" style="715"/>
    <col min="12033" max="12033" width="11.33203125" style="715" customWidth="1"/>
    <col min="12034" max="12034" width="13.109375" style="715" customWidth="1"/>
    <col min="12035" max="12035" width="47.88671875" style="715" customWidth="1"/>
    <col min="12036" max="12036" width="16.88671875" style="715" customWidth="1"/>
    <col min="12037" max="12037" width="28.109375" style="715" customWidth="1"/>
    <col min="12038" max="12038" width="31.109375" style="715" customWidth="1"/>
    <col min="12039" max="12039" width="26.109375" style="715" customWidth="1"/>
    <col min="12040" max="12043" width="22.6640625" style="715" customWidth="1"/>
    <col min="12044" max="12044" width="20.109375" style="715" customWidth="1"/>
    <col min="12045" max="12046" width="0" style="715" hidden="1" customWidth="1"/>
    <col min="12047" max="12288" width="9.109375" style="715"/>
    <col min="12289" max="12289" width="11.33203125" style="715" customWidth="1"/>
    <col min="12290" max="12290" width="13.109375" style="715" customWidth="1"/>
    <col min="12291" max="12291" width="47.88671875" style="715" customWidth="1"/>
    <col min="12292" max="12292" width="16.88671875" style="715" customWidth="1"/>
    <col min="12293" max="12293" width="28.109375" style="715" customWidth="1"/>
    <col min="12294" max="12294" width="31.109375" style="715" customWidth="1"/>
    <col min="12295" max="12295" width="26.109375" style="715" customWidth="1"/>
    <col min="12296" max="12299" width="22.6640625" style="715" customWidth="1"/>
    <col min="12300" max="12300" width="20.109375" style="715" customWidth="1"/>
    <col min="12301" max="12302" width="0" style="715" hidden="1" customWidth="1"/>
    <col min="12303" max="12544" width="9.109375" style="715"/>
    <col min="12545" max="12545" width="11.33203125" style="715" customWidth="1"/>
    <col min="12546" max="12546" width="13.109375" style="715" customWidth="1"/>
    <col min="12547" max="12547" width="47.88671875" style="715" customWidth="1"/>
    <col min="12548" max="12548" width="16.88671875" style="715" customWidth="1"/>
    <col min="12549" max="12549" width="28.109375" style="715" customWidth="1"/>
    <col min="12550" max="12550" width="31.109375" style="715" customWidth="1"/>
    <col min="12551" max="12551" width="26.109375" style="715" customWidth="1"/>
    <col min="12552" max="12555" width="22.6640625" style="715" customWidth="1"/>
    <col min="12556" max="12556" width="20.109375" style="715" customWidth="1"/>
    <col min="12557" max="12558" width="0" style="715" hidden="1" customWidth="1"/>
    <col min="12559" max="12800" width="9.109375" style="715"/>
    <col min="12801" max="12801" width="11.33203125" style="715" customWidth="1"/>
    <col min="12802" max="12802" width="13.109375" style="715" customWidth="1"/>
    <col min="12803" max="12803" width="47.88671875" style="715" customWidth="1"/>
    <col min="12804" max="12804" width="16.88671875" style="715" customWidth="1"/>
    <col min="12805" max="12805" width="28.109375" style="715" customWidth="1"/>
    <col min="12806" max="12806" width="31.109375" style="715" customWidth="1"/>
    <col min="12807" max="12807" width="26.109375" style="715" customWidth="1"/>
    <col min="12808" max="12811" width="22.6640625" style="715" customWidth="1"/>
    <col min="12812" max="12812" width="20.109375" style="715" customWidth="1"/>
    <col min="12813" max="12814" width="0" style="715" hidden="1" customWidth="1"/>
    <col min="12815" max="13056" width="9.109375" style="715"/>
    <col min="13057" max="13057" width="11.33203125" style="715" customWidth="1"/>
    <col min="13058" max="13058" width="13.109375" style="715" customWidth="1"/>
    <col min="13059" max="13059" width="47.88671875" style="715" customWidth="1"/>
    <col min="13060" max="13060" width="16.88671875" style="715" customWidth="1"/>
    <col min="13061" max="13061" width="28.109375" style="715" customWidth="1"/>
    <col min="13062" max="13062" width="31.109375" style="715" customWidth="1"/>
    <col min="13063" max="13063" width="26.109375" style="715" customWidth="1"/>
    <col min="13064" max="13067" width="22.6640625" style="715" customWidth="1"/>
    <col min="13068" max="13068" width="20.109375" style="715" customWidth="1"/>
    <col min="13069" max="13070" width="0" style="715" hidden="1" customWidth="1"/>
    <col min="13071" max="13312" width="9.109375" style="715"/>
    <col min="13313" max="13313" width="11.33203125" style="715" customWidth="1"/>
    <col min="13314" max="13314" width="13.109375" style="715" customWidth="1"/>
    <col min="13315" max="13315" width="47.88671875" style="715" customWidth="1"/>
    <col min="13316" max="13316" width="16.88671875" style="715" customWidth="1"/>
    <col min="13317" max="13317" width="28.109375" style="715" customWidth="1"/>
    <col min="13318" max="13318" width="31.109375" style="715" customWidth="1"/>
    <col min="13319" max="13319" width="26.109375" style="715" customWidth="1"/>
    <col min="13320" max="13323" width="22.6640625" style="715" customWidth="1"/>
    <col min="13324" max="13324" width="20.109375" style="715" customWidth="1"/>
    <col min="13325" max="13326" width="0" style="715" hidden="1" customWidth="1"/>
    <col min="13327" max="13568" width="9.109375" style="715"/>
    <col min="13569" max="13569" width="11.33203125" style="715" customWidth="1"/>
    <col min="13570" max="13570" width="13.109375" style="715" customWidth="1"/>
    <col min="13571" max="13571" width="47.88671875" style="715" customWidth="1"/>
    <col min="13572" max="13572" width="16.88671875" style="715" customWidth="1"/>
    <col min="13573" max="13573" width="28.109375" style="715" customWidth="1"/>
    <col min="13574" max="13574" width="31.109375" style="715" customWidth="1"/>
    <col min="13575" max="13575" width="26.109375" style="715" customWidth="1"/>
    <col min="13576" max="13579" width="22.6640625" style="715" customWidth="1"/>
    <col min="13580" max="13580" width="20.109375" style="715" customWidth="1"/>
    <col min="13581" max="13582" width="0" style="715" hidden="1" customWidth="1"/>
    <col min="13583" max="13824" width="9.109375" style="715"/>
    <col min="13825" max="13825" width="11.33203125" style="715" customWidth="1"/>
    <col min="13826" max="13826" width="13.109375" style="715" customWidth="1"/>
    <col min="13827" max="13827" width="47.88671875" style="715" customWidth="1"/>
    <col min="13828" max="13828" width="16.88671875" style="715" customWidth="1"/>
    <col min="13829" max="13829" width="28.109375" style="715" customWidth="1"/>
    <col min="13830" max="13830" width="31.109375" style="715" customWidth="1"/>
    <col min="13831" max="13831" width="26.109375" style="715" customWidth="1"/>
    <col min="13832" max="13835" width="22.6640625" style="715" customWidth="1"/>
    <col min="13836" max="13836" width="20.109375" style="715" customWidth="1"/>
    <col min="13837" max="13838" width="0" style="715" hidden="1" customWidth="1"/>
    <col min="13839" max="14080" width="9.109375" style="715"/>
    <col min="14081" max="14081" width="11.33203125" style="715" customWidth="1"/>
    <col min="14082" max="14082" width="13.109375" style="715" customWidth="1"/>
    <col min="14083" max="14083" width="47.88671875" style="715" customWidth="1"/>
    <col min="14084" max="14084" width="16.88671875" style="715" customWidth="1"/>
    <col min="14085" max="14085" width="28.109375" style="715" customWidth="1"/>
    <col min="14086" max="14086" width="31.109375" style="715" customWidth="1"/>
    <col min="14087" max="14087" width="26.109375" style="715" customWidth="1"/>
    <col min="14088" max="14091" width="22.6640625" style="715" customWidth="1"/>
    <col min="14092" max="14092" width="20.109375" style="715" customWidth="1"/>
    <col min="14093" max="14094" width="0" style="715" hidden="1" customWidth="1"/>
    <col min="14095" max="14336" width="9.109375" style="715"/>
    <col min="14337" max="14337" width="11.33203125" style="715" customWidth="1"/>
    <col min="14338" max="14338" width="13.109375" style="715" customWidth="1"/>
    <col min="14339" max="14339" width="47.88671875" style="715" customWidth="1"/>
    <col min="14340" max="14340" width="16.88671875" style="715" customWidth="1"/>
    <col min="14341" max="14341" width="28.109375" style="715" customWidth="1"/>
    <col min="14342" max="14342" width="31.109375" style="715" customWidth="1"/>
    <col min="14343" max="14343" width="26.109375" style="715" customWidth="1"/>
    <col min="14344" max="14347" width="22.6640625" style="715" customWidth="1"/>
    <col min="14348" max="14348" width="20.109375" style="715" customWidth="1"/>
    <col min="14349" max="14350" width="0" style="715" hidden="1" customWidth="1"/>
    <col min="14351" max="14592" width="9.109375" style="715"/>
    <col min="14593" max="14593" width="11.33203125" style="715" customWidth="1"/>
    <col min="14594" max="14594" width="13.109375" style="715" customWidth="1"/>
    <col min="14595" max="14595" width="47.88671875" style="715" customWidth="1"/>
    <col min="14596" max="14596" width="16.88671875" style="715" customWidth="1"/>
    <col min="14597" max="14597" width="28.109375" style="715" customWidth="1"/>
    <col min="14598" max="14598" width="31.109375" style="715" customWidth="1"/>
    <col min="14599" max="14599" width="26.109375" style="715" customWidth="1"/>
    <col min="14600" max="14603" width="22.6640625" style="715" customWidth="1"/>
    <col min="14604" max="14604" width="20.109375" style="715" customWidth="1"/>
    <col min="14605" max="14606" width="0" style="715" hidden="1" customWidth="1"/>
    <col min="14607" max="14848" width="9.109375" style="715"/>
    <col min="14849" max="14849" width="11.33203125" style="715" customWidth="1"/>
    <col min="14850" max="14850" width="13.109375" style="715" customWidth="1"/>
    <col min="14851" max="14851" width="47.88671875" style="715" customWidth="1"/>
    <col min="14852" max="14852" width="16.88671875" style="715" customWidth="1"/>
    <col min="14853" max="14853" width="28.109375" style="715" customWidth="1"/>
    <col min="14854" max="14854" width="31.109375" style="715" customWidth="1"/>
    <col min="14855" max="14855" width="26.109375" style="715" customWidth="1"/>
    <col min="14856" max="14859" width="22.6640625" style="715" customWidth="1"/>
    <col min="14860" max="14860" width="20.109375" style="715" customWidth="1"/>
    <col min="14861" max="14862" width="0" style="715" hidden="1" customWidth="1"/>
    <col min="14863" max="15104" width="9.109375" style="715"/>
    <col min="15105" max="15105" width="11.33203125" style="715" customWidth="1"/>
    <col min="15106" max="15106" width="13.109375" style="715" customWidth="1"/>
    <col min="15107" max="15107" width="47.88671875" style="715" customWidth="1"/>
    <col min="15108" max="15108" width="16.88671875" style="715" customWidth="1"/>
    <col min="15109" max="15109" width="28.109375" style="715" customWidth="1"/>
    <col min="15110" max="15110" width="31.109375" style="715" customWidth="1"/>
    <col min="15111" max="15111" width="26.109375" style="715" customWidth="1"/>
    <col min="15112" max="15115" width="22.6640625" style="715" customWidth="1"/>
    <col min="15116" max="15116" width="20.109375" style="715" customWidth="1"/>
    <col min="15117" max="15118" width="0" style="715" hidden="1" customWidth="1"/>
    <col min="15119" max="15360" width="9.109375" style="715"/>
    <col min="15361" max="15361" width="11.33203125" style="715" customWidth="1"/>
    <col min="15362" max="15362" width="13.109375" style="715" customWidth="1"/>
    <col min="15363" max="15363" width="47.88671875" style="715" customWidth="1"/>
    <col min="15364" max="15364" width="16.88671875" style="715" customWidth="1"/>
    <col min="15365" max="15365" width="28.109375" style="715" customWidth="1"/>
    <col min="15366" max="15366" width="31.109375" style="715" customWidth="1"/>
    <col min="15367" max="15367" width="26.109375" style="715" customWidth="1"/>
    <col min="15368" max="15371" width="22.6640625" style="715" customWidth="1"/>
    <col min="15372" max="15372" width="20.109375" style="715" customWidth="1"/>
    <col min="15373" max="15374" width="0" style="715" hidden="1" customWidth="1"/>
    <col min="15375" max="15616" width="9.109375" style="715"/>
    <col min="15617" max="15617" width="11.33203125" style="715" customWidth="1"/>
    <col min="15618" max="15618" width="13.109375" style="715" customWidth="1"/>
    <col min="15619" max="15619" width="47.88671875" style="715" customWidth="1"/>
    <col min="15620" max="15620" width="16.88671875" style="715" customWidth="1"/>
    <col min="15621" max="15621" width="28.109375" style="715" customWidth="1"/>
    <col min="15622" max="15622" width="31.109375" style="715" customWidth="1"/>
    <col min="15623" max="15623" width="26.109375" style="715" customWidth="1"/>
    <col min="15624" max="15627" width="22.6640625" style="715" customWidth="1"/>
    <col min="15628" max="15628" width="20.109375" style="715" customWidth="1"/>
    <col min="15629" max="15630" width="0" style="715" hidden="1" customWidth="1"/>
    <col min="15631" max="15872" width="9.109375" style="715"/>
    <col min="15873" max="15873" width="11.33203125" style="715" customWidth="1"/>
    <col min="15874" max="15874" width="13.109375" style="715" customWidth="1"/>
    <col min="15875" max="15875" width="47.88671875" style="715" customWidth="1"/>
    <col min="15876" max="15876" width="16.88671875" style="715" customWidth="1"/>
    <col min="15877" max="15877" width="28.109375" style="715" customWidth="1"/>
    <col min="15878" max="15878" width="31.109375" style="715" customWidth="1"/>
    <col min="15879" max="15879" width="26.109375" style="715" customWidth="1"/>
    <col min="15880" max="15883" width="22.6640625" style="715" customWidth="1"/>
    <col min="15884" max="15884" width="20.109375" style="715" customWidth="1"/>
    <col min="15885" max="15886" width="0" style="715" hidden="1" customWidth="1"/>
    <col min="15887" max="16128" width="9.109375" style="715"/>
    <col min="16129" max="16129" width="11.33203125" style="715" customWidth="1"/>
    <col min="16130" max="16130" width="13.109375" style="715" customWidth="1"/>
    <col min="16131" max="16131" width="47.88671875" style="715" customWidth="1"/>
    <col min="16132" max="16132" width="16.88671875" style="715" customWidth="1"/>
    <col min="16133" max="16133" width="28.109375" style="715" customWidth="1"/>
    <col min="16134" max="16134" width="31.109375" style="715" customWidth="1"/>
    <col min="16135" max="16135" width="26.109375" style="715" customWidth="1"/>
    <col min="16136" max="16139" width="22.6640625" style="715" customWidth="1"/>
    <col min="16140" max="16140" width="20.109375" style="715" customWidth="1"/>
    <col min="16141" max="16142" width="0" style="715" hidden="1" customWidth="1"/>
    <col min="16143" max="16384" width="9.109375" style="715"/>
  </cols>
  <sheetData>
    <row r="1" spans="1:14" s="713" customFormat="1" ht="63.6" customHeight="1" outlineLevel="1" x14ac:dyDescent="0.3">
      <c r="A1" s="948" t="s">
        <v>543</v>
      </c>
      <c r="B1" s="949"/>
      <c r="C1" s="950"/>
      <c r="D1" s="948"/>
      <c r="E1" s="951"/>
      <c r="F1" s="952"/>
      <c r="G1" s="953"/>
      <c r="H1" s="954"/>
      <c r="I1" s="954"/>
      <c r="J1" s="954"/>
      <c r="K1" s="955" t="s">
        <v>544</v>
      </c>
      <c r="L1" s="904"/>
      <c r="M1" s="904"/>
      <c r="N1" s="714"/>
    </row>
    <row r="2" spans="1:14" s="714" customFormat="1" ht="5.4" customHeight="1" outlineLevel="1" thickBot="1" x14ac:dyDescent="0.4">
      <c r="A2" s="956"/>
      <c r="B2" s="957"/>
      <c r="C2" s="958"/>
      <c r="D2" s="959"/>
      <c r="E2" s="960"/>
      <c r="F2" s="954"/>
      <c r="G2" s="1220"/>
      <c r="H2" s="1220"/>
      <c r="I2" s="1220"/>
      <c r="J2" s="1220"/>
      <c r="K2" s="1220"/>
      <c r="L2" s="905"/>
      <c r="M2" s="905"/>
    </row>
    <row r="3" spans="1:14" ht="28.5" customHeight="1" x14ac:dyDescent="0.3">
      <c r="A3" s="1221" t="s">
        <v>6</v>
      </c>
      <c r="B3" s="961" t="s">
        <v>386</v>
      </c>
      <c r="C3" s="962"/>
      <c r="D3" s="963"/>
      <c r="E3" s="964"/>
      <c r="F3" s="965"/>
      <c r="G3" s="1223" t="s">
        <v>404</v>
      </c>
      <c r="H3" s="1223"/>
      <c r="I3" s="1223"/>
      <c r="J3" s="1223"/>
      <c r="K3" s="1224"/>
    </row>
    <row r="4" spans="1:14" ht="29.25" customHeight="1" x14ac:dyDescent="0.3">
      <c r="A4" s="1222"/>
      <c r="B4" s="966"/>
      <c r="C4" s="967"/>
      <c r="D4" s="968"/>
      <c r="E4" s="969"/>
      <c r="F4" s="970" t="s">
        <v>30</v>
      </c>
      <c r="G4" s="971">
        <v>4769</v>
      </c>
      <c r="H4" s="971">
        <v>4769</v>
      </c>
      <c r="I4" s="972">
        <v>4746</v>
      </c>
      <c r="J4" s="973">
        <v>4746</v>
      </c>
      <c r="K4" s="974" t="s">
        <v>545</v>
      </c>
    </row>
    <row r="5" spans="1:14" s="716" customFormat="1" ht="78.599999999999994" thickBot="1" x14ac:dyDescent="0.35">
      <c r="A5" s="1222"/>
      <c r="B5" s="975" t="s">
        <v>387</v>
      </c>
      <c r="C5" s="976" t="s">
        <v>388</v>
      </c>
      <c r="D5" s="977" t="s">
        <v>389</v>
      </c>
      <c r="E5" s="978" t="s">
        <v>405</v>
      </c>
      <c r="F5" s="979" t="s">
        <v>390</v>
      </c>
      <c r="G5" s="980" t="s">
        <v>391</v>
      </c>
      <c r="H5" s="981" t="s">
        <v>392</v>
      </c>
      <c r="I5" s="982" t="s">
        <v>406</v>
      </c>
      <c r="J5" s="983" t="s">
        <v>392</v>
      </c>
      <c r="K5" s="984" t="s">
        <v>546</v>
      </c>
      <c r="L5" s="907"/>
      <c r="M5" s="907"/>
    </row>
    <row r="6" spans="1:14" s="748" customFormat="1" ht="9" customHeight="1" x14ac:dyDescent="0.25">
      <c r="A6" s="985"/>
      <c r="B6" s="986"/>
      <c r="C6" s="987"/>
      <c r="D6" s="988"/>
      <c r="E6" s="989"/>
      <c r="F6" s="990"/>
      <c r="G6" s="991"/>
      <c r="H6" s="992"/>
      <c r="I6" s="992"/>
      <c r="J6" s="992"/>
      <c r="K6" s="992"/>
      <c r="L6" s="909"/>
      <c r="M6" s="909"/>
    </row>
    <row r="7" spans="1:14" s="911" customFormat="1" ht="31.5" customHeight="1" thickBot="1" x14ac:dyDescent="0.3">
      <c r="A7" s="993" t="s">
        <v>7</v>
      </c>
      <c r="B7" s="994"/>
      <c r="C7" s="995" t="s">
        <v>547</v>
      </c>
      <c r="D7" s="996" t="s">
        <v>548</v>
      </c>
      <c r="E7" s="997">
        <v>7260000</v>
      </c>
      <c r="F7" s="998"/>
      <c r="G7" s="999"/>
      <c r="H7" s="1000"/>
      <c r="I7" s="1000"/>
      <c r="J7" s="1000"/>
      <c r="K7" s="1000"/>
      <c r="L7" s="910"/>
      <c r="M7" s="910"/>
    </row>
    <row r="8" spans="1:14" s="1010" customFormat="1" ht="24.75" customHeight="1" thickBot="1" x14ac:dyDescent="0.35">
      <c r="A8" s="1001"/>
      <c r="B8" s="1002"/>
      <c r="C8" s="1003"/>
      <c r="D8" s="1004"/>
      <c r="E8" s="1005">
        <f>E7</f>
        <v>7260000</v>
      </c>
      <c r="F8" s="1006"/>
      <c r="G8" s="1007"/>
      <c r="H8" s="1008"/>
      <c r="I8" s="1008"/>
      <c r="J8" s="1008"/>
      <c r="K8" s="1008"/>
      <c r="L8" s="1009"/>
      <c r="M8" s="1009"/>
    </row>
    <row r="9" spans="1:14" s="748" customFormat="1" ht="11.1" customHeight="1" x14ac:dyDescent="0.25">
      <c r="A9" s="1011"/>
      <c r="B9" s="1012"/>
      <c r="C9" s="1013"/>
      <c r="D9" s="1014"/>
      <c r="E9" s="1015"/>
      <c r="F9" s="1016"/>
      <c r="G9" s="1017"/>
      <c r="H9" s="1018"/>
      <c r="I9" s="1018"/>
      <c r="J9" s="1018"/>
      <c r="K9" s="1018"/>
      <c r="L9" s="909"/>
      <c r="M9" s="909"/>
    </row>
    <row r="10" spans="1:14" s="748" customFormat="1" ht="33.75" customHeight="1" x14ac:dyDescent="0.3">
      <c r="A10" s="1225" t="s">
        <v>11</v>
      </c>
      <c r="B10" s="1019"/>
      <c r="C10" s="1020" t="s">
        <v>549</v>
      </c>
      <c r="D10" s="1021" t="s">
        <v>550</v>
      </c>
      <c r="E10" s="997">
        <v>285000</v>
      </c>
      <c r="F10" s="1022">
        <f>E10</f>
        <v>285000</v>
      </c>
      <c r="G10" s="1023"/>
      <c r="H10" s="1024"/>
      <c r="I10" s="1024"/>
      <c r="J10" s="1025"/>
      <c r="K10" s="1025">
        <f>F10</f>
        <v>285000</v>
      </c>
      <c r="L10" s="908"/>
      <c r="M10" s="908" t="s">
        <v>551</v>
      </c>
      <c r="N10" s="748" t="s">
        <v>552</v>
      </c>
    </row>
    <row r="11" spans="1:14" s="748" customFormat="1" ht="33.75" customHeight="1" thickBot="1" x14ac:dyDescent="0.35">
      <c r="A11" s="1225"/>
      <c r="B11" s="1019"/>
      <c r="C11" s="1020" t="s">
        <v>553</v>
      </c>
      <c r="D11" s="1021" t="s">
        <v>554</v>
      </c>
      <c r="E11" s="997">
        <v>500000</v>
      </c>
      <c r="F11" s="1026">
        <f>E11</f>
        <v>500000</v>
      </c>
      <c r="G11" s="1023"/>
      <c r="H11" s="1024"/>
      <c r="I11" s="1024"/>
      <c r="J11" s="1025"/>
      <c r="K11" s="1025">
        <f>F11</f>
        <v>500000</v>
      </c>
      <c r="L11" s="908"/>
      <c r="M11" s="908" t="s">
        <v>551</v>
      </c>
      <c r="N11" s="748" t="s">
        <v>552</v>
      </c>
    </row>
    <row r="12" spans="1:14" s="748" customFormat="1" ht="23.4" customHeight="1" thickBot="1" x14ac:dyDescent="0.35">
      <c r="A12" s="1225"/>
      <c r="B12" s="1027"/>
      <c r="C12" s="1028"/>
      <c r="D12" s="1029"/>
      <c r="E12" s="1030">
        <f>SUM(E10:E11)</f>
        <v>785000</v>
      </c>
      <c r="F12" s="1031">
        <f>SUM(F10:F11)</f>
        <v>785000</v>
      </c>
      <c r="G12" s="1032"/>
      <c r="H12" s="1033"/>
      <c r="I12" s="1033"/>
      <c r="J12" s="1033"/>
      <c r="K12" s="1033">
        <f>SUM(K10:K11)</f>
        <v>785000</v>
      </c>
      <c r="L12" s="909"/>
      <c r="M12" s="909"/>
    </row>
    <row r="13" spans="1:14" s="748" customFormat="1" ht="9" customHeight="1" x14ac:dyDescent="0.25">
      <c r="A13" s="1011"/>
      <c r="B13" s="1012"/>
      <c r="C13" s="1013"/>
      <c r="D13" s="1014"/>
      <c r="E13" s="1015"/>
      <c r="F13" s="990"/>
      <c r="G13" s="1017"/>
      <c r="H13" s="1018"/>
      <c r="I13" s="1018"/>
      <c r="J13" s="1018"/>
      <c r="K13" s="1018"/>
      <c r="L13" s="909"/>
      <c r="M13" s="909"/>
    </row>
    <row r="14" spans="1:14" s="748" customFormat="1" ht="33.75" customHeight="1" thickBot="1" x14ac:dyDescent="0.35">
      <c r="A14" s="1225" t="s">
        <v>555</v>
      </c>
      <c r="B14" s="1019"/>
      <c r="C14" s="1020" t="s">
        <v>556</v>
      </c>
      <c r="D14" s="1021"/>
      <c r="E14" s="997">
        <v>240000</v>
      </c>
      <c r="F14" s="1022"/>
      <c r="G14" s="1023"/>
      <c r="H14" s="1024"/>
      <c r="I14" s="1024"/>
      <c r="J14" s="1025"/>
      <c r="K14" s="1025"/>
      <c r="L14" s="908"/>
      <c r="M14" s="908"/>
    </row>
    <row r="15" spans="1:14" s="748" customFormat="1" ht="20.25" customHeight="1" thickBot="1" x14ac:dyDescent="0.35">
      <c r="A15" s="1225"/>
      <c r="B15" s="1027"/>
      <c r="C15" s="1028"/>
      <c r="D15" s="1029"/>
      <c r="E15" s="1030">
        <f>SUM(E14)</f>
        <v>240000</v>
      </c>
      <c r="F15" s="1031"/>
      <c r="G15" s="1032"/>
      <c r="H15" s="1033"/>
      <c r="I15" s="1033"/>
      <c r="J15" s="1033"/>
      <c r="K15" s="1033"/>
      <c r="L15" s="909"/>
      <c r="M15" s="909"/>
    </row>
    <row r="16" spans="1:14" s="748" customFormat="1" ht="8.25" customHeight="1" x14ac:dyDescent="0.25">
      <c r="A16" s="1034"/>
      <c r="B16" s="1035"/>
      <c r="C16" s="1036"/>
      <c r="D16" s="1037"/>
      <c r="E16" s="1038"/>
      <c r="F16" s="990"/>
      <c r="G16" s="1039"/>
      <c r="H16" s="1040"/>
      <c r="I16" s="1040"/>
      <c r="J16" s="1040"/>
      <c r="K16" s="1040"/>
      <c r="L16" s="909"/>
      <c r="M16" s="909"/>
    </row>
    <row r="17" spans="1:14" s="748" customFormat="1" ht="31.5" customHeight="1" x14ac:dyDescent="0.25">
      <c r="A17" s="1226" t="s">
        <v>15</v>
      </c>
      <c r="B17" s="994"/>
      <c r="C17" s="1041" t="s">
        <v>557</v>
      </c>
      <c r="D17" s="1042" t="s">
        <v>491</v>
      </c>
      <c r="E17" s="997">
        <v>242000</v>
      </c>
      <c r="F17" s="1043">
        <f>E17</f>
        <v>242000</v>
      </c>
      <c r="G17" s="1023"/>
      <c r="H17" s="1025"/>
      <c r="I17" s="1025"/>
      <c r="J17" s="1025"/>
      <c r="K17" s="1025">
        <f>F17</f>
        <v>242000</v>
      </c>
      <c r="L17" s="909"/>
      <c r="M17" s="909" t="s">
        <v>558</v>
      </c>
      <c r="N17" s="748" t="s">
        <v>552</v>
      </c>
    </row>
    <row r="18" spans="1:14" s="748" customFormat="1" ht="31.5" customHeight="1" x14ac:dyDescent="0.25">
      <c r="A18" s="1226"/>
      <c r="B18" s="994"/>
      <c r="C18" s="1041" t="s">
        <v>559</v>
      </c>
      <c r="D18" s="1042" t="s">
        <v>491</v>
      </c>
      <c r="E18" s="997">
        <v>424000</v>
      </c>
      <c r="F18" s="1043">
        <f>E18</f>
        <v>424000</v>
      </c>
      <c r="G18" s="1023"/>
      <c r="H18" s="1025"/>
      <c r="I18" s="1025"/>
      <c r="J18" s="1025"/>
      <c r="K18" s="1025">
        <f>F18</f>
        <v>424000</v>
      </c>
      <c r="L18" s="909"/>
      <c r="M18" s="909" t="s">
        <v>558</v>
      </c>
      <c r="N18" s="748" t="s">
        <v>552</v>
      </c>
    </row>
    <row r="19" spans="1:14" s="748" customFormat="1" ht="31.5" customHeight="1" x14ac:dyDescent="0.25">
      <c r="A19" s="1226"/>
      <c r="B19" s="994"/>
      <c r="C19" s="1041" t="s">
        <v>560</v>
      </c>
      <c r="D19" s="1042" t="s">
        <v>491</v>
      </c>
      <c r="E19" s="997">
        <v>3630000</v>
      </c>
      <c r="F19" s="1043">
        <v>400000</v>
      </c>
      <c r="G19" s="1023">
        <f>F19</f>
        <v>400000</v>
      </c>
      <c r="H19" s="1025"/>
      <c r="I19" s="1025"/>
      <c r="J19" s="1025"/>
      <c r="K19" s="1025"/>
      <c r="L19" s="909"/>
      <c r="M19" s="909" t="s">
        <v>561</v>
      </c>
      <c r="N19" s="748" t="s">
        <v>562</v>
      </c>
    </row>
    <row r="20" spans="1:14" s="748" customFormat="1" ht="31.5" customHeight="1" thickBot="1" x14ac:dyDescent="0.3">
      <c r="A20" s="1226"/>
      <c r="B20" s="994"/>
      <c r="C20" s="1041" t="s">
        <v>563</v>
      </c>
      <c r="D20" s="1042" t="s">
        <v>491</v>
      </c>
      <c r="E20" s="997">
        <v>484000</v>
      </c>
      <c r="F20" s="1026">
        <f>E20</f>
        <v>484000</v>
      </c>
      <c r="G20" s="1023"/>
      <c r="H20" s="1025"/>
      <c r="I20" s="1025"/>
      <c r="J20" s="1025"/>
      <c r="K20" s="1025">
        <f>F20</f>
        <v>484000</v>
      </c>
      <c r="L20" s="909"/>
      <c r="M20" s="909" t="s">
        <v>564</v>
      </c>
      <c r="N20" s="748" t="s">
        <v>552</v>
      </c>
    </row>
    <row r="21" spans="1:14" s="748" customFormat="1" ht="23.25" customHeight="1" thickBot="1" x14ac:dyDescent="0.35">
      <c r="A21" s="1226"/>
      <c r="B21" s="994"/>
      <c r="C21" s="1041"/>
      <c r="D21" s="1042"/>
      <c r="E21" s="1005">
        <f>SUM(E17:E20)</f>
        <v>4780000</v>
      </c>
      <c r="F21" s="1044">
        <f>SUM(F17:F20)</f>
        <v>1550000</v>
      </c>
      <c r="G21" s="1045">
        <f>SUM(G17:G20)</f>
        <v>400000</v>
      </c>
      <c r="H21" s="1046"/>
      <c r="I21" s="1046"/>
      <c r="J21" s="1046"/>
      <c r="K21" s="1046">
        <f>SUM(K17:K20)</f>
        <v>1150000</v>
      </c>
      <c r="L21" s="909"/>
      <c r="M21" s="909"/>
    </row>
    <row r="22" spans="1:14" s="911" customFormat="1" ht="8.25" customHeight="1" x14ac:dyDescent="0.25">
      <c r="A22" s="1047"/>
      <c r="B22" s="1035"/>
      <c r="C22" s="1048"/>
      <c r="D22" s="1049"/>
      <c r="E22" s="1038"/>
      <c r="F22" s="1016"/>
      <c r="G22" s="1039"/>
      <c r="H22" s="1040"/>
      <c r="I22" s="1040"/>
      <c r="J22" s="1040"/>
      <c r="K22" s="1040"/>
      <c r="L22" s="910"/>
      <c r="M22" s="910"/>
    </row>
    <row r="23" spans="1:14" s="911" customFormat="1" ht="29.25" customHeight="1" x14ac:dyDescent="0.25">
      <c r="A23" s="1227" t="s">
        <v>40</v>
      </c>
      <c r="B23" s="994"/>
      <c r="C23" s="1020" t="s">
        <v>565</v>
      </c>
      <c r="D23" s="1050" t="s">
        <v>566</v>
      </c>
      <c r="E23" s="997">
        <v>666000</v>
      </c>
      <c r="F23" s="1051">
        <f>E23</f>
        <v>666000</v>
      </c>
      <c r="G23" s="1052"/>
      <c r="H23" s="1000"/>
      <c r="I23" s="1000"/>
      <c r="J23" s="1000">
        <f>E23</f>
        <v>666000</v>
      </c>
      <c r="K23" s="1000"/>
      <c r="L23" s="910"/>
      <c r="M23" s="910" t="s">
        <v>558</v>
      </c>
      <c r="N23" s="911" t="s">
        <v>567</v>
      </c>
    </row>
    <row r="24" spans="1:14" s="911" customFormat="1" ht="32.25" customHeight="1" x14ac:dyDescent="0.25">
      <c r="A24" s="1228"/>
      <c r="B24" s="994"/>
      <c r="C24" s="1020" t="s">
        <v>568</v>
      </c>
      <c r="D24" s="1050" t="s">
        <v>569</v>
      </c>
      <c r="E24" s="997">
        <v>2105000</v>
      </c>
      <c r="F24" s="1051">
        <v>0</v>
      </c>
      <c r="G24" s="1052"/>
      <c r="H24" s="1025"/>
      <c r="I24" s="1025"/>
      <c r="J24" s="1000"/>
      <c r="K24" s="1000"/>
      <c r="L24" s="910"/>
      <c r="M24" s="910"/>
    </row>
    <row r="25" spans="1:14" s="911" customFormat="1" ht="32.25" customHeight="1" thickBot="1" x14ac:dyDescent="0.3">
      <c r="A25" s="1228"/>
      <c r="B25" s="994"/>
      <c r="C25" s="1020" t="s">
        <v>570</v>
      </c>
      <c r="D25" s="1050" t="s">
        <v>571</v>
      </c>
      <c r="E25" s="997">
        <v>1150000</v>
      </c>
      <c r="F25" s="998"/>
      <c r="G25" s="1052"/>
      <c r="H25" s="1000"/>
      <c r="I25" s="1000"/>
      <c r="J25" s="1000"/>
      <c r="K25" s="1000"/>
      <c r="L25" s="910"/>
      <c r="M25" s="910"/>
    </row>
    <row r="26" spans="1:14" s="1010" customFormat="1" ht="30" customHeight="1" thickBot="1" x14ac:dyDescent="0.35">
      <c r="A26" s="1229"/>
      <c r="B26" s="1053"/>
      <c r="C26" s="1054"/>
      <c r="D26" s="1055"/>
      <c r="E26" s="1056">
        <f>SUM(E23:E25)</f>
        <v>3921000</v>
      </c>
      <c r="F26" s="1006">
        <f>SUM(F23:F25)</f>
        <v>666000</v>
      </c>
      <c r="G26" s="1032"/>
      <c r="H26" s="1008"/>
      <c r="I26" s="1008"/>
      <c r="J26" s="1008">
        <f>SUM(J23:J25)</f>
        <v>666000</v>
      </c>
      <c r="K26" s="1008"/>
      <c r="L26" s="1009"/>
      <c r="M26" s="1009"/>
    </row>
    <row r="27" spans="1:14" s="911" customFormat="1" ht="6.9" customHeight="1" x14ac:dyDescent="0.25">
      <c r="A27" s="1057"/>
      <c r="B27" s="1035"/>
      <c r="C27" s="1048"/>
      <c r="D27" s="1049"/>
      <c r="E27" s="1058"/>
      <c r="F27" s="1016"/>
      <c r="G27" s="1039"/>
      <c r="H27" s="1040"/>
      <c r="I27" s="1040"/>
      <c r="J27" s="1040"/>
      <c r="K27" s="1040"/>
      <c r="L27" s="910"/>
      <c r="M27" s="910"/>
    </row>
    <row r="28" spans="1:14" s="911" customFormat="1" ht="12" hidden="1" customHeight="1" thickBot="1" x14ac:dyDescent="0.3">
      <c r="A28" s="1057"/>
      <c r="B28" s="1035"/>
      <c r="C28" s="1048"/>
      <c r="D28" s="1049"/>
      <c r="E28" s="1038"/>
      <c r="F28" s="1059"/>
      <c r="G28" s="1039"/>
      <c r="H28" s="1040"/>
      <c r="I28" s="1040"/>
      <c r="J28" s="1040"/>
      <c r="K28" s="1040"/>
      <c r="L28" s="910"/>
      <c r="M28" s="910"/>
    </row>
    <row r="29" spans="1:14" s="748" customFormat="1" ht="34.200000000000003" customHeight="1" x14ac:dyDescent="0.3">
      <c r="A29" s="1225" t="s">
        <v>393</v>
      </c>
      <c r="B29" s="1060"/>
      <c r="C29" s="1061" t="s">
        <v>572</v>
      </c>
      <c r="D29" s="1024" t="s">
        <v>393</v>
      </c>
      <c r="E29" s="1062">
        <v>375000</v>
      </c>
      <c r="F29" s="1022">
        <v>500000</v>
      </c>
      <c r="G29" s="1023">
        <f>F29</f>
        <v>500000</v>
      </c>
      <c r="H29" s="1025"/>
      <c r="I29" s="1025"/>
      <c r="J29" s="1025"/>
      <c r="K29" s="1025"/>
      <c r="L29" s="908"/>
      <c r="M29" s="908"/>
      <c r="N29" s="748" t="s">
        <v>573</v>
      </c>
    </row>
    <row r="30" spans="1:14" s="748" customFormat="1" ht="30.6" customHeight="1" x14ac:dyDescent="0.3">
      <c r="A30" s="1225"/>
      <c r="B30" s="1060"/>
      <c r="C30" s="1061" t="s">
        <v>574</v>
      </c>
      <c r="D30" s="1024" t="s">
        <v>393</v>
      </c>
      <c r="E30" s="1063"/>
      <c r="F30" s="1022"/>
      <c r="G30" s="1023"/>
      <c r="H30" s="1025"/>
      <c r="I30" s="1025"/>
      <c r="J30" s="1025"/>
      <c r="K30" s="1025"/>
      <c r="L30" s="908"/>
      <c r="M30" s="908"/>
    </row>
    <row r="31" spans="1:14" s="748" customFormat="1" ht="28.2" customHeight="1" thickBot="1" x14ac:dyDescent="0.35">
      <c r="A31" s="1225"/>
      <c r="B31" s="1060"/>
      <c r="C31" s="1061" t="s">
        <v>575</v>
      </c>
      <c r="D31" s="1024" t="s">
        <v>393</v>
      </c>
      <c r="E31" s="1063"/>
      <c r="F31" s="1064"/>
      <c r="G31" s="1023"/>
      <c r="H31" s="1025"/>
      <c r="I31" s="1025"/>
      <c r="J31" s="1025"/>
      <c r="K31" s="1025"/>
      <c r="L31" s="908"/>
      <c r="M31" s="908"/>
    </row>
    <row r="32" spans="1:14" s="749" customFormat="1" ht="26.4" customHeight="1" thickBot="1" x14ac:dyDescent="0.35">
      <c r="A32" s="1225"/>
      <c r="B32" s="1065"/>
      <c r="C32" s="1003"/>
      <c r="D32" s="1004"/>
      <c r="E32" s="1005">
        <f>SUM(E29:E31)</f>
        <v>375000</v>
      </c>
      <c r="F32" s="1031">
        <f>SUM(F29:F31)</f>
        <v>500000</v>
      </c>
      <c r="G32" s="1032">
        <f>SUM(G29:G31)</f>
        <v>500000</v>
      </c>
      <c r="H32" s="1033"/>
      <c r="I32" s="1033"/>
      <c r="J32" s="1033"/>
      <c r="K32" s="1033"/>
      <c r="L32" s="912"/>
      <c r="M32" s="912"/>
    </row>
    <row r="33" spans="1:25" s="748" customFormat="1" ht="7.5" customHeight="1" x14ac:dyDescent="0.25">
      <c r="A33" s="1047"/>
      <c r="B33" s="1066"/>
      <c r="C33" s="1048"/>
      <c r="D33" s="1049"/>
      <c r="E33" s="1038"/>
      <c r="F33" s="990"/>
      <c r="G33" s="1067"/>
      <c r="H33" s="1040"/>
      <c r="I33" s="1040"/>
      <c r="J33" s="1040"/>
      <c r="K33" s="1040"/>
      <c r="L33" s="909"/>
      <c r="M33" s="909"/>
    </row>
    <row r="34" spans="1:25" s="748" customFormat="1" ht="32.25" customHeight="1" x14ac:dyDescent="0.3">
      <c r="A34" s="1217" t="s">
        <v>14</v>
      </c>
      <c r="B34" s="1060"/>
      <c r="C34" s="1020" t="s">
        <v>576</v>
      </c>
      <c r="D34" s="1050" t="s">
        <v>577</v>
      </c>
      <c r="E34" s="997">
        <v>350000</v>
      </c>
      <c r="F34" s="1022">
        <f>E34</f>
        <v>350000</v>
      </c>
      <c r="G34" s="1023">
        <f>F34</f>
        <v>350000</v>
      </c>
      <c r="H34" s="1025"/>
      <c r="I34" s="1025"/>
      <c r="J34" s="1025"/>
      <c r="K34" s="1025"/>
      <c r="L34" s="908"/>
      <c r="M34" s="908" t="s">
        <v>561</v>
      </c>
      <c r="N34" s="748" t="s">
        <v>578</v>
      </c>
    </row>
    <row r="35" spans="1:25" s="748" customFormat="1" ht="27" customHeight="1" thickBot="1" x14ac:dyDescent="0.35">
      <c r="A35" s="1217"/>
      <c r="B35" s="1060"/>
      <c r="C35" s="1020" t="s">
        <v>579</v>
      </c>
      <c r="D35" s="1050" t="s">
        <v>577</v>
      </c>
      <c r="E35" s="997">
        <v>2670000</v>
      </c>
      <c r="F35" s="1026"/>
      <c r="G35" s="1023"/>
      <c r="H35" s="1025"/>
      <c r="I35" s="1025"/>
      <c r="J35" s="1025"/>
      <c r="K35" s="1025"/>
      <c r="L35" s="908"/>
      <c r="M35" s="908"/>
    </row>
    <row r="36" spans="1:25" s="749" customFormat="1" ht="21" customHeight="1" thickBot="1" x14ac:dyDescent="0.35">
      <c r="A36" s="1217"/>
      <c r="B36" s="1027"/>
      <c r="C36" s="1028"/>
      <c r="D36" s="1029"/>
      <c r="E36" s="1030">
        <f>SUM(E34:E35)</f>
        <v>3020000</v>
      </c>
      <c r="F36" s="1031">
        <f>SUM(F34:F35)</f>
        <v>350000</v>
      </c>
      <c r="G36" s="1031">
        <f>SUM(G34:G35)</f>
        <v>350000</v>
      </c>
      <c r="H36" s="1033"/>
      <c r="I36" s="1033"/>
      <c r="J36" s="1033"/>
      <c r="K36" s="1033"/>
      <c r="L36" s="912"/>
      <c r="M36" s="912"/>
    </row>
    <row r="37" spans="1:25" s="748" customFormat="1" ht="8.1" customHeight="1" x14ac:dyDescent="0.25">
      <c r="A37" s="1011"/>
      <c r="B37" s="1012"/>
      <c r="C37" s="1012"/>
      <c r="D37" s="1014"/>
      <c r="E37" s="1015"/>
      <c r="F37" s="990"/>
      <c r="G37" s="1017"/>
      <c r="H37" s="1018"/>
      <c r="I37" s="1018"/>
      <c r="J37" s="1018"/>
      <c r="K37" s="1018"/>
      <c r="L37" s="909"/>
      <c r="M37" s="909"/>
    </row>
    <row r="38" spans="1:25" s="748" customFormat="1" ht="31.5" customHeight="1" thickBot="1" x14ac:dyDescent="0.3">
      <c r="A38" s="1217" t="s">
        <v>44</v>
      </c>
      <c r="B38" s="994"/>
      <c r="C38" s="1041" t="s">
        <v>580</v>
      </c>
      <c r="D38" s="1041"/>
      <c r="E38" s="997">
        <v>234000</v>
      </c>
      <c r="F38" s="1043"/>
      <c r="G38" s="1023"/>
      <c r="H38" s="1025"/>
      <c r="I38" s="1025"/>
      <c r="J38" s="1025"/>
      <c r="K38" s="1025"/>
      <c r="L38" s="909"/>
      <c r="M38" s="909"/>
    </row>
    <row r="39" spans="1:25" s="749" customFormat="1" ht="21.75" customHeight="1" thickBot="1" x14ac:dyDescent="0.35">
      <c r="A39" s="1217"/>
      <c r="B39" s="1053"/>
      <c r="C39" s="1068"/>
      <c r="D39" s="1069"/>
      <c r="E39" s="1005">
        <f>SUM(E38:E38)</f>
        <v>234000</v>
      </c>
      <c r="F39" s="1031"/>
      <c r="G39" s="1032"/>
      <c r="H39" s="1033"/>
      <c r="I39" s="1033"/>
      <c r="J39" s="1033"/>
      <c r="K39" s="1033"/>
      <c r="L39" s="912"/>
      <c r="M39" s="912"/>
      <c r="N39" s="1070"/>
    </row>
    <row r="40" spans="1:25" s="914" customFormat="1" ht="9" customHeight="1" x14ac:dyDescent="0.3">
      <c r="A40" s="1218"/>
      <c r="B40" s="1219"/>
      <c r="C40" s="1071"/>
      <c r="D40" s="1072"/>
      <c r="E40" s="1073"/>
      <c r="F40" s="1074"/>
      <c r="G40" s="1075"/>
      <c r="H40" s="1076"/>
      <c r="I40" s="1076"/>
      <c r="J40" s="1076"/>
      <c r="K40" s="1076"/>
      <c r="L40" s="913"/>
      <c r="M40" s="913"/>
      <c r="Y40" s="1077"/>
    </row>
    <row r="41" spans="1:25" s="748" customFormat="1" ht="31.5" customHeight="1" thickBot="1" x14ac:dyDescent="0.3">
      <c r="A41" s="1217" t="s">
        <v>18</v>
      </c>
      <c r="B41" s="994"/>
      <c r="C41" s="1041" t="s">
        <v>581</v>
      </c>
      <c r="D41" s="1041" t="s">
        <v>582</v>
      </c>
      <c r="E41" s="997">
        <v>2000000</v>
      </c>
      <c r="F41" s="1043">
        <f>E41</f>
        <v>2000000</v>
      </c>
      <c r="G41" s="1023"/>
      <c r="H41" s="1025"/>
      <c r="I41" s="1025"/>
      <c r="J41" s="1025"/>
      <c r="K41" s="1025">
        <f>F41</f>
        <v>2000000</v>
      </c>
      <c r="L41" s="909"/>
      <c r="M41" s="909" t="s">
        <v>561</v>
      </c>
      <c r="N41" s="748" t="s">
        <v>552</v>
      </c>
    </row>
    <row r="42" spans="1:25" s="749" customFormat="1" ht="21.75" customHeight="1" thickBot="1" x14ac:dyDescent="0.35">
      <c r="A42" s="1217"/>
      <c r="B42" s="1053"/>
      <c r="C42" s="1068"/>
      <c r="D42" s="1069"/>
      <c r="E42" s="1005">
        <f>SUM(E41:E41)</f>
        <v>2000000</v>
      </c>
      <c r="F42" s="1031">
        <f>SUM(F41:F41)</f>
        <v>2000000</v>
      </c>
      <c r="G42" s="1032"/>
      <c r="H42" s="1033"/>
      <c r="I42" s="1033"/>
      <c r="J42" s="1033"/>
      <c r="K42" s="1033">
        <f>SUM(K41)</f>
        <v>2000000</v>
      </c>
      <c r="L42" s="912"/>
      <c r="M42" s="912"/>
      <c r="N42" s="1070"/>
    </row>
    <row r="43" spans="1:25" s="914" customFormat="1" ht="9" customHeight="1" thickBot="1" x14ac:dyDescent="0.35">
      <c r="A43" s="1078"/>
      <c r="B43" s="1079"/>
      <c r="C43" s="1080"/>
      <c r="D43" s="1081"/>
      <c r="E43" s="1082"/>
      <c r="F43" s="1083"/>
      <c r="G43" s="1084"/>
      <c r="H43" s="1085"/>
      <c r="I43" s="1085"/>
      <c r="J43" s="1082"/>
      <c r="K43" s="1082"/>
      <c r="L43" s="913"/>
      <c r="M43" s="913"/>
    </row>
    <row r="44" spans="1:25" s="914" customFormat="1" ht="21" thickBot="1" x14ac:dyDescent="0.4">
      <c r="A44" s="1086"/>
      <c r="B44" s="1087"/>
      <c r="C44" s="1088"/>
      <c r="D44" s="1089"/>
      <c r="E44" s="1090">
        <f>E8+E12+E15+E21+E26+E32+E36+E39+E42</f>
        <v>22615000</v>
      </c>
      <c r="F44" s="1090">
        <f>F8+F12+F15+F21+F26+F32+F36+F39+F42</f>
        <v>5851000</v>
      </c>
      <c r="G44" s="1090">
        <f>G8+G12+G15+G21+G26+G32+G36+G39+G42</f>
        <v>1250000</v>
      </c>
      <c r="H44" s="1090"/>
      <c r="I44" s="1090"/>
      <c r="J44" s="1090">
        <f>J8+J12+J15+J21+J26+J32+J36+J39+J42</f>
        <v>666000</v>
      </c>
      <c r="K44" s="1090">
        <f>K8+K12+K15+K21+K26+K32+K36+K39+K42</f>
        <v>3935000</v>
      </c>
      <c r="L44" s="913"/>
      <c r="M44" s="913"/>
    </row>
    <row r="45" spans="1:25" s="914" customFormat="1" ht="30.75" customHeight="1" thickBot="1" x14ac:dyDescent="0.35">
      <c r="A45" s="1211" t="s">
        <v>583</v>
      </c>
      <c r="B45" s="1212"/>
      <c r="C45" s="1091"/>
      <c r="D45" s="1092"/>
      <c r="E45" s="1093"/>
      <c r="F45" s="1094"/>
      <c r="G45" s="1095"/>
      <c r="H45" s="1096"/>
      <c r="I45" s="1096"/>
      <c r="J45" s="1096"/>
      <c r="K45" s="1097"/>
      <c r="L45" s="913"/>
      <c r="M45" s="913"/>
    </row>
    <row r="46" spans="1:25" s="750" customFormat="1" ht="21" thickBot="1" x14ac:dyDescent="0.4">
      <c r="A46" s="1213"/>
      <c r="B46" s="1214"/>
      <c r="C46" s="1098"/>
      <c r="D46" s="1092"/>
      <c r="E46" s="1099"/>
      <c r="F46" s="1099"/>
      <c r="G46" s="1099"/>
      <c r="H46" s="1099"/>
      <c r="I46" s="1099"/>
      <c r="J46" s="1099"/>
      <c r="K46" s="1100"/>
      <c r="L46" s="915"/>
      <c r="M46" s="915"/>
    </row>
    <row r="47" spans="1:25" ht="36.9" customHeight="1" x14ac:dyDescent="0.3">
      <c r="A47" s="1215"/>
      <c r="B47" s="1215"/>
      <c r="C47" s="1215"/>
      <c r="D47" s="1101"/>
      <c r="E47" s="1102"/>
      <c r="F47" s="1103"/>
      <c r="G47" s="1102"/>
      <c r="H47" s="1102"/>
      <c r="I47" s="1102"/>
      <c r="J47" s="1102"/>
      <c r="K47" s="1102"/>
    </row>
    <row r="48" spans="1:25" ht="52.95" customHeight="1" x14ac:dyDescent="0.25">
      <c r="A48" s="1216" t="s">
        <v>584</v>
      </c>
      <c r="B48" s="1216"/>
      <c r="C48" s="1216"/>
      <c r="D48" s="1104"/>
    </row>
    <row r="49" spans="1:25" s="748" customFormat="1" ht="8.1" customHeight="1" x14ac:dyDescent="0.25">
      <c r="A49" s="1011"/>
      <c r="B49" s="1012"/>
      <c r="C49" s="1012"/>
      <c r="D49" s="1014"/>
      <c r="E49" s="1015"/>
      <c r="F49" s="1015"/>
      <c r="G49" s="1017"/>
      <c r="H49" s="1018"/>
      <c r="I49" s="1018"/>
      <c r="J49" s="1018"/>
      <c r="K49" s="1018"/>
      <c r="L49" s="909"/>
      <c r="M49" s="909"/>
    </row>
    <row r="50" spans="1:25" s="748" customFormat="1" ht="45.6" thickBot="1" x14ac:dyDescent="0.3">
      <c r="A50" s="1217" t="s">
        <v>18</v>
      </c>
      <c r="B50" s="994"/>
      <c r="C50" s="1105" t="s">
        <v>585</v>
      </c>
      <c r="D50" s="1042" t="s">
        <v>586</v>
      </c>
      <c r="E50" s="997">
        <v>500000</v>
      </c>
      <c r="F50" s="1043">
        <f>500000+2300000</f>
        <v>2800000</v>
      </c>
      <c r="G50" s="1023">
        <f>F50</f>
        <v>2800000</v>
      </c>
      <c r="H50" s="1025"/>
      <c r="I50" s="1025"/>
      <c r="J50" s="1025"/>
      <c r="K50" s="1025"/>
      <c r="L50" s="909"/>
      <c r="M50" s="909"/>
      <c r="N50" s="748" t="s">
        <v>587</v>
      </c>
    </row>
    <row r="51" spans="1:25" s="749" customFormat="1" ht="21.75" customHeight="1" thickBot="1" x14ac:dyDescent="0.35">
      <c r="A51" s="1217"/>
      <c r="B51" s="1053"/>
      <c r="C51" s="1068"/>
      <c r="D51" s="1069"/>
      <c r="E51" s="1005">
        <f>SUM(E50:E50)</f>
        <v>500000</v>
      </c>
      <c r="F51" s="1031">
        <f>SUM(F50:F50)</f>
        <v>2800000</v>
      </c>
      <c r="G51" s="1032">
        <f>SUM(G50:G50)</f>
        <v>2800000</v>
      </c>
      <c r="H51" s="1033"/>
      <c r="I51" s="1033"/>
      <c r="J51" s="1033"/>
      <c r="K51" s="1033"/>
      <c r="L51" s="912"/>
      <c r="M51" s="912"/>
      <c r="N51" s="1070"/>
    </row>
    <row r="52" spans="1:25" s="914" customFormat="1" ht="9" customHeight="1" x14ac:dyDescent="0.3">
      <c r="A52" s="1218"/>
      <c r="B52" s="1219"/>
      <c r="C52" s="1071"/>
      <c r="D52" s="1072"/>
      <c r="E52" s="1073"/>
      <c r="F52" s="1074"/>
      <c r="G52" s="1075"/>
      <c r="H52" s="1076"/>
      <c r="I52" s="1076"/>
      <c r="J52" s="1076"/>
      <c r="K52" s="1076"/>
      <c r="L52" s="913"/>
      <c r="M52" s="913"/>
      <c r="Y52" s="1077"/>
    </row>
    <row r="53" spans="1:25" ht="23.4" customHeight="1" x14ac:dyDescent="0.25">
      <c r="A53" s="1210" t="s">
        <v>588</v>
      </c>
      <c r="B53" s="1210"/>
      <c r="C53" s="1210"/>
    </row>
  </sheetData>
  <mergeCells count="19">
    <mergeCell ref="A41:A42"/>
    <mergeCell ref="G2:K2"/>
    <mergeCell ref="A3:A5"/>
    <mergeCell ref="G3:K3"/>
    <mergeCell ref="A10:A12"/>
    <mergeCell ref="A14:A15"/>
    <mergeCell ref="A17:A21"/>
    <mergeCell ref="A23:A26"/>
    <mergeCell ref="A29:A32"/>
    <mergeCell ref="A34:A36"/>
    <mergeCell ref="A38:A39"/>
    <mergeCell ref="A40:B40"/>
    <mergeCell ref="A53:C53"/>
    <mergeCell ref="A45:B45"/>
    <mergeCell ref="A46:B46"/>
    <mergeCell ref="A47:C47"/>
    <mergeCell ref="A48:C48"/>
    <mergeCell ref="A50:A51"/>
    <mergeCell ref="A52:B52"/>
  </mergeCells>
  <pageMargins left="0.25" right="0.25" top="0.75" bottom="0.75" header="0.3" footer="0.3"/>
  <pageSetup paperSize="9" scale="37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678d0f-b603-42cf-9f03-06d7c2f3cdd5">
      <Terms xmlns="http://schemas.microsoft.com/office/infopath/2007/PartnerControls"/>
    </lcf76f155ced4ddcb4097134ff3c332f>
    <TaxCatchAll xmlns="3e986b39-0513-4973-b900-5dc2c221c4f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A98976A2EBE6741B875C94B67C526EF" ma:contentTypeVersion="15" ma:contentTypeDescription="Vytvoří nový dokument" ma:contentTypeScope="" ma:versionID="6df0c4ead93a8c1a24a120723d5334c8">
  <xsd:schema xmlns:xsd="http://www.w3.org/2001/XMLSchema" xmlns:xs="http://www.w3.org/2001/XMLSchema" xmlns:p="http://schemas.microsoft.com/office/2006/metadata/properties" xmlns:ns2="0b678d0f-b603-42cf-9f03-06d7c2f3cdd5" xmlns:ns3="3e986b39-0513-4973-b900-5dc2c221c4fc" targetNamespace="http://schemas.microsoft.com/office/2006/metadata/properties" ma:root="true" ma:fieldsID="9c4c5d994eb63e77d3d0f9e8f8987f5e" ns2:_="" ns3:_="">
    <xsd:import namespace="0b678d0f-b603-42cf-9f03-06d7c2f3cdd5"/>
    <xsd:import namespace="3e986b39-0513-4973-b900-5dc2c221c4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78d0f-b603-42cf-9f03-06d7c2f3cd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86b39-0513-4973-b900-5dc2c221c4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ad1ee7-8756-443f-9fd3-b8c06f53fbd0}" ma:internalName="TaxCatchAll" ma:showField="CatchAllData" ma:web="3e986b39-0513-4973-b900-5dc2c221c4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093B42-EFC5-4AE7-9857-8931154880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928B7C-394F-4E7A-8E9E-992191BB13FE}">
  <ds:schemaRefs>
    <ds:schemaRef ds:uri="http://schemas.microsoft.com/office/2006/metadata/properties"/>
    <ds:schemaRef ds:uri="http://schemas.microsoft.com/office/infopath/2007/PartnerControls"/>
    <ds:schemaRef ds:uri="0b678d0f-b603-42cf-9f03-06d7c2f3cdd5"/>
    <ds:schemaRef ds:uri="3e986b39-0513-4973-b900-5dc2c221c4fc"/>
  </ds:schemaRefs>
</ds:datastoreItem>
</file>

<file path=customXml/itemProps3.xml><?xml version="1.0" encoding="utf-8"?>
<ds:datastoreItem xmlns:ds="http://schemas.openxmlformats.org/officeDocument/2006/customXml" ds:itemID="{B96590FC-3372-4FF0-9DD7-E2AE8A594C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678d0f-b603-42cf-9f03-06d7c2f3cdd5"/>
    <ds:schemaRef ds:uri="3e986b39-0513-4973-b900-5dc2c221c4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1904f23-f0db-4cdc-96f7-390bd55fcee8}" enabled="0" method="" siteId="{11904f23-f0db-4cdc-96f7-390bd55fce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3</vt:i4>
      </vt:variant>
    </vt:vector>
  </HeadingPairs>
  <TitlesOfParts>
    <vt:vector size="12" baseType="lpstr">
      <vt:lpstr>str1</vt:lpstr>
      <vt:lpstr>str2</vt:lpstr>
      <vt:lpstr>str3</vt:lpstr>
      <vt:lpstr>str4</vt:lpstr>
      <vt:lpstr>str5</vt:lpstr>
      <vt:lpstr>rozpis pro rozpocet</vt:lpstr>
      <vt:lpstr> rozpis pro HS</vt:lpstr>
      <vt:lpstr>příl.1 - cp 2024</vt:lpstr>
      <vt:lpstr>příl.2 - Velké opravy 2024</vt:lpstr>
      <vt:lpstr>'příl.1 - cp 2024'!Názvy_tisku</vt:lpstr>
      <vt:lpstr>'příl.1 - cp 2024'!Oblast_tisku</vt:lpstr>
      <vt:lpstr>'příl.2 - Velké opravy 2024'!Oblast_tisku</vt:lpstr>
    </vt:vector>
  </TitlesOfParts>
  <Company>RMU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J.Tomanova</dc:creator>
  <cp:lastModifiedBy>Aleš Havránek</cp:lastModifiedBy>
  <cp:lastPrinted>2019-02-25T13:13:33Z</cp:lastPrinted>
  <dcterms:created xsi:type="dcterms:W3CDTF">2002-02-05T08:08:05Z</dcterms:created>
  <dcterms:modified xsi:type="dcterms:W3CDTF">2024-04-18T07:41:26Z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0x0101007A98976A2EBE6741B875C94B67C526EF</vt:lpwstr>
  </property>
  <property fmtid="{D5CDD505-2E9C-101B-9397-08002B2CF9AE}" pid="3" name="MediaServiceImageTags">
    <vt:lpwstr/>
  </property>
</Properties>
</file>