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1860" yWindow="300" windowWidth="22800" windowHeight="14440" tabRatio="893" activeTab="1"/>
  </bookViews>
  <sheets>
    <sheet name="titl" sheetId="27" r:id="rId1"/>
    <sheet name="MU_plan" sheetId="26" r:id="rId2"/>
    <sheet name="fak plan" sheetId="25" r:id="rId3"/>
    <sheet name="ostatni plan" sheetId="23" r:id="rId4"/>
    <sheet name="LF" sheetId="2" r:id="rId5"/>
    <sheet name="FF" sheetId="3" r:id="rId6"/>
    <sheet name="PrF" sheetId="4" r:id="rId7"/>
    <sheet name="FSS" sheetId="5" r:id="rId8"/>
    <sheet name="PřF" sheetId="6" r:id="rId9"/>
    <sheet name="FI" sheetId="7" r:id="rId10"/>
    <sheet name="PdF" sheetId="8" r:id="rId11"/>
    <sheet name="FSpS" sheetId="9" r:id="rId12"/>
    <sheet name="ESF" sheetId="10" r:id="rId13"/>
    <sheet name="fak" sheetId="24" r:id="rId14"/>
    <sheet name="CEITEC MU" sheetId="40" r:id="rId15"/>
    <sheet name="CEITEC-CŘS" sheetId="39" r:id="rId16"/>
    <sheet name="SKM" sheetId="11" r:id="rId17"/>
    <sheet name="SUKB" sheetId="12" r:id="rId18"/>
    <sheet name="UCT" sheetId="13" r:id="rId19"/>
    <sheet name="SPSSN" sheetId="14" r:id="rId20"/>
    <sheet name="IBA" sheetId="15" r:id="rId21"/>
    <sheet name="CTT" sheetId="41" r:id="rId22"/>
    <sheet name="ÚVT" sheetId="16" r:id="rId23"/>
    <sheet name="CJV" sheetId="18" r:id="rId24"/>
    <sheet name="CZS" sheetId="19" r:id="rId25"/>
    <sheet name="RMU" sheetId="20" r:id="rId26"/>
    <sheet name="ostatni" sheetId="22" r:id="rId27"/>
    <sheet name="MU_skut" sheetId="31" state="hidden" r:id="rId28"/>
    <sheet name="fak-skut." sheetId="32" state="hidden" r:id="rId29"/>
    <sheet name="ostatni_skut" sheetId="33" state="hidden" r:id="rId30"/>
    <sheet name="MU_odhad" sheetId="34" state="hidden" r:id="rId31"/>
    <sheet name="fak-odhad" sheetId="35" state="hidden" r:id="rId32"/>
    <sheet name="ostatni_odhad" sheetId="36" state="hidden" r:id="rId33"/>
    <sheet name="osnova14" sheetId="43" r:id="rId34"/>
  </sheets>
  <definedNames>
    <definedName name="bla" localSheetId="33">#REF!</definedName>
    <definedName name="bla">#REF!</definedName>
    <definedName name="_xlnm.Database" localSheetId="33">#REF!</definedName>
    <definedName name="_xlnm.Database">#REF!</definedName>
    <definedName name="_xlnm.Print_Area" localSheetId="31">'fak-odhad'!$A$1:$R$49</definedName>
    <definedName name="_xlnm.Print_Area" localSheetId="30">MU_odhad!$A$1:$K$50</definedName>
    <definedName name="_xlnm.Print_Area" localSheetId="1">MU_plan!$A$1:$R$50</definedName>
    <definedName name="_xlnm.Print_Area" localSheetId="3">'ostatni plan'!$A$1:$AB$50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3" i="26" l="1"/>
  <c r="I4" i="40"/>
  <c r="I46" i="40"/>
  <c r="J4" i="40"/>
  <c r="K4" i="40"/>
  <c r="L4" i="40"/>
  <c r="M4" i="40"/>
  <c r="I3" i="7"/>
  <c r="G28" i="7"/>
  <c r="G3" i="7"/>
  <c r="G47" i="7"/>
  <c r="H28" i="7"/>
  <c r="I28" i="7"/>
  <c r="J28" i="7"/>
  <c r="G28" i="2"/>
  <c r="H28" i="2"/>
  <c r="I28" i="2"/>
  <c r="J28" i="2"/>
  <c r="G28" i="8"/>
  <c r="H28" i="8"/>
  <c r="I28" i="8"/>
  <c r="J28" i="8"/>
  <c r="M4" i="6"/>
  <c r="K4" i="4"/>
  <c r="K46" i="4"/>
  <c r="L4" i="4"/>
  <c r="L46" i="4"/>
  <c r="M4" i="4"/>
  <c r="M46" i="4"/>
  <c r="H4" i="4"/>
  <c r="I4" i="4"/>
  <c r="J4" i="4"/>
  <c r="G4" i="4"/>
  <c r="J46" i="4"/>
  <c r="G28" i="4"/>
  <c r="H28" i="4"/>
  <c r="I28" i="4"/>
  <c r="J28" i="4"/>
  <c r="K28" i="4"/>
  <c r="L28" i="4"/>
  <c r="N51" i="24"/>
  <c r="O51" i="24"/>
  <c r="P51" i="24"/>
  <c r="Q51" i="24"/>
  <c r="I48" i="24"/>
  <c r="J48" i="24"/>
  <c r="K48" i="24"/>
  <c r="L48" i="24"/>
  <c r="M48" i="24"/>
  <c r="H48" i="24"/>
  <c r="I37" i="16"/>
  <c r="I37" i="19"/>
  <c r="V37" i="23"/>
  <c r="I38" i="16"/>
  <c r="I40" i="16"/>
  <c r="I41" i="16"/>
  <c r="F29" i="40"/>
  <c r="F29" i="23"/>
  <c r="K48" i="22"/>
  <c r="M48" i="22"/>
  <c r="L48" i="22"/>
  <c r="J48" i="22"/>
  <c r="I48" i="22"/>
  <c r="H48" i="22"/>
  <c r="G42" i="16"/>
  <c r="G41" i="16"/>
  <c r="G40" i="16"/>
  <c r="G37" i="16"/>
  <c r="F37" i="16"/>
  <c r="N37" i="23"/>
  <c r="G36" i="16"/>
  <c r="G35" i="16"/>
  <c r="G32" i="16"/>
  <c r="G32" i="14"/>
  <c r="G32" i="41"/>
  <c r="G32" i="18"/>
  <c r="G32" i="19"/>
  <c r="G32" i="20"/>
  <c r="G32" i="22"/>
  <c r="G42" i="40"/>
  <c r="F42" i="40"/>
  <c r="F42" i="23"/>
  <c r="G41" i="40"/>
  <c r="G40" i="40"/>
  <c r="G37" i="40"/>
  <c r="G37" i="39"/>
  <c r="G37" i="15"/>
  <c r="G37" i="18"/>
  <c r="G37" i="19"/>
  <c r="G37" i="20"/>
  <c r="T37" i="23"/>
  <c r="G36" i="40"/>
  <c r="F36" i="40"/>
  <c r="F36" i="23"/>
  <c r="G35" i="40"/>
  <c r="G42" i="20"/>
  <c r="G40" i="20"/>
  <c r="F37" i="20"/>
  <c r="Q37" i="23"/>
  <c r="G36" i="20"/>
  <c r="F36" i="20"/>
  <c r="Q36" i="23"/>
  <c r="H3" i="18"/>
  <c r="H44" i="18"/>
  <c r="G36" i="18"/>
  <c r="G41" i="39"/>
  <c r="F41" i="39"/>
  <c r="G41" i="23"/>
  <c r="G40" i="39"/>
  <c r="G36" i="39"/>
  <c r="G28" i="39"/>
  <c r="F36" i="39"/>
  <c r="G36" i="23"/>
  <c r="G36" i="14"/>
  <c r="V29" i="23"/>
  <c r="V30" i="23"/>
  <c r="V31" i="23"/>
  <c r="S31" i="25"/>
  <c r="L31" i="26"/>
  <c r="V32" i="23"/>
  <c r="V33" i="23"/>
  <c r="V34" i="23"/>
  <c r="V35" i="23"/>
  <c r="S35" i="25"/>
  <c r="L35" i="26"/>
  <c r="V36" i="23"/>
  <c r="V39" i="23"/>
  <c r="V42" i="23"/>
  <c r="I43" i="19"/>
  <c r="V43" i="23"/>
  <c r="S43" i="25"/>
  <c r="L43" i="26"/>
  <c r="V45" i="23"/>
  <c r="V5" i="23"/>
  <c r="V6" i="23"/>
  <c r="V7" i="23"/>
  <c r="S7" i="25"/>
  <c r="L7" i="26"/>
  <c r="V8" i="23"/>
  <c r="V9" i="23"/>
  <c r="V10" i="23"/>
  <c r="V11" i="23"/>
  <c r="V12" i="23"/>
  <c r="V13" i="23"/>
  <c r="V14" i="23"/>
  <c r="V15" i="23"/>
  <c r="V16" i="23"/>
  <c r="V17" i="23"/>
  <c r="V18" i="23"/>
  <c r="V19" i="23"/>
  <c r="S19" i="25"/>
  <c r="L19" i="26"/>
  <c r="V20" i="23"/>
  <c r="V21" i="23"/>
  <c r="V22" i="23"/>
  <c r="V23" i="23"/>
  <c r="S23" i="25"/>
  <c r="L23" i="26"/>
  <c r="V24" i="23"/>
  <c r="V25" i="23"/>
  <c r="V26" i="23"/>
  <c r="V27" i="23"/>
  <c r="K3" i="22"/>
  <c r="K28" i="22"/>
  <c r="K47" i="22"/>
  <c r="K4" i="22"/>
  <c r="K3" i="20"/>
  <c r="K4" i="20"/>
  <c r="K3" i="19"/>
  <c r="K28" i="19"/>
  <c r="K47" i="19"/>
  <c r="K4" i="19"/>
  <c r="K46" i="19"/>
  <c r="K3" i="18"/>
  <c r="K4" i="18"/>
  <c r="K46" i="18"/>
  <c r="K3" i="15"/>
  <c r="K28" i="15"/>
  <c r="K47" i="15"/>
  <c r="K4" i="15"/>
  <c r="K46" i="15"/>
  <c r="K3" i="14"/>
  <c r="K4" i="14"/>
  <c r="K46" i="14"/>
  <c r="K3" i="13"/>
  <c r="K28" i="13"/>
  <c r="K47" i="13"/>
  <c r="K4" i="13"/>
  <c r="K46" i="13"/>
  <c r="K3" i="11"/>
  <c r="K4" i="11"/>
  <c r="K3" i="39"/>
  <c r="K28" i="39"/>
  <c r="K47" i="39"/>
  <c r="K4" i="39"/>
  <c r="K46" i="39"/>
  <c r="K3" i="40"/>
  <c r="K46" i="40"/>
  <c r="K3" i="16"/>
  <c r="K4" i="16"/>
  <c r="K46" i="16"/>
  <c r="K3" i="41"/>
  <c r="K4" i="41"/>
  <c r="X5" i="23"/>
  <c r="X6" i="23"/>
  <c r="X7" i="23"/>
  <c r="X8" i="23"/>
  <c r="X9" i="23"/>
  <c r="X10" i="23"/>
  <c r="X11" i="23"/>
  <c r="X12" i="23"/>
  <c r="X13" i="23"/>
  <c r="X14" i="23"/>
  <c r="X15" i="23"/>
  <c r="X16" i="23"/>
  <c r="X17" i="23"/>
  <c r="X18" i="23"/>
  <c r="X19" i="23"/>
  <c r="X20" i="23"/>
  <c r="X21" i="23"/>
  <c r="X22" i="23"/>
  <c r="X23" i="23"/>
  <c r="X24" i="23"/>
  <c r="X25" i="23"/>
  <c r="X26" i="23"/>
  <c r="X27" i="23"/>
  <c r="X29" i="23"/>
  <c r="X30" i="23"/>
  <c r="X31" i="23"/>
  <c r="X32" i="23"/>
  <c r="X33" i="23"/>
  <c r="T33" i="23"/>
  <c r="U33" i="23"/>
  <c r="W33" i="23"/>
  <c r="Y33" i="23"/>
  <c r="Z33" i="23"/>
  <c r="AA33" i="23"/>
  <c r="X33" i="25"/>
  <c r="Q33" i="26"/>
  <c r="X34" i="23"/>
  <c r="X35" i="23"/>
  <c r="X36" i="23"/>
  <c r="X37" i="23"/>
  <c r="X38" i="23"/>
  <c r="X39" i="23"/>
  <c r="X40" i="23"/>
  <c r="X41" i="23"/>
  <c r="X42" i="23"/>
  <c r="X43" i="23"/>
  <c r="X44" i="23"/>
  <c r="X45" i="23"/>
  <c r="U5" i="25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9" i="25"/>
  <c r="U30" i="25"/>
  <c r="U31" i="25"/>
  <c r="U32" i="25"/>
  <c r="U33" i="25"/>
  <c r="U34" i="25"/>
  <c r="U35" i="25"/>
  <c r="U36" i="25"/>
  <c r="U37" i="25"/>
  <c r="U38" i="25"/>
  <c r="U39" i="25"/>
  <c r="U40" i="25"/>
  <c r="U41" i="25"/>
  <c r="U42" i="25"/>
  <c r="U43" i="25"/>
  <c r="U44" i="25"/>
  <c r="U45" i="25"/>
  <c r="K30" i="12"/>
  <c r="K5" i="12"/>
  <c r="K49" i="12"/>
  <c r="K6" i="12"/>
  <c r="K28" i="3"/>
  <c r="K28" i="5"/>
  <c r="K28" i="6"/>
  <c r="K3" i="6"/>
  <c r="K47" i="6"/>
  <c r="K28" i="7"/>
  <c r="K28" i="8"/>
  <c r="K3" i="8"/>
  <c r="K47" i="8"/>
  <c r="K28" i="9"/>
  <c r="K28" i="10"/>
  <c r="K28" i="24"/>
  <c r="K28" i="2"/>
  <c r="K3" i="3"/>
  <c r="K47" i="3"/>
  <c r="K4" i="3"/>
  <c r="K3" i="4"/>
  <c r="K3" i="5"/>
  <c r="K4" i="5"/>
  <c r="K4" i="6"/>
  <c r="K3" i="7"/>
  <c r="K4" i="7"/>
  <c r="K4" i="8"/>
  <c r="K3" i="9"/>
  <c r="K4" i="9"/>
  <c r="K3" i="10"/>
  <c r="K47" i="10"/>
  <c r="K4" i="10"/>
  <c r="K3" i="24"/>
  <c r="K47" i="24"/>
  <c r="K4" i="24"/>
  <c r="K3" i="2"/>
  <c r="K4" i="2"/>
  <c r="R4" i="11"/>
  <c r="R46" i="11"/>
  <c r="K46" i="11"/>
  <c r="K46" i="41"/>
  <c r="K28" i="11"/>
  <c r="K28" i="14"/>
  <c r="K47" i="14"/>
  <c r="K28" i="41"/>
  <c r="K28" i="16"/>
  <c r="K28" i="18"/>
  <c r="K28" i="20"/>
  <c r="K47" i="20"/>
  <c r="K28" i="40"/>
  <c r="L44" i="41"/>
  <c r="H44" i="41"/>
  <c r="G41" i="41"/>
  <c r="F41" i="41"/>
  <c r="F32" i="41"/>
  <c r="F43" i="19"/>
  <c r="P43" i="23"/>
  <c r="G31" i="19"/>
  <c r="G28" i="19"/>
  <c r="G31" i="22"/>
  <c r="AM30" i="12"/>
  <c r="AM5" i="12"/>
  <c r="AM49" i="12"/>
  <c r="AL30" i="12"/>
  <c r="AL5" i="12"/>
  <c r="AL49" i="12"/>
  <c r="AK30" i="12"/>
  <c r="AJ30" i="12"/>
  <c r="AJ5" i="12"/>
  <c r="AJ49" i="12"/>
  <c r="AI30" i="12"/>
  <c r="AH30" i="12"/>
  <c r="AG30" i="12"/>
  <c r="AG5" i="12"/>
  <c r="AG49" i="12"/>
  <c r="AN17" i="12"/>
  <c r="AN16" i="12"/>
  <c r="AN15" i="12"/>
  <c r="AN14" i="12"/>
  <c r="AN13" i="12"/>
  <c r="AN12" i="12"/>
  <c r="AN11" i="12"/>
  <c r="AN10" i="12"/>
  <c r="AN9" i="12"/>
  <c r="AN8" i="12"/>
  <c r="AN7" i="12"/>
  <c r="AM6" i="12"/>
  <c r="AL6" i="12"/>
  <c r="AK6" i="12"/>
  <c r="AJ6" i="12"/>
  <c r="AI6" i="12"/>
  <c r="AH6" i="12"/>
  <c r="AG6" i="12"/>
  <c r="AK5" i="12"/>
  <c r="AI5" i="12"/>
  <c r="AH5" i="12"/>
  <c r="AE48" i="12"/>
  <c r="V47" i="12"/>
  <c r="AE47" i="12"/>
  <c r="V46" i="12"/>
  <c r="R46" i="12"/>
  <c r="V45" i="12"/>
  <c r="AE44" i="12"/>
  <c r="AE43" i="12"/>
  <c r="V42" i="12"/>
  <c r="AE42" i="12"/>
  <c r="V41" i="12"/>
  <c r="AE41" i="12"/>
  <c r="V40" i="12"/>
  <c r="AE40" i="12"/>
  <c r="V39" i="12"/>
  <c r="AE39" i="12"/>
  <c r="V38" i="12"/>
  <c r="AE38" i="12"/>
  <c r="V37" i="12"/>
  <c r="AE37" i="12"/>
  <c r="V36" i="12"/>
  <c r="AE36" i="12"/>
  <c r="V35" i="12"/>
  <c r="AE35" i="12"/>
  <c r="V34" i="12"/>
  <c r="AE34" i="12"/>
  <c r="V33" i="12"/>
  <c r="AE33" i="12"/>
  <c r="V32" i="12"/>
  <c r="AE32" i="12"/>
  <c r="V31" i="12"/>
  <c r="AD30" i="12"/>
  <c r="AC30" i="12"/>
  <c r="AC5" i="12"/>
  <c r="AC49" i="12"/>
  <c r="X30" i="12"/>
  <c r="W30" i="12"/>
  <c r="U30" i="12"/>
  <c r="T30" i="12"/>
  <c r="V27" i="12"/>
  <c r="AE27" i="12"/>
  <c r="V26" i="12"/>
  <c r="AE26" i="12"/>
  <c r="V25" i="12"/>
  <c r="AE25" i="12"/>
  <c r="V24" i="12"/>
  <c r="AE24" i="12"/>
  <c r="V23" i="12"/>
  <c r="AE23" i="12"/>
  <c r="V22" i="12"/>
  <c r="AE22" i="12"/>
  <c r="V21" i="12"/>
  <c r="AE21" i="12"/>
  <c r="V20" i="12"/>
  <c r="AE20" i="12"/>
  <c r="V19" i="12"/>
  <c r="AE19" i="12"/>
  <c r="V18" i="12"/>
  <c r="AE18" i="12"/>
  <c r="U17" i="12"/>
  <c r="V17" i="12"/>
  <c r="AE17" i="12"/>
  <c r="U16" i="12"/>
  <c r="V16" i="12"/>
  <c r="AE16" i="12"/>
  <c r="U15" i="12"/>
  <c r="V15" i="12"/>
  <c r="AE15" i="12"/>
  <c r="U14" i="12"/>
  <c r="V14" i="12"/>
  <c r="AE14" i="12"/>
  <c r="U13" i="12"/>
  <c r="V13" i="12"/>
  <c r="AE13" i="12"/>
  <c r="U12" i="12"/>
  <c r="V12" i="12"/>
  <c r="AE12" i="12"/>
  <c r="U11" i="12"/>
  <c r="V11" i="12"/>
  <c r="AE11" i="12"/>
  <c r="U10" i="12"/>
  <c r="V9" i="12"/>
  <c r="AE9" i="12"/>
  <c r="V8" i="12"/>
  <c r="AE8" i="12"/>
  <c r="V7" i="12"/>
  <c r="AD6" i="12"/>
  <c r="AC6" i="12"/>
  <c r="AA6" i="12"/>
  <c r="Z6" i="12"/>
  <c r="Y6" i="12"/>
  <c r="X6" i="12"/>
  <c r="W6" i="12"/>
  <c r="AD5" i="12"/>
  <c r="AA5" i="12"/>
  <c r="AA46" i="12"/>
  <c r="AA30" i="12"/>
  <c r="AA49" i="12"/>
  <c r="Z5" i="12"/>
  <c r="Z46" i="12"/>
  <c r="Z30" i="12"/>
  <c r="Z49" i="12"/>
  <c r="Y5" i="12"/>
  <c r="Y45" i="12"/>
  <c r="X5" i="12"/>
  <c r="W5" i="12"/>
  <c r="W49" i="12"/>
  <c r="T5" i="12"/>
  <c r="G42" i="15"/>
  <c r="F42" i="15"/>
  <c r="L42" i="23"/>
  <c r="G40" i="15"/>
  <c r="F40" i="15"/>
  <c r="L40" i="23"/>
  <c r="F37" i="15"/>
  <c r="L37" i="23"/>
  <c r="G36" i="15"/>
  <c r="R28" i="20"/>
  <c r="R28" i="19"/>
  <c r="G5" i="12"/>
  <c r="H5" i="12"/>
  <c r="H46" i="12"/>
  <c r="I5" i="12"/>
  <c r="J5" i="12"/>
  <c r="J30" i="12"/>
  <c r="J49" i="12"/>
  <c r="L5" i="12"/>
  <c r="M5" i="12"/>
  <c r="G6" i="12"/>
  <c r="H6" i="12"/>
  <c r="I6" i="12"/>
  <c r="I48" i="12"/>
  <c r="J6" i="12"/>
  <c r="J48" i="12"/>
  <c r="L6" i="12"/>
  <c r="M6" i="12"/>
  <c r="M48" i="12"/>
  <c r="G30" i="12"/>
  <c r="G49" i="12"/>
  <c r="I30" i="12"/>
  <c r="I49" i="12"/>
  <c r="L30" i="12"/>
  <c r="L49" i="12"/>
  <c r="M30" i="12"/>
  <c r="M49" i="12"/>
  <c r="N30" i="12"/>
  <c r="N49" i="12"/>
  <c r="O30" i="12"/>
  <c r="O49" i="12"/>
  <c r="P30" i="12"/>
  <c r="Q30" i="12"/>
  <c r="Q49" i="12"/>
  <c r="R6" i="12"/>
  <c r="R5" i="12"/>
  <c r="R49" i="12"/>
  <c r="M45" i="22"/>
  <c r="L45" i="22"/>
  <c r="J45" i="22"/>
  <c r="I45" i="22"/>
  <c r="H45" i="22"/>
  <c r="G45" i="22"/>
  <c r="G44" i="22"/>
  <c r="M43" i="22"/>
  <c r="L43" i="22"/>
  <c r="J43" i="22"/>
  <c r="I43" i="22"/>
  <c r="H43" i="22"/>
  <c r="G43" i="22"/>
  <c r="M42" i="22"/>
  <c r="L42" i="22"/>
  <c r="J42" i="22"/>
  <c r="H42" i="22"/>
  <c r="M41" i="22"/>
  <c r="L41" i="22"/>
  <c r="J41" i="22"/>
  <c r="H41" i="22"/>
  <c r="M40" i="22"/>
  <c r="L40" i="22"/>
  <c r="J40" i="22"/>
  <c r="H40" i="22"/>
  <c r="M39" i="22"/>
  <c r="L39" i="22"/>
  <c r="J39" i="22"/>
  <c r="H39" i="22"/>
  <c r="M38" i="22"/>
  <c r="L38" i="22"/>
  <c r="J38" i="22"/>
  <c r="H38" i="22"/>
  <c r="G38" i="22"/>
  <c r="M37" i="22"/>
  <c r="L37" i="22"/>
  <c r="J37" i="22"/>
  <c r="H37" i="22"/>
  <c r="M36" i="22"/>
  <c r="L36" i="22"/>
  <c r="J36" i="22"/>
  <c r="I36" i="22"/>
  <c r="H36" i="22"/>
  <c r="M35" i="22"/>
  <c r="L35" i="22"/>
  <c r="J35" i="22"/>
  <c r="I35" i="22"/>
  <c r="H35" i="22"/>
  <c r="M34" i="22"/>
  <c r="L34" i="22"/>
  <c r="J34" i="22"/>
  <c r="I34" i="22"/>
  <c r="H34" i="22"/>
  <c r="G34" i="22"/>
  <c r="M33" i="22"/>
  <c r="L33" i="22"/>
  <c r="J33" i="22"/>
  <c r="I33" i="22"/>
  <c r="H33" i="22"/>
  <c r="G33" i="22"/>
  <c r="M32" i="22"/>
  <c r="L32" i="22"/>
  <c r="J32" i="22"/>
  <c r="I32" i="22"/>
  <c r="H32" i="22"/>
  <c r="M31" i="22"/>
  <c r="L31" i="22"/>
  <c r="J31" i="22"/>
  <c r="I31" i="22"/>
  <c r="H31" i="22"/>
  <c r="M30" i="22"/>
  <c r="L30" i="22"/>
  <c r="J30" i="22"/>
  <c r="I30" i="22"/>
  <c r="H30" i="22"/>
  <c r="G30" i="22"/>
  <c r="M29" i="22"/>
  <c r="L29" i="22"/>
  <c r="J29" i="22"/>
  <c r="I29" i="22"/>
  <c r="H29" i="22"/>
  <c r="G29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M27" i="22"/>
  <c r="L27" i="22"/>
  <c r="J27" i="22"/>
  <c r="I27" i="22"/>
  <c r="H27" i="22"/>
  <c r="M26" i="22"/>
  <c r="L26" i="22"/>
  <c r="J26" i="22"/>
  <c r="I26" i="22"/>
  <c r="H26" i="22"/>
  <c r="M25" i="22"/>
  <c r="L25" i="22"/>
  <c r="J25" i="22"/>
  <c r="I25" i="22"/>
  <c r="H25" i="22"/>
  <c r="M24" i="22"/>
  <c r="L24" i="22"/>
  <c r="J24" i="22"/>
  <c r="I24" i="22"/>
  <c r="H24" i="22"/>
  <c r="M23" i="22"/>
  <c r="L23" i="22"/>
  <c r="J23" i="22"/>
  <c r="I23" i="22"/>
  <c r="H23" i="22"/>
  <c r="M22" i="22"/>
  <c r="L22" i="22"/>
  <c r="J22" i="22"/>
  <c r="I22" i="22"/>
  <c r="H22" i="22"/>
  <c r="M21" i="22"/>
  <c r="L21" i="22"/>
  <c r="J21" i="22"/>
  <c r="I21" i="22"/>
  <c r="H21" i="22"/>
  <c r="M20" i="22"/>
  <c r="L20" i="22"/>
  <c r="J20" i="22"/>
  <c r="I20" i="22"/>
  <c r="H20" i="22"/>
  <c r="M19" i="22"/>
  <c r="L19" i="22"/>
  <c r="J19" i="22"/>
  <c r="I19" i="22"/>
  <c r="H19" i="22"/>
  <c r="M18" i="22"/>
  <c r="L18" i="22"/>
  <c r="J18" i="22"/>
  <c r="I18" i="22"/>
  <c r="H18" i="22"/>
  <c r="M17" i="22"/>
  <c r="L17" i="22"/>
  <c r="J17" i="22"/>
  <c r="I17" i="22"/>
  <c r="H17" i="22"/>
  <c r="M16" i="22"/>
  <c r="L16" i="22"/>
  <c r="J16" i="22"/>
  <c r="I16" i="22"/>
  <c r="H16" i="22"/>
  <c r="M15" i="22"/>
  <c r="L15" i="22"/>
  <c r="J15" i="22"/>
  <c r="I15" i="22"/>
  <c r="H15" i="22"/>
  <c r="M14" i="22"/>
  <c r="L14" i="22"/>
  <c r="J14" i="22"/>
  <c r="I14" i="22"/>
  <c r="H14" i="22"/>
  <c r="M13" i="22"/>
  <c r="L13" i="22"/>
  <c r="J13" i="22"/>
  <c r="I13" i="22"/>
  <c r="H13" i="22"/>
  <c r="M12" i="22"/>
  <c r="L12" i="22"/>
  <c r="J12" i="22"/>
  <c r="I12" i="22"/>
  <c r="H12" i="22"/>
  <c r="M11" i="22"/>
  <c r="L11" i="22"/>
  <c r="J11" i="22"/>
  <c r="I11" i="22"/>
  <c r="H11" i="22"/>
  <c r="M10" i="22"/>
  <c r="L10" i="22"/>
  <c r="J10" i="22"/>
  <c r="I10" i="22"/>
  <c r="H10" i="22"/>
  <c r="M9" i="22"/>
  <c r="L9" i="22"/>
  <c r="J9" i="22"/>
  <c r="I9" i="22"/>
  <c r="H9" i="22"/>
  <c r="M8" i="22"/>
  <c r="L8" i="22"/>
  <c r="J8" i="22"/>
  <c r="I8" i="22"/>
  <c r="H8" i="22"/>
  <c r="M7" i="22"/>
  <c r="L7" i="22"/>
  <c r="J7" i="22"/>
  <c r="I7" i="22"/>
  <c r="H7" i="22"/>
  <c r="M6" i="22"/>
  <c r="L6" i="22"/>
  <c r="J6" i="22"/>
  <c r="I6" i="22"/>
  <c r="H6" i="22"/>
  <c r="M5" i="22"/>
  <c r="L5" i="22"/>
  <c r="J5" i="22"/>
  <c r="I5" i="22"/>
  <c r="H5" i="22"/>
  <c r="G5" i="22"/>
  <c r="M45" i="24"/>
  <c r="L45" i="24"/>
  <c r="J45" i="24"/>
  <c r="I45" i="24"/>
  <c r="H45" i="24"/>
  <c r="G45" i="24"/>
  <c r="I44" i="24"/>
  <c r="G44" i="24"/>
  <c r="M43" i="24"/>
  <c r="L43" i="24"/>
  <c r="J43" i="24"/>
  <c r="I43" i="24"/>
  <c r="H43" i="24"/>
  <c r="G43" i="24"/>
  <c r="M42" i="24"/>
  <c r="L42" i="24"/>
  <c r="J42" i="24"/>
  <c r="H42" i="24"/>
  <c r="M41" i="24"/>
  <c r="L41" i="24"/>
  <c r="J41" i="24"/>
  <c r="H41" i="24"/>
  <c r="M40" i="24"/>
  <c r="L40" i="24"/>
  <c r="J40" i="24"/>
  <c r="H40" i="24"/>
  <c r="M39" i="24"/>
  <c r="L39" i="24"/>
  <c r="G39" i="24"/>
  <c r="H39" i="24"/>
  <c r="I39" i="24"/>
  <c r="J39" i="24"/>
  <c r="F39" i="24"/>
  <c r="M38" i="24"/>
  <c r="L38" i="24"/>
  <c r="J38" i="24"/>
  <c r="H38" i="24"/>
  <c r="G38" i="24"/>
  <c r="I38" i="24"/>
  <c r="F38" i="24"/>
  <c r="M37" i="24"/>
  <c r="L37" i="24"/>
  <c r="J37" i="24"/>
  <c r="H37" i="24"/>
  <c r="M36" i="24"/>
  <c r="L36" i="24"/>
  <c r="J36" i="24"/>
  <c r="I36" i="24"/>
  <c r="H36" i="24"/>
  <c r="M35" i="24"/>
  <c r="L35" i="24"/>
  <c r="J35" i="24"/>
  <c r="I35" i="24"/>
  <c r="H35" i="24"/>
  <c r="M34" i="24"/>
  <c r="L34" i="24"/>
  <c r="J34" i="24"/>
  <c r="I34" i="24"/>
  <c r="H34" i="24"/>
  <c r="G34" i="24"/>
  <c r="M33" i="24"/>
  <c r="L33" i="24"/>
  <c r="J33" i="24"/>
  <c r="G33" i="24"/>
  <c r="H33" i="24"/>
  <c r="I33" i="24"/>
  <c r="F33" i="24"/>
  <c r="M32" i="24"/>
  <c r="L32" i="24"/>
  <c r="J32" i="24"/>
  <c r="I32" i="24"/>
  <c r="H32" i="24"/>
  <c r="M31" i="24"/>
  <c r="L31" i="24"/>
  <c r="J31" i="24"/>
  <c r="I31" i="24"/>
  <c r="G31" i="24"/>
  <c r="H31" i="24"/>
  <c r="F31" i="24"/>
  <c r="M30" i="24"/>
  <c r="L30" i="24"/>
  <c r="J30" i="24"/>
  <c r="I30" i="24"/>
  <c r="H30" i="24"/>
  <c r="M29" i="24"/>
  <c r="L29" i="24"/>
  <c r="J29" i="24"/>
  <c r="I29" i="24"/>
  <c r="H29" i="24"/>
  <c r="H44" i="24"/>
  <c r="H28" i="24"/>
  <c r="G29" i="24"/>
  <c r="M27" i="24"/>
  <c r="L27" i="24"/>
  <c r="J27" i="24"/>
  <c r="I27" i="24"/>
  <c r="H27" i="24"/>
  <c r="G27" i="24"/>
  <c r="M26" i="24"/>
  <c r="L26" i="24"/>
  <c r="J26" i="24"/>
  <c r="I26" i="24"/>
  <c r="H26" i="24"/>
  <c r="G26" i="24"/>
  <c r="M25" i="24"/>
  <c r="L25" i="24"/>
  <c r="J25" i="24"/>
  <c r="I25" i="24"/>
  <c r="H25" i="24"/>
  <c r="G25" i="24"/>
  <c r="M24" i="24"/>
  <c r="L24" i="24"/>
  <c r="J24" i="24"/>
  <c r="G24" i="24"/>
  <c r="H24" i="24"/>
  <c r="I24" i="24"/>
  <c r="F24" i="24"/>
  <c r="M23" i="24"/>
  <c r="L23" i="24"/>
  <c r="J23" i="24"/>
  <c r="I23" i="24"/>
  <c r="H23" i="24"/>
  <c r="G23" i="24"/>
  <c r="F23" i="24"/>
  <c r="M22" i="24"/>
  <c r="L22" i="24"/>
  <c r="J22" i="24"/>
  <c r="I22" i="24"/>
  <c r="H22" i="24"/>
  <c r="G22" i="24"/>
  <c r="M21" i="24"/>
  <c r="L21" i="24"/>
  <c r="J21" i="24"/>
  <c r="I21" i="24"/>
  <c r="H21" i="24"/>
  <c r="G21" i="24"/>
  <c r="M20" i="24"/>
  <c r="L20" i="24"/>
  <c r="J20" i="24"/>
  <c r="I20" i="24"/>
  <c r="H20" i="24"/>
  <c r="G20" i="24"/>
  <c r="M19" i="24"/>
  <c r="L19" i="24"/>
  <c r="J19" i="24"/>
  <c r="I19" i="24"/>
  <c r="H19" i="24"/>
  <c r="G19" i="24"/>
  <c r="F19" i="24"/>
  <c r="M18" i="24"/>
  <c r="L18" i="24"/>
  <c r="J18" i="24"/>
  <c r="I18" i="24"/>
  <c r="H18" i="24"/>
  <c r="G18" i="24"/>
  <c r="M17" i="24"/>
  <c r="L17" i="24"/>
  <c r="J17" i="24"/>
  <c r="I17" i="24"/>
  <c r="H17" i="24"/>
  <c r="G17" i="24"/>
  <c r="F17" i="24"/>
  <c r="M16" i="24"/>
  <c r="L16" i="24"/>
  <c r="L5" i="24"/>
  <c r="L6" i="24"/>
  <c r="L7" i="24"/>
  <c r="L8" i="24"/>
  <c r="L9" i="24"/>
  <c r="L10" i="24"/>
  <c r="L11" i="24"/>
  <c r="L12" i="24"/>
  <c r="L13" i="24"/>
  <c r="L14" i="24"/>
  <c r="L15" i="24"/>
  <c r="L3" i="24"/>
  <c r="J16" i="24"/>
  <c r="I16" i="24"/>
  <c r="H16" i="24"/>
  <c r="G16" i="24"/>
  <c r="F16" i="24"/>
  <c r="M15" i="24"/>
  <c r="J15" i="24"/>
  <c r="I15" i="24"/>
  <c r="I5" i="24"/>
  <c r="I6" i="24"/>
  <c r="I7" i="24"/>
  <c r="I8" i="24"/>
  <c r="I9" i="24"/>
  <c r="I10" i="24"/>
  <c r="I11" i="24"/>
  <c r="I12" i="24"/>
  <c r="I13" i="24"/>
  <c r="I14" i="24"/>
  <c r="I3" i="24"/>
  <c r="I37" i="24"/>
  <c r="I40" i="24"/>
  <c r="I41" i="24"/>
  <c r="I42" i="24"/>
  <c r="I28" i="24"/>
  <c r="I47" i="24"/>
  <c r="H15" i="24"/>
  <c r="M14" i="24"/>
  <c r="J14" i="24"/>
  <c r="G14" i="24"/>
  <c r="H14" i="24"/>
  <c r="F14" i="24"/>
  <c r="M13" i="24"/>
  <c r="J13" i="24"/>
  <c r="H13" i="24"/>
  <c r="G13" i="24"/>
  <c r="M12" i="24"/>
  <c r="J12" i="24"/>
  <c r="H12" i="24"/>
  <c r="G12" i="24"/>
  <c r="M11" i="24"/>
  <c r="J11" i="24"/>
  <c r="H11" i="24"/>
  <c r="G11" i="24"/>
  <c r="F11" i="24"/>
  <c r="M10" i="24"/>
  <c r="J10" i="24"/>
  <c r="G10" i="24"/>
  <c r="H10" i="24"/>
  <c r="F10" i="24"/>
  <c r="M9" i="24"/>
  <c r="J9" i="24"/>
  <c r="H9" i="24"/>
  <c r="G9" i="24"/>
  <c r="F9" i="24"/>
  <c r="M8" i="24"/>
  <c r="J8" i="24"/>
  <c r="G8" i="24"/>
  <c r="H8" i="24"/>
  <c r="F8" i="24"/>
  <c r="M7" i="24"/>
  <c r="J7" i="24"/>
  <c r="H7" i="24"/>
  <c r="H5" i="24"/>
  <c r="H6" i="24"/>
  <c r="H3" i="24"/>
  <c r="G7" i="24"/>
  <c r="M6" i="24"/>
  <c r="J6" i="24"/>
  <c r="G6" i="24"/>
  <c r="M5" i="24"/>
  <c r="M3" i="24"/>
  <c r="M44" i="24"/>
  <c r="M28" i="24"/>
  <c r="M47" i="24"/>
  <c r="J5" i="24"/>
  <c r="M3" i="7"/>
  <c r="L3" i="7"/>
  <c r="F35" i="7"/>
  <c r="K35" i="25"/>
  <c r="F32" i="7"/>
  <c r="K32" i="25"/>
  <c r="F30" i="7"/>
  <c r="K30" i="25"/>
  <c r="M3" i="10"/>
  <c r="L3" i="10"/>
  <c r="H3" i="10"/>
  <c r="F32" i="10"/>
  <c r="N32" i="25"/>
  <c r="M3" i="2"/>
  <c r="L3" i="2"/>
  <c r="J3" i="2"/>
  <c r="J47" i="2"/>
  <c r="J44" i="24"/>
  <c r="H3" i="2"/>
  <c r="H47" i="2"/>
  <c r="Q40" i="25"/>
  <c r="Q40" i="35"/>
  <c r="Q37" i="25"/>
  <c r="F32" i="9"/>
  <c r="M32" i="25"/>
  <c r="G15" i="24"/>
  <c r="F15" i="24"/>
  <c r="G5" i="24"/>
  <c r="M3" i="9"/>
  <c r="M28" i="9"/>
  <c r="M47" i="9"/>
  <c r="L3" i="9"/>
  <c r="L28" i="9"/>
  <c r="L47" i="9"/>
  <c r="H3" i="9"/>
  <c r="M3" i="8"/>
  <c r="H3" i="8"/>
  <c r="F31" i="8"/>
  <c r="L31" i="25"/>
  <c r="F33" i="8"/>
  <c r="L33" i="25"/>
  <c r="L3" i="4"/>
  <c r="H3" i="4"/>
  <c r="F32" i="4"/>
  <c r="H32" i="25"/>
  <c r="F30" i="4"/>
  <c r="H30" i="25"/>
  <c r="L3" i="5"/>
  <c r="F41" i="5"/>
  <c r="I41" i="25"/>
  <c r="F37" i="5"/>
  <c r="I37" i="25"/>
  <c r="H3" i="5"/>
  <c r="F42" i="5"/>
  <c r="I42" i="25"/>
  <c r="F36" i="5"/>
  <c r="F35" i="5"/>
  <c r="I35" i="25"/>
  <c r="F32" i="5"/>
  <c r="I32" i="25"/>
  <c r="F29" i="5"/>
  <c r="I29" i="25"/>
  <c r="F30" i="5"/>
  <c r="I30" i="25"/>
  <c r="F31" i="5"/>
  <c r="I31" i="25"/>
  <c r="F33" i="5"/>
  <c r="I33" i="25"/>
  <c r="F34" i="5"/>
  <c r="I34" i="25"/>
  <c r="I36" i="25"/>
  <c r="F38" i="5"/>
  <c r="I38" i="25"/>
  <c r="F39" i="5"/>
  <c r="I39" i="25"/>
  <c r="F40" i="5"/>
  <c r="I40" i="25"/>
  <c r="F43" i="5"/>
  <c r="I43" i="25"/>
  <c r="F44" i="5"/>
  <c r="I44" i="25"/>
  <c r="F45" i="5"/>
  <c r="I45" i="25"/>
  <c r="I28" i="25"/>
  <c r="F5" i="5"/>
  <c r="I5" i="25"/>
  <c r="F6" i="5"/>
  <c r="I6" i="25"/>
  <c r="F7" i="5"/>
  <c r="I7" i="25"/>
  <c r="F8" i="5"/>
  <c r="I8" i="25"/>
  <c r="F9" i="5"/>
  <c r="I9" i="25"/>
  <c r="F10" i="5"/>
  <c r="I10" i="25"/>
  <c r="F11" i="5"/>
  <c r="I11" i="25"/>
  <c r="F12" i="5"/>
  <c r="I12" i="25"/>
  <c r="F13" i="5"/>
  <c r="I13" i="25"/>
  <c r="F14" i="5"/>
  <c r="I14" i="25"/>
  <c r="F15" i="5"/>
  <c r="I15" i="25"/>
  <c r="F16" i="5"/>
  <c r="I16" i="25"/>
  <c r="F17" i="5"/>
  <c r="I17" i="25"/>
  <c r="F18" i="5"/>
  <c r="I18" i="25"/>
  <c r="F19" i="5"/>
  <c r="I19" i="25"/>
  <c r="F20" i="5"/>
  <c r="I20" i="25"/>
  <c r="F21" i="5"/>
  <c r="I21" i="25"/>
  <c r="F22" i="5"/>
  <c r="I22" i="25"/>
  <c r="F23" i="5"/>
  <c r="I23" i="25"/>
  <c r="F24" i="5"/>
  <c r="I24" i="25"/>
  <c r="F25" i="5"/>
  <c r="I25" i="25"/>
  <c r="F26" i="5"/>
  <c r="I26" i="25"/>
  <c r="F27" i="5"/>
  <c r="I27" i="25"/>
  <c r="I3" i="25"/>
  <c r="I47" i="25"/>
  <c r="T17" i="23"/>
  <c r="T18" i="23"/>
  <c r="T19" i="23"/>
  <c r="R19" i="36"/>
  <c r="T20" i="23"/>
  <c r="T21" i="23"/>
  <c r="T22" i="23"/>
  <c r="T23" i="23"/>
  <c r="T24" i="23"/>
  <c r="T25" i="23"/>
  <c r="T26" i="23"/>
  <c r="T27" i="23"/>
  <c r="M3" i="20"/>
  <c r="M44" i="20"/>
  <c r="Z44" i="23"/>
  <c r="W44" i="25"/>
  <c r="P44" i="26"/>
  <c r="H3" i="20"/>
  <c r="H44" i="20"/>
  <c r="H28" i="20"/>
  <c r="I42" i="22"/>
  <c r="I39" i="22"/>
  <c r="G39" i="22"/>
  <c r="H3" i="16"/>
  <c r="H44" i="16"/>
  <c r="H28" i="16"/>
  <c r="F7" i="12"/>
  <c r="F8" i="12"/>
  <c r="I6" i="23"/>
  <c r="F9" i="12"/>
  <c r="I7" i="23"/>
  <c r="F10" i="12"/>
  <c r="I8" i="23"/>
  <c r="F11" i="12"/>
  <c r="F12" i="12"/>
  <c r="F13" i="12"/>
  <c r="I11" i="23"/>
  <c r="F14" i="12"/>
  <c r="I12" i="23"/>
  <c r="F15" i="12"/>
  <c r="I13" i="23"/>
  <c r="F16" i="12"/>
  <c r="F17" i="12"/>
  <c r="I15" i="23"/>
  <c r="F6" i="19"/>
  <c r="F32" i="39"/>
  <c r="G32" i="23"/>
  <c r="F45" i="11"/>
  <c r="H45" i="23"/>
  <c r="F43" i="11"/>
  <c r="H43" i="23"/>
  <c r="F34" i="11"/>
  <c r="F27" i="11"/>
  <c r="H27" i="23"/>
  <c r="F5" i="11"/>
  <c r="F6" i="11"/>
  <c r="F7" i="11"/>
  <c r="H7" i="23"/>
  <c r="F8" i="11"/>
  <c r="H8" i="23"/>
  <c r="F9" i="11"/>
  <c r="F10" i="11"/>
  <c r="H10" i="23"/>
  <c r="F11" i="11"/>
  <c r="H11" i="23"/>
  <c r="F12" i="11"/>
  <c r="H12" i="23"/>
  <c r="F13" i="11"/>
  <c r="F14" i="11"/>
  <c r="H14" i="23"/>
  <c r="F15" i="11"/>
  <c r="H15" i="23"/>
  <c r="F40" i="6"/>
  <c r="J40" i="25"/>
  <c r="H3" i="6"/>
  <c r="H28" i="6"/>
  <c r="H47" i="6"/>
  <c r="F37" i="6"/>
  <c r="J37" i="25"/>
  <c r="Y33" i="26"/>
  <c r="Y34" i="26"/>
  <c r="Y35" i="26"/>
  <c r="Y36" i="26"/>
  <c r="Y37" i="26"/>
  <c r="Y38" i="26"/>
  <c r="Y39" i="26"/>
  <c r="Y40" i="26"/>
  <c r="Y41" i="26"/>
  <c r="Y42" i="26"/>
  <c r="Y43" i="26"/>
  <c r="Y44" i="26"/>
  <c r="Y29" i="26"/>
  <c r="Y30" i="26"/>
  <c r="Y31" i="26"/>
  <c r="T32" i="26"/>
  <c r="Y32" i="26"/>
  <c r="R45" i="24"/>
  <c r="R44" i="24"/>
  <c r="Y44" i="25"/>
  <c r="R43" i="24"/>
  <c r="Y43" i="25"/>
  <c r="R38" i="24"/>
  <c r="Y38" i="25"/>
  <c r="R34" i="24"/>
  <c r="Y34" i="25"/>
  <c r="R29" i="24"/>
  <c r="Y29" i="25"/>
  <c r="R27" i="24"/>
  <c r="Y27" i="25"/>
  <c r="R26" i="24"/>
  <c r="Y26" i="25"/>
  <c r="R25" i="24"/>
  <c r="Y25" i="25"/>
  <c r="R24" i="24"/>
  <c r="Y24" i="25"/>
  <c r="R23" i="24"/>
  <c r="Y23" i="25"/>
  <c r="R22" i="24"/>
  <c r="Y22" i="25"/>
  <c r="R21" i="24"/>
  <c r="Y21" i="25"/>
  <c r="R20" i="24"/>
  <c r="Y20" i="25"/>
  <c r="R19" i="24"/>
  <c r="Y19" i="25"/>
  <c r="R18" i="24"/>
  <c r="Y18" i="25"/>
  <c r="R17" i="24"/>
  <c r="Y17" i="25"/>
  <c r="R16" i="24"/>
  <c r="Y16" i="25"/>
  <c r="R15" i="24"/>
  <c r="Y15" i="25"/>
  <c r="R14" i="24"/>
  <c r="Y14" i="25"/>
  <c r="R13" i="24"/>
  <c r="R12" i="24"/>
  <c r="Y12" i="25"/>
  <c r="R11" i="24"/>
  <c r="Y11" i="25"/>
  <c r="R10" i="24"/>
  <c r="Y10" i="25"/>
  <c r="R9" i="24"/>
  <c r="Y9" i="25"/>
  <c r="R5" i="24"/>
  <c r="Y5" i="25"/>
  <c r="R6" i="24"/>
  <c r="Y6" i="25"/>
  <c r="R7" i="24"/>
  <c r="Y7" i="25"/>
  <c r="R8" i="24"/>
  <c r="Y8" i="25"/>
  <c r="Y13" i="25"/>
  <c r="Y4" i="25"/>
  <c r="L3" i="15"/>
  <c r="P30" i="43"/>
  <c r="P4" i="43"/>
  <c r="P3" i="43"/>
  <c r="O30" i="43"/>
  <c r="O4" i="43"/>
  <c r="O3" i="43"/>
  <c r="N30" i="43"/>
  <c r="N4" i="43"/>
  <c r="N3" i="43"/>
  <c r="M30" i="43"/>
  <c r="M4" i="43"/>
  <c r="M3" i="43"/>
  <c r="L30" i="43"/>
  <c r="L4" i="43"/>
  <c r="L3" i="43"/>
  <c r="K30" i="43"/>
  <c r="K4" i="43"/>
  <c r="K3" i="43"/>
  <c r="J30" i="43"/>
  <c r="J4" i="43"/>
  <c r="J3" i="43"/>
  <c r="I30" i="43"/>
  <c r="I4" i="43"/>
  <c r="I3" i="43"/>
  <c r="H30" i="43"/>
  <c r="H4" i="43"/>
  <c r="H3" i="43"/>
  <c r="S44" i="26"/>
  <c r="F50" i="25"/>
  <c r="O50" i="25"/>
  <c r="G50" i="25"/>
  <c r="H50" i="25"/>
  <c r="I50" i="25"/>
  <c r="J50" i="25"/>
  <c r="K50" i="25"/>
  <c r="L50" i="25"/>
  <c r="M50" i="25"/>
  <c r="N50" i="25"/>
  <c r="F7" i="10"/>
  <c r="N7" i="25"/>
  <c r="G4" i="9"/>
  <c r="G46" i="9"/>
  <c r="F15" i="10"/>
  <c r="N15" i="25"/>
  <c r="R4" i="10"/>
  <c r="W46" i="10"/>
  <c r="X46" i="2"/>
  <c r="V46" i="8"/>
  <c r="G4" i="20"/>
  <c r="R4" i="20"/>
  <c r="R46" i="20"/>
  <c r="G3" i="39"/>
  <c r="G4" i="39"/>
  <c r="R4" i="40"/>
  <c r="R46" i="40"/>
  <c r="F5" i="40"/>
  <c r="F5" i="23"/>
  <c r="F6" i="40"/>
  <c r="F6" i="23"/>
  <c r="F7" i="40"/>
  <c r="F7" i="23"/>
  <c r="F8" i="40"/>
  <c r="F9" i="40"/>
  <c r="F10" i="40"/>
  <c r="F10" i="23"/>
  <c r="F11" i="40"/>
  <c r="F12" i="40"/>
  <c r="F12" i="23"/>
  <c r="F13" i="40"/>
  <c r="F14" i="40"/>
  <c r="F14" i="23"/>
  <c r="F15" i="40"/>
  <c r="F15" i="23"/>
  <c r="F16" i="40"/>
  <c r="F17" i="40"/>
  <c r="F17" i="23"/>
  <c r="F18" i="40"/>
  <c r="F18" i="23"/>
  <c r="F19" i="40"/>
  <c r="F19" i="23"/>
  <c r="F20" i="40"/>
  <c r="F21" i="40"/>
  <c r="F21" i="23"/>
  <c r="F22" i="40"/>
  <c r="F22" i="23"/>
  <c r="F23" i="40"/>
  <c r="F24" i="40"/>
  <c r="F25" i="40"/>
  <c r="F26" i="40"/>
  <c r="F27" i="40"/>
  <c r="G4" i="40"/>
  <c r="G46" i="40"/>
  <c r="J3" i="40"/>
  <c r="L3" i="40"/>
  <c r="L44" i="40"/>
  <c r="L3" i="11"/>
  <c r="L44" i="11"/>
  <c r="L3" i="18"/>
  <c r="L44" i="18"/>
  <c r="L3" i="19"/>
  <c r="L44" i="19"/>
  <c r="L3" i="20"/>
  <c r="L44" i="20"/>
  <c r="Y44" i="23"/>
  <c r="H4" i="11"/>
  <c r="H46" i="11"/>
  <c r="G4" i="5"/>
  <c r="G46" i="5"/>
  <c r="T38" i="23"/>
  <c r="Q38" i="25"/>
  <c r="J38" i="26"/>
  <c r="R49" i="23"/>
  <c r="F49" i="26"/>
  <c r="T6" i="23"/>
  <c r="R6" i="36"/>
  <c r="T8" i="23"/>
  <c r="T9" i="23"/>
  <c r="R9" i="36"/>
  <c r="T10" i="23"/>
  <c r="R10" i="36"/>
  <c r="T11" i="23"/>
  <c r="T12" i="23"/>
  <c r="R12" i="36"/>
  <c r="T13" i="23"/>
  <c r="T14" i="23"/>
  <c r="T15" i="23"/>
  <c r="R15" i="36"/>
  <c r="T16" i="23"/>
  <c r="R16" i="36"/>
  <c r="U5" i="23"/>
  <c r="U6" i="23"/>
  <c r="U7" i="23"/>
  <c r="R7" i="25"/>
  <c r="K7" i="26"/>
  <c r="U8" i="23"/>
  <c r="U9" i="23"/>
  <c r="U10" i="23"/>
  <c r="U11" i="23"/>
  <c r="U12" i="23"/>
  <c r="U13" i="23"/>
  <c r="U14" i="23"/>
  <c r="U15" i="23"/>
  <c r="U16" i="23"/>
  <c r="U17" i="23"/>
  <c r="U18" i="23"/>
  <c r="U19" i="23"/>
  <c r="R19" i="25"/>
  <c r="K19" i="26"/>
  <c r="U20" i="23"/>
  <c r="U21" i="23"/>
  <c r="U22" i="23"/>
  <c r="U23" i="23"/>
  <c r="R23" i="25"/>
  <c r="K23" i="26"/>
  <c r="U24" i="23"/>
  <c r="U25" i="23"/>
  <c r="U26" i="23"/>
  <c r="U27" i="23"/>
  <c r="W5" i="23"/>
  <c r="W6" i="23"/>
  <c r="W7" i="23"/>
  <c r="W8" i="23"/>
  <c r="W9" i="23"/>
  <c r="W10" i="23"/>
  <c r="W11" i="23"/>
  <c r="W12" i="23"/>
  <c r="T12" i="25"/>
  <c r="M12" i="26"/>
  <c r="W13" i="23"/>
  <c r="W14" i="23"/>
  <c r="W15" i="23"/>
  <c r="W16" i="23"/>
  <c r="T16" i="25"/>
  <c r="M16" i="26"/>
  <c r="W17" i="23"/>
  <c r="W18" i="23"/>
  <c r="W19" i="23"/>
  <c r="W20" i="23"/>
  <c r="W21" i="23"/>
  <c r="W22" i="23"/>
  <c r="W23" i="23"/>
  <c r="W24" i="23"/>
  <c r="W25" i="23"/>
  <c r="W26" i="23"/>
  <c r="W27" i="23"/>
  <c r="Y5" i="23"/>
  <c r="Y6" i="23"/>
  <c r="Y7" i="23"/>
  <c r="Y8" i="23"/>
  <c r="Y9" i="23"/>
  <c r="Y10" i="23"/>
  <c r="Y11" i="23"/>
  <c r="Y12" i="23"/>
  <c r="Y13" i="23"/>
  <c r="V13" i="25"/>
  <c r="O13" i="26"/>
  <c r="Y14" i="23"/>
  <c r="Y15" i="23"/>
  <c r="Y16" i="23"/>
  <c r="Y17" i="23"/>
  <c r="V17" i="25"/>
  <c r="N17" i="26"/>
  <c r="Y18" i="23"/>
  <c r="Y19" i="23"/>
  <c r="Y20" i="23"/>
  <c r="Y21" i="23"/>
  <c r="Y22" i="23"/>
  <c r="Y23" i="23"/>
  <c r="Y24" i="23"/>
  <c r="Y25" i="23"/>
  <c r="V25" i="25"/>
  <c r="N25" i="26"/>
  <c r="Y26" i="23"/>
  <c r="Y27" i="23"/>
  <c r="Z5" i="23"/>
  <c r="Z6" i="23"/>
  <c r="Z7" i="23"/>
  <c r="Z8" i="23"/>
  <c r="Z9" i="23"/>
  <c r="Z10" i="23"/>
  <c r="W10" i="25"/>
  <c r="P10" i="26"/>
  <c r="Z11" i="23"/>
  <c r="Z12" i="23"/>
  <c r="Z13" i="23"/>
  <c r="Z14" i="23"/>
  <c r="W14" i="25"/>
  <c r="P14" i="26"/>
  <c r="Z15" i="23"/>
  <c r="Z16" i="23"/>
  <c r="Z17" i="23"/>
  <c r="Z18" i="23"/>
  <c r="W18" i="25"/>
  <c r="P18" i="26"/>
  <c r="Z19" i="23"/>
  <c r="Z20" i="23"/>
  <c r="Z21" i="23"/>
  <c r="Z22" i="23"/>
  <c r="W22" i="25"/>
  <c r="P22" i="26"/>
  <c r="Z23" i="23"/>
  <c r="Z24" i="23"/>
  <c r="Z25" i="23"/>
  <c r="Z26" i="23"/>
  <c r="W26" i="25"/>
  <c r="P26" i="26"/>
  <c r="Z27" i="23"/>
  <c r="S30" i="25"/>
  <c r="S45" i="25"/>
  <c r="L45" i="26"/>
  <c r="W29" i="23"/>
  <c r="W30" i="23"/>
  <c r="W31" i="23"/>
  <c r="W32" i="23"/>
  <c r="W34" i="23"/>
  <c r="W35" i="23"/>
  <c r="W36" i="23"/>
  <c r="T36" i="25"/>
  <c r="W37" i="23"/>
  <c r="W38" i="23"/>
  <c r="W39" i="23"/>
  <c r="T39" i="25"/>
  <c r="M39" i="26"/>
  <c r="W40" i="23"/>
  <c r="W41" i="23"/>
  <c r="W42" i="23"/>
  <c r="W43" i="23"/>
  <c r="W45" i="23"/>
  <c r="T45" i="25"/>
  <c r="Y29" i="23"/>
  <c r="Y30" i="23"/>
  <c r="Y31" i="23"/>
  <c r="Y32" i="23"/>
  <c r="Y34" i="23"/>
  <c r="Y35" i="23"/>
  <c r="Y36" i="23"/>
  <c r="Y37" i="23"/>
  <c r="Y38" i="23"/>
  <c r="Y39" i="23"/>
  <c r="Y40" i="23"/>
  <c r="Y41" i="23"/>
  <c r="Y42" i="23"/>
  <c r="Y43" i="23"/>
  <c r="Y45" i="23"/>
  <c r="V45" i="25"/>
  <c r="Z29" i="23"/>
  <c r="Z30" i="23"/>
  <c r="Z31" i="23"/>
  <c r="Z32" i="23"/>
  <c r="W32" i="25"/>
  <c r="P32" i="26"/>
  <c r="Z34" i="23"/>
  <c r="W34" i="25"/>
  <c r="P34" i="26"/>
  <c r="Z35" i="23"/>
  <c r="Z36" i="23"/>
  <c r="Z37" i="23"/>
  <c r="Z38" i="23"/>
  <c r="Z39" i="23"/>
  <c r="Z40" i="23"/>
  <c r="Z41" i="23"/>
  <c r="Z42" i="23"/>
  <c r="W42" i="25"/>
  <c r="P42" i="26"/>
  <c r="Z43" i="23"/>
  <c r="Z45" i="23"/>
  <c r="T29" i="23"/>
  <c r="T30" i="23"/>
  <c r="T34" i="23"/>
  <c r="T44" i="23"/>
  <c r="R44" i="36"/>
  <c r="T45" i="23"/>
  <c r="U29" i="23"/>
  <c r="U30" i="23"/>
  <c r="X30" i="25"/>
  <c r="U31" i="23"/>
  <c r="U32" i="23"/>
  <c r="R32" i="25"/>
  <c r="K32" i="26"/>
  <c r="U34" i="23"/>
  <c r="R34" i="25"/>
  <c r="K34" i="26"/>
  <c r="U35" i="23"/>
  <c r="U36" i="23"/>
  <c r="R36" i="25"/>
  <c r="K36" i="26"/>
  <c r="U37" i="23"/>
  <c r="U38" i="23"/>
  <c r="U39" i="23"/>
  <c r="U40" i="23"/>
  <c r="R40" i="25"/>
  <c r="K40" i="26"/>
  <c r="U41" i="23"/>
  <c r="U42" i="23"/>
  <c r="R42" i="25"/>
  <c r="K42" i="26"/>
  <c r="U43" i="23"/>
  <c r="U45" i="23"/>
  <c r="R45" i="25"/>
  <c r="F38" i="40"/>
  <c r="F38" i="23"/>
  <c r="Y46" i="23"/>
  <c r="S29" i="25"/>
  <c r="L29" i="26"/>
  <c r="S32" i="25"/>
  <c r="L32" i="26"/>
  <c r="S33" i="25"/>
  <c r="L33" i="26"/>
  <c r="S34" i="25"/>
  <c r="S36" i="25"/>
  <c r="L36" i="26"/>
  <c r="S38" i="25"/>
  <c r="T29" i="25"/>
  <c r="M29" i="26"/>
  <c r="T30" i="25"/>
  <c r="T31" i="25"/>
  <c r="T32" i="25"/>
  <c r="M32" i="26"/>
  <c r="T33" i="25"/>
  <c r="M33" i="26"/>
  <c r="T34" i="25"/>
  <c r="T35" i="25"/>
  <c r="M35" i="26"/>
  <c r="T37" i="25"/>
  <c r="T38" i="25"/>
  <c r="M38" i="26"/>
  <c r="T40" i="25"/>
  <c r="M40" i="26"/>
  <c r="T41" i="25"/>
  <c r="T42" i="25"/>
  <c r="T43" i="25"/>
  <c r="M43" i="26"/>
  <c r="V29" i="25"/>
  <c r="V30" i="25"/>
  <c r="V31" i="25"/>
  <c r="O31" i="26"/>
  <c r="V32" i="25"/>
  <c r="V33" i="25"/>
  <c r="O33" i="26"/>
  <c r="V34" i="25"/>
  <c r="V35" i="25"/>
  <c r="O35" i="26"/>
  <c r="V36" i="25"/>
  <c r="V37" i="25"/>
  <c r="O37" i="26"/>
  <c r="V38" i="25"/>
  <c r="V39" i="25"/>
  <c r="N39" i="26"/>
  <c r="V40" i="25"/>
  <c r="V41" i="25"/>
  <c r="V42" i="25"/>
  <c r="V43" i="25"/>
  <c r="W29" i="25"/>
  <c r="P29" i="26"/>
  <c r="W30" i="25"/>
  <c r="W31" i="25"/>
  <c r="W33" i="25"/>
  <c r="P33" i="26"/>
  <c r="W35" i="25"/>
  <c r="W36" i="25"/>
  <c r="W37" i="25"/>
  <c r="W38" i="25"/>
  <c r="P38" i="26"/>
  <c r="W39" i="25"/>
  <c r="W40" i="25"/>
  <c r="W41" i="25"/>
  <c r="W43" i="25"/>
  <c r="W45" i="25"/>
  <c r="W28" i="25"/>
  <c r="S6" i="25"/>
  <c r="T6" i="25"/>
  <c r="V6" i="25"/>
  <c r="W6" i="25"/>
  <c r="T7" i="25"/>
  <c r="V7" i="25"/>
  <c r="O7" i="26"/>
  <c r="W7" i="25"/>
  <c r="S8" i="25"/>
  <c r="L8" i="26"/>
  <c r="T8" i="25"/>
  <c r="V8" i="25"/>
  <c r="W8" i="25"/>
  <c r="W5" i="25"/>
  <c r="W9" i="25"/>
  <c r="W11" i="25"/>
  <c r="W12" i="25"/>
  <c r="W13" i="25"/>
  <c r="W15" i="25"/>
  <c r="W16" i="25"/>
  <c r="W17" i="25"/>
  <c r="W19" i="25"/>
  <c r="W20" i="25"/>
  <c r="W21" i="25"/>
  <c r="W23" i="25"/>
  <c r="W24" i="25"/>
  <c r="W25" i="25"/>
  <c r="W27" i="25"/>
  <c r="W3" i="25"/>
  <c r="S9" i="25"/>
  <c r="L9" i="26"/>
  <c r="T9" i="25"/>
  <c r="V9" i="25"/>
  <c r="S10" i="25"/>
  <c r="T10" i="25"/>
  <c r="V10" i="25"/>
  <c r="N10" i="26"/>
  <c r="S11" i="25"/>
  <c r="L11" i="26"/>
  <c r="T11" i="25"/>
  <c r="V11" i="25"/>
  <c r="S12" i="25"/>
  <c r="L12" i="26"/>
  <c r="V12" i="25"/>
  <c r="S13" i="25"/>
  <c r="L13" i="26"/>
  <c r="T13" i="25"/>
  <c r="M13" i="26"/>
  <c r="S14" i="25"/>
  <c r="T14" i="25"/>
  <c r="T5" i="25"/>
  <c r="T15" i="25"/>
  <c r="T17" i="25"/>
  <c r="T18" i="25"/>
  <c r="T19" i="25"/>
  <c r="T20" i="25"/>
  <c r="T21" i="25"/>
  <c r="T22" i="25"/>
  <c r="T23" i="25"/>
  <c r="T24" i="25"/>
  <c r="T25" i="25"/>
  <c r="T26" i="25"/>
  <c r="T27" i="25"/>
  <c r="T3" i="25"/>
  <c r="V14" i="25"/>
  <c r="S15" i="25"/>
  <c r="L15" i="26"/>
  <c r="V15" i="25"/>
  <c r="S16" i="25"/>
  <c r="L16" i="26"/>
  <c r="V16" i="25"/>
  <c r="S17" i="25"/>
  <c r="L17" i="26"/>
  <c r="M17" i="26"/>
  <c r="P17" i="26"/>
  <c r="S18" i="25"/>
  <c r="M18" i="26"/>
  <c r="V18" i="25"/>
  <c r="N18" i="26"/>
  <c r="M19" i="26"/>
  <c r="V19" i="25"/>
  <c r="P19" i="26"/>
  <c r="S20" i="25"/>
  <c r="L20" i="26"/>
  <c r="V20" i="25"/>
  <c r="S21" i="25"/>
  <c r="L21" i="26"/>
  <c r="M21" i="26"/>
  <c r="V21" i="25"/>
  <c r="S22" i="25"/>
  <c r="V22" i="25"/>
  <c r="N22" i="26"/>
  <c r="V23" i="25"/>
  <c r="S24" i="25"/>
  <c r="L24" i="26"/>
  <c r="M24" i="26"/>
  <c r="V24" i="25"/>
  <c r="S25" i="25"/>
  <c r="L25" i="26"/>
  <c r="M25" i="26"/>
  <c r="P25" i="26"/>
  <c r="S26" i="25"/>
  <c r="V26" i="25"/>
  <c r="N26" i="26"/>
  <c r="S27" i="25"/>
  <c r="L27" i="26"/>
  <c r="V27" i="25"/>
  <c r="Q29" i="25"/>
  <c r="Q34" i="25"/>
  <c r="Q34" i="35"/>
  <c r="Q39" i="25"/>
  <c r="Q43" i="25"/>
  <c r="Q44" i="25"/>
  <c r="F45" i="2"/>
  <c r="F45" i="25"/>
  <c r="F45" i="3"/>
  <c r="G45" i="25"/>
  <c r="F45" i="4"/>
  <c r="H45" i="25"/>
  <c r="F45" i="6"/>
  <c r="J45" i="25"/>
  <c r="F45" i="7"/>
  <c r="K45" i="25"/>
  <c r="F45" i="8"/>
  <c r="L45" i="25"/>
  <c r="F45" i="9"/>
  <c r="M45" i="25"/>
  <c r="F45" i="10"/>
  <c r="N45" i="25"/>
  <c r="Q45" i="25"/>
  <c r="J45" i="26"/>
  <c r="R29" i="25"/>
  <c r="K29" i="26"/>
  <c r="R30" i="25"/>
  <c r="R31" i="25"/>
  <c r="K31" i="26"/>
  <c r="R33" i="25"/>
  <c r="K33" i="26"/>
  <c r="R35" i="25"/>
  <c r="R37" i="25"/>
  <c r="K37" i="26"/>
  <c r="R38" i="25"/>
  <c r="K38" i="26"/>
  <c r="R39" i="25"/>
  <c r="K39" i="26"/>
  <c r="R41" i="25"/>
  <c r="R43" i="25"/>
  <c r="Q6" i="25"/>
  <c r="Q5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3" i="25"/>
  <c r="R6" i="25"/>
  <c r="Q8" i="35"/>
  <c r="R8" i="25"/>
  <c r="K8" i="26"/>
  <c r="Q9" i="35"/>
  <c r="R9" i="25"/>
  <c r="R10" i="25"/>
  <c r="Q11" i="35"/>
  <c r="R11" i="25"/>
  <c r="Q12" i="35"/>
  <c r="R12" i="25"/>
  <c r="K12" i="26"/>
  <c r="R13" i="25"/>
  <c r="K13" i="26"/>
  <c r="Q14" i="35"/>
  <c r="R14" i="25"/>
  <c r="R15" i="25"/>
  <c r="Q16" i="35"/>
  <c r="R16" i="25"/>
  <c r="K16" i="26"/>
  <c r="Q17" i="35"/>
  <c r="R17" i="25"/>
  <c r="K17" i="26"/>
  <c r="R18" i="25"/>
  <c r="Q20" i="35"/>
  <c r="R20" i="25"/>
  <c r="K20" i="26"/>
  <c r="Q21" i="35"/>
  <c r="R21" i="25"/>
  <c r="R22" i="25"/>
  <c r="Q23" i="35"/>
  <c r="R24" i="25"/>
  <c r="K24" i="26"/>
  <c r="Q25" i="35"/>
  <c r="R25" i="25"/>
  <c r="R5" i="25"/>
  <c r="R26" i="25"/>
  <c r="R27" i="25"/>
  <c r="R3" i="25"/>
  <c r="Q27" i="35"/>
  <c r="V5" i="25"/>
  <c r="V3" i="25"/>
  <c r="S5" i="25"/>
  <c r="L5" i="26"/>
  <c r="K5" i="26"/>
  <c r="T5" i="23"/>
  <c r="J5" i="26"/>
  <c r="R5" i="36"/>
  <c r="Q24" i="35"/>
  <c r="G4" i="6"/>
  <c r="G46" i="6"/>
  <c r="G3" i="6"/>
  <c r="O49" i="25"/>
  <c r="N49" i="25"/>
  <c r="M49" i="25"/>
  <c r="L49" i="25"/>
  <c r="K49" i="25"/>
  <c r="J49" i="25"/>
  <c r="I49" i="25"/>
  <c r="H49" i="25"/>
  <c r="G49" i="25"/>
  <c r="F49" i="25"/>
  <c r="L3" i="3"/>
  <c r="M3" i="3"/>
  <c r="T7" i="23"/>
  <c r="R7" i="36"/>
  <c r="J4" i="14"/>
  <c r="J46" i="14"/>
  <c r="L4" i="14"/>
  <c r="M4" i="14"/>
  <c r="I4" i="14"/>
  <c r="I46" i="14"/>
  <c r="H4" i="14"/>
  <c r="G4" i="14"/>
  <c r="G46" i="14"/>
  <c r="J3" i="18"/>
  <c r="J44" i="18"/>
  <c r="J4" i="16"/>
  <c r="J46" i="16"/>
  <c r="L4" i="16"/>
  <c r="M4" i="16"/>
  <c r="M46" i="16"/>
  <c r="I4" i="16"/>
  <c r="H4" i="16"/>
  <c r="H46" i="16"/>
  <c r="G4" i="16"/>
  <c r="G46" i="16"/>
  <c r="R17" i="22"/>
  <c r="AB17" i="23"/>
  <c r="S17" i="33"/>
  <c r="R18" i="22"/>
  <c r="AB18" i="23"/>
  <c r="R19" i="22"/>
  <c r="AB19" i="23"/>
  <c r="S19" i="33"/>
  <c r="R22" i="22"/>
  <c r="AB22" i="23"/>
  <c r="R25" i="22"/>
  <c r="AB25" i="23"/>
  <c r="R4" i="5"/>
  <c r="R46" i="5"/>
  <c r="F29" i="4"/>
  <c r="F31" i="4"/>
  <c r="H31" i="25"/>
  <c r="F37" i="4"/>
  <c r="H37" i="25"/>
  <c r="F38" i="4"/>
  <c r="H38" i="25"/>
  <c r="F39" i="4"/>
  <c r="H39" i="25"/>
  <c r="F43" i="4"/>
  <c r="H43" i="25"/>
  <c r="M3" i="4"/>
  <c r="F28" i="5"/>
  <c r="F29" i="6"/>
  <c r="J29" i="25"/>
  <c r="F30" i="6"/>
  <c r="F32" i="6"/>
  <c r="J32" i="25"/>
  <c r="F34" i="6"/>
  <c r="J34" i="25"/>
  <c r="F35" i="6"/>
  <c r="J35" i="25"/>
  <c r="F36" i="6"/>
  <c r="J36" i="25"/>
  <c r="F38" i="6"/>
  <c r="J38" i="25"/>
  <c r="F42" i="6"/>
  <c r="J42" i="25"/>
  <c r="F43" i="6"/>
  <c r="J43" i="25"/>
  <c r="L3" i="6"/>
  <c r="M3" i="6"/>
  <c r="F29" i="7"/>
  <c r="K29" i="25"/>
  <c r="F29" i="2"/>
  <c r="F29" i="3"/>
  <c r="G29" i="25"/>
  <c r="F29" i="8"/>
  <c r="L29" i="25"/>
  <c r="F29" i="9"/>
  <c r="F29" i="10"/>
  <c r="N29" i="25"/>
  <c r="F31" i="7"/>
  <c r="K31" i="25"/>
  <c r="F31" i="2"/>
  <c r="F31" i="25"/>
  <c r="F31" i="3"/>
  <c r="F31" i="9"/>
  <c r="M31" i="25"/>
  <c r="F31" i="10"/>
  <c r="N31" i="25"/>
  <c r="F32" i="3"/>
  <c r="G32" i="25"/>
  <c r="F32" i="8"/>
  <c r="L32" i="25"/>
  <c r="F33" i="7"/>
  <c r="K33" i="25"/>
  <c r="F33" i="2"/>
  <c r="F33" i="25"/>
  <c r="F33" i="3"/>
  <c r="G33" i="25"/>
  <c r="F33" i="4"/>
  <c r="H33" i="25"/>
  <c r="F33" i="9"/>
  <c r="M33" i="25"/>
  <c r="F33" i="10"/>
  <c r="N33" i="25"/>
  <c r="F35" i="2"/>
  <c r="F35" i="25"/>
  <c r="F29" i="25"/>
  <c r="F30" i="2"/>
  <c r="F30" i="25"/>
  <c r="F32" i="2"/>
  <c r="F32" i="25"/>
  <c r="F34" i="2"/>
  <c r="F34" i="25"/>
  <c r="F36" i="2"/>
  <c r="F36" i="25"/>
  <c r="F37" i="2"/>
  <c r="F37" i="25"/>
  <c r="F38" i="2"/>
  <c r="F38" i="25"/>
  <c r="F39" i="2"/>
  <c r="F39" i="25"/>
  <c r="F40" i="2"/>
  <c r="F40" i="25"/>
  <c r="F41" i="2"/>
  <c r="F41" i="25"/>
  <c r="F42" i="2"/>
  <c r="F42" i="25"/>
  <c r="F43" i="2"/>
  <c r="F43" i="25"/>
  <c r="F44" i="2"/>
  <c r="F44" i="25"/>
  <c r="F28" i="25"/>
  <c r="F5" i="2"/>
  <c r="F5" i="25"/>
  <c r="F6" i="2"/>
  <c r="F6" i="25"/>
  <c r="F7" i="2"/>
  <c r="F7" i="25"/>
  <c r="F8" i="2"/>
  <c r="F8" i="25"/>
  <c r="F9" i="2"/>
  <c r="F9" i="25"/>
  <c r="F10" i="2"/>
  <c r="F10" i="25"/>
  <c r="F11" i="2"/>
  <c r="F11" i="25"/>
  <c r="F12" i="2"/>
  <c r="F12" i="25"/>
  <c r="F13" i="2"/>
  <c r="F13" i="25"/>
  <c r="F14" i="2"/>
  <c r="F14" i="25"/>
  <c r="F15" i="2"/>
  <c r="F15" i="25"/>
  <c r="F16" i="2"/>
  <c r="F16" i="25"/>
  <c r="F17" i="2"/>
  <c r="F17" i="25"/>
  <c r="F18" i="2"/>
  <c r="F18" i="25"/>
  <c r="F19" i="2"/>
  <c r="F19" i="25"/>
  <c r="F20" i="2"/>
  <c r="F20" i="25"/>
  <c r="F21" i="2"/>
  <c r="F21" i="25"/>
  <c r="F22" i="2"/>
  <c r="F22" i="25"/>
  <c r="F23" i="2"/>
  <c r="F23" i="25"/>
  <c r="F24" i="2"/>
  <c r="F24" i="25"/>
  <c r="F25" i="2"/>
  <c r="F25" i="25"/>
  <c r="F26" i="2"/>
  <c r="F26" i="25"/>
  <c r="F27" i="2"/>
  <c r="F27" i="25"/>
  <c r="F3" i="25"/>
  <c r="F47" i="25"/>
  <c r="F35" i="3"/>
  <c r="G35" i="25"/>
  <c r="F35" i="4"/>
  <c r="F35" i="8"/>
  <c r="L35" i="25"/>
  <c r="F35" i="9"/>
  <c r="M35" i="25"/>
  <c r="F35" i="10"/>
  <c r="N35" i="25"/>
  <c r="F36" i="7"/>
  <c r="K36" i="25"/>
  <c r="F36" i="3"/>
  <c r="G36" i="25"/>
  <c r="F36" i="8"/>
  <c r="L36" i="25"/>
  <c r="F36" i="9"/>
  <c r="M36" i="25"/>
  <c r="F36" i="4"/>
  <c r="H36" i="25"/>
  <c r="F36" i="10"/>
  <c r="N36" i="25"/>
  <c r="O36" i="25"/>
  <c r="Q36" i="32"/>
  <c r="F38" i="7"/>
  <c r="F34" i="7"/>
  <c r="F43" i="7"/>
  <c r="F44" i="7"/>
  <c r="F5" i="7"/>
  <c r="F6" i="7"/>
  <c r="F7" i="7"/>
  <c r="F8" i="7"/>
  <c r="F9" i="7"/>
  <c r="F10" i="7"/>
  <c r="F11" i="7"/>
  <c r="F12" i="7"/>
  <c r="F13" i="7"/>
  <c r="F14" i="7"/>
  <c r="F15" i="7"/>
  <c r="F4" i="7"/>
  <c r="F27" i="7"/>
  <c r="F46" i="7"/>
  <c r="K38" i="25"/>
  <c r="F38" i="3"/>
  <c r="G38" i="25"/>
  <c r="F38" i="8"/>
  <c r="L38" i="25"/>
  <c r="F38" i="9"/>
  <c r="M38" i="25"/>
  <c r="F38" i="10"/>
  <c r="N38" i="25"/>
  <c r="S39" i="25"/>
  <c r="L39" i="26"/>
  <c r="F39" i="7"/>
  <c r="K39" i="25"/>
  <c r="S40" i="25"/>
  <c r="F42" i="7"/>
  <c r="K42" i="25"/>
  <c r="F42" i="3"/>
  <c r="G42" i="25"/>
  <c r="F42" i="4"/>
  <c r="H42" i="25"/>
  <c r="F42" i="8"/>
  <c r="L42" i="25"/>
  <c r="F42" i="9"/>
  <c r="M42" i="25"/>
  <c r="F42" i="10"/>
  <c r="N42" i="25"/>
  <c r="K43" i="25"/>
  <c r="F43" i="3"/>
  <c r="G43" i="25"/>
  <c r="F43" i="8"/>
  <c r="L43" i="25"/>
  <c r="F43" i="9"/>
  <c r="M43" i="25"/>
  <c r="F43" i="10"/>
  <c r="N43" i="25"/>
  <c r="H3" i="7"/>
  <c r="F30" i="8"/>
  <c r="L30" i="25"/>
  <c r="F30" i="3"/>
  <c r="G30" i="25"/>
  <c r="J30" i="25"/>
  <c r="F30" i="9"/>
  <c r="M30" i="25"/>
  <c r="F30" i="10"/>
  <c r="N30" i="25"/>
  <c r="O30" i="25"/>
  <c r="F30" i="26"/>
  <c r="F37" i="8"/>
  <c r="L37" i="25"/>
  <c r="F37" i="3"/>
  <c r="G37" i="25"/>
  <c r="F37" i="9"/>
  <c r="M37" i="25"/>
  <c r="F37" i="10"/>
  <c r="N37" i="25"/>
  <c r="F40" i="8"/>
  <c r="L40" i="25"/>
  <c r="F40" i="3"/>
  <c r="G40" i="25"/>
  <c r="F40" i="4"/>
  <c r="H40" i="25"/>
  <c r="F40" i="7"/>
  <c r="F40" i="9"/>
  <c r="M40" i="25"/>
  <c r="F40" i="10"/>
  <c r="N40" i="25"/>
  <c r="F41" i="8"/>
  <c r="L41" i="25"/>
  <c r="F41" i="3"/>
  <c r="G41" i="25"/>
  <c r="F41" i="4"/>
  <c r="H41" i="25"/>
  <c r="F41" i="7"/>
  <c r="K41" i="25"/>
  <c r="F41" i="9"/>
  <c r="M41" i="25"/>
  <c r="F41" i="10"/>
  <c r="N41" i="25"/>
  <c r="F6" i="4"/>
  <c r="F6" i="6"/>
  <c r="J6" i="25"/>
  <c r="K6" i="25"/>
  <c r="F6" i="3"/>
  <c r="G6" i="25"/>
  <c r="H6" i="25"/>
  <c r="F6" i="8"/>
  <c r="L6" i="25"/>
  <c r="F6" i="9"/>
  <c r="M6" i="25"/>
  <c r="F6" i="10"/>
  <c r="N6" i="25"/>
  <c r="O6" i="25"/>
  <c r="Q6" i="32"/>
  <c r="F7" i="4"/>
  <c r="H7" i="25"/>
  <c r="F7" i="6"/>
  <c r="J7" i="25"/>
  <c r="K7" i="25"/>
  <c r="F7" i="8"/>
  <c r="L7" i="25"/>
  <c r="F7" i="3"/>
  <c r="G7" i="25"/>
  <c r="F7" i="9"/>
  <c r="F8" i="4"/>
  <c r="H8" i="25"/>
  <c r="F8" i="6"/>
  <c r="J8" i="25"/>
  <c r="K8" i="25"/>
  <c r="F8" i="3"/>
  <c r="G8" i="25"/>
  <c r="F8" i="8"/>
  <c r="L8" i="25"/>
  <c r="F8" i="9"/>
  <c r="M8" i="25"/>
  <c r="F8" i="10"/>
  <c r="N8" i="25"/>
  <c r="O8" i="25"/>
  <c r="F9" i="4"/>
  <c r="F9" i="6"/>
  <c r="J9" i="25"/>
  <c r="K9" i="25"/>
  <c r="F9" i="3"/>
  <c r="G9" i="25"/>
  <c r="F9" i="8"/>
  <c r="L9" i="25"/>
  <c r="F9" i="9"/>
  <c r="M9" i="25"/>
  <c r="F9" i="10"/>
  <c r="N9" i="25"/>
  <c r="F10" i="4"/>
  <c r="H10" i="25"/>
  <c r="F10" i="6"/>
  <c r="J10" i="25"/>
  <c r="F10" i="3"/>
  <c r="G10" i="25"/>
  <c r="F10" i="8"/>
  <c r="L10" i="25"/>
  <c r="F10" i="9"/>
  <c r="M10" i="25"/>
  <c r="F10" i="10"/>
  <c r="N10" i="25"/>
  <c r="F11" i="4"/>
  <c r="H11" i="25"/>
  <c r="F11" i="6"/>
  <c r="J11" i="25"/>
  <c r="K11" i="25"/>
  <c r="F11" i="3"/>
  <c r="G11" i="25"/>
  <c r="F11" i="8"/>
  <c r="L11" i="25"/>
  <c r="F11" i="9"/>
  <c r="M11" i="25"/>
  <c r="F11" i="10"/>
  <c r="N11" i="25"/>
  <c r="O11" i="25"/>
  <c r="Q11" i="32"/>
  <c r="F12" i="4"/>
  <c r="H12" i="25"/>
  <c r="F12" i="6"/>
  <c r="J12" i="25"/>
  <c r="K12" i="25"/>
  <c r="F12" i="3"/>
  <c r="G12" i="25"/>
  <c r="F12" i="8"/>
  <c r="L12" i="25"/>
  <c r="F12" i="9"/>
  <c r="M12" i="25"/>
  <c r="F12" i="10"/>
  <c r="N12" i="25"/>
  <c r="F13" i="4"/>
  <c r="H13" i="25"/>
  <c r="F13" i="6"/>
  <c r="J13" i="25"/>
  <c r="K13" i="25"/>
  <c r="F13" i="3"/>
  <c r="G13" i="25"/>
  <c r="F13" i="8"/>
  <c r="L13" i="25"/>
  <c r="F13" i="9"/>
  <c r="M13" i="25"/>
  <c r="F13" i="10"/>
  <c r="N13" i="25"/>
  <c r="F14" i="4"/>
  <c r="H14" i="25"/>
  <c r="F14" i="6"/>
  <c r="J14" i="25"/>
  <c r="K14" i="25"/>
  <c r="F14" i="3"/>
  <c r="G14" i="25"/>
  <c r="F14" i="8"/>
  <c r="L14" i="25"/>
  <c r="F14" i="9"/>
  <c r="M14" i="25"/>
  <c r="F14" i="10"/>
  <c r="N14" i="25"/>
  <c r="F15" i="4"/>
  <c r="H15" i="25"/>
  <c r="F15" i="6"/>
  <c r="J15" i="25"/>
  <c r="K15" i="25"/>
  <c r="F15" i="3"/>
  <c r="G15" i="25"/>
  <c r="F15" i="8"/>
  <c r="L15" i="25"/>
  <c r="F15" i="9"/>
  <c r="M15" i="25"/>
  <c r="F16" i="4"/>
  <c r="H16" i="25"/>
  <c r="F16" i="6"/>
  <c r="J16" i="25"/>
  <c r="F16" i="7"/>
  <c r="K16" i="25"/>
  <c r="F16" i="3"/>
  <c r="G16" i="25"/>
  <c r="F16" i="8"/>
  <c r="L16" i="25"/>
  <c r="F16" i="9"/>
  <c r="M16" i="25"/>
  <c r="F16" i="10"/>
  <c r="N16" i="25"/>
  <c r="O16" i="25"/>
  <c r="Q16" i="32"/>
  <c r="F17" i="4"/>
  <c r="H17" i="25"/>
  <c r="F17" i="3"/>
  <c r="G17" i="25"/>
  <c r="F17" i="6"/>
  <c r="J17" i="25"/>
  <c r="F17" i="7"/>
  <c r="K17" i="25"/>
  <c r="F17" i="8"/>
  <c r="L17" i="25"/>
  <c r="F17" i="9"/>
  <c r="M17" i="25"/>
  <c r="F17" i="10"/>
  <c r="N17" i="25"/>
  <c r="O17" i="25"/>
  <c r="F18" i="6"/>
  <c r="J18" i="25"/>
  <c r="F18" i="7"/>
  <c r="K18" i="25"/>
  <c r="F18" i="3"/>
  <c r="G18" i="25"/>
  <c r="F18" i="4"/>
  <c r="H18" i="25"/>
  <c r="F18" i="8"/>
  <c r="L18" i="25"/>
  <c r="F18" i="9"/>
  <c r="M18" i="25"/>
  <c r="F18" i="10"/>
  <c r="N18" i="25"/>
  <c r="O18" i="25"/>
  <c r="F18" i="26"/>
  <c r="F19" i="6"/>
  <c r="J19" i="25"/>
  <c r="F19" i="7"/>
  <c r="K19" i="25"/>
  <c r="F19" i="3"/>
  <c r="G19" i="25"/>
  <c r="F19" i="4"/>
  <c r="H19" i="25"/>
  <c r="F19" i="8"/>
  <c r="L19" i="25"/>
  <c r="F19" i="9"/>
  <c r="M19" i="25"/>
  <c r="F19" i="10"/>
  <c r="N19" i="25"/>
  <c r="O19" i="25"/>
  <c r="F5" i="8"/>
  <c r="L5" i="25"/>
  <c r="F20" i="8"/>
  <c r="L20" i="25"/>
  <c r="F21" i="8"/>
  <c r="L21" i="25"/>
  <c r="F22" i="8"/>
  <c r="L22" i="25"/>
  <c r="F23" i="8"/>
  <c r="L23" i="25"/>
  <c r="F24" i="8"/>
  <c r="L24" i="25"/>
  <c r="F25" i="8"/>
  <c r="L25" i="25"/>
  <c r="F26" i="8"/>
  <c r="L26" i="25"/>
  <c r="F27" i="8"/>
  <c r="L27" i="25"/>
  <c r="L3" i="25"/>
  <c r="F34" i="8"/>
  <c r="L34" i="25"/>
  <c r="F39" i="8"/>
  <c r="L39" i="25"/>
  <c r="F44" i="8"/>
  <c r="L44" i="25"/>
  <c r="L28" i="25"/>
  <c r="L47" i="25"/>
  <c r="F5" i="10"/>
  <c r="N5" i="25"/>
  <c r="F20" i="10"/>
  <c r="N20" i="25"/>
  <c r="F21" i="10"/>
  <c r="N21" i="25"/>
  <c r="F22" i="10"/>
  <c r="N22" i="25"/>
  <c r="F23" i="10"/>
  <c r="N23" i="25"/>
  <c r="F24" i="10"/>
  <c r="N24" i="25"/>
  <c r="F25" i="10"/>
  <c r="N25" i="25"/>
  <c r="F26" i="10"/>
  <c r="N26" i="25"/>
  <c r="F27" i="10"/>
  <c r="N27" i="25"/>
  <c r="N3" i="25"/>
  <c r="F20" i="6"/>
  <c r="J20" i="25"/>
  <c r="F20" i="7"/>
  <c r="K20" i="25"/>
  <c r="F20" i="3"/>
  <c r="G20" i="25"/>
  <c r="F20" i="4"/>
  <c r="H20" i="25"/>
  <c r="F20" i="9"/>
  <c r="M20" i="25"/>
  <c r="F5" i="9"/>
  <c r="M5" i="25"/>
  <c r="M7" i="25"/>
  <c r="F21" i="9"/>
  <c r="M21" i="25"/>
  <c r="F22" i="9"/>
  <c r="M22" i="25"/>
  <c r="F23" i="9"/>
  <c r="M23" i="25"/>
  <c r="F24" i="9"/>
  <c r="M24" i="25"/>
  <c r="F25" i="9"/>
  <c r="M25" i="25"/>
  <c r="F26" i="9"/>
  <c r="M26" i="25"/>
  <c r="F27" i="9"/>
  <c r="M27" i="25"/>
  <c r="M3" i="25"/>
  <c r="M29" i="25"/>
  <c r="F34" i="9"/>
  <c r="M34" i="25"/>
  <c r="F39" i="9"/>
  <c r="M39" i="25"/>
  <c r="F44" i="9"/>
  <c r="M44" i="25"/>
  <c r="M28" i="25"/>
  <c r="M47" i="25"/>
  <c r="F21" i="4"/>
  <c r="H21" i="25"/>
  <c r="F21" i="6"/>
  <c r="J21" i="25"/>
  <c r="F21" i="7"/>
  <c r="K21" i="25"/>
  <c r="F21" i="3"/>
  <c r="G21" i="25"/>
  <c r="F22" i="4"/>
  <c r="F22" i="6"/>
  <c r="J22" i="25"/>
  <c r="F22" i="7"/>
  <c r="K22" i="25"/>
  <c r="F22" i="3"/>
  <c r="G22" i="25"/>
  <c r="F23" i="4"/>
  <c r="H23" i="25"/>
  <c r="F23" i="6"/>
  <c r="J23" i="25"/>
  <c r="F23" i="7"/>
  <c r="K23" i="25"/>
  <c r="F23" i="3"/>
  <c r="G23" i="25"/>
  <c r="O23" i="25"/>
  <c r="F24" i="4"/>
  <c r="H24" i="25"/>
  <c r="F24" i="6"/>
  <c r="J24" i="25"/>
  <c r="F24" i="7"/>
  <c r="K24" i="25"/>
  <c r="F24" i="3"/>
  <c r="G24" i="25"/>
  <c r="F25" i="4"/>
  <c r="H25" i="25"/>
  <c r="F25" i="6"/>
  <c r="J25" i="25"/>
  <c r="F25" i="7"/>
  <c r="K25" i="25"/>
  <c r="F25" i="3"/>
  <c r="G25" i="25"/>
  <c r="F26" i="6"/>
  <c r="J26" i="25"/>
  <c r="F26" i="7"/>
  <c r="K26" i="25"/>
  <c r="F26" i="3"/>
  <c r="G26" i="25"/>
  <c r="F26" i="4"/>
  <c r="H26" i="25"/>
  <c r="F27" i="4"/>
  <c r="H27" i="25"/>
  <c r="F27" i="6"/>
  <c r="J27" i="25"/>
  <c r="K27" i="25"/>
  <c r="F27" i="3"/>
  <c r="G27" i="25"/>
  <c r="K5" i="25"/>
  <c r="K10" i="25"/>
  <c r="K4" i="25"/>
  <c r="K34" i="25"/>
  <c r="K44" i="25"/>
  <c r="K46" i="25"/>
  <c r="F5" i="3"/>
  <c r="G5" i="25"/>
  <c r="F5" i="4"/>
  <c r="H5" i="25"/>
  <c r="F5" i="6"/>
  <c r="J5" i="25"/>
  <c r="J4" i="25"/>
  <c r="F44" i="6"/>
  <c r="J44" i="25"/>
  <c r="J46" i="25"/>
  <c r="F39" i="3"/>
  <c r="G39" i="25"/>
  <c r="F39" i="6"/>
  <c r="J39" i="25"/>
  <c r="F39" i="10"/>
  <c r="N39" i="25"/>
  <c r="O39" i="25"/>
  <c r="F39" i="26"/>
  <c r="R16" i="22"/>
  <c r="AB16" i="23"/>
  <c r="R16" i="26"/>
  <c r="K16" i="34"/>
  <c r="R26" i="22"/>
  <c r="AB26" i="23"/>
  <c r="R30" i="22"/>
  <c r="R4" i="15"/>
  <c r="R46" i="15"/>
  <c r="R4" i="18"/>
  <c r="R46" i="18"/>
  <c r="R4" i="19"/>
  <c r="R46" i="19"/>
  <c r="T31" i="23"/>
  <c r="L28" i="19"/>
  <c r="L47" i="19"/>
  <c r="M3" i="19"/>
  <c r="H3" i="19"/>
  <c r="X7" i="25"/>
  <c r="X12" i="25"/>
  <c r="X5" i="25"/>
  <c r="X6" i="25"/>
  <c r="X8" i="25"/>
  <c r="X9" i="25"/>
  <c r="X10" i="25"/>
  <c r="X11" i="25"/>
  <c r="X13" i="25"/>
  <c r="X14" i="25"/>
  <c r="X15" i="25"/>
  <c r="X4" i="25"/>
  <c r="X16" i="25"/>
  <c r="X18" i="25"/>
  <c r="X20" i="25"/>
  <c r="X22" i="25"/>
  <c r="X24" i="25"/>
  <c r="X34" i="25"/>
  <c r="X45" i="25"/>
  <c r="F29" i="14"/>
  <c r="K29" i="23"/>
  <c r="F29" i="15"/>
  <c r="L29" i="23"/>
  <c r="F29" i="18"/>
  <c r="F29" i="19"/>
  <c r="F29" i="20"/>
  <c r="Q29" i="23"/>
  <c r="F30" i="15"/>
  <c r="L30" i="23"/>
  <c r="F30" i="18"/>
  <c r="O30" i="23"/>
  <c r="F30" i="19"/>
  <c r="F31" i="15"/>
  <c r="L31" i="23"/>
  <c r="F31" i="18"/>
  <c r="F31" i="19"/>
  <c r="P31" i="23"/>
  <c r="F32" i="14"/>
  <c r="K32" i="23"/>
  <c r="F32" i="15"/>
  <c r="F32" i="19"/>
  <c r="P32" i="23"/>
  <c r="F32" i="20"/>
  <c r="Q32" i="23"/>
  <c r="F33" i="15"/>
  <c r="L33" i="23"/>
  <c r="F33" i="18"/>
  <c r="O33" i="23"/>
  <c r="F33" i="19"/>
  <c r="P33" i="23"/>
  <c r="F34" i="15"/>
  <c r="L34" i="23"/>
  <c r="F34" i="18"/>
  <c r="O34" i="23"/>
  <c r="F34" i="19"/>
  <c r="F34" i="20"/>
  <c r="Q34" i="23"/>
  <c r="F34" i="40"/>
  <c r="F34" i="23"/>
  <c r="F34" i="39"/>
  <c r="G34" i="23"/>
  <c r="H34" i="23"/>
  <c r="F36" i="12"/>
  <c r="I34" i="23"/>
  <c r="F34" i="13"/>
  <c r="J34" i="23"/>
  <c r="F34" i="14"/>
  <c r="F34" i="41"/>
  <c r="M34" i="23"/>
  <c r="F34" i="16"/>
  <c r="N34" i="23"/>
  <c r="F35" i="15"/>
  <c r="L35" i="23"/>
  <c r="F35" i="18"/>
  <c r="O35" i="23"/>
  <c r="F35" i="19"/>
  <c r="P35" i="23"/>
  <c r="F36" i="14"/>
  <c r="K36" i="23"/>
  <c r="F36" i="19"/>
  <c r="P36" i="23"/>
  <c r="F37" i="19"/>
  <c r="P37" i="23"/>
  <c r="P29" i="23"/>
  <c r="P30" i="23"/>
  <c r="P34" i="23"/>
  <c r="F38" i="19"/>
  <c r="P38" i="23"/>
  <c r="F39" i="19"/>
  <c r="P39" i="23"/>
  <c r="F40" i="19"/>
  <c r="P40" i="23"/>
  <c r="F41" i="19"/>
  <c r="P41" i="23"/>
  <c r="F42" i="19"/>
  <c r="P42" i="23"/>
  <c r="F44" i="19"/>
  <c r="P44" i="23"/>
  <c r="F45" i="19"/>
  <c r="P45" i="23"/>
  <c r="P28" i="23"/>
  <c r="F38" i="15"/>
  <c r="L38" i="23"/>
  <c r="F38" i="18"/>
  <c r="O38" i="23"/>
  <c r="F38" i="20"/>
  <c r="Q38" i="23"/>
  <c r="F39" i="15"/>
  <c r="L39" i="23"/>
  <c r="F39" i="18"/>
  <c r="O39" i="23"/>
  <c r="F39" i="40"/>
  <c r="F39" i="23"/>
  <c r="F39" i="39"/>
  <c r="G39" i="23"/>
  <c r="F39" i="11"/>
  <c r="H39" i="23"/>
  <c r="F41" i="12"/>
  <c r="I39" i="23"/>
  <c r="F39" i="13"/>
  <c r="J39" i="23"/>
  <c r="F39" i="14"/>
  <c r="K39" i="23"/>
  <c r="F39" i="41"/>
  <c r="M39" i="23"/>
  <c r="F39" i="16"/>
  <c r="N39" i="23"/>
  <c r="F39" i="20"/>
  <c r="Q39" i="23"/>
  <c r="R39" i="23"/>
  <c r="F40" i="18"/>
  <c r="O40" i="23"/>
  <c r="F40" i="20"/>
  <c r="Q40" i="23"/>
  <c r="F41" i="15"/>
  <c r="L41" i="23"/>
  <c r="F41" i="18"/>
  <c r="O41" i="23"/>
  <c r="F42" i="18"/>
  <c r="O42" i="23"/>
  <c r="F45" i="12"/>
  <c r="I43" i="23"/>
  <c r="F31" i="12"/>
  <c r="I29" i="23"/>
  <c r="F32" i="12"/>
  <c r="I30" i="23"/>
  <c r="F33" i="12"/>
  <c r="I31" i="23"/>
  <c r="F34" i="12"/>
  <c r="I32" i="23"/>
  <c r="F35" i="12"/>
  <c r="I33" i="23"/>
  <c r="F37" i="12"/>
  <c r="I35" i="23"/>
  <c r="F38" i="12"/>
  <c r="I36" i="23"/>
  <c r="F39" i="12"/>
  <c r="I37" i="23"/>
  <c r="F40" i="12"/>
  <c r="I38" i="23"/>
  <c r="F42" i="12"/>
  <c r="I40" i="23"/>
  <c r="F43" i="12"/>
  <c r="I41" i="23"/>
  <c r="F44" i="12"/>
  <c r="I42" i="23"/>
  <c r="F46" i="12"/>
  <c r="I44" i="23"/>
  <c r="F47" i="12"/>
  <c r="I45" i="23"/>
  <c r="I28" i="23"/>
  <c r="I5" i="23"/>
  <c r="I9" i="23"/>
  <c r="I10" i="23"/>
  <c r="I14" i="23"/>
  <c r="F18" i="12"/>
  <c r="I16" i="23"/>
  <c r="F19" i="12"/>
  <c r="I17" i="23"/>
  <c r="F20" i="12"/>
  <c r="I18" i="23"/>
  <c r="F21" i="12"/>
  <c r="I19" i="23"/>
  <c r="F22" i="12"/>
  <c r="I20" i="23"/>
  <c r="F23" i="12"/>
  <c r="I21" i="23"/>
  <c r="F24" i="12"/>
  <c r="I22" i="23"/>
  <c r="F25" i="12"/>
  <c r="I23" i="23"/>
  <c r="F26" i="12"/>
  <c r="I24" i="23"/>
  <c r="F27" i="12"/>
  <c r="I25" i="23"/>
  <c r="F28" i="12"/>
  <c r="I26" i="23"/>
  <c r="F29" i="12"/>
  <c r="I27" i="23"/>
  <c r="I3" i="23"/>
  <c r="I47" i="23"/>
  <c r="F43" i="14"/>
  <c r="K43" i="23"/>
  <c r="F43" i="15"/>
  <c r="L43" i="23"/>
  <c r="L32" i="23"/>
  <c r="F36" i="15"/>
  <c r="L36" i="23"/>
  <c r="I3" i="15"/>
  <c r="I44" i="15"/>
  <c r="F44" i="15"/>
  <c r="L44" i="23"/>
  <c r="F45" i="15"/>
  <c r="L45" i="23"/>
  <c r="L28" i="23"/>
  <c r="F43" i="18"/>
  <c r="O43" i="23"/>
  <c r="F43" i="20"/>
  <c r="F45" i="18"/>
  <c r="O45" i="23"/>
  <c r="F45" i="20"/>
  <c r="Q45" i="23"/>
  <c r="F6" i="14"/>
  <c r="K6" i="23"/>
  <c r="F6" i="15"/>
  <c r="F6" i="18"/>
  <c r="O6" i="23"/>
  <c r="P6" i="23"/>
  <c r="F5" i="19"/>
  <c r="P5" i="23"/>
  <c r="F7" i="19"/>
  <c r="P7" i="23"/>
  <c r="F8" i="19"/>
  <c r="P8" i="23"/>
  <c r="F9" i="19"/>
  <c r="P9" i="23"/>
  <c r="F10" i="19"/>
  <c r="P10" i="23"/>
  <c r="F11" i="19"/>
  <c r="P11" i="23"/>
  <c r="F12" i="19"/>
  <c r="P12" i="23"/>
  <c r="F13" i="19"/>
  <c r="P13" i="23"/>
  <c r="F14" i="19"/>
  <c r="P14" i="23"/>
  <c r="F15" i="19"/>
  <c r="P15" i="23"/>
  <c r="P4" i="23"/>
  <c r="F6" i="20"/>
  <c r="F7" i="14"/>
  <c r="K7" i="23"/>
  <c r="F7" i="15"/>
  <c r="F7" i="18"/>
  <c r="O7" i="23"/>
  <c r="F7" i="20"/>
  <c r="Q7" i="23"/>
  <c r="F8" i="15"/>
  <c r="L8" i="23"/>
  <c r="F8" i="18"/>
  <c r="O8" i="23"/>
  <c r="F8" i="20"/>
  <c r="Q8" i="23"/>
  <c r="F9" i="14"/>
  <c r="K9" i="23"/>
  <c r="F9" i="15"/>
  <c r="L9" i="23"/>
  <c r="F9" i="18"/>
  <c r="F9" i="20"/>
  <c r="Q9" i="23"/>
  <c r="F10" i="14"/>
  <c r="F10" i="15"/>
  <c r="L10" i="23"/>
  <c r="F10" i="18"/>
  <c r="O10" i="23"/>
  <c r="F10" i="20"/>
  <c r="Q10" i="23"/>
  <c r="F11" i="14"/>
  <c r="K11" i="23"/>
  <c r="F11" i="15"/>
  <c r="L11" i="23"/>
  <c r="F11" i="18"/>
  <c r="O11" i="23"/>
  <c r="F5" i="18"/>
  <c r="O5" i="23"/>
  <c r="O9" i="23"/>
  <c r="F12" i="18"/>
  <c r="O12" i="23"/>
  <c r="F13" i="18"/>
  <c r="O13" i="23"/>
  <c r="F14" i="18"/>
  <c r="O14" i="23"/>
  <c r="F15" i="18"/>
  <c r="O15" i="23"/>
  <c r="F16" i="18"/>
  <c r="O16" i="23"/>
  <c r="F17" i="18"/>
  <c r="O17" i="23"/>
  <c r="F18" i="18"/>
  <c r="O18" i="23"/>
  <c r="F19" i="18"/>
  <c r="O19" i="23"/>
  <c r="F20" i="18"/>
  <c r="O20" i="23"/>
  <c r="F21" i="18"/>
  <c r="O21" i="23"/>
  <c r="F22" i="18"/>
  <c r="O22" i="23"/>
  <c r="F23" i="18"/>
  <c r="O23" i="23"/>
  <c r="F24" i="18"/>
  <c r="O24" i="23"/>
  <c r="F25" i="18"/>
  <c r="O25" i="23"/>
  <c r="F26" i="18"/>
  <c r="O26" i="23"/>
  <c r="F27" i="18"/>
  <c r="O27" i="23"/>
  <c r="O3" i="23"/>
  <c r="O29" i="23"/>
  <c r="O31" i="23"/>
  <c r="F32" i="18"/>
  <c r="O32" i="23"/>
  <c r="F36" i="18"/>
  <c r="O36" i="23"/>
  <c r="F37" i="18"/>
  <c r="O37" i="23"/>
  <c r="F44" i="18"/>
  <c r="O44" i="23"/>
  <c r="O28" i="23"/>
  <c r="O47" i="23"/>
  <c r="F11" i="20"/>
  <c r="Q11" i="23"/>
  <c r="F12" i="14"/>
  <c r="K12" i="23"/>
  <c r="F12" i="15"/>
  <c r="L12" i="23"/>
  <c r="F12" i="20"/>
  <c r="Q12" i="23"/>
  <c r="F13" i="14"/>
  <c r="K13" i="23"/>
  <c r="F13" i="15"/>
  <c r="L13" i="23"/>
  <c r="F13" i="20"/>
  <c r="F13" i="39"/>
  <c r="G13" i="23"/>
  <c r="H13" i="23"/>
  <c r="F13" i="13"/>
  <c r="J13" i="23"/>
  <c r="F13" i="41"/>
  <c r="M13" i="23"/>
  <c r="F13" i="16"/>
  <c r="N13" i="23"/>
  <c r="F5" i="16"/>
  <c r="N5" i="23"/>
  <c r="F6" i="16"/>
  <c r="N6" i="23"/>
  <c r="F7" i="16"/>
  <c r="N7" i="23"/>
  <c r="F8" i="16"/>
  <c r="N8" i="23"/>
  <c r="F9" i="16"/>
  <c r="N9" i="23"/>
  <c r="F10" i="16"/>
  <c r="N10" i="23"/>
  <c r="F11" i="16"/>
  <c r="N11" i="23"/>
  <c r="F12" i="16"/>
  <c r="N12" i="23"/>
  <c r="F14" i="16"/>
  <c r="N14" i="23"/>
  <c r="F15" i="16"/>
  <c r="N15" i="23"/>
  <c r="F16" i="16"/>
  <c r="N16" i="23"/>
  <c r="F17" i="16"/>
  <c r="N17" i="23"/>
  <c r="F18" i="16"/>
  <c r="N18" i="23"/>
  <c r="F19" i="16"/>
  <c r="N19" i="23"/>
  <c r="F20" i="16"/>
  <c r="N20" i="23"/>
  <c r="F21" i="16"/>
  <c r="N21" i="23"/>
  <c r="F22" i="16"/>
  <c r="N22" i="23"/>
  <c r="F23" i="16"/>
  <c r="N23" i="23"/>
  <c r="F24" i="16"/>
  <c r="N24" i="23"/>
  <c r="F25" i="16"/>
  <c r="N25" i="23"/>
  <c r="F26" i="16"/>
  <c r="N26" i="23"/>
  <c r="F27" i="16"/>
  <c r="N27" i="23"/>
  <c r="N3" i="23"/>
  <c r="F14" i="15"/>
  <c r="L14" i="23"/>
  <c r="F14" i="20"/>
  <c r="Q14" i="23"/>
  <c r="F14" i="39"/>
  <c r="G14" i="23"/>
  <c r="F14" i="13"/>
  <c r="J14" i="23"/>
  <c r="F14" i="14"/>
  <c r="K14" i="23"/>
  <c r="F14" i="41"/>
  <c r="M14" i="23"/>
  <c r="F15" i="14"/>
  <c r="K15" i="23"/>
  <c r="F15" i="15"/>
  <c r="L15" i="23"/>
  <c r="F15" i="20"/>
  <c r="Q15" i="23"/>
  <c r="F16" i="15"/>
  <c r="L16" i="23"/>
  <c r="F16" i="19"/>
  <c r="P16" i="23"/>
  <c r="F17" i="15"/>
  <c r="L17" i="23"/>
  <c r="F17" i="19"/>
  <c r="P17" i="23"/>
  <c r="F18" i="14"/>
  <c r="K18" i="23"/>
  <c r="F18" i="15"/>
  <c r="L18" i="23"/>
  <c r="F18" i="19"/>
  <c r="P18" i="23"/>
  <c r="F18" i="20"/>
  <c r="Q18" i="23"/>
  <c r="F19" i="15"/>
  <c r="L19" i="23"/>
  <c r="F19" i="19"/>
  <c r="P19" i="23"/>
  <c r="F20" i="23"/>
  <c r="F20" i="15"/>
  <c r="L20" i="23"/>
  <c r="F20" i="19"/>
  <c r="P20" i="23"/>
  <c r="F21" i="14"/>
  <c r="K21" i="23"/>
  <c r="F21" i="15"/>
  <c r="L21" i="23"/>
  <c r="F21" i="19"/>
  <c r="P21" i="23"/>
  <c r="F21" i="20"/>
  <c r="Q21" i="23"/>
  <c r="F22" i="15"/>
  <c r="L22" i="23"/>
  <c r="F22" i="19"/>
  <c r="P22" i="23"/>
  <c r="F22" i="20"/>
  <c r="Q22" i="23"/>
  <c r="F23" i="15"/>
  <c r="L23" i="23"/>
  <c r="F23" i="19"/>
  <c r="P23" i="23"/>
  <c r="F24" i="15"/>
  <c r="L24" i="23"/>
  <c r="F24" i="19"/>
  <c r="P24" i="23"/>
  <c r="F24" i="20"/>
  <c r="Q24" i="23"/>
  <c r="F25" i="15"/>
  <c r="L25" i="23"/>
  <c r="F25" i="19"/>
  <c r="P25" i="23"/>
  <c r="F26" i="15"/>
  <c r="L26" i="23"/>
  <c r="F26" i="19"/>
  <c r="P26" i="23"/>
  <c r="F27" i="15"/>
  <c r="L27" i="23"/>
  <c r="F27" i="19"/>
  <c r="P27" i="23"/>
  <c r="F27" i="20"/>
  <c r="Q27" i="23"/>
  <c r="F5" i="14"/>
  <c r="K5" i="23"/>
  <c r="F5" i="15"/>
  <c r="L5" i="23"/>
  <c r="L6" i="23"/>
  <c r="L7" i="23"/>
  <c r="L4" i="23"/>
  <c r="F5" i="20"/>
  <c r="Q45" i="22"/>
  <c r="O45" i="22"/>
  <c r="N45" i="22"/>
  <c r="O44" i="22"/>
  <c r="N44" i="22"/>
  <c r="O43" i="22"/>
  <c r="N43" i="22"/>
  <c r="O42" i="22"/>
  <c r="N42" i="22"/>
  <c r="O41" i="22"/>
  <c r="N41" i="22"/>
  <c r="O40" i="22"/>
  <c r="N40" i="22"/>
  <c r="O39" i="22"/>
  <c r="N39" i="22"/>
  <c r="O38" i="22"/>
  <c r="N38" i="22"/>
  <c r="O37" i="22"/>
  <c r="N37" i="22"/>
  <c r="O36" i="22"/>
  <c r="N36" i="22"/>
  <c r="O35" i="22"/>
  <c r="N35" i="22"/>
  <c r="O34" i="22"/>
  <c r="N34" i="22"/>
  <c r="O33" i="22"/>
  <c r="N33" i="22"/>
  <c r="O32" i="22"/>
  <c r="N32" i="22"/>
  <c r="O31" i="22"/>
  <c r="N31" i="22"/>
  <c r="O30" i="22"/>
  <c r="N30" i="22"/>
  <c r="O29" i="22"/>
  <c r="N29" i="22"/>
  <c r="N5" i="22"/>
  <c r="N6" i="22"/>
  <c r="N7" i="22"/>
  <c r="N8" i="22"/>
  <c r="N9" i="22"/>
  <c r="N10" i="22"/>
  <c r="N11" i="22"/>
  <c r="N12" i="22"/>
  <c r="N13" i="22"/>
  <c r="N14" i="22"/>
  <c r="N15" i="22"/>
  <c r="N4" i="22"/>
  <c r="N16" i="22"/>
  <c r="N17" i="22"/>
  <c r="N18" i="22"/>
  <c r="N19" i="22"/>
  <c r="N20" i="22"/>
  <c r="N21" i="22"/>
  <c r="N22" i="22"/>
  <c r="N23" i="22"/>
  <c r="N24" i="22"/>
  <c r="N25" i="22"/>
  <c r="N26" i="22"/>
  <c r="N27" i="22"/>
  <c r="O6" i="22"/>
  <c r="O7" i="22"/>
  <c r="O8" i="22"/>
  <c r="O9" i="22"/>
  <c r="Q9" i="22"/>
  <c r="O10" i="22"/>
  <c r="O11" i="22"/>
  <c r="Q11" i="22"/>
  <c r="O12" i="22"/>
  <c r="O13" i="22"/>
  <c r="Q13" i="22"/>
  <c r="O14" i="22"/>
  <c r="Q14" i="22"/>
  <c r="O15" i="22"/>
  <c r="Q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Q27" i="22"/>
  <c r="O5" i="22"/>
  <c r="F5" i="41"/>
  <c r="F6" i="41"/>
  <c r="M6" i="23"/>
  <c r="F7" i="41"/>
  <c r="M7" i="23"/>
  <c r="F8" i="41"/>
  <c r="F9" i="41"/>
  <c r="M9" i="23"/>
  <c r="F10" i="41"/>
  <c r="M10" i="23"/>
  <c r="M5" i="23"/>
  <c r="M8" i="23"/>
  <c r="F11" i="41"/>
  <c r="M11" i="23"/>
  <c r="F12" i="41"/>
  <c r="M12" i="23"/>
  <c r="F15" i="41"/>
  <c r="M15" i="23"/>
  <c r="M4" i="23"/>
  <c r="F16" i="41"/>
  <c r="M16" i="23"/>
  <c r="F17" i="41"/>
  <c r="M17" i="23"/>
  <c r="F18" i="41"/>
  <c r="M18" i="23"/>
  <c r="F19" i="41"/>
  <c r="M19" i="23"/>
  <c r="F20" i="41"/>
  <c r="M20" i="23"/>
  <c r="F21" i="41"/>
  <c r="M21" i="23"/>
  <c r="F22" i="41"/>
  <c r="M22" i="23"/>
  <c r="F23" i="41"/>
  <c r="M23" i="23"/>
  <c r="F24" i="41"/>
  <c r="M24" i="23"/>
  <c r="F25" i="41"/>
  <c r="M25" i="23"/>
  <c r="F26" i="41"/>
  <c r="M26" i="23"/>
  <c r="F27" i="41"/>
  <c r="M27" i="23"/>
  <c r="O3" i="41"/>
  <c r="G3" i="41"/>
  <c r="G28" i="41"/>
  <c r="G47" i="41"/>
  <c r="H3" i="41"/>
  <c r="I3" i="41"/>
  <c r="J3" i="41"/>
  <c r="L3" i="41"/>
  <c r="M3" i="41"/>
  <c r="N3" i="41"/>
  <c r="Q3" i="41"/>
  <c r="Q28" i="41"/>
  <c r="Q47" i="41"/>
  <c r="R3" i="41"/>
  <c r="R47" i="41"/>
  <c r="G4" i="41"/>
  <c r="G46" i="41"/>
  <c r="H4" i="41"/>
  <c r="H46" i="41"/>
  <c r="I4" i="41"/>
  <c r="I46" i="41"/>
  <c r="J4" i="41"/>
  <c r="J46" i="41"/>
  <c r="L4" i="41"/>
  <c r="M4" i="41"/>
  <c r="M46" i="41"/>
  <c r="N4" i="41"/>
  <c r="N46" i="41"/>
  <c r="O4" i="41"/>
  <c r="O46" i="41"/>
  <c r="Q4" i="41"/>
  <c r="R4" i="41"/>
  <c r="R46" i="41"/>
  <c r="F36" i="41"/>
  <c r="M36" i="23"/>
  <c r="F40" i="41"/>
  <c r="M40" i="23"/>
  <c r="M41" i="23"/>
  <c r="F42" i="41"/>
  <c r="M42" i="23"/>
  <c r="F29" i="41"/>
  <c r="M29" i="23"/>
  <c r="F30" i="41"/>
  <c r="F31" i="41"/>
  <c r="F33" i="41"/>
  <c r="F35" i="41"/>
  <c r="F37" i="41"/>
  <c r="F38" i="41"/>
  <c r="F43" i="41"/>
  <c r="F44" i="41"/>
  <c r="F45" i="41"/>
  <c r="F28" i="41"/>
  <c r="O28" i="41"/>
  <c r="P28" i="41"/>
  <c r="M30" i="23"/>
  <c r="M31" i="23"/>
  <c r="M32" i="23"/>
  <c r="M33" i="23"/>
  <c r="M35" i="23"/>
  <c r="M37" i="23"/>
  <c r="M38" i="23"/>
  <c r="M43" i="23"/>
  <c r="M44" i="23"/>
  <c r="M45" i="23"/>
  <c r="H28" i="41"/>
  <c r="H47" i="41"/>
  <c r="I28" i="41"/>
  <c r="J28" i="41"/>
  <c r="L28" i="41"/>
  <c r="L47" i="41"/>
  <c r="M28" i="41"/>
  <c r="M47" i="41"/>
  <c r="N28" i="41"/>
  <c r="N47" i="41"/>
  <c r="Q46" i="41"/>
  <c r="Q56" i="41"/>
  <c r="O57" i="41"/>
  <c r="Q57" i="41"/>
  <c r="Q58" i="41"/>
  <c r="T39" i="23"/>
  <c r="R39" i="36"/>
  <c r="X39" i="25"/>
  <c r="F11" i="23"/>
  <c r="F15" i="39"/>
  <c r="G15" i="23"/>
  <c r="F15" i="13"/>
  <c r="J15" i="23"/>
  <c r="F23" i="23"/>
  <c r="F25" i="23"/>
  <c r="F26" i="23"/>
  <c r="F27" i="23"/>
  <c r="G3" i="40"/>
  <c r="H3" i="40"/>
  <c r="H44" i="40"/>
  <c r="I3" i="40"/>
  <c r="I28" i="40"/>
  <c r="I47" i="40"/>
  <c r="M3" i="40"/>
  <c r="O3" i="40"/>
  <c r="R3" i="40"/>
  <c r="R47" i="40"/>
  <c r="J46" i="40"/>
  <c r="M46" i="40"/>
  <c r="O4" i="40"/>
  <c r="O46" i="40"/>
  <c r="Q4" i="40"/>
  <c r="F8" i="23"/>
  <c r="F9" i="23"/>
  <c r="F16" i="23"/>
  <c r="F43" i="40"/>
  <c r="F43" i="23"/>
  <c r="F40" i="40"/>
  <c r="F40" i="23"/>
  <c r="F45" i="40"/>
  <c r="F45" i="23"/>
  <c r="J28" i="40"/>
  <c r="M28" i="40"/>
  <c r="N28" i="40"/>
  <c r="N3" i="40"/>
  <c r="N47" i="40"/>
  <c r="O28" i="40"/>
  <c r="O47" i="40"/>
  <c r="F30" i="40"/>
  <c r="F30" i="23"/>
  <c r="F31" i="40"/>
  <c r="F31" i="23"/>
  <c r="F32" i="40"/>
  <c r="F32" i="23"/>
  <c r="F33" i="40"/>
  <c r="F33" i="23"/>
  <c r="Q46" i="40"/>
  <c r="T43" i="23"/>
  <c r="J43" i="26"/>
  <c r="F21" i="39"/>
  <c r="G21" i="23"/>
  <c r="F25" i="39"/>
  <c r="G25" i="23"/>
  <c r="R3" i="39"/>
  <c r="R47" i="39"/>
  <c r="F29" i="39"/>
  <c r="G29" i="23"/>
  <c r="F30" i="39"/>
  <c r="G30" i="23"/>
  <c r="F33" i="39"/>
  <c r="G33" i="23"/>
  <c r="F35" i="39"/>
  <c r="F37" i="39"/>
  <c r="G37" i="23"/>
  <c r="F38" i="39"/>
  <c r="F40" i="39"/>
  <c r="G40" i="23"/>
  <c r="F42" i="39"/>
  <c r="G42" i="23"/>
  <c r="Q3" i="39"/>
  <c r="Q28" i="39"/>
  <c r="Q47" i="39"/>
  <c r="O28" i="39"/>
  <c r="O3" i="39"/>
  <c r="O47" i="39"/>
  <c r="N28" i="39"/>
  <c r="N3" i="39"/>
  <c r="N47" i="39"/>
  <c r="M28" i="39"/>
  <c r="M3" i="39"/>
  <c r="M47" i="39"/>
  <c r="L28" i="39"/>
  <c r="L3" i="39"/>
  <c r="J28" i="39"/>
  <c r="J3" i="39"/>
  <c r="I28" i="39"/>
  <c r="I3" i="39"/>
  <c r="I47" i="39"/>
  <c r="H28" i="39"/>
  <c r="H3" i="39"/>
  <c r="F31" i="39"/>
  <c r="F43" i="39"/>
  <c r="G43" i="23"/>
  <c r="F44" i="39"/>
  <c r="G44" i="23"/>
  <c r="F45" i="39"/>
  <c r="G45" i="23"/>
  <c r="F5" i="39"/>
  <c r="G5" i="23"/>
  <c r="F6" i="39"/>
  <c r="G6" i="23"/>
  <c r="F7" i="39"/>
  <c r="G7" i="23"/>
  <c r="F8" i="39"/>
  <c r="G8" i="23"/>
  <c r="F9" i="39"/>
  <c r="G9" i="23"/>
  <c r="F10" i="39"/>
  <c r="G10" i="23"/>
  <c r="F11" i="39"/>
  <c r="G11" i="23"/>
  <c r="F12" i="39"/>
  <c r="G12" i="23"/>
  <c r="F16" i="39"/>
  <c r="G16" i="23"/>
  <c r="F17" i="39"/>
  <c r="G17" i="23"/>
  <c r="F18" i="39"/>
  <c r="G18" i="23"/>
  <c r="F19" i="39"/>
  <c r="G19" i="23"/>
  <c r="F20" i="39"/>
  <c r="G20" i="23"/>
  <c r="F22" i="39"/>
  <c r="G22" i="23"/>
  <c r="F23" i="39"/>
  <c r="G23" i="23"/>
  <c r="F24" i="39"/>
  <c r="G24" i="23"/>
  <c r="F26" i="39"/>
  <c r="G26" i="23"/>
  <c r="F27" i="39"/>
  <c r="G27" i="23"/>
  <c r="R4" i="39"/>
  <c r="R46" i="39"/>
  <c r="Q4" i="39"/>
  <c r="Q46" i="39"/>
  <c r="O4" i="39"/>
  <c r="O46" i="39"/>
  <c r="M4" i="39"/>
  <c r="M46" i="39"/>
  <c r="J4" i="39"/>
  <c r="J46" i="39"/>
  <c r="I4" i="39"/>
  <c r="I46" i="39"/>
  <c r="H4" i="39"/>
  <c r="H46" i="39"/>
  <c r="G46" i="39"/>
  <c r="L4" i="39"/>
  <c r="R34" i="22"/>
  <c r="AB34" i="23"/>
  <c r="R34" i="26"/>
  <c r="K34" i="34"/>
  <c r="R31" i="22"/>
  <c r="AB31" i="23"/>
  <c r="R39" i="22"/>
  <c r="AB39" i="23"/>
  <c r="R38" i="22"/>
  <c r="AB38" i="23"/>
  <c r="R33" i="22"/>
  <c r="AB33" i="23"/>
  <c r="R33" i="24"/>
  <c r="Y33" i="25"/>
  <c r="R33" i="26"/>
  <c r="K33" i="34"/>
  <c r="L33" i="34"/>
  <c r="R24" i="22"/>
  <c r="AB24" i="23"/>
  <c r="S24" i="33"/>
  <c r="S24" i="36"/>
  <c r="R23" i="22"/>
  <c r="AB23" i="23"/>
  <c r="R23" i="26"/>
  <c r="K23" i="34"/>
  <c r="R21" i="22"/>
  <c r="AB21" i="23"/>
  <c r="S21" i="33"/>
  <c r="R20" i="22"/>
  <c r="AB20" i="23"/>
  <c r="R14" i="22"/>
  <c r="AB14" i="23"/>
  <c r="R14" i="26"/>
  <c r="K14" i="34"/>
  <c r="R29" i="22"/>
  <c r="R33" i="36"/>
  <c r="F29" i="16"/>
  <c r="N29" i="23"/>
  <c r="F30" i="16"/>
  <c r="N30" i="23"/>
  <c r="F31" i="16"/>
  <c r="N31" i="23"/>
  <c r="F33" i="16"/>
  <c r="N33" i="23"/>
  <c r="F29" i="13"/>
  <c r="J29" i="23"/>
  <c r="F30" i="13"/>
  <c r="J30" i="23"/>
  <c r="F31" i="13"/>
  <c r="J31" i="23"/>
  <c r="F32" i="13"/>
  <c r="J32" i="23"/>
  <c r="F33" i="13"/>
  <c r="J33" i="23"/>
  <c r="F35" i="13"/>
  <c r="J35" i="23"/>
  <c r="F36" i="13"/>
  <c r="J36" i="23"/>
  <c r="F37" i="13"/>
  <c r="J37" i="23"/>
  <c r="F38" i="13"/>
  <c r="J38" i="23"/>
  <c r="F40" i="13"/>
  <c r="J40" i="23"/>
  <c r="F41" i="13"/>
  <c r="J41" i="23"/>
  <c r="F42" i="13"/>
  <c r="J42" i="23"/>
  <c r="F43" i="13"/>
  <c r="J43" i="23"/>
  <c r="H3" i="13"/>
  <c r="H44" i="13"/>
  <c r="F44" i="13"/>
  <c r="J44" i="23"/>
  <c r="F45" i="13"/>
  <c r="J45" i="23"/>
  <c r="J28" i="23"/>
  <c r="R4" i="4"/>
  <c r="R46" i="4"/>
  <c r="N4" i="5"/>
  <c r="N46" i="5"/>
  <c r="N4" i="6"/>
  <c r="N46" i="6"/>
  <c r="O36" i="36"/>
  <c r="L36" i="36"/>
  <c r="I36" i="36"/>
  <c r="Q43" i="22"/>
  <c r="Q44" i="22"/>
  <c r="Q8" i="22"/>
  <c r="G20" i="36"/>
  <c r="Q6" i="22"/>
  <c r="Q7" i="22"/>
  <c r="Q5" i="22"/>
  <c r="Q3" i="6"/>
  <c r="F29" i="32"/>
  <c r="G29" i="32"/>
  <c r="H29" i="32"/>
  <c r="I29" i="32"/>
  <c r="J29" i="32"/>
  <c r="K29" i="32"/>
  <c r="L29" i="32"/>
  <c r="M29" i="32"/>
  <c r="N29" i="32"/>
  <c r="O29" i="32"/>
  <c r="F29" i="33"/>
  <c r="G29" i="33"/>
  <c r="H29" i="33"/>
  <c r="I29" i="33"/>
  <c r="J29" i="33"/>
  <c r="L29" i="33"/>
  <c r="M29" i="33"/>
  <c r="N29" i="33"/>
  <c r="O29" i="33"/>
  <c r="O34" i="33"/>
  <c r="O38" i="33"/>
  <c r="O43" i="33"/>
  <c r="O44" i="33"/>
  <c r="O45" i="33"/>
  <c r="O5" i="33"/>
  <c r="O6" i="33"/>
  <c r="O7" i="33"/>
  <c r="O8" i="33"/>
  <c r="O9" i="33"/>
  <c r="O10" i="33"/>
  <c r="O11" i="33"/>
  <c r="O12" i="33"/>
  <c r="O13" i="33"/>
  <c r="O14" i="33"/>
  <c r="O15" i="33"/>
  <c r="O4" i="33"/>
  <c r="O27" i="33"/>
  <c r="O46" i="33"/>
  <c r="F30" i="32"/>
  <c r="G30" i="32"/>
  <c r="H30" i="32"/>
  <c r="I30" i="32"/>
  <c r="J30" i="32"/>
  <c r="K30" i="32"/>
  <c r="L30" i="32"/>
  <c r="M30" i="32"/>
  <c r="M31" i="32"/>
  <c r="M32" i="32"/>
  <c r="M33" i="32"/>
  <c r="M34" i="32"/>
  <c r="M35" i="32"/>
  <c r="M36" i="32"/>
  <c r="M37" i="32"/>
  <c r="M38" i="32"/>
  <c r="M39" i="32"/>
  <c r="M40" i="32"/>
  <c r="M41" i="32"/>
  <c r="M42" i="32"/>
  <c r="M43" i="32"/>
  <c r="M44" i="32"/>
  <c r="M45" i="32"/>
  <c r="M28" i="32"/>
  <c r="N30" i="32"/>
  <c r="F30" i="33"/>
  <c r="G30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28" i="33"/>
  <c r="I30" i="33"/>
  <c r="J30" i="33"/>
  <c r="L30" i="33"/>
  <c r="M30" i="33"/>
  <c r="M31" i="33"/>
  <c r="M32" i="33"/>
  <c r="M33" i="33"/>
  <c r="M34" i="33"/>
  <c r="M35" i="33"/>
  <c r="M36" i="33"/>
  <c r="M37" i="33"/>
  <c r="M38" i="33"/>
  <c r="M39" i="33"/>
  <c r="M40" i="33"/>
  <c r="M41" i="33"/>
  <c r="M42" i="33"/>
  <c r="M43" i="33"/>
  <c r="M44" i="33"/>
  <c r="M45" i="33"/>
  <c r="M28" i="33"/>
  <c r="N30" i="33"/>
  <c r="O30" i="33"/>
  <c r="F31" i="32"/>
  <c r="G31" i="32"/>
  <c r="H31" i="32"/>
  <c r="I31" i="32"/>
  <c r="J31" i="32"/>
  <c r="K31" i="32"/>
  <c r="L31" i="32"/>
  <c r="N31" i="32"/>
  <c r="N32" i="32"/>
  <c r="N33" i="32"/>
  <c r="N34" i="32"/>
  <c r="N35" i="32"/>
  <c r="N36" i="32"/>
  <c r="N37" i="32"/>
  <c r="N38" i="32"/>
  <c r="N39" i="32"/>
  <c r="N40" i="32"/>
  <c r="N41" i="32"/>
  <c r="N42" i="32"/>
  <c r="N43" i="32"/>
  <c r="N44" i="32"/>
  <c r="N45" i="32"/>
  <c r="N28" i="32"/>
  <c r="F31" i="33"/>
  <c r="G31" i="33"/>
  <c r="I31" i="33"/>
  <c r="J31" i="33"/>
  <c r="L31" i="33"/>
  <c r="N31" i="33"/>
  <c r="O31" i="33"/>
  <c r="F32" i="32"/>
  <c r="G32" i="32"/>
  <c r="H32" i="32"/>
  <c r="I32" i="32"/>
  <c r="J32" i="32"/>
  <c r="K32" i="32"/>
  <c r="L32" i="32"/>
  <c r="F32" i="33"/>
  <c r="G32" i="33"/>
  <c r="I32" i="33"/>
  <c r="J32" i="33"/>
  <c r="L32" i="33"/>
  <c r="N32" i="33"/>
  <c r="O32" i="33"/>
  <c r="F33" i="32"/>
  <c r="G33" i="32"/>
  <c r="H33" i="32"/>
  <c r="I33" i="32"/>
  <c r="J33" i="32"/>
  <c r="K33" i="32"/>
  <c r="L33" i="32"/>
  <c r="F33" i="33"/>
  <c r="G33" i="33"/>
  <c r="I33" i="33"/>
  <c r="J33" i="33"/>
  <c r="L33" i="33"/>
  <c r="N33" i="33"/>
  <c r="O33" i="33"/>
  <c r="F34" i="32"/>
  <c r="G34" i="32"/>
  <c r="H34" i="32"/>
  <c r="I34" i="32"/>
  <c r="J34" i="32"/>
  <c r="K34" i="32"/>
  <c r="L34" i="32"/>
  <c r="O34" i="32"/>
  <c r="F34" i="31"/>
  <c r="F34" i="33"/>
  <c r="G34" i="33"/>
  <c r="I34" i="33"/>
  <c r="J34" i="33"/>
  <c r="L34" i="33"/>
  <c r="N34" i="33"/>
  <c r="P34" i="33"/>
  <c r="G34" i="31"/>
  <c r="H34" i="31"/>
  <c r="F35" i="32"/>
  <c r="G35" i="32"/>
  <c r="H35" i="32"/>
  <c r="I35" i="32"/>
  <c r="J35" i="32"/>
  <c r="K35" i="32"/>
  <c r="L35" i="32"/>
  <c r="F35" i="33"/>
  <c r="G35" i="33"/>
  <c r="I35" i="33"/>
  <c r="J35" i="33"/>
  <c r="L35" i="33"/>
  <c r="N35" i="33"/>
  <c r="O35" i="33"/>
  <c r="F36" i="32"/>
  <c r="G36" i="32"/>
  <c r="H36" i="32"/>
  <c r="I36" i="32"/>
  <c r="J36" i="32"/>
  <c r="K36" i="32"/>
  <c r="L36" i="32"/>
  <c r="F36" i="33"/>
  <c r="G36" i="33"/>
  <c r="I36" i="33"/>
  <c r="J36" i="33"/>
  <c r="L36" i="33"/>
  <c r="N36" i="33"/>
  <c r="O36" i="33"/>
  <c r="F37" i="32"/>
  <c r="G37" i="32"/>
  <c r="H37" i="32"/>
  <c r="I37" i="32"/>
  <c r="J37" i="32"/>
  <c r="K37" i="32"/>
  <c r="L37" i="32"/>
  <c r="F37" i="33"/>
  <c r="G37" i="33"/>
  <c r="I37" i="33"/>
  <c r="J37" i="33"/>
  <c r="L37" i="33"/>
  <c r="N37" i="33"/>
  <c r="O37" i="33"/>
  <c r="F38" i="32"/>
  <c r="G38" i="32"/>
  <c r="H38" i="32"/>
  <c r="I38" i="32"/>
  <c r="J38" i="32"/>
  <c r="K38" i="32"/>
  <c r="L38" i="32"/>
  <c r="F38" i="33"/>
  <c r="G38" i="33"/>
  <c r="I38" i="33"/>
  <c r="J38" i="33"/>
  <c r="L38" i="33"/>
  <c r="N38" i="33"/>
  <c r="P38" i="33"/>
  <c r="G38" i="31"/>
  <c r="N43" i="33"/>
  <c r="N44" i="33"/>
  <c r="N45" i="33"/>
  <c r="N5" i="33"/>
  <c r="N6" i="33"/>
  <c r="N7" i="33"/>
  <c r="N8" i="33"/>
  <c r="N9" i="33"/>
  <c r="N10" i="33"/>
  <c r="N11" i="33"/>
  <c r="N12" i="33"/>
  <c r="N13" i="33"/>
  <c r="N14" i="33"/>
  <c r="N15" i="33"/>
  <c r="N4" i="33"/>
  <c r="N27" i="33"/>
  <c r="F39" i="32"/>
  <c r="G39" i="32"/>
  <c r="H39" i="32"/>
  <c r="I39" i="32"/>
  <c r="J39" i="32"/>
  <c r="K39" i="32"/>
  <c r="L39" i="32"/>
  <c r="F39" i="33"/>
  <c r="G39" i="33"/>
  <c r="I39" i="33"/>
  <c r="J39" i="33"/>
  <c r="L39" i="33"/>
  <c r="N39" i="33"/>
  <c r="O39" i="33"/>
  <c r="F40" i="32"/>
  <c r="G40" i="32"/>
  <c r="H40" i="32"/>
  <c r="I40" i="32"/>
  <c r="J40" i="32"/>
  <c r="K40" i="32"/>
  <c r="L40" i="32"/>
  <c r="F40" i="33"/>
  <c r="G40" i="33"/>
  <c r="I40" i="33"/>
  <c r="J40" i="33"/>
  <c r="L40" i="33"/>
  <c r="N40" i="33"/>
  <c r="O40" i="33"/>
  <c r="F41" i="32"/>
  <c r="G41" i="32"/>
  <c r="H41" i="32"/>
  <c r="I41" i="32"/>
  <c r="J41" i="32"/>
  <c r="K41" i="32"/>
  <c r="L41" i="32"/>
  <c r="F41" i="33"/>
  <c r="G41" i="33"/>
  <c r="I41" i="33"/>
  <c r="J41" i="33"/>
  <c r="L41" i="33"/>
  <c r="N41" i="33"/>
  <c r="O41" i="33"/>
  <c r="P41" i="33"/>
  <c r="G41" i="31"/>
  <c r="F42" i="32"/>
  <c r="G42" i="32"/>
  <c r="H42" i="32"/>
  <c r="I42" i="32"/>
  <c r="J42" i="32"/>
  <c r="K42" i="32"/>
  <c r="L42" i="32"/>
  <c r="F42" i="33"/>
  <c r="G42" i="33"/>
  <c r="I42" i="33"/>
  <c r="J42" i="33"/>
  <c r="L42" i="33"/>
  <c r="N42" i="33"/>
  <c r="O42" i="33"/>
  <c r="P42" i="33"/>
  <c r="G42" i="31"/>
  <c r="F43" i="32"/>
  <c r="G43" i="32"/>
  <c r="H43" i="32"/>
  <c r="I43" i="32"/>
  <c r="J43" i="32"/>
  <c r="K43" i="32"/>
  <c r="L43" i="32"/>
  <c r="O43" i="32"/>
  <c r="F43" i="31"/>
  <c r="F43" i="33"/>
  <c r="G43" i="33"/>
  <c r="I43" i="33"/>
  <c r="J43" i="33"/>
  <c r="L43" i="33"/>
  <c r="F44" i="32"/>
  <c r="G44" i="32"/>
  <c r="H44" i="32"/>
  <c r="I44" i="32"/>
  <c r="J44" i="32"/>
  <c r="K44" i="32"/>
  <c r="L44" i="32"/>
  <c r="O44" i="32"/>
  <c r="F44" i="31"/>
  <c r="F44" i="33"/>
  <c r="G44" i="33"/>
  <c r="I44" i="33"/>
  <c r="J44" i="33"/>
  <c r="L44" i="33"/>
  <c r="F45" i="32"/>
  <c r="G45" i="32"/>
  <c r="H45" i="32"/>
  <c r="I45" i="32"/>
  <c r="J45" i="32"/>
  <c r="K45" i="32"/>
  <c r="L45" i="32"/>
  <c r="F45" i="33"/>
  <c r="G45" i="33"/>
  <c r="I45" i="33"/>
  <c r="J45" i="33"/>
  <c r="L45" i="33"/>
  <c r="F5" i="32"/>
  <c r="G5" i="32"/>
  <c r="H5" i="32"/>
  <c r="I5" i="32"/>
  <c r="J5" i="32"/>
  <c r="K5" i="32"/>
  <c r="L5" i="32"/>
  <c r="M5" i="32"/>
  <c r="M6" i="32"/>
  <c r="M7" i="32"/>
  <c r="M8" i="32"/>
  <c r="M9" i="32"/>
  <c r="M10" i="32"/>
  <c r="M11" i="32"/>
  <c r="M12" i="32"/>
  <c r="M13" i="32"/>
  <c r="M14" i="32"/>
  <c r="M15" i="32"/>
  <c r="M16" i="32"/>
  <c r="M17" i="32"/>
  <c r="M18" i="32"/>
  <c r="M19" i="32"/>
  <c r="M20" i="32"/>
  <c r="M21" i="32"/>
  <c r="M22" i="32"/>
  <c r="M23" i="32"/>
  <c r="M24" i="32"/>
  <c r="M25" i="32"/>
  <c r="M26" i="32"/>
  <c r="M27" i="32"/>
  <c r="M3" i="32"/>
  <c r="N5" i="32"/>
  <c r="F6" i="32"/>
  <c r="G6" i="32"/>
  <c r="H6" i="32"/>
  <c r="H7" i="32"/>
  <c r="H8" i="32"/>
  <c r="H9" i="32"/>
  <c r="H10" i="32"/>
  <c r="H11" i="32"/>
  <c r="H12" i="32"/>
  <c r="H13" i="32"/>
  <c r="H14" i="32"/>
  <c r="H15" i="32"/>
  <c r="H4" i="32"/>
  <c r="H27" i="32"/>
  <c r="H46" i="32"/>
  <c r="I6" i="32"/>
  <c r="J6" i="32"/>
  <c r="K6" i="32"/>
  <c r="L6" i="32"/>
  <c r="L7" i="32"/>
  <c r="L8" i="32"/>
  <c r="L9" i="32"/>
  <c r="L10" i="32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L26" i="32"/>
  <c r="L27" i="32"/>
  <c r="L3" i="32"/>
  <c r="N6" i="32"/>
  <c r="F7" i="32"/>
  <c r="G7" i="32"/>
  <c r="I7" i="32"/>
  <c r="J7" i="32"/>
  <c r="K7" i="32"/>
  <c r="K8" i="32"/>
  <c r="K9" i="32"/>
  <c r="K10" i="32"/>
  <c r="K11" i="32"/>
  <c r="K12" i="32"/>
  <c r="K13" i="32"/>
  <c r="K14" i="32"/>
  <c r="K15" i="32"/>
  <c r="K16" i="32"/>
  <c r="K17" i="32"/>
  <c r="K18" i="32"/>
  <c r="K19" i="32"/>
  <c r="K20" i="32"/>
  <c r="K21" i="32"/>
  <c r="K22" i="32"/>
  <c r="K23" i="32"/>
  <c r="K24" i="32"/>
  <c r="K25" i="32"/>
  <c r="K26" i="32"/>
  <c r="K27" i="32"/>
  <c r="K3" i="32"/>
  <c r="N7" i="32"/>
  <c r="F8" i="32"/>
  <c r="G8" i="32"/>
  <c r="I8" i="32"/>
  <c r="J8" i="32"/>
  <c r="N8" i="32"/>
  <c r="N9" i="32"/>
  <c r="N10" i="32"/>
  <c r="N11" i="32"/>
  <c r="N12" i="32"/>
  <c r="N13" i="32"/>
  <c r="N14" i="32"/>
  <c r="N15" i="32"/>
  <c r="N4" i="32"/>
  <c r="N27" i="32"/>
  <c r="N46" i="32"/>
  <c r="F9" i="32"/>
  <c r="G9" i="32"/>
  <c r="I9" i="32"/>
  <c r="I10" i="32"/>
  <c r="I11" i="32"/>
  <c r="I12" i="32"/>
  <c r="I13" i="32"/>
  <c r="I14" i="32"/>
  <c r="I15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3" i="32"/>
  <c r="J9" i="32"/>
  <c r="F10" i="32"/>
  <c r="G10" i="32"/>
  <c r="J10" i="32"/>
  <c r="O10" i="32"/>
  <c r="F10" i="31"/>
  <c r="F11" i="32"/>
  <c r="G11" i="32"/>
  <c r="J11" i="32"/>
  <c r="O11" i="32"/>
  <c r="F11" i="31"/>
  <c r="F12" i="32"/>
  <c r="G12" i="32"/>
  <c r="J12" i="32"/>
  <c r="F13" i="32"/>
  <c r="G13" i="32"/>
  <c r="J13" i="32"/>
  <c r="F14" i="32"/>
  <c r="G14" i="32"/>
  <c r="J14" i="32"/>
  <c r="F15" i="32"/>
  <c r="G15" i="32"/>
  <c r="J15" i="32"/>
  <c r="F16" i="32"/>
  <c r="G16" i="32"/>
  <c r="H16" i="32"/>
  <c r="J16" i="32"/>
  <c r="N16" i="32"/>
  <c r="F17" i="32"/>
  <c r="G17" i="32"/>
  <c r="H17" i="32"/>
  <c r="J17" i="32"/>
  <c r="N17" i="32"/>
  <c r="F18" i="32"/>
  <c r="G18" i="32"/>
  <c r="H18" i="32"/>
  <c r="J18" i="32"/>
  <c r="N18" i="32"/>
  <c r="F19" i="32"/>
  <c r="G19" i="32"/>
  <c r="H19" i="32"/>
  <c r="J19" i="32"/>
  <c r="N19" i="32"/>
  <c r="F20" i="32"/>
  <c r="G20" i="32"/>
  <c r="H20" i="32"/>
  <c r="J20" i="32"/>
  <c r="N20" i="32"/>
  <c r="F21" i="32"/>
  <c r="G21" i="32"/>
  <c r="H21" i="32"/>
  <c r="J21" i="32"/>
  <c r="N21" i="32"/>
  <c r="F22" i="32"/>
  <c r="G22" i="32"/>
  <c r="H22" i="32"/>
  <c r="J22" i="32"/>
  <c r="N22" i="32"/>
  <c r="F23" i="32"/>
  <c r="G23" i="32"/>
  <c r="H23" i="32"/>
  <c r="J23" i="32"/>
  <c r="N23" i="32"/>
  <c r="O23" i="32"/>
  <c r="F24" i="32"/>
  <c r="G24" i="32"/>
  <c r="H24" i="32"/>
  <c r="J24" i="32"/>
  <c r="N24" i="32"/>
  <c r="F25" i="32"/>
  <c r="G25" i="32"/>
  <c r="H25" i="32"/>
  <c r="J25" i="32"/>
  <c r="N25" i="32"/>
  <c r="F26" i="32"/>
  <c r="G26" i="32"/>
  <c r="H26" i="32"/>
  <c r="J26" i="32"/>
  <c r="N26" i="32"/>
  <c r="F27" i="32"/>
  <c r="G27" i="32"/>
  <c r="J27" i="32"/>
  <c r="F5" i="33"/>
  <c r="G5" i="33"/>
  <c r="H5" i="33"/>
  <c r="I5" i="33"/>
  <c r="J5" i="33"/>
  <c r="L5" i="33"/>
  <c r="M5" i="33"/>
  <c r="F6" i="33"/>
  <c r="G6" i="33"/>
  <c r="H6" i="33"/>
  <c r="I6" i="33"/>
  <c r="J6" i="33"/>
  <c r="L6" i="33"/>
  <c r="M6" i="33"/>
  <c r="F7" i="33"/>
  <c r="G7" i="33"/>
  <c r="H7" i="33"/>
  <c r="I7" i="33"/>
  <c r="J7" i="33"/>
  <c r="L7" i="33"/>
  <c r="M7" i="33"/>
  <c r="F8" i="33"/>
  <c r="G8" i="33"/>
  <c r="H8" i="33"/>
  <c r="I8" i="33"/>
  <c r="J8" i="33"/>
  <c r="L8" i="33"/>
  <c r="M8" i="33"/>
  <c r="F9" i="33"/>
  <c r="G9" i="33"/>
  <c r="H9" i="33"/>
  <c r="I9" i="33"/>
  <c r="J9" i="33"/>
  <c r="L9" i="33"/>
  <c r="M9" i="33"/>
  <c r="N16" i="33"/>
  <c r="N17" i="33"/>
  <c r="N18" i="33"/>
  <c r="N19" i="33"/>
  <c r="N20" i="33"/>
  <c r="N21" i="33"/>
  <c r="N22" i="33"/>
  <c r="N23" i="33"/>
  <c r="N24" i="33"/>
  <c r="N25" i="33"/>
  <c r="N26" i="33"/>
  <c r="F10" i="33"/>
  <c r="G10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3" i="33"/>
  <c r="H10" i="33"/>
  <c r="I10" i="33"/>
  <c r="J10" i="33"/>
  <c r="L10" i="33"/>
  <c r="L11" i="33"/>
  <c r="L12" i="33"/>
  <c r="L13" i="33"/>
  <c r="L14" i="33"/>
  <c r="L15" i="33"/>
  <c r="L16" i="33"/>
  <c r="L17" i="33"/>
  <c r="L18" i="33"/>
  <c r="L19" i="33"/>
  <c r="L20" i="33"/>
  <c r="L21" i="33"/>
  <c r="L22" i="33"/>
  <c r="L23" i="33"/>
  <c r="L24" i="33"/>
  <c r="L25" i="33"/>
  <c r="L26" i="33"/>
  <c r="L27" i="33"/>
  <c r="L3" i="33"/>
  <c r="M10" i="33"/>
  <c r="F11" i="33"/>
  <c r="H11" i="33"/>
  <c r="I11" i="33"/>
  <c r="J11" i="33"/>
  <c r="M11" i="33"/>
  <c r="F12" i="33"/>
  <c r="H12" i="33"/>
  <c r="I12" i="33"/>
  <c r="J12" i="33"/>
  <c r="M12" i="33"/>
  <c r="P12" i="33"/>
  <c r="G12" i="31"/>
  <c r="O12" i="32"/>
  <c r="F12" i="31"/>
  <c r="H12" i="31"/>
  <c r="F13" i="33"/>
  <c r="H13" i="33"/>
  <c r="I13" i="33"/>
  <c r="J13" i="33"/>
  <c r="M13" i="33"/>
  <c r="F14" i="33"/>
  <c r="H14" i="33"/>
  <c r="I14" i="33"/>
  <c r="J14" i="33"/>
  <c r="M14" i="33"/>
  <c r="F15" i="33"/>
  <c r="H15" i="33"/>
  <c r="I15" i="33"/>
  <c r="J15" i="33"/>
  <c r="M15" i="33"/>
  <c r="F27" i="33"/>
  <c r="H27" i="33"/>
  <c r="I27" i="33"/>
  <c r="J27" i="33"/>
  <c r="M27" i="33"/>
  <c r="P27" i="33"/>
  <c r="G27" i="31"/>
  <c r="F16" i="33"/>
  <c r="H16" i="33"/>
  <c r="I16" i="33"/>
  <c r="J16" i="33"/>
  <c r="M16" i="33"/>
  <c r="O16" i="33"/>
  <c r="F17" i="33"/>
  <c r="H17" i="33"/>
  <c r="I17" i="33"/>
  <c r="J17" i="33"/>
  <c r="M17" i="33"/>
  <c r="O17" i="33"/>
  <c r="F18" i="33"/>
  <c r="H18" i="33"/>
  <c r="I18" i="33"/>
  <c r="J18" i="33"/>
  <c r="M18" i="33"/>
  <c r="O18" i="33"/>
  <c r="F19" i="33"/>
  <c r="H19" i="33"/>
  <c r="I19" i="33"/>
  <c r="J19" i="33"/>
  <c r="M19" i="33"/>
  <c r="O19" i="33"/>
  <c r="F20" i="33"/>
  <c r="H20" i="33"/>
  <c r="I20" i="33"/>
  <c r="J20" i="33"/>
  <c r="M20" i="33"/>
  <c r="O20" i="33"/>
  <c r="F21" i="33"/>
  <c r="H21" i="33"/>
  <c r="I21" i="33"/>
  <c r="J21" i="33"/>
  <c r="M21" i="33"/>
  <c r="O21" i="33"/>
  <c r="F22" i="33"/>
  <c r="H22" i="33"/>
  <c r="I22" i="33"/>
  <c r="J22" i="33"/>
  <c r="M22" i="33"/>
  <c r="O22" i="33"/>
  <c r="P22" i="33"/>
  <c r="G22" i="31"/>
  <c r="F23" i="33"/>
  <c r="H23" i="33"/>
  <c r="I23" i="33"/>
  <c r="J23" i="33"/>
  <c r="M23" i="33"/>
  <c r="O23" i="33"/>
  <c r="P23" i="33"/>
  <c r="G23" i="31"/>
  <c r="F23" i="31"/>
  <c r="H23" i="31"/>
  <c r="F24" i="33"/>
  <c r="H24" i="33"/>
  <c r="I24" i="33"/>
  <c r="J24" i="33"/>
  <c r="M24" i="33"/>
  <c r="O24" i="33"/>
  <c r="P24" i="33"/>
  <c r="G24" i="31"/>
  <c r="F25" i="33"/>
  <c r="H25" i="33"/>
  <c r="I25" i="33"/>
  <c r="I26" i="33"/>
  <c r="O57" i="14"/>
  <c r="Q57" i="14"/>
  <c r="I61" i="36"/>
  <c r="I61" i="33"/>
  <c r="J25" i="33"/>
  <c r="M25" i="33"/>
  <c r="O25" i="33"/>
  <c r="P25" i="33"/>
  <c r="G25" i="31"/>
  <c r="F26" i="33"/>
  <c r="H26" i="33"/>
  <c r="J26" i="33"/>
  <c r="M26" i="33"/>
  <c r="O26" i="33"/>
  <c r="P26" i="33"/>
  <c r="G26" i="31"/>
  <c r="O28" i="4"/>
  <c r="O3" i="4"/>
  <c r="O47" i="4"/>
  <c r="O28" i="14"/>
  <c r="O28" i="15"/>
  <c r="O54" i="11"/>
  <c r="F61" i="33"/>
  <c r="O50" i="13"/>
  <c r="H61" i="33"/>
  <c r="O52" i="13"/>
  <c r="O53" i="13"/>
  <c r="H63" i="33"/>
  <c r="O52" i="15"/>
  <c r="O54" i="18"/>
  <c r="M61" i="33"/>
  <c r="O57" i="19"/>
  <c r="O59" i="12"/>
  <c r="O61" i="12"/>
  <c r="Q51" i="13"/>
  <c r="H62" i="36"/>
  <c r="Q58" i="14"/>
  <c r="I62" i="36"/>
  <c r="Q53" i="15"/>
  <c r="J62" i="36"/>
  <c r="Q55" i="18"/>
  <c r="Q58" i="19"/>
  <c r="O62" i="36"/>
  <c r="O61" i="36"/>
  <c r="Q53" i="11"/>
  <c r="Q60" i="12"/>
  <c r="G62" i="36"/>
  <c r="Q49" i="13"/>
  <c r="H60" i="36"/>
  <c r="Q56" i="14"/>
  <c r="I60" i="36"/>
  <c r="Q51" i="15"/>
  <c r="Q53" i="18"/>
  <c r="M60" i="36"/>
  <c r="Q56" i="19"/>
  <c r="O53" i="22"/>
  <c r="G64" i="33"/>
  <c r="K28" i="33"/>
  <c r="K3" i="33"/>
  <c r="K47" i="33"/>
  <c r="K65" i="33"/>
  <c r="G5" i="36"/>
  <c r="G6" i="36"/>
  <c r="G7" i="36"/>
  <c r="G8" i="36"/>
  <c r="G9" i="36"/>
  <c r="G10" i="36"/>
  <c r="G11" i="36"/>
  <c r="G12" i="36"/>
  <c r="G13" i="36"/>
  <c r="G14" i="36"/>
  <c r="G15" i="36"/>
  <c r="G4" i="36"/>
  <c r="G29" i="36"/>
  <c r="G34" i="36"/>
  <c r="G38" i="36"/>
  <c r="G43" i="36"/>
  <c r="G44" i="36"/>
  <c r="G45" i="36"/>
  <c r="G27" i="36"/>
  <c r="G46" i="36"/>
  <c r="G16" i="36"/>
  <c r="G17" i="36"/>
  <c r="G18" i="36"/>
  <c r="G19" i="36"/>
  <c r="G21" i="36"/>
  <c r="F21" i="36"/>
  <c r="H21" i="36"/>
  <c r="I21" i="36"/>
  <c r="J21" i="36"/>
  <c r="L21" i="36"/>
  <c r="M21" i="36"/>
  <c r="N21" i="36"/>
  <c r="O21" i="36"/>
  <c r="P21" i="36"/>
  <c r="G21" i="34"/>
  <c r="F21" i="35"/>
  <c r="G21" i="35"/>
  <c r="H21" i="35"/>
  <c r="I21" i="35"/>
  <c r="J21" i="35"/>
  <c r="K21" i="35"/>
  <c r="L21" i="35"/>
  <c r="M21" i="35"/>
  <c r="N21" i="35"/>
  <c r="O21" i="35"/>
  <c r="F21" i="34"/>
  <c r="H21" i="34"/>
  <c r="G22" i="36"/>
  <c r="G23" i="36"/>
  <c r="G24" i="36"/>
  <c r="G25" i="36"/>
  <c r="G26" i="36"/>
  <c r="G41" i="36"/>
  <c r="G42" i="36"/>
  <c r="G35" i="36"/>
  <c r="H5" i="36"/>
  <c r="H6" i="36"/>
  <c r="H7" i="36"/>
  <c r="H8" i="36"/>
  <c r="H9" i="36"/>
  <c r="H10" i="36"/>
  <c r="H11" i="36"/>
  <c r="H12" i="36"/>
  <c r="H13" i="36"/>
  <c r="H14" i="36"/>
  <c r="H15" i="36"/>
  <c r="H27" i="36"/>
  <c r="H19" i="36"/>
  <c r="H43" i="36"/>
  <c r="H44" i="36"/>
  <c r="H45" i="36"/>
  <c r="H29" i="36"/>
  <c r="H31" i="36"/>
  <c r="H32" i="36"/>
  <c r="H33" i="36"/>
  <c r="H35" i="36"/>
  <c r="H36" i="36"/>
  <c r="I5" i="36"/>
  <c r="I6" i="36"/>
  <c r="I7" i="36"/>
  <c r="I8" i="36"/>
  <c r="I9" i="36"/>
  <c r="I10" i="36"/>
  <c r="I11" i="36"/>
  <c r="I12" i="36"/>
  <c r="I13" i="36"/>
  <c r="I14" i="36"/>
  <c r="I15" i="36"/>
  <c r="I27" i="36"/>
  <c r="I18" i="36"/>
  <c r="I22" i="36"/>
  <c r="I24" i="36"/>
  <c r="F24" i="36"/>
  <c r="H24" i="36"/>
  <c r="J24" i="36"/>
  <c r="L24" i="36"/>
  <c r="M24" i="36"/>
  <c r="N24" i="36"/>
  <c r="O24" i="36"/>
  <c r="P24" i="36"/>
  <c r="G24" i="34"/>
  <c r="I26" i="36"/>
  <c r="I29" i="36"/>
  <c r="I32" i="36"/>
  <c r="I37" i="36"/>
  <c r="F38" i="14"/>
  <c r="K38" i="23"/>
  <c r="I40" i="36"/>
  <c r="I42" i="36"/>
  <c r="I43" i="36"/>
  <c r="I44" i="36"/>
  <c r="I45" i="36"/>
  <c r="J29" i="36"/>
  <c r="J30" i="36"/>
  <c r="J31" i="36"/>
  <c r="J32" i="36"/>
  <c r="J33" i="36"/>
  <c r="J34" i="36"/>
  <c r="J35" i="36"/>
  <c r="J37" i="36"/>
  <c r="J38" i="36"/>
  <c r="J39" i="36"/>
  <c r="J40" i="36"/>
  <c r="J41" i="36"/>
  <c r="J42" i="36"/>
  <c r="J43" i="36"/>
  <c r="J44" i="36"/>
  <c r="J45" i="36"/>
  <c r="J5" i="36"/>
  <c r="J6" i="36"/>
  <c r="J7" i="36"/>
  <c r="J8" i="36"/>
  <c r="J9" i="36"/>
  <c r="J10" i="36"/>
  <c r="J11" i="36"/>
  <c r="J12" i="36"/>
  <c r="J13" i="36"/>
  <c r="J14" i="36"/>
  <c r="J15" i="36"/>
  <c r="J16" i="36"/>
  <c r="J17" i="36"/>
  <c r="J18" i="36"/>
  <c r="J19" i="36"/>
  <c r="J20" i="36"/>
  <c r="J22" i="36"/>
  <c r="J23" i="36"/>
  <c r="J25" i="36"/>
  <c r="J26" i="36"/>
  <c r="J27" i="36"/>
  <c r="K28" i="36"/>
  <c r="K3" i="36"/>
  <c r="L29" i="36"/>
  <c r="L30" i="36"/>
  <c r="L31" i="36"/>
  <c r="L32" i="36"/>
  <c r="L33" i="36"/>
  <c r="L34" i="36"/>
  <c r="L35" i="36"/>
  <c r="L37" i="36"/>
  <c r="L38" i="36"/>
  <c r="L39" i="36"/>
  <c r="L40" i="36"/>
  <c r="L41" i="36"/>
  <c r="L42" i="36"/>
  <c r="L43" i="36"/>
  <c r="L44" i="36"/>
  <c r="L45" i="36"/>
  <c r="L28" i="36"/>
  <c r="L5" i="36"/>
  <c r="L6" i="36"/>
  <c r="L7" i="36"/>
  <c r="L8" i="36"/>
  <c r="L9" i="36"/>
  <c r="L10" i="36"/>
  <c r="L11" i="36"/>
  <c r="L12" i="36"/>
  <c r="L13" i="36"/>
  <c r="L14" i="36"/>
  <c r="L15" i="36"/>
  <c r="L16" i="36"/>
  <c r="L17" i="36"/>
  <c r="L18" i="36"/>
  <c r="L19" i="36"/>
  <c r="L23" i="36"/>
  <c r="L26" i="36"/>
  <c r="L27" i="36"/>
  <c r="M29" i="36"/>
  <c r="M30" i="36"/>
  <c r="M31" i="36"/>
  <c r="M32" i="36"/>
  <c r="M33" i="36"/>
  <c r="M34" i="36"/>
  <c r="M35" i="36"/>
  <c r="M37" i="36"/>
  <c r="M38" i="36"/>
  <c r="M39" i="36"/>
  <c r="M40" i="36"/>
  <c r="M41" i="36"/>
  <c r="M42" i="36"/>
  <c r="M43" i="36"/>
  <c r="M44" i="36"/>
  <c r="M45" i="36"/>
  <c r="M5" i="36"/>
  <c r="M6" i="36"/>
  <c r="M7" i="36"/>
  <c r="M8" i="36"/>
  <c r="M9" i="36"/>
  <c r="M10" i="36"/>
  <c r="M11" i="36"/>
  <c r="M12" i="36"/>
  <c r="M13" i="36"/>
  <c r="M14" i="36"/>
  <c r="M15" i="36"/>
  <c r="M16" i="36"/>
  <c r="M17" i="36"/>
  <c r="M18" i="36"/>
  <c r="M19" i="36"/>
  <c r="M20" i="36"/>
  <c r="M22" i="36"/>
  <c r="M23" i="36"/>
  <c r="M25" i="36"/>
  <c r="M26" i="36"/>
  <c r="M27" i="36"/>
  <c r="N5" i="36"/>
  <c r="N6" i="36"/>
  <c r="N7" i="36"/>
  <c r="N8" i="36"/>
  <c r="N9" i="36"/>
  <c r="N10" i="36"/>
  <c r="N11" i="36"/>
  <c r="N12" i="36"/>
  <c r="N13" i="36"/>
  <c r="N14" i="36"/>
  <c r="N15" i="36"/>
  <c r="N27" i="36"/>
  <c r="N16" i="36"/>
  <c r="N17" i="36"/>
  <c r="N18" i="36"/>
  <c r="N19" i="36"/>
  <c r="N20" i="36"/>
  <c r="N22" i="36"/>
  <c r="N23" i="36"/>
  <c r="N25" i="36"/>
  <c r="N26" i="36"/>
  <c r="N43" i="36"/>
  <c r="N44" i="36"/>
  <c r="N45" i="36"/>
  <c r="N29" i="36"/>
  <c r="N30" i="36"/>
  <c r="N31" i="36"/>
  <c r="N32" i="36"/>
  <c r="N33" i="36"/>
  <c r="N34" i="36"/>
  <c r="N35" i="36"/>
  <c r="N36" i="36"/>
  <c r="N37" i="36"/>
  <c r="N38" i="36"/>
  <c r="N39" i="36"/>
  <c r="N40" i="36"/>
  <c r="N41" i="36"/>
  <c r="N42" i="36"/>
  <c r="O29" i="36"/>
  <c r="O31" i="36"/>
  <c r="O32" i="36"/>
  <c r="F33" i="20"/>
  <c r="Q33" i="23"/>
  <c r="O34" i="36"/>
  <c r="O35" i="36"/>
  <c r="O37" i="36"/>
  <c r="O38" i="36"/>
  <c r="O40" i="36"/>
  <c r="F41" i="20"/>
  <c r="Q41" i="23"/>
  <c r="O42" i="36"/>
  <c r="O43" i="36"/>
  <c r="F43" i="36"/>
  <c r="P43" i="36"/>
  <c r="G43" i="34"/>
  <c r="F43" i="35"/>
  <c r="G43" i="35"/>
  <c r="H43" i="35"/>
  <c r="I43" i="35"/>
  <c r="J43" i="35"/>
  <c r="K43" i="35"/>
  <c r="L43" i="35"/>
  <c r="M43" i="35"/>
  <c r="N43" i="35"/>
  <c r="O43" i="35"/>
  <c r="F43" i="34"/>
  <c r="H43" i="34"/>
  <c r="O44" i="36"/>
  <c r="O45" i="36"/>
  <c r="O5" i="36"/>
  <c r="O6" i="36"/>
  <c r="O7" i="36"/>
  <c r="O8" i="36"/>
  <c r="O9" i="36"/>
  <c r="O10" i="36"/>
  <c r="O11" i="36"/>
  <c r="O12" i="36"/>
  <c r="O13" i="36"/>
  <c r="O14" i="36"/>
  <c r="O15" i="36"/>
  <c r="O17" i="36"/>
  <c r="O18" i="36"/>
  <c r="O20" i="36"/>
  <c r="O22" i="36"/>
  <c r="O26" i="36"/>
  <c r="O27" i="36"/>
  <c r="F5" i="36"/>
  <c r="F6" i="36"/>
  <c r="F7" i="36"/>
  <c r="F8" i="36"/>
  <c r="F9" i="36"/>
  <c r="F10" i="36"/>
  <c r="F11" i="36"/>
  <c r="F12" i="36"/>
  <c r="P12" i="36"/>
  <c r="G12" i="34"/>
  <c r="F13" i="36"/>
  <c r="F14" i="36"/>
  <c r="F15" i="36"/>
  <c r="F27" i="36"/>
  <c r="F44" i="36"/>
  <c r="F44" i="35"/>
  <c r="G44" i="35"/>
  <c r="H44" i="35"/>
  <c r="I44" i="35"/>
  <c r="J44" i="35"/>
  <c r="K44" i="35"/>
  <c r="L44" i="35"/>
  <c r="M44" i="35"/>
  <c r="N44" i="35"/>
  <c r="O44" i="35"/>
  <c r="F44" i="34"/>
  <c r="F45" i="36"/>
  <c r="F31" i="36"/>
  <c r="F29" i="36"/>
  <c r="F30" i="36"/>
  <c r="F32" i="36"/>
  <c r="G32" i="36"/>
  <c r="P32" i="36"/>
  <c r="G32" i="34"/>
  <c r="F32" i="35"/>
  <c r="G32" i="35"/>
  <c r="H32" i="35"/>
  <c r="I32" i="35"/>
  <c r="J32" i="35"/>
  <c r="K32" i="35"/>
  <c r="L32" i="35"/>
  <c r="M32" i="35"/>
  <c r="N32" i="35"/>
  <c r="O32" i="35"/>
  <c r="F32" i="34"/>
  <c r="H32" i="34"/>
  <c r="F33" i="36"/>
  <c r="F34" i="36"/>
  <c r="F35" i="36"/>
  <c r="F36" i="36"/>
  <c r="G36" i="36"/>
  <c r="J36" i="36"/>
  <c r="M36" i="36"/>
  <c r="P36" i="36"/>
  <c r="G36" i="34"/>
  <c r="F37" i="36"/>
  <c r="F38" i="36"/>
  <c r="F39" i="36"/>
  <c r="F40" i="36"/>
  <c r="G40" i="36"/>
  <c r="H40" i="36"/>
  <c r="P40" i="36"/>
  <c r="G40" i="34"/>
  <c r="F40" i="35"/>
  <c r="G40" i="35"/>
  <c r="H40" i="35"/>
  <c r="I40" i="35"/>
  <c r="J40" i="35"/>
  <c r="K40" i="35"/>
  <c r="L40" i="35"/>
  <c r="M40" i="35"/>
  <c r="N40" i="35"/>
  <c r="O40" i="35"/>
  <c r="F40" i="34"/>
  <c r="H40" i="34"/>
  <c r="F41" i="36"/>
  <c r="F42" i="36"/>
  <c r="F16" i="36"/>
  <c r="F17" i="36"/>
  <c r="F18" i="36"/>
  <c r="F19" i="36"/>
  <c r="I19" i="36"/>
  <c r="O19" i="36"/>
  <c r="P19" i="36"/>
  <c r="G19" i="34"/>
  <c r="F20" i="36"/>
  <c r="F22" i="36"/>
  <c r="F23" i="36"/>
  <c r="F25" i="36"/>
  <c r="F26" i="36"/>
  <c r="Q59" i="12"/>
  <c r="G61" i="36"/>
  <c r="Q58" i="12"/>
  <c r="G60" i="36"/>
  <c r="F62" i="36"/>
  <c r="P62" i="36"/>
  <c r="L62" i="36"/>
  <c r="M62" i="36"/>
  <c r="L61" i="36"/>
  <c r="L60" i="36"/>
  <c r="O60" i="36"/>
  <c r="L61" i="33"/>
  <c r="N61" i="33"/>
  <c r="F62" i="33"/>
  <c r="H62" i="33"/>
  <c r="I62" i="33"/>
  <c r="J62" i="33"/>
  <c r="L62" i="33"/>
  <c r="M62" i="33"/>
  <c r="N62" i="33"/>
  <c r="O62" i="33"/>
  <c r="G63" i="33"/>
  <c r="F60" i="33"/>
  <c r="G60" i="33"/>
  <c r="H60" i="33"/>
  <c r="I60" i="33"/>
  <c r="J60" i="33"/>
  <c r="L60" i="33"/>
  <c r="M60" i="33"/>
  <c r="N60" i="33"/>
  <c r="O60" i="33"/>
  <c r="O28" i="18"/>
  <c r="O28" i="5"/>
  <c r="Q4" i="2"/>
  <c r="Q46" i="2"/>
  <c r="Q4" i="3"/>
  <c r="Q46" i="3"/>
  <c r="F34" i="3"/>
  <c r="F34" i="4"/>
  <c r="H34" i="25"/>
  <c r="F34" i="10"/>
  <c r="N34" i="25"/>
  <c r="Q4" i="4"/>
  <c r="Q46" i="4"/>
  <c r="Q4" i="5"/>
  <c r="Q46" i="5"/>
  <c r="Q4" i="6"/>
  <c r="Q46" i="6"/>
  <c r="Q4" i="7"/>
  <c r="Q46" i="7"/>
  <c r="Q4" i="8"/>
  <c r="Q46" i="8"/>
  <c r="Q4" i="9"/>
  <c r="Q46" i="9"/>
  <c r="Q4" i="10"/>
  <c r="Q46" i="10"/>
  <c r="S46" i="32"/>
  <c r="Q4" i="11"/>
  <c r="Q46" i="11"/>
  <c r="Q48" i="12"/>
  <c r="Q4" i="13"/>
  <c r="Q46" i="13"/>
  <c r="Q4" i="14"/>
  <c r="Q46" i="14"/>
  <c r="Q4" i="15"/>
  <c r="Q46" i="15"/>
  <c r="Q4" i="16"/>
  <c r="Q46" i="16"/>
  <c r="Q4" i="18"/>
  <c r="Q46" i="18"/>
  <c r="Q4" i="19"/>
  <c r="Q46" i="19"/>
  <c r="T46" i="33"/>
  <c r="L46" i="31"/>
  <c r="F29" i="11"/>
  <c r="H29" i="23"/>
  <c r="F38" i="11"/>
  <c r="H38" i="23"/>
  <c r="I34" i="36"/>
  <c r="Q4" i="20"/>
  <c r="F30" i="20"/>
  <c r="F31" i="20"/>
  <c r="Q3" i="20"/>
  <c r="Q3" i="19"/>
  <c r="Q28" i="19"/>
  <c r="Q3" i="18"/>
  <c r="Q3" i="15"/>
  <c r="F36" i="16"/>
  <c r="N36" i="23"/>
  <c r="Q3" i="16"/>
  <c r="Q28" i="16"/>
  <c r="Q47" i="16"/>
  <c r="F30" i="14"/>
  <c r="K30" i="23"/>
  <c r="F31" i="14"/>
  <c r="F33" i="14"/>
  <c r="K33" i="23"/>
  <c r="I33" i="36"/>
  <c r="F35" i="14"/>
  <c r="K35" i="23"/>
  <c r="F41" i="14"/>
  <c r="K41" i="23"/>
  <c r="Q3" i="14"/>
  <c r="Q3" i="13"/>
  <c r="O3" i="6"/>
  <c r="O4" i="6"/>
  <c r="O46" i="6"/>
  <c r="O3" i="13"/>
  <c r="O28" i="13"/>
  <c r="O47" i="13"/>
  <c r="N28" i="13"/>
  <c r="N3" i="13"/>
  <c r="N47" i="13"/>
  <c r="O3" i="16"/>
  <c r="O28" i="16"/>
  <c r="O47" i="16"/>
  <c r="N28" i="16"/>
  <c r="N3" i="16"/>
  <c r="N47" i="16"/>
  <c r="O3" i="18"/>
  <c r="O47" i="18"/>
  <c r="N28" i="18"/>
  <c r="N3" i="18"/>
  <c r="N47" i="18"/>
  <c r="O3" i="19"/>
  <c r="O28" i="19"/>
  <c r="O47" i="19"/>
  <c r="N28" i="19"/>
  <c r="N3" i="19"/>
  <c r="N47" i="19"/>
  <c r="O3" i="20"/>
  <c r="O28" i="20"/>
  <c r="I3" i="16"/>
  <c r="F44" i="20"/>
  <c r="Q44" i="23"/>
  <c r="N4" i="13"/>
  <c r="N46" i="13"/>
  <c r="N4" i="14"/>
  <c r="N46" i="14"/>
  <c r="N4" i="15"/>
  <c r="N46" i="15"/>
  <c r="N4" i="16"/>
  <c r="N46" i="16"/>
  <c r="N4" i="18"/>
  <c r="N46" i="18"/>
  <c r="N4" i="19"/>
  <c r="N46" i="19"/>
  <c r="N4" i="20"/>
  <c r="N28" i="20"/>
  <c r="N3" i="20"/>
  <c r="N28" i="15"/>
  <c r="N3" i="15"/>
  <c r="N47" i="15"/>
  <c r="N28" i="14"/>
  <c r="N3" i="14"/>
  <c r="N47" i="14"/>
  <c r="N28" i="11"/>
  <c r="N3" i="11"/>
  <c r="N47" i="11"/>
  <c r="N28" i="10"/>
  <c r="N3" i="10"/>
  <c r="N47" i="10"/>
  <c r="N4" i="10"/>
  <c r="N46" i="10"/>
  <c r="N28" i="9"/>
  <c r="N3" i="9"/>
  <c r="N47" i="9"/>
  <c r="N4" i="9"/>
  <c r="N46" i="9"/>
  <c r="N28" i="8"/>
  <c r="N3" i="8"/>
  <c r="N47" i="8"/>
  <c r="N4" i="8"/>
  <c r="N46" i="8"/>
  <c r="N28" i="7"/>
  <c r="N3" i="7"/>
  <c r="N47" i="7"/>
  <c r="N4" i="7"/>
  <c r="N46" i="7"/>
  <c r="N28" i="6"/>
  <c r="N3" i="6"/>
  <c r="N47" i="6"/>
  <c r="N28" i="5"/>
  <c r="N3" i="5"/>
  <c r="N47" i="5"/>
  <c r="N28" i="4"/>
  <c r="N3" i="4"/>
  <c r="N4" i="4"/>
  <c r="N28" i="3"/>
  <c r="N3" i="3"/>
  <c r="N47" i="3"/>
  <c r="N4" i="3"/>
  <c r="N28" i="2"/>
  <c r="N3" i="2"/>
  <c r="N47" i="2"/>
  <c r="N4" i="2"/>
  <c r="F43" i="16"/>
  <c r="N43" i="23"/>
  <c r="F45" i="14"/>
  <c r="K45" i="23"/>
  <c r="F45" i="16"/>
  <c r="N45" i="23"/>
  <c r="H5" i="23"/>
  <c r="F5" i="13"/>
  <c r="F6" i="13"/>
  <c r="J6" i="23"/>
  <c r="F7" i="13"/>
  <c r="J7" i="23"/>
  <c r="F8" i="13"/>
  <c r="J8" i="23"/>
  <c r="F8" i="14"/>
  <c r="H9" i="23"/>
  <c r="F9" i="13"/>
  <c r="F10" i="13"/>
  <c r="J10" i="23"/>
  <c r="F11" i="13"/>
  <c r="J11" i="23"/>
  <c r="F12" i="13"/>
  <c r="J12" i="23"/>
  <c r="F27" i="13"/>
  <c r="J27" i="23"/>
  <c r="F27" i="14"/>
  <c r="K27" i="23"/>
  <c r="G4" i="11"/>
  <c r="G46" i="11"/>
  <c r="G48" i="12"/>
  <c r="G4" i="13"/>
  <c r="G46" i="13"/>
  <c r="G4" i="15"/>
  <c r="G46" i="15"/>
  <c r="G4" i="18"/>
  <c r="G46" i="18"/>
  <c r="G4" i="19"/>
  <c r="G46" i="19"/>
  <c r="F30" i="11"/>
  <c r="H30" i="23"/>
  <c r="F31" i="11"/>
  <c r="F32" i="11"/>
  <c r="H32" i="23"/>
  <c r="F33" i="11"/>
  <c r="F35" i="11"/>
  <c r="H35" i="23"/>
  <c r="F35" i="20"/>
  <c r="Q35" i="23"/>
  <c r="F36" i="11"/>
  <c r="H36" i="23"/>
  <c r="F37" i="11"/>
  <c r="H37" i="23"/>
  <c r="F37" i="14"/>
  <c r="K37" i="23"/>
  <c r="F40" i="11"/>
  <c r="H40" i="23"/>
  <c r="F40" i="14"/>
  <c r="K40" i="23"/>
  <c r="F41" i="11"/>
  <c r="H41" i="23"/>
  <c r="F42" i="11"/>
  <c r="H42" i="23"/>
  <c r="F42" i="14"/>
  <c r="K42" i="23"/>
  <c r="F42" i="20"/>
  <c r="Q42" i="23"/>
  <c r="F16" i="11"/>
  <c r="H16" i="23"/>
  <c r="F16" i="13"/>
  <c r="J16" i="23"/>
  <c r="F16" i="14"/>
  <c r="K16" i="23"/>
  <c r="F16" i="20"/>
  <c r="Q16" i="23"/>
  <c r="F17" i="11"/>
  <c r="F17" i="13"/>
  <c r="J17" i="23"/>
  <c r="F17" i="14"/>
  <c r="K17" i="23"/>
  <c r="F17" i="20"/>
  <c r="Q17" i="23"/>
  <c r="F18" i="11"/>
  <c r="H18" i="23"/>
  <c r="F18" i="13"/>
  <c r="J18" i="23"/>
  <c r="F19" i="11"/>
  <c r="H19" i="23"/>
  <c r="F19" i="13"/>
  <c r="J19" i="23"/>
  <c r="F19" i="14"/>
  <c r="K19" i="23"/>
  <c r="F19" i="20"/>
  <c r="F20" i="11"/>
  <c r="H20" i="23"/>
  <c r="F20" i="13"/>
  <c r="J20" i="23"/>
  <c r="F20" i="14"/>
  <c r="K20" i="23"/>
  <c r="F20" i="20"/>
  <c r="Q20" i="23"/>
  <c r="R21" i="36"/>
  <c r="F21" i="11"/>
  <c r="H21" i="23"/>
  <c r="F21" i="13"/>
  <c r="J21" i="23"/>
  <c r="F22" i="11"/>
  <c r="H22" i="23"/>
  <c r="F22" i="13"/>
  <c r="J22" i="23"/>
  <c r="F22" i="14"/>
  <c r="K22" i="23"/>
  <c r="F23" i="11"/>
  <c r="H23" i="23"/>
  <c r="F23" i="13"/>
  <c r="J23" i="23"/>
  <c r="F23" i="14"/>
  <c r="K23" i="23"/>
  <c r="F23" i="20"/>
  <c r="Q23" i="23"/>
  <c r="F24" i="11"/>
  <c r="H24" i="23"/>
  <c r="F24" i="13"/>
  <c r="J24" i="23"/>
  <c r="F24" i="14"/>
  <c r="K24" i="23"/>
  <c r="R25" i="36"/>
  <c r="F25" i="11"/>
  <c r="F25" i="13"/>
  <c r="J25" i="23"/>
  <c r="F25" i="14"/>
  <c r="K25" i="23"/>
  <c r="F25" i="20"/>
  <c r="Q25" i="23"/>
  <c r="F26" i="11"/>
  <c r="H26" i="23"/>
  <c r="F26" i="13"/>
  <c r="J26" i="23"/>
  <c r="F26" i="14"/>
  <c r="K26" i="23"/>
  <c r="F26" i="20"/>
  <c r="Q26" i="23"/>
  <c r="R45" i="32"/>
  <c r="R30" i="32"/>
  <c r="R31" i="32"/>
  <c r="R31" i="35"/>
  <c r="R32" i="32"/>
  <c r="R33" i="32"/>
  <c r="R33" i="35"/>
  <c r="R34" i="32"/>
  <c r="R34" i="35"/>
  <c r="R36" i="32"/>
  <c r="R36" i="35"/>
  <c r="F37" i="7"/>
  <c r="K37" i="25"/>
  <c r="R37" i="32"/>
  <c r="R38" i="32"/>
  <c r="R38" i="35"/>
  <c r="R39" i="32"/>
  <c r="R39" i="35"/>
  <c r="R40" i="32"/>
  <c r="R42" i="32"/>
  <c r="R42" i="35"/>
  <c r="R43" i="32"/>
  <c r="R44" i="32"/>
  <c r="R44" i="35"/>
  <c r="R29" i="32"/>
  <c r="R29" i="35"/>
  <c r="S29" i="35"/>
  <c r="R6" i="32"/>
  <c r="R7" i="32"/>
  <c r="R7" i="35"/>
  <c r="R8" i="32"/>
  <c r="R9" i="32"/>
  <c r="R9" i="35"/>
  <c r="R10" i="32"/>
  <c r="R10" i="35"/>
  <c r="R11" i="32"/>
  <c r="R11" i="35"/>
  <c r="R12" i="32"/>
  <c r="R13" i="32"/>
  <c r="R13" i="35"/>
  <c r="R14" i="32"/>
  <c r="R14" i="35"/>
  <c r="R15" i="32"/>
  <c r="R15" i="35"/>
  <c r="R16" i="32"/>
  <c r="R16" i="35"/>
  <c r="R17" i="32"/>
  <c r="R17" i="35"/>
  <c r="R18" i="32"/>
  <c r="R19" i="32"/>
  <c r="R20" i="32"/>
  <c r="R21" i="32"/>
  <c r="R22" i="32"/>
  <c r="R22" i="35"/>
  <c r="R23" i="32"/>
  <c r="R23" i="35"/>
  <c r="R24" i="32"/>
  <c r="R25" i="32"/>
  <c r="R25" i="35"/>
  <c r="R26" i="32"/>
  <c r="R27" i="32"/>
  <c r="R5" i="32"/>
  <c r="R5" i="35"/>
  <c r="G39" i="36"/>
  <c r="G37" i="36"/>
  <c r="G33" i="36"/>
  <c r="G31" i="36"/>
  <c r="G30" i="36"/>
  <c r="S37" i="32"/>
  <c r="T37" i="33"/>
  <c r="L37" i="31"/>
  <c r="O4" i="2"/>
  <c r="O46" i="2"/>
  <c r="H4" i="10"/>
  <c r="H46" i="10"/>
  <c r="I4" i="10"/>
  <c r="I46" i="10"/>
  <c r="J4" i="10"/>
  <c r="J46" i="10"/>
  <c r="L4" i="10"/>
  <c r="M4" i="10"/>
  <c r="M46" i="10"/>
  <c r="H4" i="7"/>
  <c r="H46" i="7"/>
  <c r="I4" i="7"/>
  <c r="I46" i="7"/>
  <c r="J4" i="7"/>
  <c r="J46" i="7"/>
  <c r="L4" i="7"/>
  <c r="M4" i="7"/>
  <c r="M46" i="7"/>
  <c r="I4" i="6"/>
  <c r="I46" i="6"/>
  <c r="J4" i="6"/>
  <c r="J46" i="6"/>
  <c r="L4" i="6"/>
  <c r="M46" i="6"/>
  <c r="H4" i="6"/>
  <c r="H46" i="6"/>
  <c r="H46" i="4"/>
  <c r="H4" i="9"/>
  <c r="H46" i="9"/>
  <c r="I4" i="9"/>
  <c r="I46" i="9"/>
  <c r="J4" i="9"/>
  <c r="J46" i="9"/>
  <c r="L4" i="9"/>
  <c r="M4" i="9"/>
  <c r="G4" i="2"/>
  <c r="G46" i="2"/>
  <c r="H4" i="2"/>
  <c r="H46" i="2"/>
  <c r="I4" i="2"/>
  <c r="I46" i="2"/>
  <c r="J4" i="2"/>
  <c r="J46" i="2"/>
  <c r="L4" i="2"/>
  <c r="L46" i="2"/>
  <c r="M4" i="2"/>
  <c r="M46" i="2"/>
  <c r="H4" i="5"/>
  <c r="H46" i="5"/>
  <c r="I4" i="5"/>
  <c r="I46" i="5"/>
  <c r="J4" i="5"/>
  <c r="J46" i="5"/>
  <c r="L4" i="5"/>
  <c r="M4" i="5"/>
  <c r="M46" i="5"/>
  <c r="H4" i="3"/>
  <c r="H46" i="3"/>
  <c r="I4" i="3"/>
  <c r="I46" i="3"/>
  <c r="J4" i="3"/>
  <c r="J46" i="3"/>
  <c r="L4" i="3"/>
  <c r="M4" i="3"/>
  <c r="O4" i="11"/>
  <c r="O46" i="11"/>
  <c r="O48" i="12"/>
  <c r="O4" i="13"/>
  <c r="O46" i="13"/>
  <c r="O4" i="14"/>
  <c r="O46" i="14"/>
  <c r="O4" i="15"/>
  <c r="O46" i="15"/>
  <c r="O4" i="16"/>
  <c r="O46" i="16"/>
  <c r="O4" i="18"/>
  <c r="O46" i="18"/>
  <c r="AA46" i="23"/>
  <c r="O4" i="19"/>
  <c r="O4" i="20"/>
  <c r="M4" i="11"/>
  <c r="M46" i="11"/>
  <c r="M4" i="13"/>
  <c r="M46" i="13"/>
  <c r="M46" i="14"/>
  <c r="M4" i="15"/>
  <c r="M46" i="15"/>
  <c r="M4" i="18"/>
  <c r="M46" i="18"/>
  <c r="M4" i="19"/>
  <c r="M46" i="19"/>
  <c r="Z46" i="23"/>
  <c r="M4" i="20"/>
  <c r="L46" i="22"/>
  <c r="J4" i="11"/>
  <c r="J46" i="11"/>
  <c r="J4" i="13"/>
  <c r="J46" i="13"/>
  <c r="J4" i="15"/>
  <c r="J46" i="15"/>
  <c r="J4" i="18"/>
  <c r="J4" i="19"/>
  <c r="J46" i="19"/>
  <c r="J4" i="20"/>
  <c r="I4" i="11"/>
  <c r="I46" i="11"/>
  <c r="I4" i="13"/>
  <c r="I46" i="13"/>
  <c r="I4" i="15"/>
  <c r="I46" i="15"/>
  <c r="I4" i="18"/>
  <c r="I46" i="18"/>
  <c r="I4" i="19"/>
  <c r="I46" i="19"/>
  <c r="I4" i="20"/>
  <c r="H4" i="13"/>
  <c r="H4" i="15"/>
  <c r="H46" i="15"/>
  <c r="H4" i="18"/>
  <c r="H4" i="19"/>
  <c r="H46" i="19"/>
  <c r="H4" i="20"/>
  <c r="R4" i="13"/>
  <c r="R46" i="13"/>
  <c r="R4" i="14"/>
  <c r="R46" i="14"/>
  <c r="R4" i="16"/>
  <c r="R46" i="16"/>
  <c r="L4" i="15"/>
  <c r="H4" i="8"/>
  <c r="H46" i="8"/>
  <c r="I4" i="8"/>
  <c r="I46" i="8"/>
  <c r="J4" i="8"/>
  <c r="J46" i="8"/>
  <c r="L4" i="8"/>
  <c r="M4" i="8"/>
  <c r="M46" i="8"/>
  <c r="L4" i="20"/>
  <c r="L4" i="13"/>
  <c r="L4" i="18"/>
  <c r="L4" i="19"/>
  <c r="P49" i="33"/>
  <c r="G49" i="31"/>
  <c r="S29" i="32"/>
  <c r="R49" i="32"/>
  <c r="S49" i="33"/>
  <c r="K49" i="31"/>
  <c r="O49" i="32"/>
  <c r="F49" i="31"/>
  <c r="H49" i="31"/>
  <c r="R4" i="2"/>
  <c r="R46" i="2"/>
  <c r="R4" i="3"/>
  <c r="R46" i="3"/>
  <c r="R4" i="6"/>
  <c r="R46" i="6"/>
  <c r="R4" i="7"/>
  <c r="R46" i="7"/>
  <c r="R4" i="8"/>
  <c r="R46" i="8"/>
  <c r="R4" i="9"/>
  <c r="R46" i="9"/>
  <c r="R46" i="10"/>
  <c r="N49" i="32"/>
  <c r="M49" i="32"/>
  <c r="L49" i="32"/>
  <c r="K49" i="32"/>
  <c r="J49" i="32"/>
  <c r="I49" i="32"/>
  <c r="H49" i="32"/>
  <c r="G49" i="32"/>
  <c r="F49" i="32"/>
  <c r="O28" i="2"/>
  <c r="H3" i="14"/>
  <c r="H44" i="14"/>
  <c r="I44" i="22"/>
  <c r="G3" i="20"/>
  <c r="I3" i="20"/>
  <c r="J3" i="20"/>
  <c r="R3" i="20"/>
  <c r="I28" i="20"/>
  <c r="J28" i="20"/>
  <c r="J47" i="20"/>
  <c r="R47" i="20"/>
  <c r="G3" i="19"/>
  <c r="I3" i="19"/>
  <c r="J3" i="19"/>
  <c r="R3" i="19"/>
  <c r="R47" i="19"/>
  <c r="H28" i="19"/>
  <c r="I28" i="19"/>
  <c r="J28" i="19"/>
  <c r="J47" i="19"/>
  <c r="M28" i="19"/>
  <c r="M47" i="19"/>
  <c r="G3" i="18"/>
  <c r="I3" i="18"/>
  <c r="L28" i="18"/>
  <c r="L47" i="18"/>
  <c r="M3" i="18"/>
  <c r="R3" i="18"/>
  <c r="I28" i="18"/>
  <c r="M28" i="18"/>
  <c r="F3" i="16"/>
  <c r="P3" i="16"/>
  <c r="G3" i="16"/>
  <c r="J3" i="16"/>
  <c r="L3" i="16"/>
  <c r="L28" i="16"/>
  <c r="L47" i="16"/>
  <c r="M3" i="16"/>
  <c r="R3" i="16"/>
  <c r="J28" i="16"/>
  <c r="J47" i="16"/>
  <c r="M28" i="16"/>
  <c r="M47" i="16"/>
  <c r="O3" i="15"/>
  <c r="G3" i="15"/>
  <c r="H3" i="15"/>
  <c r="J3" i="15"/>
  <c r="J28" i="15"/>
  <c r="J47" i="15"/>
  <c r="M3" i="15"/>
  <c r="R3" i="15"/>
  <c r="R47" i="15"/>
  <c r="H28" i="15"/>
  <c r="H47" i="15"/>
  <c r="M28" i="15"/>
  <c r="M47" i="15"/>
  <c r="O3" i="14"/>
  <c r="G3" i="14"/>
  <c r="G28" i="14"/>
  <c r="G47" i="14"/>
  <c r="I3" i="14"/>
  <c r="J3" i="14"/>
  <c r="L3" i="14"/>
  <c r="L28" i="14"/>
  <c r="L47" i="14"/>
  <c r="M3" i="14"/>
  <c r="M28" i="14"/>
  <c r="M47" i="14"/>
  <c r="R3" i="14"/>
  <c r="I28" i="14"/>
  <c r="J28" i="14"/>
  <c r="J47" i="14"/>
  <c r="G3" i="13"/>
  <c r="H28" i="13"/>
  <c r="H47" i="13"/>
  <c r="I3" i="13"/>
  <c r="J3" i="13"/>
  <c r="L3" i="13"/>
  <c r="M3" i="13"/>
  <c r="M28" i="13"/>
  <c r="M47" i="13"/>
  <c r="R3" i="13"/>
  <c r="R47" i="13"/>
  <c r="G28" i="13"/>
  <c r="G47" i="13"/>
  <c r="I28" i="13"/>
  <c r="I47" i="13"/>
  <c r="J28" i="13"/>
  <c r="L28" i="13"/>
  <c r="L47" i="13"/>
  <c r="P37" i="22"/>
  <c r="P41" i="22"/>
  <c r="G3" i="11"/>
  <c r="H3" i="11"/>
  <c r="I3" i="11"/>
  <c r="I28" i="11"/>
  <c r="I47" i="11"/>
  <c r="J3" i="11"/>
  <c r="L28" i="11"/>
  <c r="L47" i="11"/>
  <c r="F44" i="11"/>
  <c r="H44" i="23"/>
  <c r="M3" i="11"/>
  <c r="M28" i="11"/>
  <c r="M47" i="11"/>
  <c r="O3" i="11"/>
  <c r="Q3" i="11"/>
  <c r="Q28" i="11"/>
  <c r="Q47" i="11"/>
  <c r="R3" i="11"/>
  <c r="L4" i="11"/>
  <c r="G28" i="11"/>
  <c r="H28" i="11"/>
  <c r="H47" i="11"/>
  <c r="J28" i="11"/>
  <c r="J47" i="11"/>
  <c r="O28" i="11"/>
  <c r="O47" i="11"/>
  <c r="P42" i="22"/>
  <c r="P43" i="22"/>
  <c r="O3" i="24"/>
  <c r="Q3" i="24"/>
  <c r="O4" i="24"/>
  <c r="O46" i="24"/>
  <c r="Q4" i="24"/>
  <c r="H3" i="3"/>
  <c r="J3" i="3"/>
  <c r="J3" i="9"/>
  <c r="O28" i="24"/>
  <c r="O47" i="24"/>
  <c r="O3" i="10"/>
  <c r="G3" i="10"/>
  <c r="I3" i="10"/>
  <c r="J3" i="10"/>
  <c r="J28" i="10"/>
  <c r="J47" i="10"/>
  <c r="Q3" i="10"/>
  <c r="R3" i="10"/>
  <c r="R47" i="10"/>
  <c r="O4" i="10"/>
  <c r="O46" i="10"/>
  <c r="G4" i="10"/>
  <c r="G46" i="10"/>
  <c r="G28" i="10"/>
  <c r="I28" i="10"/>
  <c r="O28" i="10"/>
  <c r="G3" i="9"/>
  <c r="I3" i="9"/>
  <c r="O3" i="9"/>
  <c r="Q3" i="9"/>
  <c r="R3" i="9"/>
  <c r="O4" i="9"/>
  <c r="O46" i="9"/>
  <c r="G28" i="9"/>
  <c r="I28" i="9"/>
  <c r="I47" i="9"/>
  <c r="J28" i="9"/>
  <c r="O28" i="9"/>
  <c r="O47" i="9"/>
  <c r="I3" i="8"/>
  <c r="I47" i="8"/>
  <c r="J3" i="8"/>
  <c r="L3" i="8"/>
  <c r="L28" i="8"/>
  <c r="L47" i="8"/>
  <c r="O3" i="8"/>
  <c r="O28" i="8"/>
  <c r="O47" i="8"/>
  <c r="Q3" i="8"/>
  <c r="R3" i="8"/>
  <c r="G4" i="8"/>
  <c r="G46" i="8"/>
  <c r="O4" i="8"/>
  <c r="O46" i="8"/>
  <c r="H47" i="8"/>
  <c r="R47" i="8"/>
  <c r="I47" i="7"/>
  <c r="J3" i="7"/>
  <c r="O3" i="7"/>
  <c r="Q3" i="7"/>
  <c r="R3" i="7"/>
  <c r="R47" i="7"/>
  <c r="O4" i="7"/>
  <c r="O46" i="7"/>
  <c r="G4" i="7"/>
  <c r="G46" i="7"/>
  <c r="O28" i="7"/>
  <c r="I3" i="6"/>
  <c r="J3" i="6"/>
  <c r="R3" i="6"/>
  <c r="R47" i="6"/>
  <c r="O28" i="6"/>
  <c r="O47" i="6"/>
  <c r="I28" i="6"/>
  <c r="J28" i="6"/>
  <c r="L28" i="6"/>
  <c r="M28" i="6"/>
  <c r="G3" i="5"/>
  <c r="I3" i="5"/>
  <c r="J3" i="5"/>
  <c r="M3" i="5"/>
  <c r="O3" i="5"/>
  <c r="Q3" i="5"/>
  <c r="Q28" i="5"/>
  <c r="Q47" i="5"/>
  <c r="R3" i="5"/>
  <c r="O4" i="5"/>
  <c r="O46" i="5"/>
  <c r="G28" i="5"/>
  <c r="I28" i="5"/>
  <c r="J28" i="5"/>
  <c r="M28" i="5"/>
  <c r="M47" i="5"/>
  <c r="G3" i="4"/>
  <c r="I3" i="4"/>
  <c r="I47" i="4"/>
  <c r="J3" i="4"/>
  <c r="Q3" i="4"/>
  <c r="R3" i="4"/>
  <c r="R47" i="4"/>
  <c r="G46" i="4"/>
  <c r="M28" i="4"/>
  <c r="M47" i="4"/>
  <c r="I46" i="4"/>
  <c r="O46" i="4"/>
  <c r="G3" i="3"/>
  <c r="I3" i="3"/>
  <c r="S44" i="25"/>
  <c r="O3" i="3"/>
  <c r="Q3" i="3"/>
  <c r="Q28" i="3"/>
  <c r="Q47" i="3"/>
  <c r="R3" i="3"/>
  <c r="R47" i="3"/>
  <c r="O4" i="3"/>
  <c r="G4" i="3"/>
  <c r="G46" i="3"/>
  <c r="G28" i="3"/>
  <c r="I28" i="3"/>
  <c r="L28" i="3"/>
  <c r="L47" i="3"/>
  <c r="M28" i="3"/>
  <c r="O28" i="3"/>
  <c r="O47" i="3"/>
  <c r="M46" i="3"/>
  <c r="O46" i="3"/>
  <c r="G3" i="2"/>
  <c r="G47" i="2"/>
  <c r="I3" i="2"/>
  <c r="I47" i="2"/>
  <c r="O3" i="2"/>
  <c r="O47" i="2"/>
  <c r="Q3" i="2"/>
  <c r="R3" i="2"/>
  <c r="R47" i="2"/>
  <c r="L28" i="2"/>
  <c r="L47" i="2"/>
  <c r="M28" i="2"/>
  <c r="M47" i="2"/>
  <c r="Q3" i="36"/>
  <c r="Q4" i="36"/>
  <c r="Q46" i="36"/>
  <c r="Q28" i="36"/>
  <c r="Q47" i="36"/>
  <c r="F49" i="36"/>
  <c r="G49" i="36"/>
  <c r="H49" i="36"/>
  <c r="I49" i="36"/>
  <c r="J49" i="36"/>
  <c r="L49" i="36"/>
  <c r="M49" i="36"/>
  <c r="N49" i="36"/>
  <c r="O49" i="36"/>
  <c r="P49" i="36"/>
  <c r="F6" i="35"/>
  <c r="F5" i="35"/>
  <c r="F7" i="35"/>
  <c r="F8" i="35"/>
  <c r="F9" i="35"/>
  <c r="F10" i="35"/>
  <c r="F11" i="35"/>
  <c r="F12" i="35"/>
  <c r="F13" i="35"/>
  <c r="F14" i="35"/>
  <c r="F15" i="35"/>
  <c r="F16" i="35"/>
  <c r="F17" i="35"/>
  <c r="F18" i="35"/>
  <c r="F19" i="35"/>
  <c r="F20" i="35"/>
  <c r="F22" i="35"/>
  <c r="F23" i="35"/>
  <c r="F24" i="35"/>
  <c r="F25" i="35"/>
  <c r="F26" i="35"/>
  <c r="F27" i="35"/>
  <c r="F3" i="35"/>
  <c r="G8" i="35"/>
  <c r="H8" i="35"/>
  <c r="I8" i="35"/>
  <c r="I5" i="35"/>
  <c r="I6" i="35"/>
  <c r="I7" i="35"/>
  <c r="I9" i="35"/>
  <c r="I10" i="35"/>
  <c r="I11" i="35"/>
  <c r="I12" i="35"/>
  <c r="I13" i="35"/>
  <c r="I14" i="35"/>
  <c r="I15" i="35"/>
  <c r="I16" i="35"/>
  <c r="I17" i="35"/>
  <c r="I18" i="35"/>
  <c r="I19" i="35"/>
  <c r="I20" i="35"/>
  <c r="I22" i="35"/>
  <c r="I23" i="35"/>
  <c r="I24" i="35"/>
  <c r="I25" i="35"/>
  <c r="I26" i="35"/>
  <c r="I27" i="35"/>
  <c r="I3" i="35"/>
  <c r="J8" i="35"/>
  <c r="K8" i="35"/>
  <c r="L8" i="35"/>
  <c r="M8" i="35"/>
  <c r="M5" i="35"/>
  <c r="M6" i="35"/>
  <c r="M7" i="35"/>
  <c r="M9" i="35"/>
  <c r="M10" i="35"/>
  <c r="M11" i="35"/>
  <c r="M12" i="35"/>
  <c r="M13" i="35"/>
  <c r="M14" i="35"/>
  <c r="M15" i="35"/>
  <c r="M16" i="35"/>
  <c r="M17" i="35"/>
  <c r="M18" i="35"/>
  <c r="M19" i="35"/>
  <c r="M20" i="35"/>
  <c r="M22" i="35"/>
  <c r="M23" i="35"/>
  <c r="M24" i="35"/>
  <c r="M25" i="35"/>
  <c r="M26" i="35"/>
  <c r="M27" i="35"/>
  <c r="M3" i="35"/>
  <c r="N8" i="35"/>
  <c r="G10" i="35"/>
  <c r="H10" i="35"/>
  <c r="J10" i="35"/>
  <c r="K10" i="35"/>
  <c r="K5" i="35"/>
  <c r="K6" i="35"/>
  <c r="K7" i="35"/>
  <c r="K9" i="35"/>
  <c r="K11" i="35"/>
  <c r="K12" i="35"/>
  <c r="K13" i="35"/>
  <c r="K14" i="35"/>
  <c r="K15" i="35"/>
  <c r="K16" i="35"/>
  <c r="K17" i="35"/>
  <c r="K18" i="35"/>
  <c r="K19" i="35"/>
  <c r="K20" i="35"/>
  <c r="K22" i="35"/>
  <c r="K23" i="35"/>
  <c r="K24" i="35"/>
  <c r="K25" i="35"/>
  <c r="K26" i="35"/>
  <c r="K27" i="35"/>
  <c r="K3" i="35"/>
  <c r="L10" i="35"/>
  <c r="N10" i="35"/>
  <c r="G12" i="35"/>
  <c r="H12" i="35"/>
  <c r="J12" i="35"/>
  <c r="L12" i="35"/>
  <c r="N12" i="35"/>
  <c r="O12" i="35"/>
  <c r="F12" i="34"/>
  <c r="H12" i="34"/>
  <c r="G14" i="35"/>
  <c r="H14" i="35"/>
  <c r="J14" i="35"/>
  <c r="L14" i="35"/>
  <c r="N14" i="35"/>
  <c r="O14" i="35"/>
  <c r="F14" i="34"/>
  <c r="G15" i="35"/>
  <c r="H15" i="35"/>
  <c r="J15" i="35"/>
  <c r="L15" i="35"/>
  <c r="N15" i="35"/>
  <c r="O15" i="35"/>
  <c r="G27" i="35"/>
  <c r="H27" i="35"/>
  <c r="J27" i="35"/>
  <c r="L27" i="35"/>
  <c r="N27" i="35"/>
  <c r="O27" i="35"/>
  <c r="G17" i="35"/>
  <c r="H17" i="35"/>
  <c r="J17" i="35"/>
  <c r="L17" i="35"/>
  <c r="N17" i="35"/>
  <c r="G19" i="35"/>
  <c r="H19" i="35"/>
  <c r="J19" i="35"/>
  <c r="L19" i="35"/>
  <c r="N19" i="35"/>
  <c r="O19" i="35"/>
  <c r="F19" i="34"/>
  <c r="H19" i="34"/>
  <c r="G6" i="35"/>
  <c r="G9" i="35"/>
  <c r="G11" i="35"/>
  <c r="G13" i="35"/>
  <c r="F15" i="34"/>
  <c r="G5" i="35"/>
  <c r="G7" i="35"/>
  <c r="G16" i="35"/>
  <c r="G18" i="35"/>
  <c r="G20" i="35"/>
  <c r="G22" i="35"/>
  <c r="G23" i="35"/>
  <c r="G24" i="35"/>
  <c r="G25" i="35"/>
  <c r="G26" i="35"/>
  <c r="H6" i="35"/>
  <c r="H9" i="35"/>
  <c r="H11" i="35"/>
  <c r="H13" i="35"/>
  <c r="H5" i="35"/>
  <c r="H7" i="35"/>
  <c r="H16" i="35"/>
  <c r="H18" i="35"/>
  <c r="H20" i="35"/>
  <c r="H22" i="35"/>
  <c r="H23" i="35"/>
  <c r="H24" i="35"/>
  <c r="H25" i="35"/>
  <c r="H26" i="35"/>
  <c r="H3" i="35"/>
  <c r="H29" i="35"/>
  <c r="H30" i="35"/>
  <c r="H31" i="35"/>
  <c r="H33" i="35"/>
  <c r="H34" i="35"/>
  <c r="H35" i="35"/>
  <c r="H36" i="35"/>
  <c r="H37" i="35"/>
  <c r="H38" i="35"/>
  <c r="H39" i="35"/>
  <c r="H41" i="35"/>
  <c r="H42" i="35"/>
  <c r="H45" i="35"/>
  <c r="H28" i="35"/>
  <c r="H47" i="35"/>
  <c r="J23" i="35"/>
  <c r="L23" i="35"/>
  <c r="N23" i="35"/>
  <c r="O23" i="35"/>
  <c r="F23" i="34"/>
  <c r="J18" i="35"/>
  <c r="L18" i="35"/>
  <c r="N18" i="35"/>
  <c r="O18" i="35"/>
  <c r="F18" i="34"/>
  <c r="J6" i="35"/>
  <c r="J9" i="35"/>
  <c r="J11" i="35"/>
  <c r="J13" i="35"/>
  <c r="J5" i="35"/>
  <c r="J7" i="35"/>
  <c r="J4" i="35"/>
  <c r="J16" i="35"/>
  <c r="J20" i="35"/>
  <c r="J22" i="35"/>
  <c r="J24" i="35"/>
  <c r="J25" i="35"/>
  <c r="J26" i="35"/>
  <c r="L6" i="35"/>
  <c r="L9" i="35"/>
  <c r="L11" i="35"/>
  <c r="L13" i="35"/>
  <c r="L5" i="35"/>
  <c r="L7" i="35"/>
  <c r="L16" i="35"/>
  <c r="L22" i="35"/>
  <c r="L24" i="35"/>
  <c r="L26" i="35"/>
  <c r="N9" i="35"/>
  <c r="O9" i="35"/>
  <c r="F9" i="34"/>
  <c r="N13" i="35"/>
  <c r="O13" i="35"/>
  <c r="F13" i="34"/>
  <c r="N6" i="35"/>
  <c r="N11" i="35"/>
  <c r="N5" i="35"/>
  <c r="N7" i="35"/>
  <c r="N16" i="35"/>
  <c r="N20" i="35"/>
  <c r="N22" i="35"/>
  <c r="N24" i="35"/>
  <c r="N26" i="35"/>
  <c r="P3" i="35"/>
  <c r="P28" i="35"/>
  <c r="P47" i="35"/>
  <c r="S6" i="32"/>
  <c r="T6" i="33"/>
  <c r="L6" i="31"/>
  <c r="S8" i="32"/>
  <c r="S9" i="32"/>
  <c r="T9" i="33"/>
  <c r="L9" i="31"/>
  <c r="S10" i="32"/>
  <c r="S11" i="32"/>
  <c r="T11" i="33"/>
  <c r="L11" i="31"/>
  <c r="S12" i="32"/>
  <c r="S13" i="32"/>
  <c r="T13" i="33"/>
  <c r="L13" i="31"/>
  <c r="S14" i="32"/>
  <c r="T14" i="33"/>
  <c r="L14" i="31"/>
  <c r="S15" i="32"/>
  <c r="T15" i="33"/>
  <c r="L15" i="31"/>
  <c r="S27" i="32"/>
  <c r="S5" i="32"/>
  <c r="S7" i="32"/>
  <c r="S16" i="32"/>
  <c r="S17" i="32"/>
  <c r="S18" i="32"/>
  <c r="S19" i="32"/>
  <c r="T19" i="33"/>
  <c r="L19" i="31"/>
  <c r="S21" i="32"/>
  <c r="T21" i="33"/>
  <c r="L21" i="31"/>
  <c r="S23" i="32"/>
  <c r="S24" i="32"/>
  <c r="T24" i="33"/>
  <c r="L24" i="31"/>
  <c r="P4" i="35"/>
  <c r="P46" i="35"/>
  <c r="F45" i="35"/>
  <c r="F29" i="35"/>
  <c r="F30" i="35"/>
  <c r="F31" i="35"/>
  <c r="F33" i="35"/>
  <c r="F35" i="35"/>
  <c r="F36" i="35"/>
  <c r="F37" i="35"/>
  <c r="F38" i="35"/>
  <c r="F39" i="35"/>
  <c r="F41" i="35"/>
  <c r="F42" i="35"/>
  <c r="G45" i="35"/>
  <c r="G29" i="35"/>
  <c r="G30" i="35"/>
  <c r="G31" i="35"/>
  <c r="G33" i="35"/>
  <c r="G34" i="35"/>
  <c r="G35" i="35"/>
  <c r="G36" i="35"/>
  <c r="G37" i="35"/>
  <c r="G38" i="35"/>
  <c r="G39" i="35"/>
  <c r="G41" i="35"/>
  <c r="G42" i="35"/>
  <c r="I45" i="35"/>
  <c r="I29" i="35"/>
  <c r="I30" i="35"/>
  <c r="I31" i="35"/>
  <c r="I33" i="35"/>
  <c r="I34" i="35"/>
  <c r="I35" i="35"/>
  <c r="I36" i="35"/>
  <c r="I37" i="35"/>
  <c r="J37" i="35"/>
  <c r="K37" i="35"/>
  <c r="L37" i="35"/>
  <c r="M37" i="35"/>
  <c r="N37" i="35"/>
  <c r="O37" i="35"/>
  <c r="F37" i="34"/>
  <c r="I38" i="35"/>
  <c r="I39" i="35"/>
  <c r="I41" i="35"/>
  <c r="I42" i="35"/>
  <c r="J45" i="35"/>
  <c r="J29" i="35"/>
  <c r="J30" i="35"/>
  <c r="J31" i="35"/>
  <c r="J33" i="35"/>
  <c r="J34" i="35"/>
  <c r="J35" i="35"/>
  <c r="J36" i="35"/>
  <c r="J38" i="35"/>
  <c r="J39" i="35"/>
  <c r="J41" i="35"/>
  <c r="J42" i="35"/>
  <c r="J28" i="35"/>
  <c r="J3" i="35"/>
  <c r="J47" i="35"/>
  <c r="K45" i="35"/>
  <c r="K29" i="35"/>
  <c r="K30" i="35"/>
  <c r="K31" i="35"/>
  <c r="K33" i="35"/>
  <c r="K35" i="35"/>
  <c r="K36" i="35"/>
  <c r="K38" i="35"/>
  <c r="K39" i="35"/>
  <c r="K42" i="35"/>
  <c r="L45" i="35"/>
  <c r="L29" i="35"/>
  <c r="L30" i="35"/>
  <c r="L31" i="35"/>
  <c r="L33" i="35"/>
  <c r="L36" i="35"/>
  <c r="L38" i="35"/>
  <c r="L39" i="35"/>
  <c r="L41" i="35"/>
  <c r="L42" i="35"/>
  <c r="M45" i="35"/>
  <c r="M29" i="35"/>
  <c r="M30" i="35"/>
  <c r="M31" i="35"/>
  <c r="M33" i="35"/>
  <c r="M35" i="35"/>
  <c r="L35" i="35"/>
  <c r="N35" i="35"/>
  <c r="O35" i="35"/>
  <c r="F35" i="34"/>
  <c r="I35" i="36"/>
  <c r="P35" i="36"/>
  <c r="G35" i="34"/>
  <c r="H35" i="34"/>
  <c r="M36" i="35"/>
  <c r="M38" i="35"/>
  <c r="N38" i="35"/>
  <c r="O38" i="35"/>
  <c r="F38" i="34"/>
  <c r="H38" i="36"/>
  <c r="I38" i="36"/>
  <c r="P38" i="36"/>
  <c r="G38" i="34"/>
  <c r="H38" i="34"/>
  <c r="M39" i="35"/>
  <c r="M41" i="35"/>
  <c r="M42" i="35"/>
  <c r="N45" i="35"/>
  <c r="N29" i="35"/>
  <c r="N30" i="35"/>
  <c r="N31" i="35"/>
  <c r="N33" i="35"/>
  <c r="N36" i="35"/>
  <c r="N39" i="35"/>
  <c r="N42" i="35"/>
  <c r="S43" i="32"/>
  <c r="T43" i="33"/>
  <c r="L43" i="31"/>
  <c r="S44" i="32"/>
  <c r="T44" i="33"/>
  <c r="L44" i="31"/>
  <c r="S45" i="32"/>
  <c r="S30" i="32"/>
  <c r="T30" i="33"/>
  <c r="L30" i="31"/>
  <c r="S31" i="32"/>
  <c r="S32" i="32"/>
  <c r="S33" i="32"/>
  <c r="T33" i="33"/>
  <c r="L33" i="31"/>
  <c r="S36" i="32"/>
  <c r="S38" i="32"/>
  <c r="S39" i="32"/>
  <c r="T39" i="33"/>
  <c r="L39" i="31"/>
  <c r="S40" i="32"/>
  <c r="S32" i="35"/>
  <c r="F49" i="35"/>
  <c r="G49" i="35"/>
  <c r="H49" i="35"/>
  <c r="I49" i="35"/>
  <c r="J49" i="35"/>
  <c r="K49" i="35"/>
  <c r="L49" i="35"/>
  <c r="M49" i="35"/>
  <c r="N49" i="35"/>
  <c r="O49" i="35"/>
  <c r="H49" i="34"/>
  <c r="I3" i="34"/>
  <c r="I28" i="34"/>
  <c r="I47" i="34"/>
  <c r="I4" i="34"/>
  <c r="I46" i="34"/>
  <c r="Q3" i="33"/>
  <c r="T5" i="33"/>
  <c r="T4" i="33"/>
  <c r="T7" i="33"/>
  <c r="T8" i="33"/>
  <c r="L8" i="31"/>
  <c r="T10" i="33"/>
  <c r="L10" i="31"/>
  <c r="T12" i="33"/>
  <c r="L12" i="31"/>
  <c r="T27" i="33"/>
  <c r="L27" i="31"/>
  <c r="Q4" i="33"/>
  <c r="Q46" i="33"/>
  <c r="Q28" i="33"/>
  <c r="Q47" i="33"/>
  <c r="T45" i="33"/>
  <c r="L45" i="31"/>
  <c r="T32" i="33"/>
  <c r="L32" i="31"/>
  <c r="T29" i="33"/>
  <c r="F51" i="33"/>
  <c r="G51" i="33"/>
  <c r="H51" i="33"/>
  <c r="I51" i="33"/>
  <c r="J51" i="33"/>
  <c r="L51" i="33"/>
  <c r="M51" i="33"/>
  <c r="N51" i="33"/>
  <c r="O51" i="33"/>
  <c r="P51" i="33"/>
  <c r="P3" i="32"/>
  <c r="P4" i="32"/>
  <c r="P46" i="32"/>
  <c r="P28" i="32"/>
  <c r="P47" i="32"/>
  <c r="F51" i="32"/>
  <c r="G51" i="32"/>
  <c r="H51" i="32"/>
  <c r="I51" i="32"/>
  <c r="J51" i="32"/>
  <c r="K51" i="32"/>
  <c r="L51" i="32"/>
  <c r="M51" i="32"/>
  <c r="N51" i="32"/>
  <c r="O51" i="32"/>
  <c r="H50" i="31"/>
  <c r="I3" i="31"/>
  <c r="I4" i="31"/>
  <c r="I46" i="31"/>
  <c r="I28" i="31"/>
  <c r="I47" i="31"/>
  <c r="S3" i="23"/>
  <c r="S4" i="23"/>
  <c r="S46" i="23"/>
  <c r="S28" i="23"/>
  <c r="S47" i="23"/>
  <c r="H49" i="23"/>
  <c r="I49" i="23"/>
  <c r="J49" i="23"/>
  <c r="K49" i="23"/>
  <c r="L49" i="23"/>
  <c r="N49" i="23"/>
  <c r="O49" i="23"/>
  <c r="P49" i="23"/>
  <c r="Q49" i="23"/>
  <c r="P3" i="25"/>
  <c r="X17" i="25"/>
  <c r="X19" i="25"/>
  <c r="X21" i="25"/>
  <c r="X23" i="25"/>
  <c r="X25" i="25"/>
  <c r="X26" i="25"/>
  <c r="X27" i="25"/>
  <c r="P4" i="25"/>
  <c r="P46" i="25"/>
  <c r="P28" i="25"/>
  <c r="X29" i="25"/>
  <c r="X31" i="25"/>
  <c r="X32" i="25"/>
  <c r="X35" i="25"/>
  <c r="X36" i="25"/>
  <c r="X37" i="25"/>
  <c r="X38" i="25"/>
  <c r="X40" i="25"/>
  <c r="X41" i="25"/>
  <c r="X42" i="25"/>
  <c r="X43" i="25"/>
  <c r="X44" i="25"/>
  <c r="P47" i="25"/>
  <c r="I3" i="26"/>
  <c r="I4" i="26"/>
  <c r="I46" i="26"/>
  <c r="I28" i="26"/>
  <c r="I47" i="26"/>
  <c r="P39" i="26"/>
  <c r="G3" i="8"/>
  <c r="G47" i="8"/>
  <c r="R41" i="32"/>
  <c r="R41" i="35"/>
  <c r="S42" i="25"/>
  <c r="H47" i="7"/>
  <c r="R47" i="9"/>
  <c r="R47" i="5"/>
  <c r="S41" i="25"/>
  <c r="R35" i="32"/>
  <c r="R35" i="35"/>
  <c r="O61" i="33"/>
  <c r="R47" i="16"/>
  <c r="I41" i="36"/>
  <c r="I30" i="36"/>
  <c r="R47" i="14"/>
  <c r="P7" i="22"/>
  <c r="R47" i="11"/>
  <c r="Q28" i="6"/>
  <c r="Q47" i="6"/>
  <c r="N3" i="24"/>
  <c r="N28" i="24"/>
  <c r="N47" i="24"/>
  <c r="Q10" i="22"/>
  <c r="Q12" i="22"/>
  <c r="S22" i="32"/>
  <c r="T22" i="33"/>
  <c r="L22" i="31"/>
  <c r="Q19" i="23"/>
  <c r="H17" i="23"/>
  <c r="H33" i="23"/>
  <c r="Q30" i="23"/>
  <c r="P40" i="22"/>
  <c r="P36" i="22"/>
  <c r="P5" i="22"/>
  <c r="P27" i="22"/>
  <c r="P14" i="22"/>
  <c r="P12" i="22"/>
  <c r="P10" i="22"/>
  <c r="I25" i="36"/>
  <c r="Q31" i="22"/>
  <c r="P20" i="22"/>
  <c r="P21" i="22"/>
  <c r="P26" i="22"/>
  <c r="P25" i="22"/>
  <c r="P24" i="22"/>
  <c r="Q32" i="22"/>
  <c r="T32" i="36"/>
  <c r="K8" i="23"/>
  <c r="P45" i="22"/>
  <c r="P35" i="22"/>
  <c r="P15" i="22"/>
  <c r="P13" i="22"/>
  <c r="P11" i="22"/>
  <c r="P9" i="22"/>
  <c r="P8" i="22"/>
  <c r="P6" i="22"/>
  <c r="N46" i="2"/>
  <c r="P34" i="22"/>
  <c r="Q21" i="22"/>
  <c r="Q18" i="22"/>
  <c r="Q39" i="22"/>
  <c r="P39" i="22"/>
  <c r="P38" i="22"/>
  <c r="P30" i="22"/>
  <c r="P23" i="22"/>
  <c r="P18" i="22"/>
  <c r="P16" i="22"/>
  <c r="R6" i="22"/>
  <c r="AB6" i="23"/>
  <c r="R8" i="22"/>
  <c r="AB8" i="23"/>
  <c r="R10" i="22"/>
  <c r="AB10" i="23"/>
  <c r="R12" i="22"/>
  <c r="AB12" i="23"/>
  <c r="R15" i="22"/>
  <c r="AB15" i="23"/>
  <c r="R27" i="22"/>
  <c r="AB27" i="23"/>
  <c r="R43" i="22"/>
  <c r="AB43" i="23"/>
  <c r="S43" i="33"/>
  <c r="R45" i="22"/>
  <c r="AB45" i="23"/>
  <c r="Q28" i="40"/>
  <c r="Q3" i="40"/>
  <c r="R35" i="22"/>
  <c r="AB35" i="23"/>
  <c r="R36" i="22"/>
  <c r="AB36" i="23"/>
  <c r="R40" i="22"/>
  <c r="AB40" i="23"/>
  <c r="R42" i="22"/>
  <c r="AB42" i="23"/>
  <c r="AB29" i="23"/>
  <c r="S29" i="33"/>
  <c r="R5" i="22"/>
  <c r="R7" i="22"/>
  <c r="AB7" i="23"/>
  <c r="R9" i="22"/>
  <c r="AB9" i="23"/>
  <c r="R11" i="22"/>
  <c r="AB11" i="23"/>
  <c r="S11" i="33"/>
  <c r="R13" i="22"/>
  <c r="AB13" i="23"/>
  <c r="R37" i="22"/>
  <c r="AB37" i="23"/>
  <c r="Q30" i="22"/>
  <c r="P29" i="22"/>
  <c r="P22" i="22"/>
  <c r="R32" i="22"/>
  <c r="V32" i="33"/>
  <c r="R41" i="22"/>
  <c r="S37" i="25"/>
  <c r="L37" i="26"/>
  <c r="T35" i="23"/>
  <c r="R35" i="36"/>
  <c r="J15" i="26"/>
  <c r="O41" i="36"/>
  <c r="O25" i="36"/>
  <c r="M34" i="35"/>
  <c r="Q28" i="9"/>
  <c r="L20" i="35"/>
  <c r="L34" i="35"/>
  <c r="L28" i="35"/>
  <c r="L25" i="35"/>
  <c r="L3" i="35"/>
  <c r="L47" i="35"/>
  <c r="O42" i="35"/>
  <c r="S42" i="32"/>
  <c r="P19" i="22"/>
  <c r="H16" i="36"/>
  <c r="H30" i="36"/>
  <c r="H34" i="36"/>
  <c r="H37" i="36"/>
  <c r="H39" i="36"/>
  <c r="H41" i="36"/>
  <c r="H42" i="36"/>
  <c r="H28" i="36"/>
  <c r="Q28" i="2"/>
  <c r="Q47" i="2"/>
  <c r="F34" i="35"/>
  <c r="S34" i="32"/>
  <c r="T34" i="33"/>
  <c r="L34" i="31"/>
  <c r="Q28" i="7"/>
  <c r="K34" i="35"/>
  <c r="Q28" i="10"/>
  <c r="Q47" i="10"/>
  <c r="N34" i="35"/>
  <c r="T40" i="33"/>
  <c r="L40" i="31"/>
  <c r="P42" i="36"/>
  <c r="G42" i="34"/>
  <c r="T42" i="33"/>
  <c r="P37" i="36"/>
  <c r="G37" i="34"/>
  <c r="L22" i="36"/>
  <c r="O30" i="36"/>
  <c r="Q28" i="20"/>
  <c r="Q47" i="20"/>
  <c r="I31" i="36"/>
  <c r="Q28" i="14"/>
  <c r="T31" i="33"/>
  <c r="T35" i="33"/>
  <c r="N41" i="35"/>
  <c r="S41" i="32"/>
  <c r="T41" i="33"/>
  <c r="L41" i="31"/>
  <c r="L25" i="36"/>
  <c r="S35" i="32"/>
  <c r="L35" i="31"/>
  <c r="Q34" i="22"/>
  <c r="Q42" i="22"/>
  <c r="Q28" i="4"/>
  <c r="Q47" i="4"/>
  <c r="Q28" i="8"/>
  <c r="Q47" i="8"/>
  <c r="T38" i="33"/>
  <c r="L38" i="31"/>
  <c r="P41" i="36"/>
  <c r="G41" i="34"/>
  <c r="Q28" i="13"/>
  <c r="Q47" i="13"/>
  <c r="I23" i="36"/>
  <c r="I39" i="36"/>
  <c r="L20" i="36"/>
  <c r="H20" i="36"/>
  <c r="I20" i="36"/>
  <c r="P20" i="36"/>
  <c r="G20" i="34"/>
  <c r="O33" i="36"/>
  <c r="O39" i="36"/>
  <c r="O23" i="36"/>
  <c r="I16" i="36"/>
  <c r="T16" i="33"/>
  <c r="L16" i="31"/>
  <c r="Q35" i="22"/>
  <c r="Q37" i="22"/>
  <c r="Q40" i="22"/>
  <c r="Q29" i="22"/>
  <c r="Q38" i="22"/>
  <c r="P31" i="22"/>
  <c r="P32" i="22"/>
  <c r="P33" i="22"/>
  <c r="P17" i="22"/>
  <c r="Q33" i="22"/>
  <c r="Q41" i="22"/>
  <c r="K41" i="35"/>
  <c r="S26" i="32"/>
  <c r="T26" i="33"/>
  <c r="L26" i="31"/>
  <c r="Q19" i="22"/>
  <c r="H25" i="36"/>
  <c r="N25" i="35"/>
  <c r="T25" i="33"/>
  <c r="Q25" i="22"/>
  <c r="S20" i="32"/>
  <c r="S25" i="32"/>
  <c r="L25" i="31"/>
  <c r="I17" i="36"/>
  <c r="H26" i="36"/>
  <c r="Q26" i="22"/>
  <c r="H22" i="36"/>
  <c r="P22" i="36"/>
  <c r="G22" i="34"/>
  <c r="Q22" i="22"/>
  <c r="Q28" i="24"/>
  <c r="Q47" i="24"/>
  <c r="Q46" i="24"/>
  <c r="H23" i="36"/>
  <c r="P23" i="36"/>
  <c r="G23" i="34"/>
  <c r="T23" i="33"/>
  <c r="Q23" i="22"/>
  <c r="O16" i="36"/>
  <c r="Q16" i="22"/>
  <c r="Q24" i="22"/>
  <c r="O63" i="33"/>
  <c r="O63" i="36"/>
  <c r="L28" i="20"/>
  <c r="L47" i="20"/>
  <c r="I47" i="41"/>
  <c r="P11" i="26"/>
  <c r="M42" i="26"/>
  <c r="O34" i="26"/>
  <c r="O47" i="10"/>
  <c r="N47" i="4"/>
  <c r="F44" i="3"/>
  <c r="G44" i="25"/>
  <c r="F44" i="4"/>
  <c r="H44" i="25"/>
  <c r="F44" i="10"/>
  <c r="N44" i="25"/>
  <c r="O44" i="25"/>
  <c r="J28" i="3"/>
  <c r="T44" i="25"/>
  <c r="H28" i="3"/>
  <c r="L63" i="33"/>
  <c r="Q28" i="18"/>
  <c r="O64" i="36"/>
  <c r="O64" i="33"/>
  <c r="L64" i="33"/>
  <c r="L63" i="36"/>
  <c r="L64" i="36"/>
  <c r="R47" i="18"/>
  <c r="G49" i="26"/>
  <c r="H49" i="26"/>
  <c r="H18" i="36"/>
  <c r="T18" i="33"/>
  <c r="L18" i="31"/>
  <c r="Q50" i="13"/>
  <c r="H61" i="36"/>
  <c r="O59" i="41"/>
  <c r="M44" i="22"/>
  <c r="L28" i="15"/>
  <c r="L47" i="15"/>
  <c r="T36" i="33"/>
  <c r="L36" i="31"/>
  <c r="Q28" i="15"/>
  <c r="Q47" i="15"/>
  <c r="Q36" i="22"/>
  <c r="T20" i="33"/>
  <c r="L20" i="31"/>
  <c r="Q20" i="22"/>
  <c r="Q17" i="22"/>
  <c r="H17" i="36"/>
  <c r="T17" i="33"/>
  <c r="L17" i="31"/>
  <c r="H28" i="10"/>
  <c r="H47" i="10"/>
  <c r="M28" i="10"/>
  <c r="L28" i="10"/>
  <c r="L47" i="10"/>
  <c r="R32" i="24"/>
  <c r="Y32" i="25"/>
  <c r="H28" i="9"/>
  <c r="M46" i="9"/>
  <c r="M28" i="8"/>
  <c r="M47" i="8"/>
  <c r="R39" i="24"/>
  <c r="Y39" i="25"/>
  <c r="M28" i="7"/>
  <c r="L28" i="7"/>
  <c r="L47" i="7"/>
  <c r="R42" i="24"/>
  <c r="Y42" i="25"/>
  <c r="H28" i="5"/>
  <c r="H47" i="5"/>
  <c r="R44" i="25"/>
  <c r="L28" i="5"/>
  <c r="V44" i="25"/>
  <c r="R37" i="24"/>
  <c r="Y37" i="25"/>
  <c r="G35" i="24"/>
  <c r="G42" i="24"/>
  <c r="F42" i="24"/>
  <c r="R35" i="24"/>
  <c r="Y35" i="25"/>
  <c r="R36" i="24"/>
  <c r="Y36" i="25"/>
  <c r="G30" i="24"/>
  <c r="F30" i="24"/>
  <c r="G32" i="24"/>
  <c r="G37" i="24"/>
  <c r="F37" i="24"/>
  <c r="G40" i="24"/>
  <c r="G36" i="24"/>
  <c r="G41" i="24"/>
  <c r="G28" i="24"/>
  <c r="L44" i="24"/>
  <c r="F44" i="24"/>
  <c r="L28" i="24"/>
  <c r="L47" i="24"/>
  <c r="P44" i="22"/>
  <c r="J47" i="13"/>
  <c r="J47" i="39"/>
  <c r="R30" i="24"/>
  <c r="Y30" i="25"/>
  <c r="R40" i="24"/>
  <c r="Y40" i="25"/>
  <c r="Q30" i="25"/>
  <c r="J30" i="26"/>
  <c r="Q32" i="25"/>
  <c r="Q32" i="35"/>
  <c r="Q35" i="25"/>
  <c r="Q42" i="25"/>
  <c r="R31" i="24"/>
  <c r="Y31" i="25"/>
  <c r="R41" i="24"/>
  <c r="Y41" i="25"/>
  <c r="Q33" i="25"/>
  <c r="F33" i="6"/>
  <c r="J33" i="25"/>
  <c r="Q31" i="25"/>
  <c r="G28" i="6"/>
  <c r="F31" i="6"/>
  <c r="J31" i="25"/>
  <c r="Q41" i="25"/>
  <c r="Q41" i="35"/>
  <c r="F41" i="6"/>
  <c r="J41" i="25"/>
  <c r="Q36" i="25"/>
  <c r="Q36" i="35"/>
  <c r="J60" i="36"/>
  <c r="H9" i="25"/>
  <c r="AB41" i="23"/>
  <c r="I28" i="15"/>
  <c r="I47" i="15"/>
  <c r="Q6" i="23"/>
  <c r="H47" i="20"/>
  <c r="L23" i="31"/>
  <c r="O56" i="18"/>
  <c r="Q54" i="18"/>
  <c r="M61" i="36"/>
  <c r="AE7" i="12"/>
  <c r="O39" i="26"/>
  <c r="M5" i="26"/>
  <c r="R14" i="36"/>
  <c r="H28" i="18"/>
  <c r="H47" i="18"/>
  <c r="H46" i="18"/>
  <c r="T3" i="33"/>
  <c r="AE46" i="12"/>
  <c r="G40" i="22"/>
  <c r="G35" i="22"/>
  <c r="G36" i="22"/>
  <c r="G37" i="22"/>
  <c r="G41" i="22"/>
  <c r="G42" i="22"/>
  <c r="G28" i="22"/>
  <c r="T40" i="23"/>
  <c r="J40" i="26"/>
  <c r="F32" i="16"/>
  <c r="F44" i="16"/>
  <c r="N44" i="23"/>
  <c r="H47" i="16"/>
  <c r="T32" i="23"/>
  <c r="G47" i="39"/>
  <c r="F35" i="40"/>
  <c r="F35" i="23"/>
  <c r="T41" i="23"/>
  <c r="R41" i="36"/>
  <c r="F41" i="40"/>
  <c r="F41" i="23"/>
  <c r="M28" i="20"/>
  <c r="M47" i="20"/>
  <c r="O59" i="19"/>
  <c r="N63" i="33"/>
  <c r="Q57" i="19"/>
  <c r="N61" i="36"/>
  <c r="J28" i="18"/>
  <c r="J47" i="18"/>
  <c r="F6" i="12"/>
  <c r="O18" i="32"/>
  <c r="F18" i="31"/>
  <c r="R18" i="36"/>
  <c r="AK49" i="12"/>
  <c r="N31" i="26"/>
  <c r="U6" i="12"/>
  <c r="O60" i="19"/>
  <c r="N64" i="33"/>
  <c r="Q59" i="19"/>
  <c r="N63" i="36"/>
  <c r="Q60" i="19"/>
  <c r="N64" i="36"/>
  <c r="F40" i="16"/>
  <c r="N40" i="23"/>
  <c r="F28" i="13"/>
  <c r="Q53" i="13"/>
  <c r="H64" i="36"/>
  <c r="G35" i="23"/>
  <c r="F3" i="18"/>
  <c r="P3" i="18"/>
  <c r="K34" i="23"/>
  <c r="R24" i="36"/>
  <c r="R40" i="36"/>
  <c r="O3" i="36"/>
  <c r="G61" i="33"/>
  <c r="Q61" i="12"/>
  <c r="G63" i="36"/>
  <c r="O62" i="12"/>
  <c r="N3" i="33"/>
  <c r="K43" i="26"/>
  <c r="R30" i="36"/>
  <c r="M31" i="26"/>
  <c r="V41" i="23"/>
  <c r="L41" i="26"/>
  <c r="I41" i="22"/>
  <c r="R20" i="36"/>
  <c r="O6" i="35"/>
  <c r="F6" i="34"/>
  <c r="P6" i="36"/>
  <c r="G6" i="34"/>
  <c r="H6" i="34"/>
  <c r="R32" i="35"/>
  <c r="P60" i="33"/>
  <c r="AB30" i="23"/>
  <c r="H35" i="25"/>
  <c r="G31" i="25"/>
  <c r="K47" i="16"/>
  <c r="U32" i="32"/>
  <c r="F28" i="35"/>
  <c r="F47" i="35"/>
  <c r="H31" i="23"/>
  <c r="J5" i="23"/>
  <c r="N46" i="3"/>
  <c r="K31" i="23"/>
  <c r="G34" i="25"/>
  <c r="Q43" i="23"/>
  <c r="Y30" i="12"/>
  <c r="Y49" i="12"/>
  <c r="AE45" i="12"/>
  <c r="L4" i="31"/>
  <c r="O47" i="5"/>
  <c r="F4" i="33"/>
  <c r="J3" i="32"/>
  <c r="Q5" i="23"/>
  <c r="W44" i="23"/>
  <c r="M44" i="26"/>
  <c r="J44" i="22"/>
  <c r="L44" i="22"/>
  <c r="F4" i="16"/>
  <c r="P4" i="16"/>
  <c r="J47" i="5"/>
  <c r="V44" i="23"/>
  <c r="L44" i="26"/>
  <c r="S25" i="33"/>
  <c r="O22" i="26"/>
  <c r="J49" i="43"/>
  <c r="O49" i="43"/>
  <c r="H48" i="12"/>
  <c r="H30" i="12"/>
  <c r="H49" i="12"/>
  <c r="G28" i="15"/>
  <c r="G47" i="15"/>
  <c r="R44" i="22"/>
  <c r="R48" i="12"/>
  <c r="I37" i="22"/>
  <c r="O57" i="18"/>
  <c r="M64" i="33"/>
  <c r="L42" i="31"/>
  <c r="G47" i="11"/>
  <c r="J46" i="18"/>
  <c r="R20" i="35"/>
  <c r="P11" i="33"/>
  <c r="G11" i="31"/>
  <c r="L49" i="43"/>
  <c r="F35" i="16"/>
  <c r="N35" i="23"/>
  <c r="G28" i="16"/>
  <c r="G47" i="16"/>
  <c r="O47" i="7"/>
  <c r="I47" i="14"/>
  <c r="Q47" i="19"/>
  <c r="N49" i="43"/>
  <c r="H6" i="23"/>
  <c r="F41" i="16"/>
  <c r="N41" i="23"/>
  <c r="H49" i="43"/>
  <c r="K49" i="43"/>
  <c r="AN5" i="12"/>
  <c r="K47" i="41"/>
  <c r="M36" i="26"/>
  <c r="I49" i="43"/>
  <c r="M49" i="43"/>
  <c r="V10" i="12"/>
  <c r="U5" i="12"/>
  <c r="U49" i="12"/>
  <c r="AN6" i="12"/>
  <c r="AH49" i="12"/>
  <c r="K47" i="2"/>
  <c r="K47" i="7"/>
  <c r="G28" i="20"/>
  <c r="G47" i="20"/>
  <c r="S17" i="36"/>
  <c r="O55" i="22"/>
  <c r="Q62" i="12"/>
  <c r="G64" i="36"/>
  <c r="G62" i="33"/>
  <c r="V6" i="12"/>
  <c r="V5" i="12"/>
  <c r="AE10" i="12"/>
  <c r="Q57" i="18"/>
  <c r="M64" i="36"/>
  <c r="H64" i="33"/>
  <c r="AE5" i="12"/>
  <c r="AE6" i="12"/>
  <c r="N46" i="22"/>
  <c r="K46" i="22"/>
  <c r="Q52" i="13"/>
  <c r="H63" i="36"/>
  <c r="G46" i="22"/>
  <c r="F28" i="11"/>
  <c r="R45" i="36"/>
  <c r="O59" i="14"/>
  <c r="Q59" i="14"/>
  <c r="I63" i="36"/>
  <c r="I63" i="33"/>
  <c r="O56" i="11"/>
  <c r="F63" i="33"/>
  <c r="O54" i="15"/>
  <c r="J63" i="33"/>
  <c r="P63" i="33"/>
  <c r="P28" i="11"/>
  <c r="O17" i="35"/>
  <c r="F17" i="34"/>
  <c r="H28" i="14"/>
  <c r="H47" i="14"/>
  <c r="F44" i="14"/>
  <c r="H46" i="14"/>
  <c r="R46" i="32"/>
  <c r="R12" i="35"/>
  <c r="J9" i="23"/>
  <c r="F3" i="13"/>
  <c r="P3" i="13"/>
  <c r="F4" i="13"/>
  <c r="P4" i="13"/>
  <c r="N46" i="4"/>
  <c r="N4" i="24"/>
  <c r="N3" i="36"/>
  <c r="N60" i="36"/>
  <c r="J61" i="33"/>
  <c r="O54" i="22"/>
  <c r="P61" i="33"/>
  <c r="R24" i="26"/>
  <c r="K24" i="34"/>
  <c r="F28" i="19"/>
  <c r="N32" i="23"/>
  <c r="J4" i="36"/>
  <c r="Q13" i="23"/>
  <c r="F4" i="20"/>
  <c r="K10" i="23"/>
  <c r="F4" i="14"/>
  <c r="P4" i="14"/>
  <c r="F3" i="14"/>
  <c r="P3" i="14"/>
  <c r="F4" i="18"/>
  <c r="P4" i="18"/>
  <c r="O46" i="22"/>
  <c r="N4" i="35"/>
  <c r="P40" i="33"/>
  <c r="G40" i="31"/>
  <c r="O40" i="32"/>
  <c r="F40" i="31"/>
  <c r="H40" i="31"/>
  <c r="F3" i="15"/>
  <c r="P3" i="15"/>
  <c r="O60" i="14"/>
  <c r="M46" i="22"/>
  <c r="Q52" i="15"/>
  <c r="J61" i="36"/>
  <c r="F5" i="12"/>
  <c r="F3" i="20"/>
  <c r="P3" i="20"/>
  <c r="I4" i="33"/>
  <c r="I46" i="33"/>
  <c r="I3" i="33"/>
  <c r="P45" i="33"/>
  <c r="G45" i="31"/>
  <c r="O45" i="32"/>
  <c r="F45" i="31"/>
  <c r="H45" i="31"/>
  <c r="R40" i="23"/>
  <c r="R40" i="33"/>
  <c r="T36" i="23"/>
  <c r="J36" i="26"/>
  <c r="G28" i="18"/>
  <c r="G47" i="18"/>
  <c r="F38" i="16"/>
  <c r="N38" i="23"/>
  <c r="V38" i="23"/>
  <c r="L38" i="26"/>
  <c r="I28" i="16"/>
  <c r="I47" i="16"/>
  <c r="I38" i="22"/>
  <c r="I46" i="16"/>
  <c r="V46" i="23"/>
  <c r="Q4" i="23"/>
  <c r="P28" i="13"/>
  <c r="F27" i="34"/>
  <c r="P27" i="36"/>
  <c r="G27" i="34"/>
  <c r="H27" i="34"/>
  <c r="Q31" i="23"/>
  <c r="F28" i="20"/>
  <c r="P13" i="36"/>
  <c r="G13" i="34"/>
  <c r="F4" i="36"/>
  <c r="F46" i="36"/>
  <c r="M4" i="33"/>
  <c r="M46" i="33"/>
  <c r="F3" i="32"/>
  <c r="P39" i="33"/>
  <c r="G39" i="31"/>
  <c r="J4" i="33"/>
  <c r="J46" i="33"/>
  <c r="P37" i="33"/>
  <c r="G37" i="31"/>
  <c r="O33" i="32"/>
  <c r="F33" i="31"/>
  <c r="F4" i="19"/>
  <c r="K4" i="23"/>
  <c r="F28" i="18"/>
  <c r="H22" i="25"/>
  <c r="K40" i="25"/>
  <c r="F28" i="15"/>
  <c r="F28" i="32"/>
  <c r="F47" i="32"/>
  <c r="F48" i="12"/>
  <c r="I46" i="23"/>
  <c r="R32" i="36"/>
  <c r="F46" i="13"/>
  <c r="J46" i="23"/>
  <c r="P18" i="36"/>
  <c r="G18" i="34"/>
  <c r="Q47" i="14"/>
  <c r="O28" i="36"/>
  <c r="O47" i="36"/>
  <c r="O65" i="36"/>
  <c r="O34" i="35"/>
  <c r="F34" i="34"/>
  <c r="O39" i="35"/>
  <c r="F39" i="34"/>
  <c r="O20" i="35"/>
  <c r="F20" i="34"/>
  <c r="Q46" i="32"/>
  <c r="Q46" i="35"/>
  <c r="X46" i="25"/>
  <c r="Q46" i="26"/>
  <c r="I47" i="20"/>
  <c r="R43" i="35"/>
  <c r="H25" i="23"/>
  <c r="R25" i="23"/>
  <c r="F3" i="11"/>
  <c r="P3" i="11"/>
  <c r="R46" i="35"/>
  <c r="P34" i="36"/>
  <c r="G34" i="34"/>
  <c r="P9" i="33"/>
  <c r="G9" i="31"/>
  <c r="G4" i="33"/>
  <c r="G46" i="33"/>
  <c r="M28" i="23"/>
  <c r="M3" i="23"/>
  <c r="M47" i="23"/>
  <c r="F4" i="15"/>
  <c r="F46" i="15"/>
  <c r="L46" i="23"/>
  <c r="R27" i="35"/>
  <c r="L4" i="36"/>
  <c r="L46" i="36"/>
  <c r="P30" i="36"/>
  <c r="G30" i="34"/>
  <c r="Q47" i="18"/>
  <c r="I28" i="36"/>
  <c r="I28" i="35"/>
  <c r="I47" i="35"/>
  <c r="O30" i="35"/>
  <c r="F30" i="34"/>
  <c r="H30" i="34"/>
  <c r="F42" i="34"/>
  <c r="H42" i="34"/>
  <c r="J46" i="35"/>
  <c r="O22" i="35"/>
  <c r="F22" i="34"/>
  <c r="H22" i="34"/>
  <c r="H46" i="13"/>
  <c r="H46" i="22"/>
  <c r="W46" i="23"/>
  <c r="J46" i="22"/>
  <c r="R26" i="35"/>
  <c r="P45" i="36"/>
  <c r="G45" i="34"/>
  <c r="P7" i="36"/>
  <c r="G7" i="34"/>
  <c r="H4" i="36"/>
  <c r="H46" i="36"/>
  <c r="O3" i="33"/>
  <c r="P18" i="33"/>
  <c r="G18" i="31"/>
  <c r="O21" i="32"/>
  <c r="F21" i="31"/>
  <c r="O15" i="32"/>
  <c r="F15" i="31"/>
  <c r="G28" i="33"/>
  <c r="G47" i="33"/>
  <c r="G65" i="33"/>
  <c r="L28" i="32"/>
  <c r="L47" i="32"/>
  <c r="J47" i="41"/>
  <c r="O60" i="41"/>
  <c r="Q60" i="41"/>
  <c r="Q59" i="41"/>
  <c r="P16" i="36"/>
  <c r="G16" i="34"/>
  <c r="AB32" i="23"/>
  <c r="S32" i="33"/>
  <c r="S32" i="36"/>
  <c r="L7" i="31"/>
  <c r="O25" i="35"/>
  <c r="F25" i="34"/>
  <c r="J47" i="7"/>
  <c r="M47" i="18"/>
  <c r="H47" i="19"/>
  <c r="G28" i="36"/>
  <c r="P17" i="36"/>
  <c r="G17" i="34"/>
  <c r="P15" i="36"/>
  <c r="G15" i="34"/>
  <c r="P11" i="36"/>
  <c r="G11" i="34"/>
  <c r="F3" i="36"/>
  <c r="Q54" i="11"/>
  <c r="F61" i="36"/>
  <c r="P61" i="36"/>
  <c r="P17" i="33"/>
  <c r="G17" i="31"/>
  <c r="O17" i="32"/>
  <c r="F17" i="31"/>
  <c r="H17" i="31"/>
  <c r="P14" i="33"/>
  <c r="G14" i="31"/>
  <c r="P8" i="33"/>
  <c r="G8" i="31"/>
  <c r="P30" i="33"/>
  <c r="G30" i="31"/>
  <c r="J28" i="32"/>
  <c r="J47" i="32"/>
  <c r="R21" i="26"/>
  <c r="K21" i="34"/>
  <c r="F4" i="11"/>
  <c r="P4" i="11"/>
  <c r="X49" i="12"/>
  <c r="K47" i="5"/>
  <c r="F42" i="16"/>
  <c r="N42" i="23"/>
  <c r="T42" i="23"/>
  <c r="R42" i="36"/>
  <c r="F46" i="11"/>
  <c r="P4" i="15"/>
  <c r="I4" i="23"/>
  <c r="F4" i="39"/>
  <c r="P4" i="39"/>
  <c r="F3" i="39"/>
  <c r="P3" i="39"/>
  <c r="L31" i="31"/>
  <c r="Q47" i="7"/>
  <c r="Q47" i="9"/>
  <c r="O31" i="35"/>
  <c r="F31" i="34"/>
  <c r="P31" i="36"/>
  <c r="G31" i="34"/>
  <c r="H31" i="34"/>
  <c r="O11" i="35"/>
  <c r="F11" i="34"/>
  <c r="H11" i="34"/>
  <c r="I47" i="18"/>
  <c r="O47" i="20"/>
  <c r="J28" i="36"/>
  <c r="O47" i="15"/>
  <c r="P15" i="33"/>
  <c r="G15" i="31"/>
  <c r="H15" i="31"/>
  <c r="L4" i="32"/>
  <c r="L46" i="32"/>
  <c r="P35" i="33"/>
  <c r="G35" i="31"/>
  <c r="F30" i="12"/>
  <c r="F49" i="12"/>
  <c r="G31" i="23"/>
  <c r="F28" i="39"/>
  <c r="L47" i="39"/>
  <c r="F3" i="41"/>
  <c r="F4" i="41"/>
  <c r="M63" i="33"/>
  <c r="Q56" i="18"/>
  <c r="M63" i="36"/>
  <c r="Q47" i="40"/>
  <c r="O7" i="35"/>
  <c r="F7" i="34"/>
  <c r="H7" i="34"/>
  <c r="J47" i="6"/>
  <c r="I47" i="19"/>
  <c r="R8" i="35"/>
  <c r="T46" i="23"/>
  <c r="R46" i="36"/>
  <c r="P26" i="36"/>
  <c r="G26" i="34"/>
  <c r="P44" i="36"/>
  <c r="G44" i="34"/>
  <c r="H44" i="34"/>
  <c r="P10" i="36"/>
  <c r="G10" i="34"/>
  <c r="N28" i="36"/>
  <c r="P16" i="33"/>
  <c r="G16" i="31"/>
  <c r="G38" i="23"/>
  <c r="P33" i="36"/>
  <c r="G33" i="34"/>
  <c r="P9" i="36"/>
  <c r="G9" i="34"/>
  <c r="H9" i="34"/>
  <c r="K47" i="36"/>
  <c r="K65" i="36"/>
  <c r="O47" i="14"/>
  <c r="P6" i="33"/>
  <c r="G6" i="31"/>
  <c r="O19" i="32"/>
  <c r="F19" i="31"/>
  <c r="O9" i="32"/>
  <c r="F9" i="31"/>
  <c r="H9" i="31"/>
  <c r="H47" i="39"/>
  <c r="R43" i="36"/>
  <c r="O47" i="41"/>
  <c r="X46" i="23"/>
  <c r="T49" i="12"/>
  <c r="AE31" i="12"/>
  <c r="AE30" i="12"/>
  <c r="AE49" i="12"/>
  <c r="V30" i="12"/>
  <c r="V49" i="12"/>
  <c r="AI49" i="12"/>
  <c r="AN49" i="12"/>
  <c r="G47" i="19"/>
  <c r="N33" i="26"/>
  <c r="I40" i="22"/>
  <c r="V40" i="23"/>
  <c r="L40" i="26"/>
  <c r="P37" i="26"/>
  <c r="P49" i="43"/>
  <c r="AD49" i="12"/>
  <c r="M45" i="26"/>
  <c r="K47" i="18"/>
  <c r="K47" i="11"/>
  <c r="F47" i="15"/>
  <c r="P28" i="15"/>
  <c r="G40" i="26"/>
  <c r="Q60" i="14"/>
  <c r="I64" i="36"/>
  <c r="I64" i="33"/>
  <c r="N28" i="23"/>
  <c r="N47" i="23"/>
  <c r="F46" i="39"/>
  <c r="G46" i="23"/>
  <c r="N47" i="36"/>
  <c r="N65" i="36"/>
  <c r="F47" i="39"/>
  <c r="P28" i="39"/>
  <c r="O57" i="11"/>
  <c r="O56" i="22"/>
  <c r="Q56" i="11"/>
  <c r="Q54" i="15"/>
  <c r="Q56" i="22"/>
  <c r="K3" i="23"/>
  <c r="P4" i="19"/>
  <c r="F3" i="19"/>
  <c r="P3" i="19"/>
  <c r="P28" i="20"/>
  <c r="F47" i="20"/>
  <c r="F46" i="20"/>
  <c r="Q46" i="23"/>
  <c r="P4" i="20"/>
  <c r="P28" i="19"/>
  <c r="P4" i="41"/>
  <c r="F46" i="41"/>
  <c r="F46" i="18"/>
  <c r="O46" i="23"/>
  <c r="F46" i="16"/>
  <c r="N46" i="23"/>
  <c r="H34" i="34"/>
  <c r="F47" i="18"/>
  <c r="P28" i="18"/>
  <c r="F47" i="13"/>
  <c r="J63" i="36"/>
  <c r="O55" i="15"/>
  <c r="H17" i="34"/>
  <c r="F47" i="11"/>
  <c r="P3" i="41"/>
  <c r="F47" i="41"/>
  <c r="G28" i="23"/>
  <c r="I46" i="22"/>
  <c r="U46" i="23"/>
  <c r="F28" i="16"/>
  <c r="F46" i="19"/>
  <c r="P46" i="23"/>
  <c r="F28" i="14"/>
  <c r="K44" i="23"/>
  <c r="F46" i="14"/>
  <c r="F47" i="14"/>
  <c r="P28" i="14"/>
  <c r="F47" i="16"/>
  <c r="P28" i="16"/>
  <c r="F63" i="36"/>
  <c r="P63" i="36"/>
  <c r="M46" i="23"/>
  <c r="K46" i="23"/>
  <c r="J64" i="33"/>
  <c r="Q55" i="15"/>
  <c r="J64" i="36"/>
  <c r="K28" i="23"/>
  <c r="K47" i="23"/>
  <c r="F47" i="19"/>
  <c r="F64" i="33"/>
  <c r="P64" i="33"/>
  <c r="O57" i="22"/>
  <c r="Q57" i="11"/>
  <c r="F64" i="36"/>
  <c r="P64" i="36"/>
  <c r="Q57" i="22"/>
  <c r="K47" i="4"/>
  <c r="Y46" i="25"/>
  <c r="Y45" i="25"/>
  <c r="J47" i="4"/>
  <c r="N37" i="26"/>
  <c r="N35" i="26"/>
  <c r="O18" i="26"/>
  <c r="O6" i="26"/>
  <c r="L47" i="4"/>
  <c r="H47" i="4"/>
  <c r="G47" i="4"/>
  <c r="O25" i="26"/>
  <c r="F3" i="4"/>
  <c r="P3" i="4"/>
  <c r="F4" i="4"/>
  <c r="P4" i="4"/>
  <c r="O17" i="26"/>
  <c r="U3" i="25"/>
  <c r="U4" i="25"/>
  <c r="F28" i="4"/>
  <c r="H4" i="25"/>
  <c r="O29" i="26"/>
  <c r="H29" i="25"/>
  <c r="H46" i="25"/>
  <c r="F46" i="4"/>
  <c r="H28" i="25"/>
  <c r="P28" i="4"/>
  <c r="F47" i="4"/>
  <c r="F28" i="8"/>
  <c r="P28" i="8"/>
  <c r="J47" i="8"/>
  <c r="L4" i="25"/>
  <c r="L46" i="25"/>
  <c r="F4" i="8"/>
  <c r="F3" i="8"/>
  <c r="M47" i="6"/>
  <c r="L47" i="6"/>
  <c r="I47" i="6"/>
  <c r="G47" i="6"/>
  <c r="J28" i="25"/>
  <c r="F28" i="6"/>
  <c r="P28" i="6"/>
  <c r="F4" i="6"/>
  <c r="F46" i="6"/>
  <c r="F3" i="6"/>
  <c r="P3" i="6"/>
  <c r="J3" i="25"/>
  <c r="J47" i="25"/>
  <c r="P3" i="8"/>
  <c r="F47" i="8"/>
  <c r="F46" i="8"/>
  <c r="P4" i="8"/>
  <c r="P4" i="6"/>
  <c r="F47" i="6"/>
  <c r="M47" i="3"/>
  <c r="J47" i="3"/>
  <c r="H47" i="3"/>
  <c r="I47" i="3"/>
  <c r="Q44" i="35"/>
  <c r="G47" i="3"/>
  <c r="F28" i="3"/>
  <c r="P28" i="3"/>
  <c r="G28" i="25"/>
  <c r="G3" i="25"/>
  <c r="G47" i="25"/>
  <c r="F3" i="3"/>
  <c r="F4" i="3"/>
  <c r="P4" i="3"/>
  <c r="G4" i="25"/>
  <c r="F47" i="3"/>
  <c r="P3" i="3"/>
  <c r="F46" i="3"/>
  <c r="O34" i="25"/>
  <c r="Q34" i="32"/>
  <c r="F28" i="2"/>
  <c r="P28" i="2"/>
  <c r="F3" i="2"/>
  <c r="P3" i="2"/>
  <c r="F4" i="2"/>
  <c r="F4" i="25"/>
  <c r="F46" i="25"/>
  <c r="L47" i="5"/>
  <c r="I47" i="5"/>
  <c r="F47" i="2"/>
  <c r="P4" i="2"/>
  <c r="F46" i="2"/>
  <c r="H47" i="9"/>
  <c r="J32" i="26"/>
  <c r="G47" i="9"/>
  <c r="G47" i="5"/>
  <c r="F3" i="5"/>
  <c r="P3" i="5"/>
  <c r="F4" i="5"/>
  <c r="P28" i="5"/>
  <c r="F34" i="26"/>
  <c r="O45" i="25"/>
  <c r="F45" i="26"/>
  <c r="M47" i="7"/>
  <c r="L4" i="24"/>
  <c r="O40" i="25"/>
  <c r="Q40" i="32"/>
  <c r="F40" i="26"/>
  <c r="H40" i="26"/>
  <c r="J40" i="31"/>
  <c r="Q37" i="35"/>
  <c r="Q35" i="35"/>
  <c r="O31" i="25"/>
  <c r="F31" i="26"/>
  <c r="Q31" i="35"/>
  <c r="J25" i="26"/>
  <c r="O10" i="25"/>
  <c r="F10" i="26"/>
  <c r="Q5" i="35"/>
  <c r="O22" i="25"/>
  <c r="Q22" i="32"/>
  <c r="F28" i="7"/>
  <c r="P28" i="7"/>
  <c r="O26" i="25"/>
  <c r="F26" i="26"/>
  <c r="F12" i="24"/>
  <c r="J9" i="26"/>
  <c r="K3" i="25"/>
  <c r="K28" i="25"/>
  <c r="K47" i="25"/>
  <c r="O15" i="25"/>
  <c r="Q15" i="32"/>
  <c r="F3" i="7"/>
  <c r="O25" i="25"/>
  <c r="F25" i="26"/>
  <c r="Q13" i="35"/>
  <c r="F5" i="24"/>
  <c r="F21" i="24"/>
  <c r="J14" i="26"/>
  <c r="Q7" i="35"/>
  <c r="J17" i="26"/>
  <c r="O21" i="25"/>
  <c r="Q21" i="32"/>
  <c r="O14" i="25"/>
  <c r="F14" i="26"/>
  <c r="O13" i="25"/>
  <c r="F13" i="26"/>
  <c r="Q13" i="32"/>
  <c r="Q15" i="35"/>
  <c r="Q19" i="35"/>
  <c r="O12" i="25"/>
  <c r="F12" i="26"/>
  <c r="J21" i="26"/>
  <c r="M47" i="10"/>
  <c r="I47" i="10"/>
  <c r="Q45" i="32"/>
  <c r="Q43" i="35"/>
  <c r="N28" i="25"/>
  <c r="F28" i="10"/>
  <c r="P28" i="10"/>
  <c r="G47" i="10"/>
  <c r="F13" i="24"/>
  <c r="F15" i="26"/>
  <c r="T4" i="25"/>
  <c r="T46" i="25"/>
  <c r="S4" i="25"/>
  <c r="S46" i="25"/>
  <c r="F6" i="24"/>
  <c r="I4" i="24"/>
  <c r="J24" i="26"/>
  <c r="Q26" i="35"/>
  <c r="Q22" i="35"/>
  <c r="J16" i="26"/>
  <c r="Q10" i="35"/>
  <c r="G4" i="24"/>
  <c r="F3" i="10"/>
  <c r="F4" i="10"/>
  <c r="P4" i="10"/>
  <c r="N4" i="25"/>
  <c r="N46" i="25"/>
  <c r="F47" i="5"/>
  <c r="I4" i="25"/>
  <c r="I46" i="25"/>
  <c r="P4" i="5"/>
  <c r="F46" i="5"/>
  <c r="Q12" i="32"/>
  <c r="Q31" i="32"/>
  <c r="Q25" i="32"/>
  <c r="Q14" i="32"/>
  <c r="P3" i="7"/>
  <c r="F47" i="7"/>
  <c r="P4" i="7"/>
  <c r="F46" i="10"/>
  <c r="P3" i="10"/>
  <c r="F47" i="10"/>
  <c r="Q38" i="35"/>
  <c r="F23" i="26"/>
  <c r="Q23" i="32"/>
  <c r="Q18" i="32"/>
  <c r="Q8" i="32"/>
  <c r="F8" i="26"/>
  <c r="K24" i="31"/>
  <c r="R24" i="35"/>
  <c r="F3" i="9"/>
  <c r="P3" i="9"/>
  <c r="F21" i="26"/>
  <c r="F11" i="26"/>
  <c r="R37" i="35"/>
  <c r="O6" i="32"/>
  <c r="F6" i="31"/>
  <c r="H6" i="31"/>
  <c r="O7" i="25"/>
  <c r="F7" i="26"/>
  <c r="F4" i="9"/>
  <c r="F35" i="24"/>
  <c r="F40" i="24"/>
  <c r="R45" i="35"/>
  <c r="F29" i="24"/>
  <c r="S28" i="25"/>
  <c r="R19" i="35"/>
  <c r="R40" i="35"/>
  <c r="P6" i="26"/>
  <c r="O42" i="26"/>
  <c r="N42" i="26"/>
  <c r="O30" i="26"/>
  <c r="N30" i="26"/>
  <c r="V28" i="25"/>
  <c r="V47" i="25"/>
  <c r="F25" i="24"/>
  <c r="J28" i="24"/>
  <c r="R30" i="35"/>
  <c r="R28" i="35"/>
  <c r="Q29" i="35"/>
  <c r="M28" i="35"/>
  <c r="M47" i="35"/>
  <c r="O29" i="35"/>
  <c r="R3" i="32"/>
  <c r="J42" i="26"/>
  <c r="Q42" i="35"/>
  <c r="X3" i="25"/>
  <c r="L5" i="31"/>
  <c r="L3" i="31"/>
  <c r="R18" i="35"/>
  <c r="Q18" i="35"/>
  <c r="J18" i="26"/>
  <c r="R4" i="25"/>
  <c r="R46" i="25"/>
  <c r="R21" i="35"/>
  <c r="R4" i="24"/>
  <c r="R46" i="24"/>
  <c r="F34" i="24"/>
  <c r="S3" i="25"/>
  <c r="S47" i="25"/>
  <c r="F28" i="9"/>
  <c r="O29" i="25"/>
  <c r="Q39" i="35"/>
  <c r="N40" i="26"/>
  <c r="N45" i="26"/>
  <c r="F41" i="24"/>
  <c r="V4" i="25"/>
  <c r="V46" i="25"/>
  <c r="R4" i="32"/>
  <c r="R6" i="35"/>
  <c r="R4" i="35"/>
  <c r="K47" i="9"/>
  <c r="X28" i="25"/>
  <c r="X47" i="25"/>
  <c r="J47" i="9"/>
  <c r="F43" i="24"/>
  <c r="F45" i="24"/>
  <c r="O5" i="35"/>
  <c r="U28" i="25"/>
  <c r="U47" i="25"/>
  <c r="P4" i="9"/>
  <c r="F46" i="9"/>
  <c r="Q7" i="32"/>
  <c r="M4" i="25"/>
  <c r="M46" i="25"/>
  <c r="F47" i="9"/>
  <c r="P28" i="9"/>
  <c r="Q29" i="32"/>
  <c r="R3" i="35"/>
  <c r="R47" i="35"/>
  <c r="F19" i="26"/>
  <c r="Q19" i="32"/>
  <c r="F17" i="26"/>
  <c r="Q17" i="32"/>
  <c r="F29" i="31"/>
  <c r="W47" i="25"/>
  <c r="L3" i="36"/>
  <c r="L47" i="36"/>
  <c r="L65" i="36"/>
  <c r="M47" i="32"/>
  <c r="L3" i="23"/>
  <c r="L47" i="23"/>
  <c r="R25" i="33"/>
  <c r="G25" i="26"/>
  <c r="N47" i="25"/>
  <c r="P10" i="33"/>
  <c r="G10" i="31"/>
  <c r="H10" i="31"/>
  <c r="F44" i="26"/>
  <c r="Q44" i="32"/>
  <c r="H25" i="26"/>
  <c r="J25" i="31"/>
  <c r="H37" i="34"/>
  <c r="H23" i="34"/>
  <c r="L29" i="31"/>
  <c r="L28" i="31"/>
  <c r="L47" i="31"/>
  <c r="T28" i="33"/>
  <c r="T47" i="33"/>
  <c r="G3" i="35"/>
  <c r="O10" i="35"/>
  <c r="F10" i="34"/>
  <c r="H10" i="34"/>
  <c r="O38" i="26"/>
  <c r="N38" i="26"/>
  <c r="H3" i="23"/>
  <c r="H4" i="23"/>
  <c r="H46" i="23"/>
  <c r="M3" i="36"/>
  <c r="M4" i="36"/>
  <c r="F60" i="36"/>
  <c r="P60" i="36"/>
  <c r="Q53" i="22"/>
  <c r="H4" i="33"/>
  <c r="H46" i="33"/>
  <c r="H3" i="33"/>
  <c r="H47" i="33"/>
  <c r="H65" i="33"/>
  <c r="P5" i="33"/>
  <c r="H20" i="34"/>
  <c r="H15" i="34"/>
  <c r="O16" i="35"/>
  <c r="F16" i="34"/>
  <c r="H16" i="34"/>
  <c r="P21" i="33"/>
  <c r="G21" i="31"/>
  <c r="H21" i="31"/>
  <c r="P20" i="33"/>
  <c r="G20" i="31"/>
  <c r="H11" i="31"/>
  <c r="G3" i="32"/>
  <c r="O42" i="32"/>
  <c r="F42" i="31"/>
  <c r="H42" i="31"/>
  <c r="N46" i="33"/>
  <c r="O38" i="32"/>
  <c r="F38" i="31"/>
  <c r="H38" i="31"/>
  <c r="O31" i="32"/>
  <c r="F31" i="31"/>
  <c r="I28" i="32"/>
  <c r="I47" i="32"/>
  <c r="J28" i="33"/>
  <c r="J3" i="33"/>
  <c r="J47" i="33"/>
  <c r="J65" i="33"/>
  <c r="F28" i="33"/>
  <c r="K28" i="32"/>
  <c r="K47" i="32"/>
  <c r="O3" i="22"/>
  <c r="R34" i="23"/>
  <c r="Q28" i="23"/>
  <c r="O20" i="25"/>
  <c r="F29" i="34"/>
  <c r="Y3" i="25"/>
  <c r="F5" i="34"/>
  <c r="T28" i="25"/>
  <c r="T47" i="25"/>
  <c r="S4" i="32"/>
  <c r="S3" i="32"/>
  <c r="F22" i="26"/>
  <c r="R28" i="32"/>
  <c r="R47" i="32"/>
  <c r="Q30" i="35"/>
  <c r="R28" i="25"/>
  <c r="R47" i="25"/>
  <c r="M4" i="32"/>
  <c r="M46" i="32"/>
  <c r="G3" i="24"/>
  <c r="G47" i="24"/>
  <c r="J40" i="34"/>
  <c r="Q28" i="25"/>
  <c r="Q47" i="25"/>
  <c r="O5" i="25"/>
  <c r="Q4" i="25"/>
  <c r="Q46" i="25"/>
  <c r="F7" i="24"/>
  <c r="Q26" i="32"/>
  <c r="Q10" i="32"/>
  <c r="Q30" i="32"/>
  <c r="Q45" i="35"/>
  <c r="Q39" i="32"/>
  <c r="G46" i="25"/>
  <c r="Q54" i="22"/>
  <c r="U32" i="36"/>
  <c r="G4" i="32"/>
  <c r="O5" i="32"/>
  <c r="I4" i="35"/>
  <c r="F46" i="33"/>
  <c r="N3" i="32"/>
  <c r="N47" i="32"/>
  <c r="O8" i="35"/>
  <c r="F4" i="35"/>
  <c r="F46" i="35"/>
  <c r="O30" i="32"/>
  <c r="F30" i="31"/>
  <c r="H30" i="31"/>
  <c r="N28" i="35"/>
  <c r="N46" i="35"/>
  <c r="I46" i="35"/>
  <c r="H4" i="35"/>
  <c r="H46" i="35"/>
  <c r="G28" i="35"/>
  <c r="G47" i="35"/>
  <c r="O45" i="35"/>
  <c r="F45" i="34"/>
  <c r="H45" i="34"/>
  <c r="O36" i="35"/>
  <c r="F36" i="34"/>
  <c r="H36" i="34"/>
  <c r="N3" i="35"/>
  <c r="L4" i="35"/>
  <c r="L46" i="35"/>
  <c r="K4" i="35"/>
  <c r="O24" i="35"/>
  <c r="F24" i="34"/>
  <c r="H24" i="34"/>
  <c r="H18" i="34"/>
  <c r="H28" i="23"/>
  <c r="H47" i="23"/>
  <c r="M46" i="36"/>
  <c r="M28" i="36"/>
  <c r="M47" i="36"/>
  <c r="M65" i="36"/>
  <c r="P7" i="33"/>
  <c r="G7" i="31"/>
  <c r="M3" i="33"/>
  <c r="M47" i="33"/>
  <c r="M65" i="33"/>
  <c r="O27" i="32"/>
  <c r="F27" i="31"/>
  <c r="H27" i="31"/>
  <c r="O26" i="32"/>
  <c r="F26" i="31"/>
  <c r="H26" i="31"/>
  <c r="O25" i="32"/>
  <c r="F25" i="31"/>
  <c r="H25" i="31"/>
  <c r="O24" i="32"/>
  <c r="F24" i="31"/>
  <c r="H24" i="31"/>
  <c r="O22" i="32"/>
  <c r="F22" i="31"/>
  <c r="H22" i="31"/>
  <c r="O20" i="32"/>
  <c r="F20" i="31"/>
  <c r="O16" i="32"/>
  <c r="F16" i="31"/>
  <c r="H16" i="31"/>
  <c r="O8" i="32"/>
  <c r="F8" i="31"/>
  <c r="H8" i="31"/>
  <c r="J4" i="32"/>
  <c r="J46" i="32"/>
  <c r="F4" i="32"/>
  <c r="P44" i="33"/>
  <c r="G44" i="31"/>
  <c r="H44" i="31"/>
  <c r="O41" i="32"/>
  <c r="F41" i="31"/>
  <c r="H41" i="31"/>
  <c r="O37" i="32"/>
  <c r="F37" i="31"/>
  <c r="H37" i="31"/>
  <c r="P36" i="33"/>
  <c r="G36" i="31"/>
  <c r="O36" i="32"/>
  <c r="F36" i="31"/>
  <c r="P33" i="33"/>
  <c r="G33" i="31"/>
  <c r="H33" i="31"/>
  <c r="P32" i="33"/>
  <c r="G32" i="31"/>
  <c r="O32" i="32"/>
  <c r="F32" i="31"/>
  <c r="H32" i="31"/>
  <c r="O28" i="33"/>
  <c r="O47" i="33"/>
  <c r="O65" i="33"/>
  <c r="L28" i="33"/>
  <c r="L47" i="33"/>
  <c r="L65" i="33"/>
  <c r="R23" i="23"/>
  <c r="O27" i="25"/>
  <c r="O41" i="25"/>
  <c r="O43" i="25"/>
  <c r="O33" i="25"/>
  <c r="K27" i="26"/>
  <c r="M20" i="26"/>
  <c r="F27" i="24"/>
  <c r="I46" i="24"/>
  <c r="G46" i="32"/>
  <c r="G28" i="32"/>
  <c r="G47" i="32"/>
  <c r="J3" i="23"/>
  <c r="J47" i="23"/>
  <c r="J4" i="23"/>
  <c r="R15" i="26"/>
  <c r="K15" i="34"/>
  <c r="S15" i="33"/>
  <c r="K15" i="31"/>
  <c r="N62" i="36"/>
  <c r="Q55" i="22"/>
  <c r="H28" i="32"/>
  <c r="O39" i="32"/>
  <c r="F39" i="31"/>
  <c r="H39" i="31"/>
  <c r="F29" i="26"/>
  <c r="F32" i="24"/>
  <c r="F36" i="24"/>
  <c r="F28" i="24"/>
  <c r="M4" i="35"/>
  <c r="M46" i="35"/>
  <c r="R28" i="24"/>
  <c r="F16" i="26"/>
  <c r="H4" i="24"/>
  <c r="H46" i="24"/>
  <c r="F36" i="26"/>
  <c r="J4" i="24"/>
  <c r="J46" i="24"/>
  <c r="Q6" i="35"/>
  <c r="Q4" i="35"/>
  <c r="J20" i="26"/>
  <c r="H3" i="25"/>
  <c r="H47" i="25"/>
  <c r="P3" i="23"/>
  <c r="P47" i="23"/>
  <c r="O4" i="23"/>
  <c r="N28" i="33"/>
  <c r="N47" i="33"/>
  <c r="N65" i="33"/>
  <c r="S28" i="32"/>
  <c r="S47" i="32"/>
  <c r="P29" i="33"/>
  <c r="N4" i="23"/>
  <c r="P39" i="36"/>
  <c r="G39" i="34"/>
  <c r="H39" i="34"/>
  <c r="Q3" i="23"/>
  <c r="H18" i="31"/>
  <c r="P29" i="36"/>
  <c r="I4" i="32"/>
  <c r="I46" i="32"/>
  <c r="O13" i="32"/>
  <c r="F13" i="31"/>
  <c r="O35" i="32"/>
  <c r="F35" i="31"/>
  <c r="H35" i="31"/>
  <c r="O24" i="25"/>
  <c r="O9" i="25"/>
  <c r="O37" i="25"/>
  <c r="O42" i="25"/>
  <c r="J4" i="34"/>
  <c r="J19" i="26"/>
  <c r="N34" i="26"/>
  <c r="J3" i="24"/>
  <c r="J47" i="24"/>
  <c r="H47" i="24"/>
  <c r="Q33" i="35"/>
  <c r="J33" i="26"/>
  <c r="K46" i="35"/>
  <c r="K28" i="35"/>
  <c r="K47" i="35"/>
  <c r="I4" i="36"/>
  <c r="I46" i="36"/>
  <c r="I3" i="36"/>
  <c r="I47" i="36"/>
  <c r="I65" i="36"/>
  <c r="P8" i="36"/>
  <c r="G8" i="34"/>
  <c r="H3" i="36"/>
  <c r="H47" i="36"/>
  <c r="H65" i="36"/>
  <c r="P5" i="36"/>
  <c r="G3" i="36"/>
  <c r="G47" i="36"/>
  <c r="G65" i="36"/>
  <c r="P13" i="33"/>
  <c r="G13" i="31"/>
  <c r="F3" i="33"/>
  <c r="P31" i="33"/>
  <c r="G31" i="31"/>
  <c r="I28" i="33"/>
  <c r="I47" i="33"/>
  <c r="I65" i="33"/>
  <c r="G4" i="23"/>
  <c r="G3" i="23"/>
  <c r="G47" i="23"/>
  <c r="O41" i="26"/>
  <c r="N41" i="26"/>
  <c r="H50" i="26"/>
  <c r="F50" i="26"/>
  <c r="H3" i="32"/>
  <c r="R3" i="24"/>
  <c r="F6" i="26"/>
  <c r="W4" i="25"/>
  <c r="W46" i="25"/>
  <c r="O35" i="25"/>
  <c r="K4" i="32"/>
  <c r="K46" i="32"/>
  <c r="O32" i="25"/>
  <c r="F28" i="36"/>
  <c r="F47" i="36"/>
  <c r="F65" i="36"/>
  <c r="L4" i="33"/>
  <c r="L46" i="33"/>
  <c r="G4" i="35"/>
  <c r="G46" i="35"/>
  <c r="J35" i="26"/>
  <c r="O41" i="35"/>
  <c r="F41" i="34"/>
  <c r="H41" i="34"/>
  <c r="O33" i="35"/>
  <c r="F33" i="34"/>
  <c r="H33" i="34"/>
  <c r="H13" i="34"/>
  <c r="O26" i="35"/>
  <c r="F26" i="34"/>
  <c r="H26" i="34"/>
  <c r="P62" i="33"/>
  <c r="O4" i="36"/>
  <c r="O46" i="36"/>
  <c r="P14" i="36"/>
  <c r="G14" i="34"/>
  <c r="H14" i="34"/>
  <c r="N4" i="36"/>
  <c r="N46" i="36"/>
  <c r="J3" i="36"/>
  <c r="J47" i="36"/>
  <c r="J65" i="36"/>
  <c r="J46" i="36"/>
  <c r="P25" i="36"/>
  <c r="G25" i="34"/>
  <c r="H25" i="34"/>
  <c r="P19" i="33"/>
  <c r="G19" i="31"/>
  <c r="H19" i="31"/>
  <c r="O14" i="32"/>
  <c r="F14" i="31"/>
  <c r="H14" i="31"/>
  <c r="O7" i="32"/>
  <c r="F7" i="31"/>
  <c r="P43" i="33"/>
  <c r="G43" i="31"/>
  <c r="H43" i="31"/>
  <c r="R32" i="23"/>
  <c r="R45" i="23"/>
  <c r="R45" i="33"/>
  <c r="R43" i="23"/>
  <c r="R43" i="33"/>
  <c r="R8" i="23"/>
  <c r="R26" i="23"/>
  <c r="O38" i="25"/>
  <c r="N9" i="26"/>
  <c r="R18" i="23"/>
  <c r="R15" i="23"/>
  <c r="R7" i="23"/>
  <c r="G7" i="26"/>
  <c r="H7" i="26"/>
  <c r="F18" i="24"/>
  <c r="F20" i="24"/>
  <c r="F22" i="24"/>
  <c r="F26" i="24"/>
  <c r="G46" i="24"/>
  <c r="U46" i="25"/>
  <c r="R36" i="23"/>
  <c r="F37" i="22"/>
  <c r="R33" i="23"/>
  <c r="R9" i="23"/>
  <c r="R27" i="23"/>
  <c r="K17" i="31"/>
  <c r="R38" i="23"/>
  <c r="J34" i="26"/>
  <c r="P43" i="26"/>
  <c r="P35" i="26"/>
  <c r="P27" i="26"/>
  <c r="P23" i="26"/>
  <c r="P15" i="26"/>
  <c r="P7" i="26"/>
  <c r="P5" i="26"/>
  <c r="P8" i="26"/>
  <c r="P9" i="26"/>
  <c r="P12" i="26"/>
  <c r="P13" i="26"/>
  <c r="P4" i="26"/>
  <c r="P45" i="26"/>
  <c r="P46" i="26"/>
  <c r="O26" i="26"/>
  <c r="O14" i="26"/>
  <c r="O10" i="26"/>
  <c r="N6" i="26"/>
  <c r="M9" i="26"/>
  <c r="J8" i="26"/>
  <c r="R21" i="23"/>
  <c r="R12" i="23"/>
  <c r="G12" i="26"/>
  <c r="H12" i="26"/>
  <c r="J12" i="34"/>
  <c r="F39" i="22"/>
  <c r="J27" i="26"/>
  <c r="J23" i="26"/>
  <c r="F19" i="22"/>
  <c r="F21" i="22"/>
  <c r="F23" i="22"/>
  <c r="F30" i="22"/>
  <c r="M28" i="22"/>
  <c r="R29" i="23"/>
  <c r="G29" i="26"/>
  <c r="H29" i="26"/>
  <c r="R41" i="23"/>
  <c r="R40" i="26"/>
  <c r="K40" i="34"/>
  <c r="R8" i="26"/>
  <c r="K8" i="34"/>
  <c r="R30" i="23"/>
  <c r="R16" i="23"/>
  <c r="R11" i="23"/>
  <c r="R20" i="23"/>
  <c r="G20" i="26"/>
  <c r="R25" i="26"/>
  <c r="K25" i="34"/>
  <c r="K45" i="26"/>
  <c r="AA35" i="23"/>
  <c r="Q35" i="26"/>
  <c r="P40" i="26"/>
  <c r="P36" i="26"/>
  <c r="M41" i="26"/>
  <c r="M37" i="26"/>
  <c r="M34" i="26"/>
  <c r="P24" i="26"/>
  <c r="P20" i="26"/>
  <c r="P16" i="26"/>
  <c r="N27" i="26"/>
  <c r="O23" i="26"/>
  <c r="N19" i="26"/>
  <c r="O15" i="26"/>
  <c r="N11" i="26"/>
  <c r="N7" i="26"/>
  <c r="M26" i="26"/>
  <c r="M22" i="26"/>
  <c r="M14" i="26"/>
  <c r="M10" i="26"/>
  <c r="M6" i="26"/>
  <c r="K25" i="26"/>
  <c r="K21" i="26"/>
  <c r="K9" i="26"/>
  <c r="J13" i="26"/>
  <c r="R22" i="23"/>
  <c r="R19" i="23"/>
  <c r="R17" i="23"/>
  <c r="G17" i="26"/>
  <c r="H17" i="26"/>
  <c r="F32" i="22"/>
  <c r="F33" i="22"/>
  <c r="F38" i="22"/>
  <c r="F42" i="22"/>
  <c r="F31" i="22"/>
  <c r="R35" i="23"/>
  <c r="R10" i="26"/>
  <c r="K10" i="34"/>
  <c r="R31" i="23"/>
  <c r="R31" i="33"/>
  <c r="K41" i="26"/>
  <c r="P41" i="26"/>
  <c r="P31" i="26"/>
  <c r="O40" i="26"/>
  <c r="N29" i="26"/>
  <c r="P21" i="26"/>
  <c r="N16" i="26"/>
  <c r="N12" i="26"/>
  <c r="O8" i="26"/>
  <c r="M23" i="26"/>
  <c r="M15" i="26"/>
  <c r="M11" i="26"/>
  <c r="M7" i="26"/>
  <c r="K26" i="26"/>
  <c r="K22" i="26"/>
  <c r="K14" i="26"/>
  <c r="R14" i="23"/>
  <c r="G14" i="26"/>
  <c r="H14" i="26"/>
  <c r="R10" i="23"/>
  <c r="G10" i="26"/>
  <c r="H10" i="26"/>
  <c r="M4" i="24"/>
  <c r="M46" i="24"/>
  <c r="L26" i="26"/>
  <c r="L22" i="26"/>
  <c r="L18" i="26"/>
  <c r="L14" i="26"/>
  <c r="L10" i="26"/>
  <c r="L42" i="26"/>
  <c r="L34" i="26"/>
  <c r="R42" i="23"/>
  <c r="R42" i="33"/>
  <c r="G45" i="26"/>
  <c r="H45" i="26"/>
  <c r="F45" i="22"/>
  <c r="F24" i="23"/>
  <c r="R24" i="23"/>
  <c r="G24" i="26"/>
  <c r="R12" i="26"/>
  <c r="K12" i="34"/>
  <c r="S12" i="33"/>
  <c r="R26" i="33"/>
  <c r="G26" i="26"/>
  <c r="H26" i="26"/>
  <c r="J26" i="34"/>
  <c r="G34" i="26"/>
  <c r="H34" i="26"/>
  <c r="R34" i="33"/>
  <c r="K29" i="31"/>
  <c r="S29" i="36"/>
  <c r="R31" i="26"/>
  <c r="K31" i="34"/>
  <c r="S31" i="33"/>
  <c r="K31" i="31"/>
  <c r="R38" i="33"/>
  <c r="G38" i="26"/>
  <c r="R22" i="33"/>
  <c r="G22" i="26"/>
  <c r="H22" i="26"/>
  <c r="J22" i="34"/>
  <c r="R9" i="26"/>
  <c r="K9" i="34"/>
  <c r="S9" i="33"/>
  <c r="S43" i="36"/>
  <c r="K43" i="31"/>
  <c r="G32" i="26"/>
  <c r="R32" i="33"/>
  <c r="R26" i="26"/>
  <c r="K26" i="34"/>
  <c r="S26" i="33"/>
  <c r="K26" i="31"/>
  <c r="R30" i="33"/>
  <c r="G30" i="26"/>
  <c r="H30" i="26"/>
  <c r="J30" i="34"/>
  <c r="G42" i="26"/>
  <c r="G35" i="26"/>
  <c r="R35" i="33"/>
  <c r="S7" i="33"/>
  <c r="S7" i="36"/>
  <c r="R7" i="26"/>
  <c r="K7" i="34"/>
  <c r="R29" i="26"/>
  <c r="K29" i="34"/>
  <c r="L29" i="34"/>
  <c r="F17" i="22"/>
  <c r="J39" i="26"/>
  <c r="J10" i="26"/>
  <c r="J41" i="26"/>
  <c r="J25" i="34"/>
  <c r="N23" i="26"/>
  <c r="O11" i="26"/>
  <c r="R19" i="26"/>
  <c r="K19" i="34"/>
  <c r="F35" i="22"/>
  <c r="L28" i="22"/>
  <c r="R23" i="36"/>
  <c r="R27" i="36"/>
  <c r="S14" i="33"/>
  <c r="S14" i="36"/>
  <c r="S33" i="33"/>
  <c r="K33" i="31"/>
  <c r="S34" i="33"/>
  <c r="M47" i="40"/>
  <c r="O28" i="22"/>
  <c r="O47" i="22"/>
  <c r="S16" i="33"/>
  <c r="S16" i="36"/>
  <c r="J6" i="26"/>
  <c r="AA29" i="23"/>
  <c r="Q29" i="26"/>
  <c r="J47" i="40"/>
  <c r="AA17" i="23"/>
  <c r="Q17" i="26"/>
  <c r="F18" i="22"/>
  <c r="F22" i="22"/>
  <c r="F37" i="40"/>
  <c r="F37" i="23"/>
  <c r="R37" i="23"/>
  <c r="G28" i="40"/>
  <c r="G47" i="40"/>
  <c r="R13" i="36"/>
  <c r="J44" i="26"/>
  <c r="N15" i="26"/>
  <c r="AA21" i="23"/>
  <c r="Q21" i="26"/>
  <c r="AA25" i="23"/>
  <c r="Q25" i="26"/>
  <c r="M4" i="22"/>
  <c r="F10" i="22"/>
  <c r="F13" i="22"/>
  <c r="F16" i="22"/>
  <c r="J28" i="22"/>
  <c r="O19" i="26"/>
  <c r="F40" i="22"/>
  <c r="F36" i="22"/>
  <c r="F41" i="22"/>
  <c r="S10" i="33"/>
  <c r="K10" i="31"/>
  <c r="AA43" i="23"/>
  <c r="Q43" i="26"/>
  <c r="F20" i="22"/>
  <c r="F24" i="22"/>
  <c r="F29" i="22"/>
  <c r="F34" i="22"/>
  <c r="F43" i="22"/>
  <c r="AA39" i="23"/>
  <c r="Q39" i="26"/>
  <c r="K47" i="40"/>
  <c r="J29" i="34"/>
  <c r="J29" i="31"/>
  <c r="K25" i="31"/>
  <c r="S25" i="36"/>
  <c r="K11" i="31"/>
  <c r="S11" i="36"/>
  <c r="S36" i="33"/>
  <c r="R36" i="26"/>
  <c r="K36" i="34"/>
  <c r="R27" i="26"/>
  <c r="K27" i="34"/>
  <c r="S27" i="33"/>
  <c r="S10" i="36"/>
  <c r="S6" i="33"/>
  <c r="R6" i="26"/>
  <c r="K6" i="34"/>
  <c r="R18" i="26"/>
  <c r="K18" i="34"/>
  <c r="S18" i="33"/>
  <c r="K30" i="26"/>
  <c r="AA30" i="23"/>
  <c r="Q30" i="26"/>
  <c r="R19" i="33"/>
  <c r="G19" i="26"/>
  <c r="H19" i="26"/>
  <c r="AA22" i="23"/>
  <c r="Q22" i="26"/>
  <c r="R22" i="36"/>
  <c r="G4" i="22"/>
  <c r="G3" i="22"/>
  <c r="G47" i="22"/>
  <c r="L6" i="26"/>
  <c r="L4" i="26"/>
  <c r="L46" i="26"/>
  <c r="V3" i="23"/>
  <c r="V4" i="23"/>
  <c r="S13" i="33"/>
  <c r="R13" i="26"/>
  <c r="K13" i="34"/>
  <c r="S42" i="33"/>
  <c r="R42" i="26"/>
  <c r="K42" i="34"/>
  <c r="Q3" i="22"/>
  <c r="Q4" i="22"/>
  <c r="Q46" i="22"/>
  <c r="G39" i="26"/>
  <c r="H39" i="26"/>
  <c r="R39" i="33"/>
  <c r="G41" i="26"/>
  <c r="R41" i="33"/>
  <c r="J37" i="26"/>
  <c r="R37" i="36"/>
  <c r="AA37" i="23"/>
  <c r="Q37" i="26"/>
  <c r="R41" i="26"/>
  <c r="K41" i="34"/>
  <c r="S41" i="33"/>
  <c r="S35" i="33"/>
  <c r="R35" i="26"/>
  <c r="K35" i="34"/>
  <c r="S21" i="36"/>
  <c r="K21" i="31"/>
  <c r="S33" i="36"/>
  <c r="G33" i="26"/>
  <c r="R33" i="33"/>
  <c r="G31" i="26"/>
  <c r="H31" i="26"/>
  <c r="G27" i="26"/>
  <c r="R27" i="33"/>
  <c r="R11" i="36"/>
  <c r="J11" i="26"/>
  <c r="N3" i="22"/>
  <c r="R11" i="26"/>
  <c r="K11" i="34"/>
  <c r="V28" i="23"/>
  <c r="O27" i="26"/>
  <c r="P28" i="22"/>
  <c r="O16" i="26"/>
  <c r="K32" i="31"/>
  <c r="AA16" i="23"/>
  <c r="Q16" i="26"/>
  <c r="R32" i="26"/>
  <c r="K32" i="34"/>
  <c r="L32" i="34"/>
  <c r="S40" i="33"/>
  <c r="S8" i="33"/>
  <c r="J22" i="26"/>
  <c r="AA45" i="23"/>
  <c r="Q45" i="26"/>
  <c r="AA24" i="23"/>
  <c r="Q24" i="26"/>
  <c r="AA20" i="23"/>
  <c r="Q20" i="26"/>
  <c r="F27" i="22"/>
  <c r="F25" i="22"/>
  <c r="R31" i="36"/>
  <c r="T28" i="23"/>
  <c r="R22" i="26"/>
  <c r="K22" i="34"/>
  <c r="S22" i="33"/>
  <c r="R34" i="36"/>
  <c r="AA34" i="23"/>
  <c r="Q34" i="26"/>
  <c r="AA26" i="23"/>
  <c r="Q26" i="26"/>
  <c r="R26" i="36"/>
  <c r="J26" i="26"/>
  <c r="R39" i="26"/>
  <c r="K39" i="34"/>
  <c r="S39" i="33"/>
  <c r="P30" i="26"/>
  <c r="Z28" i="23"/>
  <c r="O43" i="26"/>
  <c r="N43" i="26"/>
  <c r="O36" i="26"/>
  <c r="N36" i="26"/>
  <c r="AA32" i="23"/>
  <c r="Q32" i="26"/>
  <c r="O32" i="26"/>
  <c r="N32" i="26"/>
  <c r="M30" i="26"/>
  <c r="M28" i="26"/>
  <c r="W28" i="23"/>
  <c r="N24" i="26"/>
  <c r="O24" i="26"/>
  <c r="O20" i="26"/>
  <c r="N20" i="26"/>
  <c r="AA27" i="23"/>
  <c r="Q27" i="26"/>
  <c r="M27" i="26"/>
  <c r="K18" i="26"/>
  <c r="AA18" i="23"/>
  <c r="Q18" i="26"/>
  <c r="K10" i="26"/>
  <c r="AA10" i="23"/>
  <c r="Q10" i="26"/>
  <c r="R36" i="33"/>
  <c r="G36" i="26"/>
  <c r="H36" i="26"/>
  <c r="AB44" i="23"/>
  <c r="S30" i="33"/>
  <c r="R30" i="26"/>
  <c r="S37" i="33"/>
  <c r="R37" i="26"/>
  <c r="K37" i="34"/>
  <c r="R4" i="22"/>
  <c r="R46" i="22"/>
  <c r="AB46" i="23"/>
  <c r="AB5" i="23"/>
  <c r="S45" i="33"/>
  <c r="R45" i="26"/>
  <c r="K45" i="34"/>
  <c r="S20" i="33"/>
  <c r="R20" i="26"/>
  <c r="K20" i="34"/>
  <c r="R38" i="26"/>
  <c r="K38" i="34"/>
  <c r="S38" i="33"/>
  <c r="R20" i="33"/>
  <c r="S19" i="36"/>
  <c r="K19" i="31"/>
  <c r="G21" i="26"/>
  <c r="H21" i="26"/>
  <c r="R21" i="33"/>
  <c r="O4" i="22"/>
  <c r="AA31" i="23"/>
  <c r="Q31" i="26"/>
  <c r="R3" i="22"/>
  <c r="S26" i="36"/>
  <c r="R28" i="22"/>
  <c r="L30" i="26"/>
  <c r="U3" i="23"/>
  <c r="F26" i="22"/>
  <c r="J26" i="31"/>
  <c r="S15" i="36"/>
  <c r="G43" i="26"/>
  <c r="AA40" i="23"/>
  <c r="Q40" i="26"/>
  <c r="AA42" i="23"/>
  <c r="Q42" i="26"/>
  <c r="S23" i="33"/>
  <c r="AA36" i="23"/>
  <c r="Q36" i="26"/>
  <c r="J31" i="26"/>
  <c r="Q28" i="22"/>
  <c r="N28" i="22"/>
  <c r="N47" i="22"/>
  <c r="R17" i="26"/>
  <c r="K17" i="34"/>
  <c r="R43" i="26"/>
  <c r="K43" i="34"/>
  <c r="L3" i="22"/>
  <c r="I28" i="22"/>
  <c r="X28" i="23"/>
  <c r="X4" i="23"/>
  <c r="J7" i="26"/>
  <c r="O45" i="26"/>
  <c r="J30" i="31"/>
  <c r="J29" i="26"/>
  <c r="O21" i="26"/>
  <c r="R29" i="33"/>
  <c r="S31" i="36"/>
  <c r="R36" i="36"/>
  <c r="AA41" i="23"/>
  <c r="Q41" i="26"/>
  <c r="AA19" i="23"/>
  <c r="Q19" i="26"/>
  <c r="AA23" i="23"/>
  <c r="Q23" i="26"/>
  <c r="R38" i="36"/>
  <c r="R17" i="36"/>
  <c r="K35" i="26"/>
  <c r="R29" i="36"/>
  <c r="N21" i="26"/>
  <c r="J12" i="26"/>
  <c r="AA38" i="23"/>
  <c r="Q38" i="26"/>
  <c r="O9" i="26"/>
  <c r="L4" i="22"/>
  <c r="I3" i="22"/>
  <c r="I47" i="22"/>
  <c r="F8" i="22"/>
  <c r="T3" i="23"/>
  <c r="T47" i="23"/>
  <c r="T4" i="23"/>
  <c r="R8" i="36"/>
  <c r="U44" i="23"/>
  <c r="U28" i="23"/>
  <c r="H44" i="22"/>
  <c r="F44" i="22"/>
  <c r="F28" i="22"/>
  <c r="F44" i="40"/>
  <c r="H46" i="40"/>
  <c r="H28" i="40"/>
  <c r="H47" i="40"/>
  <c r="Y28" i="23"/>
  <c r="O44" i="26"/>
  <c r="AA14" i="23"/>
  <c r="Q14" i="26"/>
  <c r="Y4" i="23"/>
  <c r="K6" i="26"/>
  <c r="N8" i="26"/>
  <c r="AA5" i="23"/>
  <c r="W4" i="23"/>
  <c r="AA15" i="23"/>
  <c r="Q15" i="26"/>
  <c r="AA11" i="23"/>
  <c r="Q11" i="26"/>
  <c r="F5" i="22"/>
  <c r="F6" i="22"/>
  <c r="F9" i="22"/>
  <c r="F11" i="22"/>
  <c r="F12" i="22"/>
  <c r="F14" i="22"/>
  <c r="F15" i="22"/>
  <c r="AA9" i="23"/>
  <c r="Q9" i="26"/>
  <c r="Z3" i="23"/>
  <c r="L28" i="40"/>
  <c r="L47" i="40"/>
  <c r="AA6" i="23"/>
  <c r="Q6" i="26"/>
  <c r="X3" i="23"/>
  <c r="AA13" i="23"/>
  <c r="Q13" i="26"/>
  <c r="Z4" i="23"/>
  <c r="O12" i="26"/>
  <c r="AA12" i="23"/>
  <c r="Q12" i="26"/>
  <c r="AA8" i="23"/>
  <c r="Q8" i="26"/>
  <c r="M3" i="22"/>
  <c r="F4" i="40"/>
  <c r="F3" i="40"/>
  <c r="P3" i="40"/>
  <c r="R15" i="33"/>
  <c r="G15" i="26"/>
  <c r="H15" i="26"/>
  <c r="J10" i="31"/>
  <c r="J10" i="34"/>
  <c r="R7" i="33"/>
  <c r="G8" i="26"/>
  <c r="H8" i="26"/>
  <c r="R8" i="33"/>
  <c r="R11" i="33"/>
  <c r="G11" i="26"/>
  <c r="H11" i="26"/>
  <c r="G9" i="26"/>
  <c r="R9" i="33"/>
  <c r="Q4" i="26"/>
  <c r="R6" i="23"/>
  <c r="N13" i="26"/>
  <c r="R5" i="23"/>
  <c r="H3" i="22"/>
  <c r="Y3" i="23"/>
  <c r="F13" i="23"/>
  <c r="R13" i="23"/>
  <c r="I4" i="22"/>
  <c r="U4" i="23"/>
  <c r="AA7" i="23"/>
  <c r="Q7" i="26"/>
  <c r="N5" i="26"/>
  <c r="K15" i="26"/>
  <c r="K11" i="26"/>
  <c r="K4" i="26"/>
  <c r="O5" i="26"/>
  <c r="R10" i="33"/>
  <c r="F7" i="22"/>
  <c r="W3" i="23"/>
  <c r="W47" i="23"/>
  <c r="H4" i="22"/>
  <c r="M8" i="26"/>
  <c r="N44" i="26"/>
  <c r="N14" i="26"/>
  <c r="J4" i="22"/>
  <c r="J3" i="22"/>
  <c r="J47" i="22"/>
  <c r="F20" i="26"/>
  <c r="H20" i="26"/>
  <c r="J20" i="31"/>
  <c r="F38" i="26"/>
  <c r="Q38" i="32"/>
  <c r="P4" i="36"/>
  <c r="G5" i="34"/>
  <c r="P3" i="36"/>
  <c r="Q27" i="32"/>
  <c r="F27" i="26"/>
  <c r="H27" i="26"/>
  <c r="F4" i="24"/>
  <c r="F3" i="24"/>
  <c r="P3" i="24"/>
  <c r="F28" i="34"/>
  <c r="F8" i="34"/>
  <c r="F4" i="34"/>
  <c r="F46" i="34"/>
  <c r="Q35" i="32"/>
  <c r="F35" i="26"/>
  <c r="Q37" i="32"/>
  <c r="F37" i="26"/>
  <c r="R47" i="24"/>
  <c r="Y28" i="25"/>
  <c r="Y47" i="25"/>
  <c r="Q41" i="32"/>
  <c r="F41" i="26"/>
  <c r="H47" i="32"/>
  <c r="Q28" i="35"/>
  <c r="Q3" i="35"/>
  <c r="Q47" i="35"/>
  <c r="O28" i="35"/>
  <c r="O28" i="32"/>
  <c r="K14" i="31"/>
  <c r="R17" i="33"/>
  <c r="H7" i="31"/>
  <c r="H13" i="31"/>
  <c r="H36" i="31"/>
  <c r="N47" i="35"/>
  <c r="F47" i="33"/>
  <c r="F65" i="33"/>
  <c r="R16" i="33"/>
  <c r="G16" i="26"/>
  <c r="H16" i="26"/>
  <c r="G18" i="26"/>
  <c r="H18" i="26"/>
  <c r="R18" i="33"/>
  <c r="F42" i="26"/>
  <c r="H42" i="26"/>
  <c r="Q42" i="32"/>
  <c r="P28" i="33"/>
  <c r="G29" i="31"/>
  <c r="F43" i="26"/>
  <c r="Q43" i="32"/>
  <c r="H8" i="34"/>
  <c r="O3" i="35"/>
  <c r="F5" i="31"/>
  <c r="O3" i="32"/>
  <c r="Q5" i="32"/>
  <c r="F5" i="26"/>
  <c r="O3" i="25"/>
  <c r="O4" i="25"/>
  <c r="O46" i="25"/>
  <c r="H5" i="34"/>
  <c r="F3" i="34"/>
  <c r="H29" i="31"/>
  <c r="F28" i="31"/>
  <c r="H41" i="26"/>
  <c r="P3" i="26"/>
  <c r="P28" i="26"/>
  <c r="P47" i="26"/>
  <c r="R14" i="33"/>
  <c r="J12" i="31"/>
  <c r="Z47" i="23"/>
  <c r="J4" i="26"/>
  <c r="J46" i="26"/>
  <c r="Q47" i="22"/>
  <c r="L28" i="26"/>
  <c r="J22" i="31"/>
  <c r="H38" i="26"/>
  <c r="F24" i="26"/>
  <c r="H24" i="26"/>
  <c r="J24" i="31"/>
  <c r="Q47" i="23"/>
  <c r="H31" i="31"/>
  <c r="O4" i="35"/>
  <c r="O46" i="35"/>
  <c r="Q9" i="32"/>
  <c r="F9" i="26"/>
  <c r="H9" i="26"/>
  <c r="Q32" i="32"/>
  <c r="Q33" i="32"/>
  <c r="Q28" i="32"/>
  <c r="F32" i="26"/>
  <c r="F33" i="26"/>
  <c r="F28" i="26"/>
  <c r="O28" i="25"/>
  <c r="O47" i="25"/>
  <c r="Q24" i="32"/>
  <c r="P28" i="36"/>
  <c r="P47" i="36"/>
  <c r="P65" i="36"/>
  <c r="P46" i="36"/>
  <c r="G29" i="34"/>
  <c r="P28" i="24"/>
  <c r="F47" i="24"/>
  <c r="H33" i="26"/>
  <c r="G23" i="26"/>
  <c r="H23" i="26"/>
  <c r="R23" i="33"/>
  <c r="F46" i="32"/>
  <c r="O4" i="32"/>
  <c r="O46" i="32"/>
  <c r="Q20" i="32"/>
  <c r="P4" i="33"/>
  <c r="P46" i="33"/>
  <c r="G5" i="31"/>
  <c r="P3" i="33"/>
  <c r="H43" i="26"/>
  <c r="M4" i="26"/>
  <c r="M46" i="26"/>
  <c r="R12" i="33"/>
  <c r="M47" i="22"/>
  <c r="H35" i="26"/>
  <c r="H20" i="31"/>
  <c r="J45" i="31"/>
  <c r="J45" i="34"/>
  <c r="AA44" i="23"/>
  <c r="Q44" i="26"/>
  <c r="Q28" i="26"/>
  <c r="R24" i="33"/>
  <c r="J24" i="34"/>
  <c r="J34" i="34"/>
  <c r="J34" i="31"/>
  <c r="S34" i="36"/>
  <c r="K34" i="31"/>
  <c r="J17" i="34"/>
  <c r="J17" i="31"/>
  <c r="S12" i="36"/>
  <c r="K12" i="31"/>
  <c r="AA4" i="23"/>
  <c r="K16" i="31"/>
  <c r="K7" i="31"/>
  <c r="V47" i="23"/>
  <c r="P4" i="40"/>
  <c r="Y47" i="23"/>
  <c r="J3" i="26"/>
  <c r="L47" i="22"/>
  <c r="R37" i="33"/>
  <c r="G37" i="26"/>
  <c r="H37" i="26"/>
  <c r="S9" i="36"/>
  <c r="K9" i="31"/>
  <c r="K3" i="26"/>
  <c r="F3" i="22"/>
  <c r="P3" i="22"/>
  <c r="X47" i="23"/>
  <c r="R46" i="26"/>
  <c r="K46" i="34"/>
  <c r="S46" i="33"/>
  <c r="J21" i="34"/>
  <c r="J21" i="31"/>
  <c r="K30" i="34"/>
  <c r="S41" i="36"/>
  <c r="K41" i="31"/>
  <c r="J39" i="34"/>
  <c r="J39" i="31"/>
  <c r="K42" i="31"/>
  <c r="S42" i="36"/>
  <c r="J43" i="31"/>
  <c r="J43" i="34"/>
  <c r="K45" i="31"/>
  <c r="S45" i="36"/>
  <c r="S37" i="36"/>
  <c r="K37" i="31"/>
  <c r="R44" i="26"/>
  <c r="K44" i="34"/>
  <c r="S44" i="33"/>
  <c r="S40" i="36"/>
  <c r="K40" i="31"/>
  <c r="K35" i="31"/>
  <c r="S35" i="36"/>
  <c r="K36" i="31"/>
  <c r="S36" i="36"/>
  <c r="Q5" i="26"/>
  <c r="Q3" i="26"/>
  <c r="L3" i="26"/>
  <c r="L47" i="26"/>
  <c r="O28" i="26"/>
  <c r="J20" i="34"/>
  <c r="K20" i="31"/>
  <c r="S20" i="36"/>
  <c r="S30" i="36"/>
  <c r="K30" i="31"/>
  <c r="S39" i="36"/>
  <c r="K39" i="31"/>
  <c r="J31" i="31"/>
  <c r="J31" i="34"/>
  <c r="S6" i="36"/>
  <c r="K6" i="31"/>
  <c r="S23" i="36"/>
  <c r="K23" i="31"/>
  <c r="R4" i="26"/>
  <c r="S5" i="33"/>
  <c r="R5" i="26"/>
  <c r="AB4" i="23"/>
  <c r="AB3" i="23"/>
  <c r="J36" i="31"/>
  <c r="J36" i="34"/>
  <c r="S27" i="36"/>
  <c r="K27" i="31"/>
  <c r="AB28" i="23"/>
  <c r="R47" i="22"/>
  <c r="K38" i="31"/>
  <c r="S38" i="36"/>
  <c r="K22" i="31"/>
  <c r="S22" i="36"/>
  <c r="S8" i="36"/>
  <c r="K8" i="31"/>
  <c r="J41" i="31"/>
  <c r="J41" i="34"/>
  <c r="K13" i="31"/>
  <c r="S13" i="36"/>
  <c r="J19" i="31"/>
  <c r="J19" i="34"/>
  <c r="S18" i="36"/>
  <c r="K18" i="31"/>
  <c r="K44" i="26"/>
  <c r="K28" i="26"/>
  <c r="K47" i="26"/>
  <c r="R28" i="36"/>
  <c r="J28" i="26"/>
  <c r="J47" i="26"/>
  <c r="R3" i="36"/>
  <c r="R4" i="36"/>
  <c r="F46" i="40"/>
  <c r="F46" i="23"/>
  <c r="H28" i="22"/>
  <c r="H47" i="22"/>
  <c r="F28" i="40"/>
  <c r="F44" i="23"/>
  <c r="AA3" i="23"/>
  <c r="G13" i="26"/>
  <c r="H13" i="26"/>
  <c r="R13" i="33"/>
  <c r="O4" i="26"/>
  <c r="O46" i="26"/>
  <c r="O3" i="26"/>
  <c r="N4" i="26"/>
  <c r="N46" i="26"/>
  <c r="N3" i="26"/>
  <c r="R3" i="23"/>
  <c r="G5" i="26"/>
  <c r="R5" i="33"/>
  <c r="R4" i="23"/>
  <c r="R6" i="33"/>
  <c r="G6" i="26"/>
  <c r="H6" i="26"/>
  <c r="J11" i="34"/>
  <c r="J11" i="31"/>
  <c r="J7" i="31"/>
  <c r="J7" i="34"/>
  <c r="U47" i="23"/>
  <c r="AA28" i="23"/>
  <c r="AA47" i="23"/>
  <c r="J15" i="34"/>
  <c r="J15" i="31"/>
  <c r="N28" i="26"/>
  <c r="J8" i="31"/>
  <c r="J8" i="34"/>
  <c r="J14" i="34"/>
  <c r="J14" i="31"/>
  <c r="F4" i="22"/>
  <c r="F4" i="23"/>
  <c r="M3" i="26"/>
  <c r="M47" i="26"/>
  <c r="F3" i="23"/>
  <c r="J42" i="34"/>
  <c r="J42" i="31"/>
  <c r="J33" i="34"/>
  <c r="J33" i="31"/>
  <c r="J9" i="34"/>
  <c r="J9" i="31"/>
  <c r="J27" i="34"/>
  <c r="J27" i="31"/>
  <c r="G3" i="31"/>
  <c r="G4" i="31"/>
  <c r="G46" i="31"/>
  <c r="G28" i="34"/>
  <c r="H28" i="31"/>
  <c r="Q3" i="32"/>
  <c r="Q47" i="32"/>
  <c r="Q4" i="32"/>
  <c r="J16" i="31"/>
  <c r="J16" i="34"/>
  <c r="P4" i="24"/>
  <c r="F46" i="24"/>
  <c r="G3" i="34"/>
  <c r="G4" i="34"/>
  <c r="G46" i="34"/>
  <c r="H32" i="26"/>
  <c r="O47" i="35"/>
  <c r="H29" i="34"/>
  <c r="J23" i="34"/>
  <c r="J23" i="31"/>
  <c r="H4" i="34"/>
  <c r="H3" i="34"/>
  <c r="F3" i="26"/>
  <c r="F47" i="26"/>
  <c r="F4" i="26"/>
  <c r="F46" i="26"/>
  <c r="J18" i="31"/>
  <c r="J18" i="34"/>
  <c r="Q47" i="26"/>
  <c r="P47" i="33"/>
  <c r="P65" i="33"/>
  <c r="O47" i="32"/>
  <c r="J35" i="34"/>
  <c r="J35" i="31"/>
  <c r="J38" i="34"/>
  <c r="J38" i="31"/>
  <c r="F4" i="31"/>
  <c r="F3" i="31"/>
  <c r="F47" i="31"/>
  <c r="H5" i="31"/>
  <c r="H3" i="31"/>
  <c r="G28" i="31"/>
  <c r="G47" i="31"/>
  <c r="K28" i="34"/>
  <c r="F47" i="34"/>
  <c r="J37" i="34"/>
  <c r="J37" i="31"/>
  <c r="K46" i="26"/>
  <c r="F47" i="22"/>
  <c r="R47" i="36"/>
  <c r="S5" i="36"/>
  <c r="K5" i="31"/>
  <c r="K3" i="31"/>
  <c r="K4" i="31"/>
  <c r="S4" i="33"/>
  <c r="S3" i="33"/>
  <c r="R3" i="26"/>
  <c r="K5" i="34"/>
  <c r="K3" i="34"/>
  <c r="K47" i="34"/>
  <c r="S46" i="36"/>
  <c r="K46" i="31"/>
  <c r="N47" i="26"/>
  <c r="R28" i="26"/>
  <c r="S44" i="36"/>
  <c r="S28" i="36"/>
  <c r="K44" i="31"/>
  <c r="K28" i="31"/>
  <c r="K47" i="31"/>
  <c r="S28" i="33"/>
  <c r="AB47" i="23"/>
  <c r="O47" i="26"/>
  <c r="S6" i="26"/>
  <c r="F47" i="40"/>
  <c r="P28" i="40"/>
  <c r="F28" i="23"/>
  <c r="F47" i="23"/>
  <c r="R44" i="23"/>
  <c r="R46" i="23"/>
  <c r="R46" i="33"/>
  <c r="P4" i="22"/>
  <c r="F46" i="22"/>
  <c r="J6" i="34"/>
  <c r="J6" i="31"/>
  <c r="G3" i="26"/>
  <c r="G4" i="26"/>
  <c r="H5" i="26"/>
  <c r="R3" i="33"/>
  <c r="R4" i="33"/>
  <c r="J4" i="31"/>
  <c r="J13" i="34"/>
  <c r="J13" i="31"/>
  <c r="J32" i="31"/>
  <c r="J32" i="34"/>
  <c r="G47" i="34"/>
  <c r="H4" i="31"/>
  <c r="H46" i="31"/>
  <c r="F46" i="31"/>
  <c r="H46" i="34"/>
  <c r="H28" i="34"/>
  <c r="H47" i="34"/>
  <c r="H47" i="31"/>
  <c r="S3" i="36"/>
  <c r="S47" i="36"/>
  <c r="K4" i="34"/>
  <c r="S4" i="36"/>
  <c r="S47" i="33"/>
  <c r="R47" i="26"/>
  <c r="R44" i="33"/>
  <c r="R28" i="33"/>
  <c r="R47" i="33"/>
  <c r="G44" i="26"/>
  <c r="G46" i="26"/>
  <c r="R28" i="23"/>
  <c r="R47" i="23"/>
  <c r="J5" i="34"/>
  <c r="J3" i="34"/>
  <c r="H3" i="26"/>
  <c r="J5" i="31"/>
  <c r="J3" i="31"/>
  <c r="H4" i="26"/>
  <c r="H44" i="26"/>
  <c r="H46" i="26"/>
  <c r="J46" i="34"/>
  <c r="G28" i="26"/>
  <c r="G47" i="26"/>
  <c r="J44" i="34"/>
  <c r="J28" i="34"/>
  <c r="J47" i="34"/>
  <c r="J44" i="31"/>
  <c r="H28" i="26"/>
  <c r="H47" i="26"/>
  <c r="J28" i="31"/>
  <c r="J47" i="31"/>
  <c r="J46" i="31"/>
</calcChain>
</file>

<file path=xl/comments1.xml><?xml version="1.0" encoding="utf-8"?>
<comments xmlns="http://schemas.openxmlformats.org/spreadsheetml/2006/main">
  <authors>
    <author>Sulcova</author>
  </authors>
  <commentList>
    <comment ref="O15" authorId="0">
      <text>
        <r>
          <rPr>
            <b/>
            <sz val="8"/>
            <color indexed="81"/>
            <rFont val="Tahoma"/>
            <family val="2"/>
          </rPr>
          <t>Sulcova:</t>
        </r>
        <r>
          <rPr>
            <sz val="8"/>
            <color indexed="81"/>
            <rFont val="Tahoma"/>
            <family val="2"/>
          </rPr>
          <t xml:space="preserve">
zahrnut SF v souladu s RUMBUREM</t>
        </r>
      </text>
    </comment>
  </commentList>
</comments>
</file>

<file path=xl/sharedStrings.xml><?xml version="1.0" encoding="utf-8"?>
<sst xmlns="http://schemas.openxmlformats.org/spreadsheetml/2006/main" count="2446" uniqueCount="221">
  <si>
    <t>Plán</t>
  </si>
  <si>
    <t>Upravený</t>
  </si>
  <si>
    <t>bez</t>
  </si>
  <si>
    <t>Převody z fondů/použití fondů</t>
  </si>
  <si>
    <t>Skutečnost</t>
  </si>
  <si>
    <t>č.ř.</t>
  </si>
  <si>
    <t>činnost</t>
  </si>
  <si>
    <t>plán</t>
  </si>
  <si>
    <t>fondů</t>
  </si>
  <si>
    <t>FPP</t>
  </si>
  <si>
    <t>FÚUP</t>
  </si>
  <si>
    <t>FO</t>
  </si>
  <si>
    <t>Fstip</t>
  </si>
  <si>
    <t>Náklady celkem (ř.2+14až25)</t>
  </si>
  <si>
    <t xml:space="preserve">   z toho:</t>
  </si>
  <si>
    <t xml:space="preserve"> A-vzděl.č.,specif.VaV,SKM,vlastní,fondy:</t>
  </si>
  <si>
    <t xml:space="preserve">v tom - </t>
  </si>
  <si>
    <t>mzdy</t>
  </si>
  <si>
    <t>OON</t>
  </si>
  <si>
    <t>odvody</t>
  </si>
  <si>
    <t>energie</t>
  </si>
  <si>
    <t>opravy, údržba</t>
  </si>
  <si>
    <t>materiál</t>
  </si>
  <si>
    <t>služby</t>
  </si>
  <si>
    <t>cestovné</t>
  </si>
  <si>
    <t>odpisy</t>
  </si>
  <si>
    <t>stipendia</t>
  </si>
  <si>
    <t>ostatní</t>
  </si>
  <si>
    <t>C-doktorská stipendia</t>
  </si>
  <si>
    <t>112*</t>
  </si>
  <si>
    <t>D-zahr.st.,CEEPUS,AKTION,Socrates</t>
  </si>
  <si>
    <t>113*</t>
  </si>
  <si>
    <t>F-vzdělávací projekty, I-rozvojové programy, J,M,H,E</t>
  </si>
  <si>
    <t>115*,118*,114*</t>
  </si>
  <si>
    <t>G-FRVŠ</t>
  </si>
  <si>
    <t>116*</t>
  </si>
  <si>
    <t>Ostatní dotace ze SR a od úz.celků bez VaV</t>
  </si>
  <si>
    <t>13* bez 139*,14*</t>
  </si>
  <si>
    <t>OPRLZ, strukturální fondy aj.proj.spoluf.EU</t>
  </si>
  <si>
    <t>119*, 139*</t>
  </si>
  <si>
    <t xml:space="preserve">Účelové příspěvky bez VaV </t>
  </si>
  <si>
    <t>151*,161*</t>
  </si>
  <si>
    <t>Výzkumné záměry</t>
  </si>
  <si>
    <t>Projekty VaV ze SR a od úz.celků</t>
  </si>
  <si>
    <t>Projekty VaV z dotací ze zahr.</t>
  </si>
  <si>
    <t xml:space="preserve">Účelové příspěvky na VaV </t>
  </si>
  <si>
    <t>251*</t>
  </si>
  <si>
    <t>Doplňková činnost</t>
  </si>
  <si>
    <t>8*</t>
  </si>
  <si>
    <t>Výnosy celkem (ř.27 až 43)</t>
  </si>
  <si>
    <t>A-příspěvek na vzdělávací činnost</t>
  </si>
  <si>
    <t>111*</t>
  </si>
  <si>
    <t>Dotace na SKM, přísp.na ubytovací a soc.stip.</t>
  </si>
  <si>
    <t>12*, 117*</t>
  </si>
  <si>
    <t>Účelové příspěvky bez VaV</t>
  </si>
  <si>
    <t>VaV - Výzkumné záměry</t>
  </si>
  <si>
    <t>VaV - ze SR a od úz.celků</t>
  </si>
  <si>
    <t xml:space="preserve">Účelové příspěvky  na VaV </t>
  </si>
  <si>
    <t>Vlastní zdroje (hl.č.za úplatu)</t>
  </si>
  <si>
    <t>Čerpání fondů</t>
  </si>
  <si>
    <t>Hospodářský výsledek dílčí (ř.27+32+36+41+42+43-2-25)</t>
  </si>
  <si>
    <t>Hospodářský výsledek (ř.26-1)</t>
  </si>
  <si>
    <t>Schváleno v AS fakulty dne:</t>
  </si>
  <si>
    <t>Podpis:</t>
  </si>
  <si>
    <t>Komentář:</t>
  </si>
  <si>
    <t>Náklady na tvorbu sociálního fondu ve výši 2 % z mezd (z ř.3) plánujte na ř. 5, tj. plán celkových odvodů bude 35+2=37 % resp. u dotačních projektů na řádky odpovídající příslušnému zdroji financování</t>
  </si>
  <si>
    <t>Výměnu NEI příspěvku za příspěvek na kapitálové výdaje plánujte v nákladech do ř.13 a plánovanou částku uveďte zde:</t>
  </si>
  <si>
    <t>Příspěvek na nedotační odpisy plánujte ve výnosech na ř. 27 (výnos bude součástí rozpisu rozdělení příspěvku na HS), náklad je součástí celkových nákladů na účetní odpisy na ř.11)</t>
  </si>
  <si>
    <t>Náklady na dotační odpisy plánujte na ř. 11, odpovídající částku účtovanou dle vyhl.504 do výnosů plánujte na ř. 41.</t>
  </si>
  <si>
    <t>Prostředky získané ze SR jako spolupříjemci (partneři) dotačních projektů plánujte - projekty VaV na ř. 24 a 40, ostatní (většinou projekty spolufinancované EU) na ř. 20 a 35</t>
  </si>
  <si>
    <r>
      <t xml:space="preserve">Hosp.středisko: </t>
    </r>
    <r>
      <rPr>
        <b/>
        <i/>
        <sz val="10"/>
        <rFont val="Arial CE"/>
        <family val="2"/>
      </rPr>
      <t>doplnit č.HS a název</t>
    </r>
  </si>
  <si>
    <t>11 - Lékařská fakulta</t>
  </si>
  <si>
    <t>21 - Filozofická fakulta</t>
  </si>
  <si>
    <t>22 - Právnická fakulta</t>
  </si>
  <si>
    <t>23 - Fakulta sociálních studií</t>
  </si>
  <si>
    <t>31 - Přírodovědecká fakulta</t>
  </si>
  <si>
    <t>33 - Fakulta informatiky</t>
  </si>
  <si>
    <t>41 - Pedagogická fakulta</t>
  </si>
  <si>
    <t>51 - Fakulta sportovních studií</t>
  </si>
  <si>
    <t>56 - Ekonomicko správní fakulta</t>
  </si>
  <si>
    <t>81 - SKM</t>
  </si>
  <si>
    <t>82 - SUKB</t>
  </si>
  <si>
    <t>83 - UCT</t>
  </si>
  <si>
    <t>84 - SPSSN</t>
  </si>
  <si>
    <t>85 - IBA</t>
  </si>
  <si>
    <t>92 - ÚVT</t>
  </si>
  <si>
    <t>96 - CJV</t>
  </si>
  <si>
    <t>97 - CZS</t>
  </si>
  <si>
    <t>Plán výměny NEI příspěvku za příspěvek na kapitálové výdaje je uveden v nákladech na ř.13 a činí částku:</t>
  </si>
  <si>
    <t>zak 1002</t>
  </si>
  <si>
    <t>součet</t>
  </si>
  <si>
    <t>zak 1921</t>
  </si>
  <si>
    <t>součet SUKB</t>
  </si>
  <si>
    <t>(+)</t>
  </si>
  <si>
    <t>(-)</t>
  </si>
  <si>
    <t>LF</t>
  </si>
  <si>
    <t>PřF</t>
  </si>
  <si>
    <t>SKM</t>
  </si>
  <si>
    <t>SUKB</t>
  </si>
  <si>
    <t>UCT</t>
  </si>
  <si>
    <t>SPSSN</t>
  </si>
  <si>
    <t>IBA</t>
  </si>
  <si>
    <t>ÚVT</t>
  </si>
  <si>
    <t>CJV</t>
  </si>
  <si>
    <t>CZS</t>
  </si>
  <si>
    <t>RMU</t>
  </si>
  <si>
    <t>celkem</t>
  </si>
  <si>
    <t>FF</t>
  </si>
  <si>
    <t>PrF</t>
  </si>
  <si>
    <t>FSS</t>
  </si>
  <si>
    <t>FI</t>
  </si>
  <si>
    <t>PdF</t>
  </si>
  <si>
    <t>FSpS</t>
  </si>
  <si>
    <t>ESF</t>
  </si>
  <si>
    <t>MU celkem - plán</t>
  </si>
  <si>
    <t>fakulty</t>
  </si>
  <si>
    <t>přehled po fakultách - plán</t>
  </si>
  <si>
    <t>přehled režijních součástí MU - plán</t>
  </si>
  <si>
    <t>sl.1+2</t>
  </si>
  <si>
    <t>ze sl.1</t>
  </si>
  <si>
    <t>CTT</t>
  </si>
  <si>
    <t>Fsoc</t>
  </si>
  <si>
    <t xml:space="preserve">Hosp.středisko: </t>
  </si>
  <si>
    <t>zak 50*</t>
  </si>
  <si>
    <t>zak 1666</t>
  </si>
  <si>
    <t>2a</t>
  </si>
  <si>
    <t>2b</t>
  </si>
  <si>
    <t>2c</t>
  </si>
  <si>
    <t>2d</t>
  </si>
  <si>
    <t>2e</t>
  </si>
  <si>
    <t>za období</t>
  </si>
  <si>
    <t>1 -</t>
  </si>
  <si>
    <t>Čerpání</t>
  </si>
  <si>
    <t>Odhad</t>
  </si>
  <si>
    <t>přehled po fakultách - skutečnost</t>
  </si>
  <si>
    <t>skuteč.</t>
  </si>
  <si>
    <t>přehled režij.součástí - skutečnost</t>
  </si>
  <si>
    <t>MU celkem - skutečnost</t>
  </si>
  <si>
    <t>Skuteč.</t>
  </si>
  <si>
    <t>přehled po fakultách - odhad</t>
  </si>
  <si>
    <t>odhad</t>
  </si>
  <si>
    <t>přehled režij.součástí - odhad</t>
  </si>
  <si>
    <t>MU celkem - odhad</t>
  </si>
  <si>
    <t xml:space="preserve">sumář fakult </t>
  </si>
  <si>
    <t xml:space="preserve">sumář režijních součástí MU </t>
  </si>
  <si>
    <t>přij.říz.</t>
  </si>
  <si>
    <t>99 - RMU</t>
  </si>
  <si>
    <t>za přij.řízení</t>
  </si>
  <si>
    <t xml:space="preserve">Plán výměny NEI příspěvku za příspěvek na kapitálové výdaje </t>
  </si>
  <si>
    <t>za přijímací řízení</t>
  </si>
  <si>
    <t>stav FPP</t>
  </si>
  <si>
    <t>zak 1001</t>
  </si>
  <si>
    <t>zak 1005</t>
  </si>
  <si>
    <t>VaV - dotace na institucionální podporu</t>
  </si>
  <si>
    <t>z toho vnitro - ú.549 ?</t>
  </si>
  <si>
    <t>13a</t>
  </si>
  <si>
    <t xml:space="preserve">            SPN (režie) - ú.547*</t>
  </si>
  <si>
    <t>13b</t>
  </si>
  <si>
    <t>strukturální fondy aj.proj.spoluf.EU</t>
  </si>
  <si>
    <t>VaV - institucionální podpora</t>
  </si>
  <si>
    <t>4* bez FÚUP z dotací</t>
  </si>
  <si>
    <t>Projekty VaV z dotací ze zahr., VaVpI</t>
  </si>
  <si>
    <t>stav FÚUP</t>
  </si>
  <si>
    <t>skutečnost</t>
  </si>
  <si>
    <t>Dotační odpisy z řádku 41</t>
  </si>
  <si>
    <t>Hospodářská činnost ř.č 41+43 bez dotačních odpisů</t>
  </si>
  <si>
    <t>Dary nezaúčtované v ř.41 (IBA)</t>
  </si>
  <si>
    <t>Hospodářská činnost ř.č 41+43 bez dotačních odpisů+dary nezaúčtované v řádku 41</t>
  </si>
  <si>
    <t>z toho 4%</t>
  </si>
  <si>
    <t>Hosp.činnost ř.č 41+43 bez dot.odpisy+dary nezaúčt.v řádku 41</t>
  </si>
  <si>
    <t>HV po snížení o 4%</t>
  </si>
  <si>
    <t>Náklady na tvorbu sociálního fondu ve výši 1 % z mezd (z ř.3) plánujte na ř. 5, tj. plán celkových odvodů bude 34+1=35 % resp. u dotačních projektů na řádky odpovídající příslušnému zdroji financování</t>
  </si>
  <si>
    <r>
      <t xml:space="preserve">Rozpočet 2011 </t>
    </r>
    <r>
      <rPr>
        <b/>
        <sz val="10"/>
        <rFont val="Arial CE"/>
        <family val="2"/>
      </rPr>
      <t>- v tis. Kč</t>
    </r>
  </si>
  <si>
    <r>
      <t>Rozpočet 2011</t>
    </r>
    <r>
      <rPr>
        <sz val="10"/>
        <rFont val="Arial CE"/>
      </rPr>
      <t xml:space="preserve"> - v tis. Kč</t>
    </r>
  </si>
  <si>
    <t>Projekty VaV z dotací ze zahr. a OP VaV</t>
  </si>
  <si>
    <t>261*,2195</t>
  </si>
  <si>
    <t>152*,153*,157*,159*,167*,169*,19*,257*,259*,267*,269*</t>
  </si>
  <si>
    <t>Příspěvek na nedotační odpisy plánujte ve výnosech na ř. 27 (výnos je součástí rozpisu rozdělení příspěvku na HS, č.č.1112), náklad je součástí celkových nákladů na účetní odpisy na ř.11)</t>
  </si>
  <si>
    <t>Prostředky získané ze SR jako spolupříjemci (partneři) dotačních projektů plánujte - projekty VaV na ř. 24 a 40, ostatní na ř. 20 a 35</t>
  </si>
  <si>
    <t>79 - CEITEC - CŘS</t>
  </si>
  <si>
    <t>71 - CEITEC MU</t>
  </si>
  <si>
    <t>87 - CTT</t>
  </si>
  <si>
    <t>CEITEC MU</t>
  </si>
  <si>
    <t>CEITEC CŘS</t>
  </si>
  <si>
    <t>bez mezd Hort (CP - převod)</t>
  </si>
  <si>
    <t>2g</t>
  </si>
  <si>
    <t>Plán výměny IP NEI za IP na kapitálové výdaje je uveden v nákladech na ř.13 a činí částku:</t>
  </si>
  <si>
    <r>
      <t xml:space="preserve">bez </t>
    </r>
    <r>
      <rPr>
        <vertAlign val="superscript"/>
        <sz val="8"/>
        <rFont val="Arial CE"/>
      </rPr>
      <t>*)</t>
    </r>
  </si>
  <si>
    <t>Ceitec</t>
  </si>
  <si>
    <t>2h</t>
  </si>
  <si>
    <r>
      <t xml:space="preserve">Hosp.středisko: </t>
    </r>
    <r>
      <rPr>
        <sz val="10"/>
        <color indexed="12"/>
        <rFont val="Calibri"/>
        <family val="2"/>
      </rPr>
      <t>&lt;</t>
    </r>
    <r>
      <rPr>
        <b/>
        <i/>
        <sz val="10"/>
        <color indexed="12"/>
        <rFont val="Calibri"/>
        <family val="2"/>
      </rPr>
      <t>doplnit č.HS a název&gt;</t>
    </r>
  </si>
  <si>
    <r>
      <t>111*,12*,117*,152*,153*,157*,159*,167*,169*,19*,211* - 2115</t>
    </r>
    <r>
      <rPr>
        <sz val="8"/>
        <color indexed="10"/>
        <rFont val="Calibri"/>
        <family val="2"/>
      </rPr>
      <t>-</t>
    </r>
    <r>
      <rPr>
        <sz val="8"/>
        <rFont val="Calibri"/>
        <family val="2"/>
      </rPr>
      <t>257*,</t>
    </r>
    <r>
      <rPr>
        <sz val="8"/>
        <color indexed="10"/>
        <rFont val="Calibri"/>
        <family val="2"/>
      </rPr>
      <t>-2116</t>
    </r>
    <r>
      <rPr>
        <sz val="8"/>
        <rFont val="Calibri"/>
        <family val="2"/>
      </rPr>
      <t>, 259*,267*,269*,4*</t>
    </r>
  </si>
  <si>
    <r>
      <t>213*,214*,22*,2115,2125,2126,2151,</t>
    </r>
    <r>
      <rPr>
        <sz val="8"/>
        <color indexed="10"/>
        <rFont val="Calibri"/>
        <family val="2"/>
      </rPr>
      <t>2116</t>
    </r>
  </si>
  <si>
    <r>
      <t>213*,214*,22*,2115,</t>
    </r>
    <r>
      <rPr>
        <sz val="8"/>
        <color indexed="10"/>
        <rFont val="Calibri"/>
        <family val="2"/>
      </rPr>
      <t>2116</t>
    </r>
    <r>
      <rPr>
        <sz val="8"/>
        <rFont val="Calibri"/>
        <family val="2"/>
      </rPr>
      <t>, 2125,2126,2151</t>
    </r>
  </si>
  <si>
    <t>plán bez</t>
  </si>
  <si>
    <t>zak 1006</t>
  </si>
  <si>
    <t>zak 7500</t>
  </si>
  <si>
    <t>zak 5006</t>
  </si>
  <si>
    <r>
      <t xml:space="preserve">Rozpočet 2014 </t>
    </r>
    <r>
      <rPr>
        <b/>
        <sz val="10"/>
        <rFont val="Arial CE"/>
        <family val="2"/>
      </rPr>
      <t>- v tis. Kč</t>
    </r>
  </si>
  <si>
    <r>
      <t>Rozpočet 2014</t>
    </r>
    <r>
      <rPr>
        <sz val="10"/>
        <rFont val="Arial CE"/>
      </rPr>
      <t xml:space="preserve"> - v tis. Kč</t>
    </r>
  </si>
  <si>
    <t>Rozpočet 2014 v tis. Kč</t>
  </si>
  <si>
    <r>
      <t>Rozpočet 2014</t>
    </r>
    <r>
      <rPr>
        <b/>
        <sz val="12"/>
        <color indexed="10"/>
        <rFont val="Calibri"/>
        <family val="2"/>
      </rPr>
      <t xml:space="preserve"> (v tis.Kč)</t>
    </r>
  </si>
  <si>
    <t>plán 2014</t>
  </si>
  <si>
    <t>sl.3 až 11</t>
  </si>
  <si>
    <t>Frez</t>
  </si>
  <si>
    <t>FRez</t>
  </si>
  <si>
    <t>FPP - na fond oprav</t>
  </si>
  <si>
    <t>zůstatek ve fondech 2013</t>
  </si>
  <si>
    <t>CP - MU</t>
  </si>
  <si>
    <t>VaV - dotace na IP</t>
  </si>
  <si>
    <t>2112*</t>
  </si>
  <si>
    <t>Schváleno v AS fakulty dne: 5.3.2014</t>
  </si>
  <si>
    <t>Schváleno v AS fakulty dne: 11.3.2013</t>
  </si>
  <si>
    <t>Schváleno v AS fakulty dne: 10.3.2014</t>
  </si>
  <si>
    <t>Schváleno v AS fakulty dne: 13.3.2014</t>
  </si>
  <si>
    <t>Schváleno v AS fakulty dne: 11.3.2014</t>
  </si>
  <si>
    <t>Schváleno vědeckou radou Ceitec MU dne: 4.3.2014</t>
  </si>
  <si>
    <t>Schváleno vědeckou radou ÚVT dne: 5.3.2014</t>
  </si>
  <si>
    <t>Schváleno v AS fakulty dne: 14.3.2014</t>
  </si>
  <si>
    <t>Rozpočet MU 2014 - část neinvestiční</t>
  </si>
  <si>
    <t>Plán 2014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</si>
</sst>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K_č_-;\-* #,##0.00\ _K_č_-;_-* &quot;-&quot;??\ _K_č_-;_-@_-"/>
  </numFmts>
  <fonts count="169" x14ac:knownFonts="1">
    <font>
      <sz val="10"/>
      <name val="Arial CE"/>
    </font>
    <font>
      <sz val="10"/>
      <name val="Arial CE"/>
    </font>
    <font>
      <b/>
      <sz val="12"/>
      <name val="Arial CE"/>
      <family val="2"/>
    </font>
    <font>
      <sz val="10"/>
      <name val="Arial CE"/>
    </font>
    <font>
      <sz val="8"/>
      <name val="Arial CE"/>
      <family val="2"/>
    </font>
    <font>
      <b/>
      <sz val="10"/>
      <name val="Arial CE"/>
      <family val="2"/>
    </font>
    <font>
      <sz val="9"/>
      <name val="Arial CE"/>
    </font>
    <font>
      <b/>
      <i/>
      <sz val="10"/>
      <name val="Arial CE"/>
      <family val="2"/>
    </font>
    <font>
      <sz val="9"/>
      <name val="Arial CE"/>
    </font>
    <font>
      <b/>
      <sz val="8"/>
      <name val="Arial CE"/>
      <family val="2"/>
    </font>
    <font>
      <b/>
      <sz val="9"/>
      <name val="Arial CE"/>
    </font>
    <font>
      <sz val="8"/>
      <color indexed="10"/>
      <name val="Arial CE"/>
    </font>
    <font>
      <sz val="8"/>
      <color indexed="12"/>
      <name val="Arial CE"/>
      <family val="2"/>
    </font>
    <font>
      <sz val="10"/>
      <color indexed="12"/>
      <name val="Arial CE"/>
      <family val="2"/>
    </font>
    <font>
      <sz val="8"/>
      <name val="Arial CE"/>
      <family val="2"/>
    </font>
    <font>
      <b/>
      <sz val="10"/>
      <color indexed="12"/>
      <name val="Arial CE"/>
      <family val="2"/>
    </font>
    <font>
      <i/>
      <sz val="9"/>
      <name val="Arial CE"/>
    </font>
    <font>
      <i/>
      <sz val="8"/>
      <name val="Arial CE"/>
    </font>
    <font>
      <b/>
      <sz val="8"/>
      <name val="Arial CE"/>
      <family val="2"/>
    </font>
    <font>
      <sz val="8"/>
      <color indexed="12"/>
      <name val="Arial CE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name val="Arial CE"/>
    </font>
    <font>
      <i/>
      <sz val="9"/>
      <name val="Arial CE"/>
    </font>
    <font>
      <i/>
      <sz val="8"/>
      <name val="Arial CE"/>
    </font>
    <font>
      <b/>
      <i/>
      <sz val="9"/>
      <name val="Arial CE"/>
    </font>
    <font>
      <b/>
      <sz val="10"/>
      <name val="Arial CE"/>
      <family val="2"/>
    </font>
    <font>
      <sz val="12"/>
      <name val="Arial CE"/>
    </font>
    <font>
      <b/>
      <sz val="24"/>
      <name val="Arial CE"/>
    </font>
    <font>
      <b/>
      <sz val="16"/>
      <name val="Arial CE"/>
    </font>
    <font>
      <b/>
      <sz val="20"/>
      <name val="Arial CE"/>
    </font>
    <font>
      <b/>
      <sz val="8"/>
      <color indexed="10"/>
      <name val="Arial CE"/>
    </font>
    <font>
      <sz val="8"/>
      <color indexed="10"/>
      <name val="Arial CE"/>
    </font>
    <font>
      <i/>
      <sz val="8"/>
      <color indexed="10"/>
      <name val="Arial CE"/>
    </font>
    <font>
      <b/>
      <sz val="12"/>
      <color indexed="10"/>
      <name val="Arial CE"/>
    </font>
    <font>
      <sz val="8"/>
      <color indexed="9"/>
      <name val="Arial CE"/>
    </font>
    <font>
      <i/>
      <sz val="8"/>
      <color indexed="8"/>
      <name val="Arial CE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8"/>
      <color indexed="9"/>
      <name val="Arial CE"/>
    </font>
    <font>
      <sz val="10"/>
      <color indexed="9"/>
      <name val="Arial CE"/>
    </font>
    <font>
      <sz val="9"/>
      <color indexed="9"/>
      <name val="Arial CE"/>
    </font>
    <font>
      <i/>
      <sz val="9"/>
      <color indexed="9"/>
      <name val="Arial CE"/>
    </font>
    <font>
      <sz val="8"/>
      <color indexed="9"/>
      <name val="Arial"/>
      <family val="2"/>
    </font>
    <font>
      <b/>
      <sz val="12"/>
      <name val="Arial CE"/>
      <family val="2"/>
    </font>
    <font>
      <b/>
      <i/>
      <sz val="8"/>
      <name val="Arial CE"/>
    </font>
    <font>
      <b/>
      <sz val="8"/>
      <color indexed="12"/>
      <name val="Arial CE"/>
    </font>
    <font>
      <i/>
      <sz val="8"/>
      <color indexed="12"/>
      <name val="Arial CE"/>
    </font>
    <font>
      <i/>
      <sz val="8"/>
      <name val="Arial"/>
      <family val="2"/>
    </font>
    <font>
      <i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b/>
      <sz val="11"/>
      <color indexed="52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0"/>
      <color indexed="12"/>
      <name val="Arial CE"/>
      <family val="2"/>
    </font>
    <font>
      <sz val="16"/>
      <name val="Arial CE"/>
    </font>
    <font>
      <sz val="9"/>
      <color indexed="12"/>
      <name val="Arial CE"/>
    </font>
    <font>
      <i/>
      <sz val="8"/>
      <color indexed="12"/>
      <name val="Arial CE"/>
    </font>
    <font>
      <sz val="9"/>
      <color indexed="12"/>
      <name val="Arial"/>
      <family val="2"/>
    </font>
    <font>
      <sz val="8"/>
      <color indexed="10"/>
      <name val="Arial"/>
      <family val="2"/>
    </font>
    <font>
      <sz val="9"/>
      <color indexed="8"/>
      <name val="Arial CE"/>
      <family val="2"/>
    </font>
    <font>
      <i/>
      <sz val="9"/>
      <color indexed="10"/>
      <name val="Arial CE"/>
    </font>
    <font>
      <vertAlign val="superscript"/>
      <sz val="8"/>
      <name val="Arial CE"/>
    </font>
    <font>
      <sz val="8"/>
      <color indexed="21"/>
      <name val="Arial CE"/>
      <family val="2"/>
    </font>
    <font>
      <sz val="10"/>
      <color indexed="21"/>
      <name val="Arial CE"/>
      <family val="2"/>
    </font>
    <font>
      <sz val="9"/>
      <color indexed="21"/>
      <name val="Arial CE"/>
      <family val="2"/>
    </font>
    <font>
      <b/>
      <sz val="8"/>
      <color indexed="12"/>
      <name val="Arial CE"/>
    </font>
    <font>
      <sz val="10"/>
      <name val="Arial CE"/>
    </font>
    <font>
      <sz val="10"/>
      <color indexed="8"/>
      <name val="Arial"/>
      <family val="2"/>
    </font>
    <font>
      <sz val="8"/>
      <color indexed="21"/>
      <name val="Arial CE"/>
      <family val="2"/>
    </font>
    <font>
      <sz val="8"/>
      <name val="Arial"/>
      <family val="2"/>
    </font>
    <font>
      <sz val="10"/>
      <name val="Arial CE"/>
    </font>
    <font>
      <b/>
      <sz val="12"/>
      <color indexed="10"/>
      <name val="Calibri"/>
      <family val="2"/>
    </font>
    <font>
      <sz val="10"/>
      <color indexed="12"/>
      <name val="Calibri"/>
      <family val="2"/>
    </font>
    <font>
      <b/>
      <i/>
      <sz val="10"/>
      <color indexed="12"/>
      <name val="Calibri"/>
      <family val="2"/>
    </font>
    <font>
      <sz val="8"/>
      <color indexed="10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sz val="8"/>
      <name val="Arial CE"/>
    </font>
    <font>
      <i/>
      <sz val="8"/>
      <name val="Arial CE"/>
      <family val="2"/>
    </font>
    <font>
      <b/>
      <sz val="8"/>
      <name val="Arial CE"/>
      <charset val="238"/>
    </font>
    <font>
      <i/>
      <sz val="8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sz val="9"/>
      <name val="Arial CE"/>
      <family val="2"/>
    </font>
    <font>
      <sz val="9"/>
      <color indexed="12"/>
      <name val="Arial CE"/>
      <family val="2"/>
    </font>
    <font>
      <i/>
      <sz val="9"/>
      <color indexed="12"/>
      <name val="Arial CE"/>
    </font>
    <font>
      <b/>
      <u/>
      <sz val="9"/>
      <color indexed="12"/>
      <name val="Arial CE"/>
    </font>
    <font>
      <b/>
      <u/>
      <sz val="9"/>
      <name val="Arial CE"/>
    </font>
    <font>
      <b/>
      <sz val="8"/>
      <name val="Arial CE"/>
    </font>
    <font>
      <sz val="8"/>
      <color indexed="12"/>
      <name val="Arial CE"/>
      <charset val="238"/>
    </font>
    <font>
      <b/>
      <sz val="8"/>
      <color indexed="12"/>
      <name val="Arial CE"/>
      <charset val="238"/>
    </font>
    <font>
      <b/>
      <sz val="8"/>
      <color indexed="10"/>
      <name val="Arial CE"/>
      <charset val="238"/>
    </font>
    <font>
      <i/>
      <sz val="8"/>
      <color indexed="12"/>
      <name val="Arial CE"/>
      <charset val="238"/>
    </font>
    <font>
      <i/>
      <sz val="8"/>
      <name val="Arial CE"/>
      <charset val="238"/>
    </font>
    <font>
      <i/>
      <sz val="8"/>
      <color indexed="10"/>
      <name val="Arial CE"/>
      <charset val="238"/>
    </font>
    <font>
      <i/>
      <sz val="8"/>
      <color indexed="10"/>
      <name val="Arial CE"/>
      <family val="2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8"/>
      <name val="Calibri"/>
      <family val="2"/>
      <scheme val="minor"/>
    </font>
    <font>
      <i/>
      <sz val="10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9"/>
      <color indexed="12"/>
      <name val="Calibri"/>
      <family val="2"/>
      <scheme val="minor"/>
    </font>
    <font>
      <sz val="8"/>
      <color rgb="FF0033CC"/>
      <name val="Arial CE"/>
    </font>
    <font>
      <sz val="8"/>
      <color rgb="FFFF0000"/>
      <name val="Arial CE"/>
    </font>
    <font>
      <b/>
      <sz val="10"/>
      <color theme="0"/>
      <name val="Arial CE"/>
    </font>
    <font>
      <i/>
      <sz val="8"/>
      <color rgb="FF0033CC"/>
      <name val="Arial CE"/>
    </font>
    <font>
      <sz val="8"/>
      <color theme="0"/>
      <name val="Arial CE"/>
      <family val="2"/>
    </font>
    <font>
      <sz val="9"/>
      <color rgb="FF0000FF"/>
      <name val="Calibri"/>
      <family val="2"/>
      <scheme val="minor"/>
    </font>
    <font>
      <sz val="8"/>
      <color rgb="FF0000FF"/>
      <name val="Arial CE"/>
      <family val="2"/>
    </font>
    <font>
      <b/>
      <sz val="9"/>
      <color rgb="FFFF0000"/>
      <name val="Arial CE"/>
      <charset val="238"/>
    </font>
    <font>
      <sz val="9"/>
      <color theme="1"/>
      <name val="Arial CE"/>
    </font>
    <font>
      <sz val="8"/>
      <color theme="1"/>
      <name val="Arial CE"/>
    </font>
    <font>
      <b/>
      <sz val="12"/>
      <name val="Calibri"/>
      <family val="2"/>
      <charset val="238"/>
      <scheme val="minor"/>
    </font>
    <font>
      <sz val="10"/>
      <color theme="0"/>
      <name val="Arial CE"/>
      <family val="2"/>
    </font>
    <font>
      <sz val="8"/>
      <color theme="0"/>
      <name val="Arial CE"/>
    </font>
    <font>
      <sz val="8"/>
      <color theme="0"/>
      <name val="Arial"/>
      <family val="2"/>
    </font>
    <font>
      <sz val="10"/>
      <color theme="0"/>
      <name val="Arial CE"/>
    </font>
    <font>
      <sz val="9"/>
      <color theme="0"/>
      <name val="Arial CE"/>
    </font>
    <font>
      <sz val="8"/>
      <color theme="0"/>
      <name val="Arial"/>
      <family val="2"/>
      <charset val="238"/>
    </font>
    <font>
      <sz val="10"/>
      <name val="Arial CE"/>
      <family val="2"/>
    </font>
    <font>
      <u/>
      <sz val="10"/>
      <color theme="10"/>
      <name val="Arial CE"/>
    </font>
    <font>
      <u/>
      <sz val="10"/>
      <color theme="11"/>
      <name val="Arial CE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4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</borders>
  <cellStyleXfs count="126">
    <xf numFmtId="0" fontId="0" fillId="0" borderId="0"/>
    <xf numFmtId="0" fontId="57" fillId="2" borderId="0" applyNumberFormat="0" applyBorder="0" applyAlignment="0" applyProtection="0"/>
    <xf numFmtId="0" fontId="120" fillId="3" borderId="0" applyNumberFormat="0" applyBorder="0" applyAlignment="0" applyProtection="0"/>
    <xf numFmtId="0" fontId="57" fillId="4" borderId="0" applyNumberFormat="0" applyBorder="0" applyAlignment="0" applyProtection="0"/>
    <xf numFmtId="0" fontId="120" fillId="5" borderId="0" applyNumberFormat="0" applyBorder="0" applyAlignment="0" applyProtection="0"/>
    <xf numFmtId="0" fontId="57" fillId="6" borderId="0" applyNumberFormat="0" applyBorder="0" applyAlignment="0" applyProtection="0"/>
    <xf numFmtId="0" fontId="120" fillId="7" borderId="0" applyNumberFormat="0" applyBorder="0" applyAlignment="0" applyProtection="0"/>
    <xf numFmtId="0" fontId="57" fillId="8" borderId="0" applyNumberFormat="0" applyBorder="0" applyAlignment="0" applyProtection="0"/>
    <xf numFmtId="0" fontId="120" fillId="9" borderId="0" applyNumberFormat="0" applyBorder="0" applyAlignment="0" applyProtection="0"/>
    <xf numFmtId="0" fontId="57" fillId="10" borderId="0" applyNumberFormat="0" applyBorder="0" applyAlignment="0" applyProtection="0"/>
    <xf numFmtId="0" fontId="120" fillId="10" borderId="0" applyNumberFormat="0" applyBorder="0" applyAlignment="0" applyProtection="0"/>
    <xf numFmtId="0" fontId="57" fillId="9" borderId="0" applyNumberFormat="0" applyBorder="0" applyAlignment="0" applyProtection="0"/>
    <xf numFmtId="0" fontId="120" fillId="7" borderId="0" applyNumberFormat="0" applyBorder="0" applyAlignment="0" applyProtection="0"/>
    <xf numFmtId="0" fontId="57" fillId="3" borderId="0" applyNumberFormat="0" applyBorder="0" applyAlignment="0" applyProtection="0"/>
    <xf numFmtId="0" fontId="120" fillId="10" borderId="0" applyNumberFormat="0" applyBorder="0" applyAlignment="0" applyProtection="0"/>
    <xf numFmtId="0" fontId="57" fillId="5" borderId="0" applyNumberFormat="0" applyBorder="0" applyAlignment="0" applyProtection="0"/>
    <xf numFmtId="0" fontId="120" fillId="5" borderId="0" applyNumberFormat="0" applyBorder="0" applyAlignment="0" applyProtection="0"/>
    <xf numFmtId="0" fontId="57" fillId="11" borderId="0" applyNumberFormat="0" applyBorder="0" applyAlignment="0" applyProtection="0"/>
    <xf numFmtId="0" fontId="120" fillId="12" borderId="0" applyNumberFormat="0" applyBorder="0" applyAlignment="0" applyProtection="0"/>
    <xf numFmtId="0" fontId="57" fillId="8" borderId="0" applyNumberFormat="0" applyBorder="0" applyAlignment="0" applyProtection="0"/>
    <xf numFmtId="0" fontId="120" fillId="4" borderId="0" applyNumberFormat="0" applyBorder="0" applyAlignment="0" applyProtection="0"/>
    <xf numFmtId="0" fontId="57" fillId="3" borderId="0" applyNumberFormat="0" applyBorder="0" applyAlignment="0" applyProtection="0"/>
    <xf numFmtId="0" fontId="120" fillId="10" borderId="0" applyNumberFormat="0" applyBorder="0" applyAlignment="0" applyProtection="0"/>
    <xf numFmtId="0" fontId="57" fillId="13" borderId="0" applyNumberFormat="0" applyBorder="0" applyAlignment="0" applyProtection="0"/>
    <xf numFmtId="0" fontId="120" fillId="7" borderId="0" applyNumberFormat="0" applyBorder="0" applyAlignment="0" applyProtection="0"/>
    <xf numFmtId="0" fontId="58" fillId="14" borderId="0" applyNumberFormat="0" applyBorder="0" applyAlignment="0" applyProtection="0"/>
    <xf numFmtId="0" fontId="121" fillId="10" borderId="0" applyNumberFormat="0" applyBorder="0" applyAlignment="0" applyProtection="0"/>
    <xf numFmtId="0" fontId="58" fillId="5" borderId="0" applyNumberFormat="0" applyBorder="0" applyAlignment="0" applyProtection="0"/>
    <xf numFmtId="0" fontId="121" fillId="15" borderId="0" applyNumberFormat="0" applyBorder="0" applyAlignment="0" applyProtection="0"/>
    <xf numFmtId="0" fontId="58" fillId="11" borderId="0" applyNumberFormat="0" applyBorder="0" applyAlignment="0" applyProtection="0"/>
    <xf numFmtId="0" fontId="121" fillId="13" borderId="0" applyNumberFormat="0" applyBorder="0" applyAlignment="0" applyProtection="0"/>
    <xf numFmtId="0" fontId="58" fillId="16" borderId="0" applyNumberFormat="0" applyBorder="0" applyAlignment="0" applyProtection="0"/>
    <xf numFmtId="0" fontId="121" fillId="4" borderId="0" applyNumberFormat="0" applyBorder="0" applyAlignment="0" applyProtection="0"/>
    <xf numFmtId="0" fontId="58" fillId="17" borderId="0" applyNumberFormat="0" applyBorder="0" applyAlignment="0" applyProtection="0"/>
    <xf numFmtId="0" fontId="121" fillId="10" borderId="0" applyNumberFormat="0" applyBorder="0" applyAlignment="0" applyProtection="0"/>
    <xf numFmtId="0" fontId="58" fillId="18" borderId="0" applyNumberFormat="0" applyBorder="0" applyAlignment="0" applyProtection="0"/>
    <xf numFmtId="0" fontId="121" fillId="5" borderId="0" applyNumberFormat="0" applyBorder="0" applyAlignment="0" applyProtection="0"/>
    <xf numFmtId="0" fontId="59" fillId="0" borderId="1" applyNumberFormat="0" applyFill="0" applyAlignment="0" applyProtection="0"/>
    <xf numFmtId="0" fontId="122" fillId="0" borderId="2" applyNumberFormat="0" applyFill="0" applyAlignment="0" applyProtection="0"/>
    <xf numFmtId="164" fontId="4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60" fillId="4" borderId="0" applyNumberFormat="0" applyBorder="0" applyAlignment="0" applyProtection="0"/>
    <xf numFmtId="0" fontId="123" fillId="8" borderId="0" applyNumberFormat="0" applyBorder="0" applyAlignment="0" applyProtection="0"/>
    <xf numFmtId="0" fontId="61" fillId="19" borderId="3" applyNumberFormat="0" applyAlignment="0" applyProtection="0"/>
    <xf numFmtId="0" fontId="124" fillId="19" borderId="3" applyNumberFormat="0" applyAlignment="0" applyProtection="0"/>
    <xf numFmtId="0" fontId="62" fillId="0" borderId="4" applyNumberFormat="0" applyFill="0" applyAlignment="0" applyProtection="0"/>
    <xf numFmtId="0" fontId="125" fillId="0" borderId="5" applyNumberFormat="0" applyFill="0" applyAlignment="0" applyProtection="0"/>
    <xf numFmtId="0" fontId="63" fillId="0" borderId="6" applyNumberFormat="0" applyFill="0" applyAlignment="0" applyProtection="0"/>
    <xf numFmtId="0" fontId="126" fillId="0" borderId="7" applyNumberFormat="0" applyFill="0" applyAlignment="0" applyProtection="0"/>
    <xf numFmtId="0" fontId="64" fillId="0" borderId="8" applyNumberFormat="0" applyFill="0" applyAlignment="0" applyProtection="0"/>
    <xf numFmtId="0" fontId="127" fillId="0" borderId="9" applyNumberFormat="0" applyFill="0" applyAlignment="0" applyProtection="0"/>
    <xf numFmtId="0" fontId="6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6" fillId="12" borderId="0" applyNumberFormat="0" applyBorder="0" applyAlignment="0" applyProtection="0"/>
    <xf numFmtId="0" fontId="129" fillId="12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57" fillId="0" borderId="0"/>
    <xf numFmtId="0" fontId="91" fillId="0" borderId="0"/>
    <xf numFmtId="0" fontId="118" fillId="0" borderId="0"/>
    <xf numFmtId="0" fontId="4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2" fillId="0" borderId="0"/>
    <xf numFmtId="0" fontId="87" fillId="0" borderId="0"/>
    <xf numFmtId="0" fontId="57" fillId="0" borderId="0"/>
    <xf numFmtId="0" fontId="42" fillId="0" borderId="0"/>
    <xf numFmtId="0" fontId="42" fillId="0" borderId="0"/>
    <xf numFmtId="0" fontId="57" fillId="0" borderId="0"/>
    <xf numFmtId="0" fontId="57" fillId="0" borderId="0"/>
    <xf numFmtId="0" fontId="57" fillId="0" borderId="0"/>
    <xf numFmtId="0" fontId="42" fillId="0" borderId="0"/>
    <xf numFmtId="0" fontId="57" fillId="0" borderId="0"/>
    <xf numFmtId="0" fontId="42" fillId="0" borderId="0"/>
    <xf numFmtId="0" fontId="42" fillId="0" borderId="0"/>
    <xf numFmtId="0" fontId="88" fillId="0" borderId="0"/>
    <xf numFmtId="0" fontId="42" fillId="0" borderId="0"/>
    <xf numFmtId="0" fontId="42" fillId="0" borderId="0"/>
    <xf numFmtId="0" fontId="57" fillId="0" borderId="0"/>
    <xf numFmtId="0" fontId="1" fillId="0" borderId="0"/>
    <xf numFmtId="0" fontId="42" fillId="7" borderId="10" applyNumberFormat="0" applyFont="0" applyAlignment="0" applyProtection="0"/>
    <xf numFmtId="0" fontId="118" fillId="7" borderId="10" applyNumberFormat="0" applyFont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67" fillId="0" borderId="11" applyNumberFormat="0" applyFill="0" applyAlignment="0" applyProtection="0"/>
    <xf numFmtId="0" fontId="130" fillId="0" borderId="12" applyNumberFormat="0" applyFill="0" applyAlignment="0" applyProtection="0"/>
    <xf numFmtId="0" fontId="68" fillId="6" borderId="0" applyNumberFormat="0" applyBorder="0" applyAlignment="0" applyProtection="0"/>
    <xf numFmtId="0" fontId="131" fillId="10" borderId="0" applyNumberFormat="0" applyBorder="0" applyAlignment="0" applyProtection="0"/>
    <xf numFmtId="0" fontId="6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70" fillId="9" borderId="13" applyNumberFormat="0" applyAlignment="0" applyProtection="0"/>
    <xf numFmtId="0" fontId="132" fillId="12" borderId="13" applyNumberFormat="0" applyAlignment="0" applyProtection="0"/>
    <xf numFmtId="0" fontId="71" fillId="20" borderId="13" applyNumberFormat="0" applyAlignment="0" applyProtection="0"/>
    <xf numFmtId="0" fontId="133" fillId="21" borderId="13" applyNumberFormat="0" applyAlignment="0" applyProtection="0"/>
    <xf numFmtId="0" fontId="72" fillId="20" borderId="14" applyNumberFormat="0" applyAlignment="0" applyProtection="0"/>
    <xf numFmtId="0" fontId="134" fillId="21" borderId="14" applyNumberFormat="0" applyAlignment="0" applyProtection="0"/>
    <xf numFmtId="0" fontId="73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22" borderId="0" applyNumberFormat="0" applyBorder="0" applyAlignment="0" applyProtection="0"/>
    <xf numFmtId="0" fontId="121" fillId="23" borderId="0" applyNumberFormat="0" applyBorder="0" applyAlignment="0" applyProtection="0"/>
    <xf numFmtId="0" fontId="58" fillId="24" borderId="0" applyNumberFormat="0" applyBorder="0" applyAlignment="0" applyProtection="0"/>
    <xf numFmtId="0" fontId="121" fillId="15" borderId="0" applyNumberFormat="0" applyBorder="0" applyAlignment="0" applyProtection="0"/>
    <xf numFmtId="0" fontId="58" fillId="25" borderId="0" applyNumberFormat="0" applyBorder="0" applyAlignment="0" applyProtection="0"/>
    <xf numFmtId="0" fontId="121" fillId="13" borderId="0" applyNumberFormat="0" applyBorder="0" applyAlignment="0" applyProtection="0"/>
    <xf numFmtId="0" fontId="58" fillId="16" borderId="0" applyNumberFormat="0" applyBorder="0" applyAlignment="0" applyProtection="0"/>
    <xf numFmtId="0" fontId="121" fillId="26" borderId="0" applyNumberFormat="0" applyBorder="0" applyAlignment="0" applyProtection="0"/>
    <xf numFmtId="0" fontId="58" fillId="17" borderId="0" applyNumberFormat="0" applyBorder="0" applyAlignment="0" applyProtection="0"/>
    <xf numFmtId="0" fontId="121" fillId="17" borderId="0" applyNumberFormat="0" applyBorder="0" applyAlignment="0" applyProtection="0"/>
    <xf numFmtId="0" fontId="58" fillId="15" borderId="0" applyNumberFormat="0" applyBorder="0" applyAlignment="0" applyProtection="0"/>
    <xf numFmtId="0" fontId="121" fillId="24" borderId="0" applyNumberFormat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</cellStyleXfs>
  <cellXfs count="1347">
    <xf numFmtId="0" fontId="0" fillId="0" borderId="0" xfId="0"/>
    <xf numFmtId="0" fontId="3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3" fillId="0" borderId="17" xfId="0" applyFont="1" applyBorder="1"/>
    <xf numFmtId="0" fontId="5" fillId="0" borderId="18" xfId="0" applyFont="1" applyBorder="1"/>
    <xf numFmtId="0" fontId="3" fillId="0" borderId="19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3" fillId="0" borderId="0" xfId="0" applyFont="1"/>
    <xf numFmtId="0" fontId="5" fillId="27" borderId="17" xfId="0" applyFont="1" applyFill="1" applyBorder="1"/>
    <xf numFmtId="0" fontId="5" fillId="27" borderId="18" xfId="0" applyFont="1" applyFill="1" applyBorder="1"/>
    <xf numFmtId="0" fontId="8" fillId="27" borderId="20" xfId="0" applyFont="1" applyFill="1" applyBorder="1" applyAlignment="1">
      <alignment horizontal="center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8" fillId="0" borderId="24" xfId="0" applyFont="1" applyBorder="1"/>
    <xf numFmtId="0" fontId="8" fillId="0" borderId="25" xfId="0" applyFont="1" applyBorder="1" applyAlignment="1">
      <alignment horizontal="center"/>
    </xf>
    <xf numFmtId="0" fontId="8" fillId="0" borderId="26" xfId="0" applyFont="1" applyBorder="1"/>
    <xf numFmtId="0" fontId="8" fillId="0" borderId="26" xfId="0" applyFont="1" applyFill="1" applyBorder="1"/>
    <xf numFmtId="0" fontId="8" fillId="0" borderId="24" xfId="0" applyFont="1" applyFill="1" applyBorder="1"/>
    <xf numFmtId="0" fontId="8" fillId="0" borderId="25" xfId="0" applyFont="1" applyFill="1" applyBorder="1" applyAlignment="1">
      <alignment horizontal="center"/>
    </xf>
    <xf numFmtId="0" fontId="5" fillId="27" borderId="27" xfId="0" applyFont="1" applyFill="1" applyBorder="1"/>
    <xf numFmtId="0" fontId="5" fillId="27" borderId="28" xfId="0" applyFont="1" applyFill="1" applyBorder="1"/>
    <xf numFmtId="0" fontId="8" fillId="0" borderId="29" xfId="0" applyFont="1" applyBorder="1"/>
    <xf numFmtId="0" fontId="8" fillId="0" borderId="30" xfId="0" applyFont="1" applyBorder="1"/>
    <xf numFmtId="0" fontId="8" fillId="0" borderId="31" xfId="0" applyFont="1" applyBorder="1" applyAlignment="1">
      <alignment horizontal="center"/>
    </xf>
    <xf numFmtId="0" fontId="8" fillId="0" borderId="17" xfId="0" applyFont="1" applyBorder="1"/>
    <xf numFmtId="0" fontId="8" fillId="0" borderId="18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3" fillId="0" borderId="0" xfId="0" applyFont="1" applyAlignment="1">
      <alignment horizontal="center"/>
    </xf>
    <xf numFmtId="0" fontId="16" fillId="0" borderId="21" xfId="0" applyFont="1" applyBorder="1"/>
    <xf numFmtId="0" fontId="16" fillId="0" borderId="0" xfId="0" applyFont="1" applyBorder="1"/>
    <xf numFmtId="0" fontId="16" fillId="0" borderId="24" xfId="0" applyFont="1" applyBorder="1"/>
    <xf numFmtId="0" fontId="16" fillId="0" borderId="25" xfId="0" applyFont="1" applyBorder="1" applyAlignment="1">
      <alignment horizontal="center"/>
    </xf>
    <xf numFmtId="0" fontId="16" fillId="0" borderId="0" xfId="0" applyFont="1"/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9" fillId="0" borderId="0" xfId="0" applyFont="1"/>
    <xf numFmtId="3" fontId="14" fillId="0" borderId="36" xfId="90" applyNumberFormat="1" applyFont="1" applyBorder="1"/>
    <xf numFmtId="3" fontId="14" fillId="0" borderId="25" xfId="90" applyNumberFormat="1" applyFont="1" applyBorder="1"/>
    <xf numFmtId="3" fontId="5" fillId="27" borderId="28" xfId="0" applyNumberFormat="1" applyFont="1" applyFill="1" applyBorder="1"/>
    <xf numFmtId="3" fontId="18" fillId="27" borderId="28" xfId="0" applyNumberFormat="1" applyFont="1" applyFill="1" applyBorder="1"/>
    <xf numFmtId="3" fontId="18" fillId="27" borderId="20" xfId="0" applyNumberFormat="1" applyFont="1" applyFill="1" applyBorder="1"/>
    <xf numFmtId="3" fontId="14" fillId="27" borderId="37" xfId="0" applyNumberFormat="1" applyFont="1" applyFill="1" applyBorder="1"/>
    <xf numFmtId="3" fontId="8" fillId="0" borderId="22" xfId="0" applyNumberFormat="1" applyFont="1" applyBorder="1"/>
    <xf numFmtId="3" fontId="14" fillId="0" borderId="22" xfId="0" applyNumberFormat="1" applyFont="1" applyBorder="1"/>
    <xf numFmtId="3" fontId="14" fillId="0" borderId="23" xfId="0" applyNumberFormat="1" applyFont="1" applyBorder="1"/>
    <xf numFmtId="3" fontId="14" fillId="0" borderId="38" xfId="0" applyNumberFormat="1" applyFont="1" applyBorder="1"/>
    <xf numFmtId="3" fontId="16" fillId="0" borderId="24" xfId="0" applyNumberFormat="1" applyFont="1" applyBorder="1"/>
    <xf numFmtId="3" fontId="17" fillId="0" borderId="36" xfId="0" applyNumberFormat="1" applyFont="1" applyBorder="1"/>
    <xf numFmtId="3" fontId="17" fillId="0" borderId="25" xfId="0" applyNumberFormat="1" applyFont="1" applyBorder="1"/>
    <xf numFmtId="3" fontId="17" fillId="0" borderId="24" xfId="0" applyNumberFormat="1" applyFont="1" applyBorder="1"/>
    <xf numFmtId="3" fontId="17" fillId="0" borderId="39" xfId="0" applyNumberFormat="1" applyFont="1" applyBorder="1"/>
    <xf numFmtId="3" fontId="8" fillId="0" borderId="24" xfId="0" applyNumberFormat="1" applyFont="1" applyBorder="1"/>
    <xf numFmtId="3" fontId="14" fillId="0" borderId="36" xfId="0" applyNumberFormat="1" applyFont="1" applyBorder="1"/>
    <xf numFmtId="3" fontId="14" fillId="0" borderId="25" xfId="0" applyNumberFormat="1" applyFont="1" applyBorder="1"/>
    <xf numFmtId="3" fontId="14" fillId="0" borderId="24" xfId="0" applyNumberFormat="1" applyFont="1" applyBorder="1"/>
    <xf numFmtId="3" fontId="14" fillId="0" borderId="39" xfId="0" applyNumberFormat="1" applyFont="1" applyBorder="1"/>
    <xf numFmtId="3" fontId="8" fillId="0" borderId="26" xfId="0" applyNumberFormat="1" applyFont="1" applyBorder="1"/>
    <xf numFmtId="3" fontId="14" fillId="0" borderId="26" xfId="0" applyNumberFormat="1" applyFont="1" applyBorder="1"/>
    <xf numFmtId="3" fontId="14" fillId="0" borderId="40" xfId="0" applyNumberFormat="1" applyFont="1" applyBorder="1"/>
    <xf numFmtId="3" fontId="14" fillId="0" borderId="41" xfId="0" applyNumberFormat="1" applyFont="1" applyBorder="1"/>
    <xf numFmtId="3" fontId="8" fillId="0" borderId="30" xfId="0" applyNumberFormat="1" applyFont="1" applyBorder="1"/>
    <xf numFmtId="3" fontId="14" fillId="0" borderId="30" xfId="0" applyNumberFormat="1" applyFont="1" applyBorder="1"/>
    <xf numFmtId="3" fontId="14" fillId="0" borderId="31" xfId="0" applyNumberFormat="1" applyFont="1" applyBorder="1"/>
    <xf numFmtId="3" fontId="14" fillId="0" borderId="42" xfId="0" applyNumberFormat="1" applyFont="1" applyBorder="1"/>
    <xf numFmtId="3" fontId="8" fillId="0" borderId="18" xfId="0" applyNumberFormat="1" applyFont="1" applyBorder="1"/>
    <xf numFmtId="3" fontId="14" fillId="0" borderId="18" xfId="0" applyNumberFormat="1" applyFont="1" applyBorder="1"/>
    <xf numFmtId="3" fontId="14" fillId="0" borderId="35" xfId="0" applyNumberFormat="1" applyFont="1" applyBorder="1"/>
    <xf numFmtId="3" fontId="14" fillId="0" borderId="39" xfId="90" applyNumberFormat="1" applyFont="1" applyBorder="1"/>
    <xf numFmtId="3" fontId="14" fillId="0" borderId="23" xfId="90" applyNumberFormat="1" applyFont="1" applyBorder="1"/>
    <xf numFmtId="3" fontId="14" fillId="0" borderId="22" xfId="90" applyNumberFormat="1" applyFont="1" applyBorder="1"/>
    <xf numFmtId="3" fontId="14" fillId="0" borderId="40" xfId="90" applyNumberFormat="1" applyFont="1" applyBorder="1"/>
    <xf numFmtId="3" fontId="14" fillId="0" borderId="26" xfId="90" applyNumberFormat="1" applyFont="1" applyBorder="1"/>
    <xf numFmtId="0" fontId="14" fillId="0" borderId="43" xfId="0" applyFont="1" applyBorder="1"/>
    <xf numFmtId="3" fontId="22" fillId="27" borderId="37" xfId="0" applyNumberFormat="1" applyFont="1" applyFill="1" applyBorder="1"/>
    <xf numFmtId="3" fontId="8" fillId="0" borderId="38" xfId="0" applyNumberFormat="1" applyFont="1" applyBorder="1"/>
    <xf numFmtId="3" fontId="14" fillId="0" borderId="44" xfId="0" applyNumberFormat="1" applyFont="1" applyBorder="1"/>
    <xf numFmtId="0" fontId="14" fillId="0" borderId="36" xfId="0" applyFont="1" applyBorder="1"/>
    <xf numFmtId="0" fontId="14" fillId="0" borderId="25" xfId="0" applyFont="1" applyBorder="1"/>
    <xf numFmtId="0" fontId="14" fillId="0" borderId="24" xfId="0" applyFont="1" applyBorder="1"/>
    <xf numFmtId="0" fontId="17" fillId="0" borderId="25" xfId="0" applyFont="1" applyBorder="1"/>
    <xf numFmtId="0" fontId="17" fillId="0" borderId="24" xfId="0" applyFont="1" applyBorder="1"/>
    <xf numFmtId="3" fontId="4" fillId="0" borderId="40" xfId="0" applyNumberFormat="1" applyFont="1" applyBorder="1"/>
    <xf numFmtId="3" fontId="4" fillId="0" borderId="39" xfId="0" applyNumberFormat="1" applyFont="1" applyBorder="1"/>
    <xf numFmtId="3" fontId="4" fillId="0" borderId="45" xfId="0" applyNumberFormat="1" applyFont="1" applyBorder="1"/>
    <xf numFmtId="3" fontId="17" fillId="0" borderId="40" xfId="0" applyNumberFormat="1" applyFont="1" applyBorder="1"/>
    <xf numFmtId="14" fontId="4" fillId="0" borderId="0" xfId="0" applyNumberFormat="1" applyFont="1" applyAlignment="1">
      <alignment horizontal="left"/>
    </xf>
    <xf numFmtId="3" fontId="14" fillId="0" borderId="0" xfId="0" applyNumberFormat="1" applyFont="1" applyAlignment="1"/>
    <xf numFmtId="3" fontId="18" fillId="27" borderId="46" xfId="0" applyNumberFormat="1" applyFont="1" applyFill="1" applyBorder="1"/>
    <xf numFmtId="3" fontId="14" fillId="0" borderId="47" xfId="0" applyNumberFormat="1" applyFont="1" applyBorder="1"/>
    <xf numFmtId="3" fontId="14" fillId="0" borderId="39" xfId="40" applyNumberFormat="1" applyFont="1" applyBorder="1"/>
    <xf numFmtId="3" fontId="14" fillId="0" borderId="24" xfId="90" applyNumberFormat="1" applyFont="1" applyBorder="1"/>
    <xf numFmtId="3" fontId="14" fillId="0" borderId="48" xfId="90" applyNumberFormat="1" applyFont="1" applyBorder="1"/>
    <xf numFmtId="3" fontId="14" fillId="0" borderId="0" xfId="90" applyNumberFormat="1" applyFont="1" applyBorder="1"/>
    <xf numFmtId="3" fontId="14" fillId="0" borderId="49" xfId="90" applyNumberFormat="1" applyFont="1" applyBorder="1"/>
    <xf numFmtId="3" fontId="14" fillId="0" borderId="50" xfId="90" applyNumberFormat="1" applyFont="1" applyBorder="1"/>
    <xf numFmtId="3" fontId="14" fillId="0" borderId="30" xfId="90" applyNumberFormat="1" applyFont="1" applyBorder="1"/>
    <xf numFmtId="3" fontId="14" fillId="0" borderId="31" xfId="90" applyNumberFormat="1" applyFont="1" applyBorder="1"/>
    <xf numFmtId="3" fontId="14" fillId="0" borderId="38" xfId="40" applyNumberFormat="1" applyFont="1" applyBorder="1"/>
    <xf numFmtId="3" fontId="14" fillId="0" borderId="41" xfId="40" applyNumberFormat="1" applyFont="1" applyBorder="1"/>
    <xf numFmtId="3" fontId="14" fillId="0" borderId="42" xfId="40" applyNumberFormat="1" applyFont="1" applyBorder="1"/>
    <xf numFmtId="3" fontId="6" fillId="0" borderId="25" xfId="0" applyNumberFormat="1" applyFont="1" applyBorder="1"/>
    <xf numFmtId="3" fontId="6" fillId="0" borderId="24" xfId="0" applyNumberFormat="1" applyFont="1" applyBorder="1"/>
    <xf numFmtId="3" fontId="14" fillId="0" borderId="51" xfId="0" applyNumberFormat="1" applyFont="1" applyBorder="1"/>
    <xf numFmtId="0" fontId="17" fillId="0" borderId="0" xfId="0" applyFont="1"/>
    <xf numFmtId="3" fontId="14" fillId="28" borderId="43" xfId="0" applyNumberFormat="1" applyFont="1" applyFill="1" applyBorder="1"/>
    <xf numFmtId="3" fontId="14" fillId="0" borderId="24" xfId="0" applyNumberFormat="1" applyFont="1" applyFill="1" applyBorder="1"/>
    <xf numFmtId="3" fontId="14" fillId="0" borderId="39" xfId="0" applyNumberFormat="1" applyFont="1" applyFill="1" applyBorder="1"/>
    <xf numFmtId="3" fontId="14" fillId="0" borderId="0" xfId="0" applyNumberFormat="1" applyFont="1" applyFill="1" applyBorder="1"/>
    <xf numFmtId="3" fontId="14" fillId="0" borderId="40" xfId="0" applyNumberFormat="1" applyFont="1" applyFill="1" applyBorder="1"/>
    <xf numFmtId="3" fontId="14" fillId="0" borderId="25" xfId="0" applyNumberFormat="1" applyFont="1" applyFill="1" applyBorder="1"/>
    <xf numFmtId="3" fontId="14" fillId="0" borderId="49" xfId="0" applyNumberFormat="1" applyFont="1" applyFill="1" applyBorder="1"/>
    <xf numFmtId="3" fontId="17" fillId="0" borderId="52" xfId="0" applyNumberFormat="1" applyFont="1" applyBorder="1"/>
    <xf numFmtId="3" fontId="17" fillId="0" borderId="47" xfId="0" applyNumberFormat="1" applyFont="1" applyBorder="1"/>
    <xf numFmtId="3" fontId="17" fillId="0" borderId="41" xfId="0" applyNumberFormat="1" applyFont="1" applyBorder="1"/>
    <xf numFmtId="3" fontId="14" fillId="0" borderId="52" xfId="0" applyNumberFormat="1" applyFont="1" applyBorder="1"/>
    <xf numFmtId="3" fontId="14" fillId="0" borderId="53" xfId="0" applyNumberFormat="1" applyFont="1" applyBorder="1"/>
    <xf numFmtId="3" fontId="14" fillId="0" borderId="54" xfId="0" applyNumberFormat="1" applyFont="1" applyBorder="1"/>
    <xf numFmtId="0" fontId="8" fillId="0" borderId="55" xfId="0" applyFont="1" applyBorder="1" applyAlignment="1">
      <alignment horizontal="center"/>
    </xf>
    <xf numFmtId="0" fontId="8" fillId="0" borderId="55" xfId="0" applyFont="1" applyFill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27" borderId="57" xfId="0" applyFont="1" applyFill="1" applyBorder="1" applyAlignment="1">
      <alignment horizontal="center"/>
    </xf>
    <xf numFmtId="3" fontId="10" fillId="27" borderId="37" xfId="0" applyNumberFormat="1" applyFont="1" applyFill="1" applyBorder="1"/>
    <xf numFmtId="3" fontId="14" fillId="0" borderId="58" xfId="0" applyNumberFormat="1" applyFont="1" applyBorder="1"/>
    <xf numFmtId="0" fontId="14" fillId="0" borderId="59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3" fontId="22" fillId="27" borderId="27" xfId="0" applyNumberFormat="1" applyFont="1" applyFill="1" applyBorder="1"/>
    <xf numFmtId="3" fontId="8" fillId="0" borderId="60" xfId="0" applyNumberFormat="1" applyFont="1" applyBorder="1"/>
    <xf numFmtId="3" fontId="10" fillId="27" borderId="27" xfId="0" applyNumberFormat="1" applyFont="1" applyFill="1" applyBorder="1"/>
    <xf numFmtId="3" fontId="14" fillId="0" borderId="17" xfId="0" applyNumberFormat="1" applyFont="1" applyBorder="1"/>
    <xf numFmtId="0" fontId="14" fillId="0" borderId="61" xfId="0" applyFont="1" applyBorder="1" applyAlignment="1">
      <alignment horizontal="center"/>
    </xf>
    <xf numFmtId="0" fontId="14" fillId="0" borderId="62" xfId="0" applyFont="1" applyBorder="1" applyAlignment="1">
      <alignment horizontal="center"/>
    </xf>
    <xf numFmtId="3" fontId="22" fillId="27" borderId="63" xfId="0" applyNumberFormat="1" applyFont="1" applyFill="1" applyBorder="1"/>
    <xf numFmtId="3" fontId="8" fillId="0" borderId="64" xfId="0" applyNumberFormat="1" applyFont="1" applyBorder="1"/>
    <xf numFmtId="3" fontId="17" fillId="0" borderId="65" xfId="0" applyNumberFormat="1" applyFont="1" applyBorder="1"/>
    <xf numFmtId="3" fontId="14" fillId="0" borderId="65" xfId="0" applyNumberFormat="1" applyFont="1" applyBorder="1"/>
    <xf numFmtId="3" fontId="10" fillId="27" borderId="63" xfId="0" applyNumberFormat="1" applyFont="1" applyFill="1" applyBorder="1"/>
    <xf numFmtId="3" fontId="14" fillId="0" borderId="62" xfId="0" applyNumberFormat="1" applyFont="1" applyBorder="1"/>
    <xf numFmtId="0" fontId="14" fillId="0" borderId="66" xfId="0" applyFont="1" applyBorder="1" applyAlignment="1">
      <alignment horizontal="center"/>
    </xf>
    <xf numFmtId="0" fontId="14" fillId="0" borderId="67" xfId="0" applyFont="1" applyBorder="1" applyAlignment="1">
      <alignment horizontal="center"/>
    </xf>
    <xf numFmtId="3" fontId="22" fillId="27" borderId="68" xfId="0" applyNumberFormat="1" applyFont="1" applyFill="1" applyBorder="1"/>
    <xf numFmtId="3" fontId="8" fillId="0" borderId="69" xfId="0" applyNumberFormat="1" applyFont="1" applyBorder="1"/>
    <xf numFmtId="3" fontId="17" fillId="0" borderId="51" xfId="0" applyNumberFormat="1" applyFont="1" applyBorder="1"/>
    <xf numFmtId="3" fontId="10" fillId="27" borderId="68" xfId="0" applyNumberFormat="1" applyFont="1" applyFill="1" applyBorder="1"/>
    <xf numFmtId="3" fontId="14" fillId="0" borderId="70" xfId="0" applyNumberFormat="1" applyFont="1" applyBorder="1"/>
    <xf numFmtId="3" fontId="14" fillId="0" borderId="67" xfId="0" applyNumberFormat="1" applyFont="1" applyBorder="1"/>
    <xf numFmtId="3" fontId="9" fillId="27" borderId="37" xfId="0" applyNumberFormat="1" applyFont="1" applyFill="1" applyBorder="1"/>
    <xf numFmtId="3" fontId="4" fillId="0" borderId="38" xfId="0" applyNumberFormat="1" applyFont="1" applyBorder="1"/>
    <xf numFmtId="3" fontId="24" fillId="0" borderId="39" xfId="0" applyNumberFormat="1" applyFont="1" applyBorder="1"/>
    <xf numFmtId="3" fontId="4" fillId="0" borderId="42" xfId="0" applyNumberFormat="1" applyFont="1" applyBorder="1"/>
    <xf numFmtId="3" fontId="4" fillId="0" borderId="35" xfId="0" applyNumberFormat="1" applyFont="1" applyBorder="1"/>
    <xf numFmtId="0" fontId="3" fillId="0" borderId="71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8" fillId="0" borderId="73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3" fontId="22" fillId="27" borderId="28" xfId="0" applyNumberFormat="1" applyFont="1" applyFill="1" applyBorder="1"/>
    <xf numFmtId="3" fontId="23" fillId="0" borderId="26" xfId="0" applyNumberFormat="1" applyFont="1" applyBorder="1"/>
    <xf numFmtId="3" fontId="23" fillId="0" borderId="24" xfId="0" applyNumberFormat="1" applyFont="1" applyBorder="1"/>
    <xf numFmtId="3" fontId="23" fillId="0" borderId="74" xfId="0" applyNumberFormat="1" applyFont="1" applyBorder="1"/>
    <xf numFmtId="0" fontId="22" fillId="0" borderId="75" xfId="0" applyFont="1" applyBorder="1" applyAlignment="1">
      <alignment horizontal="center"/>
    </xf>
    <xf numFmtId="3" fontId="22" fillId="27" borderId="76" xfId="0" applyNumberFormat="1" applyFont="1" applyFill="1" applyBorder="1"/>
    <xf numFmtId="3" fontId="8" fillId="0" borderId="77" xfId="0" applyNumberFormat="1" applyFont="1" applyBorder="1"/>
    <xf numFmtId="3" fontId="23" fillId="0" borderId="78" xfId="0" applyNumberFormat="1" applyFont="1" applyBorder="1"/>
    <xf numFmtId="3" fontId="23" fillId="0" borderId="79" xfId="0" applyNumberFormat="1" applyFont="1" applyBorder="1"/>
    <xf numFmtId="3" fontId="23" fillId="0" borderId="80" xfId="0" applyNumberFormat="1" applyFont="1" applyBorder="1"/>
    <xf numFmtId="0" fontId="8" fillId="0" borderId="81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81" xfId="0" applyNumberFormat="1" applyFont="1" applyBorder="1"/>
    <xf numFmtId="3" fontId="17" fillId="0" borderId="26" xfId="0" applyNumberFormat="1" applyFont="1" applyBorder="1"/>
    <xf numFmtId="0" fontId="10" fillId="0" borderId="33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3" fontId="10" fillId="0" borderId="38" xfId="0" applyNumberFormat="1" applyFont="1" applyBorder="1"/>
    <xf numFmtId="3" fontId="25" fillId="0" borderId="41" xfId="0" applyNumberFormat="1" applyFont="1" applyBorder="1"/>
    <xf numFmtId="3" fontId="25" fillId="0" borderId="39" xfId="0" applyNumberFormat="1" applyFont="1" applyBorder="1"/>
    <xf numFmtId="3" fontId="25" fillId="0" borderId="82" xfId="0" applyNumberFormat="1" applyFont="1" applyBorder="1"/>
    <xf numFmtId="3" fontId="10" fillId="0" borderId="35" xfId="0" applyNumberFormat="1" applyFont="1" applyBorder="1"/>
    <xf numFmtId="0" fontId="10" fillId="0" borderId="0" xfId="0" applyFont="1"/>
    <xf numFmtId="3" fontId="14" fillId="0" borderId="26" xfId="0" applyNumberFormat="1" applyFont="1" applyFill="1" applyBorder="1"/>
    <xf numFmtId="3" fontId="14" fillId="0" borderId="41" xfId="0" applyNumberFormat="1" applyFont="1" applyFill="1" applyBorder="1"/>
    <xf numFmtId="14" fontId="4" fillId="0" borderId="0" xfId="0" applyNumberFormat="1" applyFont="1" applyFill="1" applyAlignment="1">
      <alignment horizontal="left"/>
    </xf>
    <xf numFmtId="0" fontId="27" fillId="0" borderId="0" xfId="0" applyFont="1"/>
    <xf numFmtId="0" fontId="14" fillId="0" borderId="0" xfId="0" applyFont="1" applyBorder="1"/>
    <xf numFmtId="3" fontId="14" fillId="0" borderId="0" xfId="0" applyNumberFormat="1" applyFont="1" applyBorder="1"/>
    <xf numFmtId="0" fontId="29" fillId="0" borderId="0" xfId="0" applyFont="1"/>
    <xf numFmtId="0" fontId="26" fillId="0" borderId="0" xfId="0" applyFont="1"/>
    <xf numFmtId="3" fontId="18" fillId="27" borderId="83" xfId="0" applyNumberFormat="1" applyFont="1" applyFill="1" applyBorder="1"/>
    <xf numFmtId="3" fontId="14" fillId="0" borderId="84" xfId="0" applyNumberFormat="1" applyFont="1" applyBorder="1"/>
    <xf numFmtId="3" fontId="14" fillId="0" borderId="0" xfId="0" applyNumberFormat="1" applyFont="1"/>
    <xf numFmtId="0" fontId="14" fillId="0" borderId="0" xfId="0" applyFont="1" applyAlignment="1">
      <alignment horizontal="right"/>
    </xf>
    <xf numFmtId="3" fontId="17" fillId="0" borderId="36" xfId="0" applyNumberFormat="1" applyFont="1" applyFill="1" applyBorder="1"/>
    <xf numFmtId="3" fontId="17" fillId="0" borderId="25" xfId="0" applyNumberFormat="1" applyFont="1" applyFill="1" applyBorder="1"/>
    <xf numFmtId="0" fontId="31" fillId="0" borderId="0" xfId="0" applyFont="1"/>
    <xf numFmtId="0" fontId="14" fillId="0" borderId="16" xfId="0" applyFont="1" applyBorder="1" applyAlignment="1">
      <alignment horizontal="center"/>
    </xf>
    <xf numFmtId="3" fontId="18" fillId="27" borderId="63" xfId="0" applyNumberFormat="1" applyFont="1" applyFill="1" applyBorder="1"/>
    <xf numFmtId="3" fontId="14" fillId="0" borderId="64" xfId="0" applyNumberFormat="1" applyFont="1" applyBorder="1"/>
    <xf numFmtId="3" fontId="18" fillId="27" borderId="85" xfId="0" applyNumberFormat="1" applyFont="1" applyFill="1" applyBorder="1"/>
    <xf numFmtId="0" fontId="14" fillId="0" borderId="45" xfId="0" applyFont="1" applyBorder="1" applyAlignment="1">
      <alignment horizontal="center"/>
    </xf>
    <xf numFmtId="3" fontId="9" fillId="27" borderId="20" xfId="0" applyNumberFormat="1" applyFont="1" applyFill="1" applyBorder="1"/>
    <xf numFmtId="3" fontId="9" fillId="27" borderId="63" xfId="0" applyNumberFormat="1" applyFont="1" applyFill="1" applyBorder="1"/>
    <xf numFmtId="0" fontId="0" fillId="0" borderId="0" xfId="0" applyFill="1"/>
    <xf numFmtId="3" fontId="12" fillId="0" borderId="0" xfId="0" applyNumberFormat="1" applyFont="1"/>
    <xf numFmtId="3" fontId="11" fillId="0" borderId="0" xfId="0" applyNumberFormat="1" applyFont="1"/>
    <xf numFmtId="3" fontId="32" fillId="0" borderId="0" xfId="0" applyNumberFormat="1" applyFont="1"/>
    <xf numFmtId="3" fontId="19" fillId="0" borderId="0" xfId="0" applyNumberFormat="1" applyFont="1"/>
    <xf numFmtId="3" fontId="14" fillId="0" borderId="86" xfId="90" applyNumberFormat="1" applyFont="1" applyBorder="1"/>
    <xf numFmtId="3" fontId="14" fillId="0" borderId="42" xfId="90" applyNumberFormat="1" applyFont="1" applyBorder="1"/>
    <xf numFmtId="3" fontId="14" fillId="0" borderId="22" xfId="0" applyNumberFormat="1" applyFont="1" applyFill="1" applyBorder="1"/>
    <xf numFmtId="0" fontId="32" fillId="0" borderId="0" xfId="0" applyFont="1"/>
    <xf numFmtId="3" fontId="17" fillId="0" borderId="24" xfId="0" applyNumberFormat="1" applyFont="1" applyFill="1" applyBorder="1"/>
    <xf numFmtId="0" fontId="5" fillId="0" borderId="5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3" fontId="5" fillId="27" borderId="27" xfId="0" applyNumberFormat="1" applyFont="1" applyFill="1" applyBorder="1"/>
    <xf numFmtId="3" fontId="16" fillId="0" borderId="87" xfId="0" applyNumberFormat="1" applyFont="1" applyBorder="1"/>
    <xf numFmtId="3" fontId="8" fillId="0" borderId="87" xfId="0" applyNumberFormat="1" applyFont="1" applyBorder="1"/>
    <xf numFmtId="3" fontId="8" fillId="0" borderId="52" xfId="0" applyNumberFormat="1" applyFont="1" applyBorder="1"/>
    <xf numFmtId="3" fontId="8" fillId="0" borderId="53" xfId="0" applyNumberFormat="1" applyFont="1" applyBorder="1"/>
    <xf numFmtId="0" fontId="3" fillId="0" borderId="88" xfId="0" applyFont="1" applyBorder="1" applyAlignment="1">
      <alignment horizontal="center"/>
    </xf>
    <xf numFmtId="0" fontId="3" fillId="0" borderId="89" xfId="0" applyFont="1" applyBorder="1" applyAlignment="1">
      <alignment horizontal="center"/>
    </xf>
    <xf numFmtId="0" fontId="8" fillId="27" borderId="90" xfId="0" applyFont="1" applyFill="1" applyBorder="1" applyAlignment="1">
      <alignment horizontal="center"/>
    </xf>
    <xf numFmtId="0" fontId="8" fillId="0" borderId="91" xfId="0" applyFont="1" applyBorder="1" applyAlignment="1">
      <alignment horizontal="center"/>
    </xf>
    <xf numFmtId="0" fontId="16" fillId="0" borderId="92" xfId="0" applyFont="1" applyBorder="1" applyAlignment="1">
      <alignment horizontal="center"/>
    </xf>
    <xf numFmtId="0" fontId="8" fillId="0" borderId="92" xfId="0" applyFont="1" applyBorder="1" applyAlignment="1">
      <alignment horizontal="center"/>
    </xf>
    <xf numFmtId="0" fontId="8" fillId="0" borderId="92" xfId="0" applyFont="1" applyFill="1" applyBorder="1" applyAlignment="1">
      <alignment horizontal="center"/>
    </xf>
    <xf numFmtId="0" fontId="8" fillId="0" borderId="93" xfId="0" applyFont="1" applyBorder="1" applyAlignment="1">
      <alignment horizontal="center"/>
    </xf>
    <xf numFmtId="3" fontId="10" fillId="27" borderId="28" xfId="0" applyNumberFormat="1" applyFont="1" applyFill="1" applyBorder="1"/>
    <xf numFmtId="3" fontId="6" fillId="0" borderId="22" xfId="0" applyNumberFormat="1" applyFont="1" applyBorder="1"/>
    <xf numFmtId="3" fontId="16" fillId="0" borderId="25" xfId="0" applyNumberFormat="1" applyFont="1" applyBorder="1"/>
    <xf numFmtId="3" fontId="6" fillId="0" borderId="26" xfId="0" applyNumberFormat="1" applyFont="1" applyBorder="1"/>
    <xf numFmtId="3" fontId="6" fillId="0" borderId="30" xfId="0" applyNumberFormat="1" applyFont="1" applyBorder="1"/>
    <xf numFmtId="0" fontId="1" fillId="0" borderId="17" xfId="0" applyFont="1" applyBorder="1"/>
    <xf numFmtId="0" fontId="1" fillId="0" borderId="0" xfId="0" applyFont="1"/>
    <xf numFmtId="3" fontId="17" fillId="0" borderId="86" xfId="0" applyNumberFormat="1" applyFont="1" applyBorder="1"/>
    <xf numFmtId="3" fontId="4" fillId="0" borderId="86" xfId="0" applyNumberFormat="1" applyFont="1" applyBorder="1"/>
    <xf numFmtId="3" fontId="4" fillId="0" borderId="94" xfId="0" applyNumberFormat="1" applyFont="1" applyBorder="1"/>
    <xf numFmtId="0" fontId="14" fillId="0" borderId="72" xfId="0" applyFont="1" applyBorder="1" applyAlignment="1">
      <alignment horizontal="center"/>
    </xf>
    <xf numFmtId="3" fontId="18" fillId="27" borderId="57" xfId="0" applyNumberFormat="1" applyFont="1" applyFill="1" applyBorder="1"/>
    <xf numFmtId="3" fontId="14" fillId="0" borderId="73" xfId="0" applyNumberFormat="1" applyFont="1" applyBorder="1"/>
    <xf numFmtId="3" fontId="17" fillId="0" borderId="55" xfId="0" applyNumberFormat="1" applyFont="1" applyBorder="1"/>
    <xf numFmtId="3" fontId="14" fillId="0" borderId="55" xfId="0" applyNumberFormat="1" applyFont="1" applyBorder="1"/>
    <xf numFmtId="3" fontId="14" fillId="0" borderId="86" xfId="0" applyNumberFormat="1" applyFont="1" applyBorder="1"/>
    <xf numFmtId="3" fontId="14" fillId="0" borderId="56" xfId="0" applyNumberFormat="1" applyFont="1" applyBorder="1"/>
    <xf numFmtId="0" fontId="17" fillId="0" borderId="55" xfId="0" applyFont="1" applyBorder="1"/>
    <xf numFmtId="0" fontId="14" fillId="0" borderId="55" xfId="0" applyFont="1" applyBorder="1"/>
    <xf numFmtId="3" fontId="17" fillId="0" borderId="55" xfId="0" applyNumberFormat="1" applyFont="1" applyFill="1" applyBorder="1"/>
    <xf numFmtId="3" fontId="14" fillId="0" borderId="86" xfId="0" applyNumberFormat="1" applyFont="1" applyFill="1" applyBorder="1"/>
    <xf numFmtId="3" fontId="14" fillId="0" borderId="55" xfId="0" applyNumberFormat="1" applyFont="1" applyFill="1" applyBorder="1"/>
    <xf numFmtId="3" fontId="14" fillId="0" borderId="95" xfId="0" applyNumberFormat="1" applyFont="1" applyFill="1" applyBorder="1"/>
    <xf numFmtId="3" fontId="14" fillId="0" borderId="55" xfId="90" applyNumberFormat="1" applyFont="1" applyBorder="1"/>
    <xf numFmtId="3" fontId="14" fillId="0" borderId="95" xfId="90" applyNumberFormat="1" applyFont="1" applyBorder="1"/>
    <xf numFmtId="3" fontId="14" fillId="0" borderId="56" xfId="90" applyNumberFormat="1" applyFont="1" applyBorder="1"/>
    <xf numFmtId="3" fontId="14" fillId="0" borderId="19" xfId="0" applyNumberFormat="1" applyFont="1" applyBorder="1"/>
    <xf numFmtId="3" fontId="6" fillId="0" borderId="55" xfId="0" applyNumberFormat="1" applyFont="1" applyBorder="1"/>
    <xf numFmtId="3" fontId="14" fillId="0" borderId="73" xfId="90" applyNumberFormat="1" applyFont="1" applyBorder="1"/>
    <xf numFmtId="3" fontId="17" fillId="0" borderId="39" xfId="0" applyNumberFormat="1" applyFont="1" applyFill="1" applyBorder="1"/>
    <xf numFmtId="3" fontId="14" fillId="29" borderId="41" xfId="0" applyNumberFormat="1" applyFont="1" applyFill="1" applyBorder="1"/>
    <xf numFmtId="3" fontId="14" fillId="29" borderId="42" xfId="0" applyNumberFormat="1" applyFont="1" applyFill="1" applyBorder="1"/>
    <xf numFmtId="3" fontId="14" fillId="29" borderId="35" xfId="0" applyNumberFormat="1" applyFont="1" applyFill="1" applyBorder="1"/>
    <xf numFmtId="3" fontId="14" fillId="0" borderId="36" xfId="0" applyNumberFormat="1" applyFont="1" applyFill="1" applyBorder="1"/>
    <xf numFmtId="3" fontId="17" fillId="0" borderId="42" xfId="0" applyNumberFormat="1" applyFont="1" applyBorder="1"/>
    <xf numFmtId="3" fontId="17" fillId="0" borderId="35" xfId="0" applyNumberFormat="1" applyFont="1" applyBorder="1"/>
    <xf numFmtId="3" fontId="14" fillId="0" borderId="87" xfId="0" applyNumberFormat="1" applyFont="1" applyBorder="1"/>
    <xf numFmtId="3" fontId="17" fillId="0" borderId="86" xfId="0" applyNumberFormat="1" applyFont="1" applyBorder="1" applyProtection="1">
      <protection locked="0"/>
    </xf>
    <xf numFmtId="3" fontId="14" fillId="0" borderId="96" xfId="0" applyNumberFormat="1" applyFont="1" applyBorder="1"/>
    <xf numFmtId="0" fontId="14" fillId="28" borderId="0" xfId="0" applyFont="1" applyFill="1"/>
    <xf numFmtId="3" fontId="14" fillId="28" borderId="0" xfId="0" applyNumberFormat="1" applyFont="1" applyFill="1"/>
    <xf numFmtId="0" fontId="14" fillId="0" borderId="16" xfId="0" applyFont="1" applyBorder="1"/>
    <xf numFmtId="0" fontId="37" fillId="27" borderId="17" xfId="0" applyFont="1" applyFill="1" applyBorder="1"/>
    <xf numFmtId="0" fontId="37" fillId="27" borderId="18" xfId="0" applyFont="1" applyFill="1" applyBorder="1"/>
    <xf numFmtId="0" fontId="38" fillId="27" borderId="20" xfId="0" applyFont="1" applyFill="1" applyBorder="1" applyAlignment="1">
      <alignment horizontal="center"/>
    </xf>
    <xf numFmtId="3" fontId="39" fillId="27" borderId="28" xfId="0" applyNumberFormat="1" applyFont="1" applyFill="1" applyBorder="1"/>
    <xf numFmtId="3" fontId="39" fillId="27" borderId="20" xfId="0" applyNumberFormat="1" applyFont="1" applyFill="1" applyBorder="1"/>
    <xf numFmtId="3" fontId="39" fillId="27" borderId="57" xfId="0" applyNumberFormat="1" applyFont="1" applyFill="1" applyBorder="1"/>
    <xf numFmtId="3" fontId="40" fillId="27" borderId="37" xfId="0" applyNumberFormat="1" applyFont="1" applyFill="1" applyBorder="1"/>
    <xf numFmtId="0" fontId="38" fillId="0" borderId="21" xfId="0" applyFont="1" applyBorder="1"/>
    <xf numFmtId="0" fontId="38" fillId="0" borderId="22" xfId="0" applyFont="1" applyBorder="1"/>
    <xf numFmtId="0" fontId="38" fillId="0" borderId="23" xfId="0" applyFont="1" applyBorder="1" applyAlignment="1">
      <alignment horizontal="center"/>
    </xf>
    <xf numFmtId="3" fontId="40" fillId="0" borderId="22" xfId="0" applyNumberFormat="1" applyFont="1" applyBorder="1"/>
    <xf numFmtId="3" fontId="40" fillId="0" borderId="23" xfId="0" applyNumberFormat="1" applyFont="1" applyBorder="1"/>
    <xf numFmtId="3" fontId="40" fillId="0" borderId="73" xfId="0" applyNumberFormat="1" applyFont="1" applyBorder="1"/>
    <xf numFmtId="3" fontId="40" fillId="0" borderId="38" xfId="0" applyNumberFormat="1" applyFont="1" applyBorder="1"/>
    <xf numFmtId="0" fontId="41" fillId="0" borderId="21" xfId="0" applyFont="1" applyBorder="1"/>
    <xf numFmtId="0" fontId="41" fillId="0" borderId="0" xfId="0" applyFont="1" applyBorder="1"/>
    <xf numFmtId="0" fontId="41" fillId="0" borderId="24" xfId="0" applyFont="1" applyBorder="1"/>
    <xf numFmtId="0" fontId="41" fillId="0" borderId="25" xfId="0" applyFont="1" applyBorder="1" applyAlignment="1">
      <alignment horizontal="center"/>
    </xf>
    <xf numFmtId="3" fontId="40" fillId="0" borderId="36" xfId="0" applyNumberFormat="1" applyFont="1" applyBorder="1"/>
    <xf numFmtId="3" fontId="40" fillId="0" borderId="25" xfId="0" applyNumberFormat="1" applyFont="1" applyBorder="1"/>
    <xf numFmtId="3" fontId="40" fillId="0" borderId="55" xfId="0" applyNumberFormat="1" applyFont="1" applyBorder="1"/>
    <xf numFmtId="3" fontId="40" fillId="0" borderId="24" xfId="0" applyNumberFormat="1" applyFont="1" applyBorder="1"/>
    <xf numFmtId="3" fontId="40" fillId="0" borderId="39" xfId="0" applyNumberFormat="1" applyFont="1" applyBorder="1"/>
    <xf numFmtId="0" fontId="38" fillId="0" borderId="26" xfId="0" applyFont="1" applyBorder="1"/>
    <xf numFmtId="0" fontId="38" fillId="0" borderId="24" xfId="0" applyFont="1" applyBorder="1"/>
    <xf numFmtId="0" fontId="38" fillId="0" borderId="25" xfId="0" applyFont="1" applyBorder="1" applyAlignment="1">
      <alignment horizontal="center"/>
    </xf>
    <xf numFmtId="0" fontId="38" fillId="0" borderId="26" xfId="0" applyFont="1" applyFill="1" applyBorder="1"/>
    <xf numFmtId="0" fontId="38" fillId="0" borderId="24" xfId="0" applyFont="1" applyFill="1" applyBorder="1"/>
    <xf numFmtId="0" fontId="38" fillId="0" borderId="25" xfId="0" applyFont="1" applyFill="1" applyBorder="1" applyAlignment="1">
      <alignment horizontal="center"/>
    </xf>
    <xf numFmtId="0" fontId="37" fillId="27" borderId="27" xfId="0" applyFont="1" applyFill="1" applyBorder="1"/>
    <xf numFmtId="0" fontId="37" fillId="27" borderId="28" xfId="0" applyFont="1" applyFill="1" applyBorder="1"/>
    <xf numFmtId="3" fontId="40" fillId="0" borderId="26" xfId="0" applyNumberFormat="1" applyFont="1" applyBorder="1"/>
    <xf numFmtId="3" fontId="40" fillId="0" borderId="40" xfId="0" applyNumberFormat="1" applyFont="1" applyBorder="1"/>
    <xf numFmtId="3" fontId="40" fillId="0" borderId="86" xfId="0" applyNumberFormat="1" applyFont="1" applyBorder="1"/>
    <xf numFmtId="3" fontId="40" fillId="0" borderId="41" xfId="0" applyNumberFormat="1" applyFont="1" applyBorder="1"/>
    <xf numFmtId="0" fontId="38" fillId="0" borderId="29" xfId="0" applyFont="1" applyBorder="1"/>
    <xf numFmtId="0" fontId="38" fillId="0" borderId="30" xfId="0" applyFont="1" applyBorder="1"/>
    <xf numFmtId="0" fontId="38" fillId="0" borderId="31" xfId="0" applyFont="1" applyBorder="1" applyAlignment="1">
      <alignment horizontal="center"/>
    </xf>
    <xf numFmtId="3" fontId="40" fillId="0" borderId="30" xfId="0" applyNumberFormat="1" applyFont="1" applyBorder="1"/>
    <xf numFmtId="3" fontId="40" fillId="0" borderId="31" xfId="0" applyNumberFormat="1" applyFont="1" applyBorder="1"/>
    <xf numFmtId="3" fontId="40" fillId="0" borderId="56" xfId="0" applyNumberFormat="1" applyFont="1" applyBorder="1"/>
    <xf numFmtId="3" fontId="40" fillId="0" borderId="42" xfId="0" applyNumberFormat="1" applyFont="1" applyBorder="1"/>
    <xf numFmtId="0" fontId="38" fillId="0" borderId="17" xfId="0" applyFont="1" applyBorder="1"/>
    <xf numFmtId="0" fontId="38" fillId="0" borderId="18" xfId="0" applyFont="1" applyBorder="1"/>
    <xf numFmtId="3" fontId="40" fillId="0" borderId="35" xfId="0" applyNumberFormat="1" applyFont="1" applyBorder="1"/>
    <xf numFmtId="3" fontId="40" fillId="0" borderId="18" xfId="0" applyNumberFormat="1" applyFont="1" applyBorder="1"/>
    <xf numFmtId="3" fontId="40" fillId="0" borderId="19" xfId="0" applyNumberFormat="1" applyFont="1" applyBorder="1"/>
    <xf numFmtId="0" fontId="42" fillId="0" borderId="15" xfId="0" applyFont="1" applyBorder="1" applyAlignment="1">
      <alignment horizontal="center"/>
    </xf>
    <xf numFmtId="0" fontId="42" fillId="0" borderId="0" xfId="0" applyFont="1"/>
    <xf numFmtId="0" fontId="42" fillId="0" borderId="17" xfId="0" applyFont="1" applyBorder="1"/>
    <xf numFmtId="0" fontId="37" fillId="0" borderId="18" xfId="0" applyFont="1" applyBorder="1"/>
    <xf numFmtId="0" fontId="42" fillId="0" borderId="19" xfId="0" applyFont="1" applyBorder="1" applyAlignment="1">
      <alignment horizontal="center"/>
    </xf>
    <xf numFmtId="0" fontId="38" fillId="0" borderId="0" xfId="0" applyFont="1"/>
    <xf numFmtId="0" fontId="41" fillId="0" borderId="0" xfId="0" applyFont="1"/>
    <xf numFmtId="0" fontId="40" fillId="0" borderId="0" xfId="0" applyFont="1"/>
    <xf numFmtId="14" fontId="40" fillId="0" borderId="0" xfId="0" applyNumberFormat="1" applyFont="1" applyAlignment="1">
      <alignment horizontal="left"/>
    </xf>
    <xf numFmtId="0" fontId="42" fillId="0" borderId="0" xfId="0" applyFont="1" applyAlignment="1">
      <alignment horizontal="center"/>
    </xf>
    <xf numFmtId="3" fontId="35" fillId="0" borderId="0" xfId="0" applyNumberFormat="1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35" fillId="0" borderId="0" xfId="0" applyFont="1"/>
    <xf numFmtId="3" fontId="50" fillId="0" borderId="0" xfId="0" applyNumberFormat="1" applyFont="1"/>
    <xf numFmtId="3" fontId="35" fillId="0" borderId="0" xfId="0" applyNumberFormat="1" applyFont="1" applyBorder="1"/>
    <xf numFmtId="0" fontId="51" fillId="30" borderId="0" xfId="0" applyFont="1" applyFill="1" applyAlignment="1">
      <alignment horizontal="right"/>
    </xf>
    <xf numFmtId="0" fontId="51" fillId="30" borderId="0" xfId="0" applyFont="1" applyFill="1"/>
    <xf numFmtId="10" fontId="14" fillId="0" borderId="38" xfId="0" applyNumberFormat="1" applyFont="1" applyBorder="1"/>
    <xf numFmtId="10" fontId="14" fillId="0" borderId="33" xfId="0" applyNumberFormat="1" applyFont="1" applyBorder="1"/>
    <xf numFmtId="10" fontId="14" fillId="0" borderId="39" xfId="0" applyNumberFormat="1" applyFont="1" applyBorder="1"/>
    <xf numFmtId="10" fontId="14" fillId="27" borderId="37" xfId="0" applyNumberFormat="1" applyFont="1" applyFill="1" applyBorder="1"/>
    <xf numFmtId="10" fontId="14" fillId="0" borderId="41" xfId="0" applyNumberFormat="1" applyFont="1" applyBorder="1"/>
    <xf numFmtId="10" fontId="14" fillId="0" borderId="42" xfId="0" applyNumberFormat="1" applyFont="1" applyBorder="1"/>
    <xf numFmtId="10" fontId="14" fillId="0" borderId="35" xfId="0" applyNumberFormat="1" applyFont="1" applyBorder="1"/>
    <xf numFmtId="3" fontId="14" fillId="31" borderId="38" xfId="0" applyNumberFormat="1" applyFont="1" applyFill="1" applyBorder="1"/>
    <xf numFmtId="3" fontId="17" fillId="31" borderId="39" xfId="0" applyNumberFormat="1" applyFont="1" applyFill="1" applyBorder="1"/>
    <xf numFmtId="3" fontId="14" fillId="31" borderId="39" xfId="0" applyNumberFormat="1" applyFont="1" applyFill="1" applyBorder="1"/>
    <xf numFmtId="3" fontId="14" fillId="31" borderId="41" xfId="0" applyNumberFormat="1" applyFont="1" applyFill="1" applyBorder="1"/>
    <xf numFmtId="3" fontId="14" fillId="31" borderId="42" xfId="0" applyNumberFormat="1" applyFont="1" applyFill="1" applyBorder="1"/>
    <xf numFmtId="3" fontId="14" fillId="31" borderId="35" xfId="0" applyNumberFormat="1" applyFont="1" applyFill="1" applyBorder="1"/>
    <xf numFmtId="10" fontId="17" fillId="0" borderId="39" xfId="0" applyNumberFormat="1" applyFont="1" applyFill="1" applyBorder="1"/>
    <xf numFmtId="10" fontId="14" fillId="0" borderId="39" xfId="0" applyNumberFormat="1" applyFont="1" applyFill="1" applyBorder="1"/>
    <xf numFmtId="10" fontId="14" fillId="29" borderId="41" xfId="0" applyNumberFormat="1" applyFont="1" applyFill="1" applyBorder="1"/>
    <xf numFmtId="10" fontId="14" fillId="29" borderId="42" xfId="0" applyNumberFormat="1" applyFont="1" applyFill="1" applyBorder="1"/>
    <xf numFmtId="10" fontId="14" fillId="29" borderId="35" xfId="0" applyNumberFormat="1" applyFont="1" applyFill="1" applyBorder="1"/>
    <xf numFmtId="10" fontId="17" fillId="0" borderId="39" xfId="0" applyNumberFormat="1" applyFont="1" applyBorder="1"/>
    <xf numFmtId="10" fontId="14" fillId="0" borderId="97" xfId="0" applyNumberFormat="1" applyFont="1" applyBorder="1"/>
    <xf numFmtId="10" fontId="14" fillId="0" borderId="39" xfId="90" applyNumberFormat="1" applyFont="1" applyBorder="1"/>
    <xf numFmtId="10" fontId="14" fillId="0" borderId="41" xfId="90" applyNumberFormat="1" applyFont="1" applyBorder="1"/>
    <xf numFmtId="10" fontId="14" fillId="0" borderId="39" xfId="40" applyNumberFormat="1" applyFont="1" applyBorder="1"/>
    <xf numFmtId="10" fontId="14" fillId="0" borderId="38" xfId="40" applyNumberFormat="1" applyFont="1" applyBorder="1"/>
    <xf numFmtId="10" fontId="14" fillId="0" borderId="41" xfId="40" applyNumberFormat="1" applyFont="1" applyBorder="1"/>
    <xf numFmtId="10" fontId="14" fillId="0" borderId="42" xfId="40" applyNumberFormat="1" applyFont="1" applyBorder="1"/>
    <xf numFmtId="10" fontId="40" fillId="27" borderId="37" xfId="0" applyNumberFormat="1" applyFont="1" applyFill="1" applyBorder="1"/>
    <xf numFmtId="10" fontId="40" fillId="0" borderId="38" xfId="0" applyNumberFormat="1" applyFont="1" applyBorder="1"/>
    <xf numFmtId="10" fontId="40" fillId="0" borderId="39" xfId="0" applyNumberFormat="1" applyFont="1" applyBorder="1"/>
    <xf numFmtId="10" fontId="40" fillId="0" borderId="98" xfId="0" applyNumberFormat="1" applyFont="1" applyBorder="1"/>
    <xf numFmtId="10" fontId="40" fillId="0" borderId="41" xfId="0" applyNumberFormat="1" applyFont="1" applyBorder="1"/>
    <xf numFmtId="10" fontId="40" fillId="0" borderId="42" xfId="0" applyNumberFormat="1" applyFont="1" applyBorder="1"/>
    <xf numFmtId="10" fontId="40" fillId="0" borderId="35" xfId="0" applyNumberFormat="1" applyFont="1" applyBorder="1"/>
    <xf numFmtId="10" fontId="4" fillId="0" borderId="39" xfId="0" applyNumberFormat="1" applyFont="1" applyBorder="1"/>
    <xf numFmtId="10" fontId="14" fillId="0" borderId="41" xfId="0" applyNumberFormat="1" applyFont="1" applyFill="1" applyBorder="1"/>
    <xf numFmtId="10" fontId="14" fillId="0" borderId="48" xfId="90" applyNumberFormat="1" applyFont="1" applyBorder="1"/>
    <xf numFmtId="10" fontId="14" fillId="0" borderId="50" xfId="90" applyNumberFormat="1" applyFont="1" applyBorder="1"/>
    <xf numFmtId="10" fontId="14" fillId="0" borderId="42" xfId="90" applyNumberFormat="1" applyFont="1" applyBorder="1"/>
    <xf numFmtId="3" fontId="14" fillId="31" borderId="39" xfId="90" applyNumberFormat="1" applyFont="1" applyFill="1" applyBorder="1"/>
    <xf numFmtId="3" fontId="14" fillId="31" borderId="39" xfId="40" applyNumberFormat="1" applyFont="1" applyFill="1" applyBorder="1"/>
    <xf numFmtId="3" fontId="40" fillId="31" borderId="38" xfId="0" applyNumberFormat="1" applyFont="1" applyFill="1" applyBorder="1"/>
    <xf numFmtId="3" fontId="40" fillId="31" borderId="39" xfId="0" applyNumberFormat="1" applyFont="1" applyFill="1" applyBorder="1"/>
    <xf numFmtId="3" fontId="40" fillId="31" borderId="98" xfId="0" applyNumberFormat="1" applyFont="1" applyFill="1" applyBorder="1"/>
    <xf numFmtId="3" fontId="4" fillId="31" borderId="39" xfId="0" applyNumberFormat="1" applyFont="1" applyFill="1" applyBorder="1"/>
    <xf numFmtId="3" fontId="14" fillId="31" borderId="48" xfId="90" applyNumberFormat="1" applyFont="1" applyFill="1" applyBorder="1"/>
    <xf numFmtId="3" fontId="14" fillId="31" borderId="50" xfId="90" applyNumberFormat="1" applyFont="1" applyFill="1" applyBorder="1"/>
    <xf numFmtId="3" fontId="14" fillId="31" borderId="38" xfId="90" applyNumberFormat="1" applyFont="1" applyFill="1" applyBorder="1"/>
    <xf numFmtId="3" fontId="14" fillId="31" borderId="41" xfId="90" applyNumberFormat="1" applyFont="1" applyFill="1" applyBorder="1"/>
    <xf numFmtId="3" fontId="14" fillId="31" borderId="38" xfId="40" applyNumberFormat="1" applyFont="1" applyFill="1" applyBorder="1"/>
    <xf numFmtId="3" fontId="14" fillId="31" borderId="41" xfId="40" applyNumberFormat="1" applyFont="1" applyFill="1" applyBorder="1"/>
    <xf numFmtId="3" fontId="14" fillId="31" borderId="42" xfId="40" applyNumberFormat="1" applyFont="1" applyFill="1" applyBorder="1"/>
    <xf numFmtId="3" fontId="40" fillId="31" borderId="41" xfId="0" applyNumberFormat="1" applyFont="1" applyFill="1" applyBorder="1"/>
    <xf numFmtId="3" fontId="40" fillId="31" borderId="42" xfId="0" applyNumberFormat="1" applyFont="1" applyFill="1" applyBorder="1"/>
    <xf numFmtId="3" fontId="40" fillId="31" borderId="35" xfId="0" applyNumberFormat="1" applyFont="1" applyFill="1" applyBorder="1"/>
    <xf numFmtId="3" fontId="14" fillId="31" borderId="42" xfId="90" applyNumberFormat="1" applyFont="1" applyFill="1" applyBorder="1"/>
    <xf numFmtId="3" fontId="14" fillId="29" borderId="39" xfId="0" applyNumberFormat="1" applyFont="1" applyFill="1" applyBorder="1"/>
    <xf numFmtId="3" fontId="14" fillId="0" borderId="99" xfId="0" applyNumberFormat="1" applyFont="1" applyBorder="1"/>
    <xf numFmtId="3" fontId="17" fillId="0" borderId="47" xfId="0" applyNumberFormat="1" applyFont="1" applyFill="1" applyBorder="1"/>
    <xf numFmtId="3" fontId="4" fillId="0" borderId="47" xfId="0" applyNumberFormat="1" applyFont="1" applyBorder="1"/>
    <xf numFmtId="3" fontId="4" fillId="0" borderId="100" xfId="0" applyNumberFormat="1" applyFont="1" applyBorder="1"/>
    <xf numFmtId="3" fontId="14" fillId="0" borderId="47" xfId="0" applyNumberFormat="1" applyFont="1" applyFill="1" applyBorder="1"/>
    <xf numFmtId="3" fontId="18" fillId="27" borderId="37" xfId="0" applyNumberFormat="1" applyFont="1" applyFill="1" applyBorder="1"/>
    <xf numFmtId="3" fontId="4" fillId="0" borderId="41" xfId="0" applyNumberFormat="1" applyFont="1" applyBorder="1"/>
    <xf numFmtId="3" fontId="14" fillId="0" borderId="101" xfId="90" applyNumberFormat="1" applyFont="1" applyBorder="1"/>
    <xf numFmtId="3" fontId="14" fillId="0" borderId="102" xfId="90" applyNumberFormat="1" applyFont="1" applyBorder="1"/>
    <xf numFmtId="3" fontId="14" fillId="0" borderId="103" xfId="90" applyNumberFormat="1" applyFont="1" applyBorder="1"/>
    <xf numFmtId="3" fontId="14" fillId="0" borderId="104" xfId="90" applyNumberFormat="1" applyFont="1" applyBorder="1"/>
    <xf numFmtId="3" fontId="14" fillId="0" borderId="60" xfId="0" applyNumberFormat="1" applyFont="1" applyBorder="1"/>
    <xf numFmtId="3" fontId="9" fillId="27" borderId="28" xfId="0" applyNumberFormat="1" applyFont="1" applyFill="1" applyBorder="1"/>
    <xf numFmtId="0" fontId="14" fillId="0" borderId="82" xfId="0" applyFont="1" applyBorder="1" applyAlignment="1">
      <alignment horizontal="center"/>
    </xf>
    <xf numFmtId="3" fontId="14" fillId="0" borderId="105" xfId="0" applyNumberFormat="1" applyFont="1" applyBorder="1"/>
    <xf numFmtId="3" fontId="16" fillId="0" borderId="41" xfId="0" applyNumberFormat="1" applyFont="1" applyBorder="1"/>
    <xf numFmtId="3" fontId="0" fillId="0" borderId="0" xfId="0" applyNumberFormat="1"/>
    <xf numFmtId="10" fontId="14" fillId="0" borderId="39" xfId="0" applyNumberFormat="1" applyFont="1" applyBorder="1" applyAlignment="1">
      <alignment horizontal="right"/>
    </xf>
    <xf numFmtId="3" fontId="46" fillId="0" borderId="0" xfId="0" applyNumberFormat="1" applyFont="1"/>
    <xf numFmtId="3" fontId="14" fillId="0" borderId="82" xfId="0" applyNumberFormat="1" applyFont="1" applyBorder="1"/>
    <xf numFmtId="0" fontId="18" fillId="0" borderId="33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3" fontId="52" fillId="0" borderId="41" xfId="0" applyNumberFormat="1" applyFont="1" applyBorder="1"/>
    <xf numFmtId="3" fontId="18" fillId="0" borderId="41" xfId="0" applyNumberFormat="1" applyFont="1" applyBorder="1"/>
    <xf numFmtId="3" fontId="18" fillId="0" borderId="42" xfId="0" applyNumberFormat="1" applyFont="1" applyBorder="1"/>
    <xf numFmtId="3" fontId="18" fillId="0" borderId="35" xfId="0" applyNumberFormat="1" applyFont="1" applyBorder="1"/>
    <xf numFmtId="0" fontId="18" fillId="0" borderId="0" xfId="0" applyFont="1"/>
    <xf numFmtId="3" fontId="18" fillId="28" borderId="43" xfId="0" applyNumberFormat="1" applyFont="1" applyFill="1" applyBorder="1"/>
    <xf numFmtId="0" fontId="18" fillId="0" borderId="43" xfId="0" applyFont="1" applyBorder="1"/>
    <xf numFmtId="0" fontId="53" fillId="0" borderId="0" xfId="0" applyFont="1"/>
    <xf numFmtId="3" fontId="17" fillId="0" borderId="78" xfId="0" applyNumberFormat="1" applyFont="1" applyBorder="1"/>
    <xf numFmtId="3" fontId="17" fillId="0" borderId="106" xfId="0" applyNumberFormat="1" applyFont="1" applyBorder="1"/>
    <xf numFmtId="3" fontId="14" fillId="0" borderId="78" xfId="0" applyNumberFormat="1" applyFont="1" applyBorder="1"/>
    <xf numFmtId="3" fontId="14" fillId="0" borderId="107" xfId="0" applyNumberFormat="1" applyFont="1" applyBorder="1"/>
    <xf numFmtId="3" fontId="14" fillId="0" borderId="106" xfId="0" applyNumberFormat="1" applyFont="1" applyBorder="1"/>
    <xf numFmtId="3" fontId="6" fillId="0" borderId="87" xfId="0" applyNumberFormat="1" applyFont="1" applyBorder="1"/>
    <xf numFmtId="3" fontId="6" fillId="0" borderId="60" xfId="0" applyNumberFormat="1" applyFont="1" applyBorder="1"/>
    <xf numFmtId="3" fontId="6" fillId="0" borderId="52" xfId="0" applyNumberFormat="1" applyFont="1" applyBorder="1"/>
    <xf numFmtId="3" fontId="14" fillId="0" borderId="108" xfId="0" applyNumberFormat="1" applyFont="1" applyBorder="1"/>
    <xf numFmtId="3" fontId="6" fillId="0" borderId="53" xfId="0" applyNumberFormat="1" applyFont="1" applyBorder="1"/>
    <xf numFmtId="3" fontId="6" fillId="0" borderId="79" xfId="0" applyNumberFormat="1" applyFont="1" applyBorder="1"/>
    <xf numFmtId="3" fontId="10" fillId="0" borderId="39" xfId="0" applyNumberFormat="1" applyFont="1" applyBorder="1"/>
    <xf numFmtId="3" fontId="6" fillId="0" borderId="80" xfId="0" applyNumberFormat="1" applyFont="1" applyBorder="1"/>
    <xf numFmtId="3" fontId="6" fillId="0" borderId="74" xfId="0" applyNumberFormat="1" applyFont="1" applyBorder="1"/>
    <xf numFmtId="3" fontId="10" fillId="0" borderId="82" xfId="0" applyNumberFormat="1" applyFont="1" applyBorder="1"/>
    <xf numFmtId="3" fontId="6" fillId="0" borderId="41" xfId="0" applyNumberFormat="1" applyFont="1" applyBorder="1"/>
    <xf numFmtId="3" fontId="6" fillId="0" borderId="98" xfId="0" applyNumberFormat="1" applyFont="1" applyBorder="1"/>
    <xf numFmtId="3" fontId="18" fillId="27" borderId="109" xfId="0" applyNumberFormat="1" applyFont="1" applyFill="1" applyBorder="1"/>
    <xf numFmtId="3" fontId="4" fillId="0" borderId="0" xfId="0" applyNumberFormat="1" applyFont="1"/>
    <xf numFmtId="0" fontId="54" fillId="0" borderId="0" xfId="0" applyFont="1"/>
    <xf numFmtId="0" fontId="14" fillId="0" borderId="0" xfId="0" applyFont="1" applyFill="1"/>
    <xf numFmtId="3" fontId="19" fillId="0" borderId="41" xfId="0" applyNumberFormat="1" applyFont="1" applyBorder="1"/>
    <xf numFmtId="3" fontId="19" fillId="0" borderId="41" xfId="40" applyNumberFormat="1" applyFont="1" applyBorder="1"/>
    <xf numFmtId="3" fontId="18" fillId="30" borderId="0" xfId="0" applyNumberFormat="1" applyFont="1" applyFill="1"/>
    <xf numFmtId="3" fontId="14" fillId="32" borderId="39" xfId="0" applyNumberFormat="1" applyFont="1" applyFill="1" applyBorder="1"/>
    <xf numFmtId="1" fontId="34" fillId="30" borderId="0" xfId="0" applyNumberFormat="1" applyFont="1" applyFill="1" applyAlignment="1">
      <alignment horizontal="right"/>
    </xf>
    <xf numFmtId="3" fontId="11" fillId="31" borderId="41" xfId="0" applyNumberFormat="1" applyFont="1" applyFill="1" applyBorder="1"/>
    <xf numFmtId="3" fontId="18" fillId="0" borderId="38" xfId="0" applyNumberFormat="1" applyFont="1" applyBorder="1"/>
    <xf numFmtId="3" fontId="14" fillId="0" borderId="0" xfId="0" applyNumberFormat="1" applyFont="1" applyFill="1"/>
    <xf numFmtId="3" fontId="8" fillId="30" borderId="0" xfId="0" applyNumberFormat="1" applyFont="1" applyFill="1"/>
    <xf numFmtId="3" fontId="10" fillId="30" borderId="0" xfId="0" applyNumberFormat="1" applyFont="1" applyFill="1"/>
    <xf numFmtId="3" fontId="4" fillId="0" borderId="26" xfId="0" applyNumberFormat="1" applyFont="1" applyBorder="1"/>
    <xf numFmtId="3" fontId="4" fillId="0" borderId="39" xfId="0" applyNumberFormat="1" applyFont="1" applyFill="1" applyBorder="1"/>
    <xf numFmtId="3" fontId="4" fillId="0" borderId="41" xfId="0" applyNumberFormat="1" applyFont="1" applyFill="1" applyBorder="1"/>
    <xf numFmtId="3" fontId="39" fillId="27" borderId="37" xfId="0" applyNumberFormat="1" applyFont="1" applyFill="1" applyBorder="1"/>
    <xf numFmtId="3" fontId="55" fillId="0" borderId="39" xfId="0" applyNumberFormat="1" applyFont="1" applyBorder="1"/>
    <xf numFmtId="3" fontId="24" fillId="0" borderId="39" xfId="0" applyNumberFormat="1" applyFont="1" applyFill="1" applyBorder="1"/>
    <xf numFmtId="3" fontId="14" fillId="0" borderId="43" xfId="0" applyNumberFormat="1" applyFont="1" applyBorder="1"/>
    <xf numFmtId="0" fontId="18" fillId="31" borderId="33" xfId="0" applyFont="1" applyFill="1" applyBorder="1" applyAlignment="1">
      <alignment horizontal="center"/>
    </xf>
    <xf numFmtId="0" fontId="18" fillId="31" borderId="35" xfId="0" applyFont="1" applyFill="1" applyBorder="1" applyAlignment="1">
      <alignment horizontal="center"/>
    </xf>
    <xf numFmtId="0" fontId="18" fillId="0" borderId="0" xfId="0" applyFont="1" applyAlignment="1">
      <alignment horizontal="right"/>
    </xf>
    <xf numFmtId="3" fontId="18" fillId="31" borderId="39" xfId="0" applyNumberFormat="1" applyFont="1" applyFill="1" applyBorder="1"/>
    <xf numFmtId="3" fontId="18" fillId="31" borderId="42" xfId="0" applyNumberFormat="1" applyFont="1" applyFill="1" applyBorder="1"/>
    <xf numFmtId="0" fontId="4" fillId="0" borderId="3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3" fontId="12" fillId="0" borderId="0" xfId="0" applyNumberFormat="1" applyFont="1" applyFill="1" applyBorder="1"/>
    <xf numFmtId="3" fontId="54" fillId="0" borderId="0" xfId="0" applyNumberFormat="1" applyFont="1"/>
    <xf numFmtId="3" fontId="12" fillId="0" borderId="0" xfId="0" applyNumberFormat="1" applyFont="1" applyFill="1"/>
    <xf numFmtId="3" fontId="19" fillId="0" borderId="52" xfId="0" applyNumberFormat="1" applyFont="1" applyBorder="1"/>
    <xf numFmtId="0" fontId="19" fillId="0" borderId="0" xfId="0" applyFont="1" applyFill="1"/>
    <xf numFmtId="3" fontId="14" fillId="0" borderId="38" xfId="0" applyNumberFormat="1" applyFont="1" applyFill="1" applyBorder="1"/>
    <xf numFmtId="3" fontId="14" fillId="0" borderId="23" xfId="0" applyNumberFormat="1" applyFont="1" applyFill="1" applyBorder="1"/>
    <xf numFmtId="3" fontId="14" fillId="0" borderId="73" xfId="0" applyNumberFormat="1" applyFont="1" applyFill="1" applyBorder="1"/>
    <xf numFmtId="3" fontId="14" fillId="0" borderId="30" xfId="0" applyNumberFormat="1" applyFont="1" applyFill="1" applyBorder="1"/>
    <xf numFmtId="3" fontId="14" fillId="0" borderId="31" xfId="0" applyNumberFormat="1" applyFont="1" applyFill="1" applyBorder="1"/>
    <xf numFmtId="3" fontId="14" fillId="0" borderId="56" xfId="0" applyNumberFormat="1" applyFont="1" applyFill="1" applyBorder="1"/>
    <xf numFmtId="3" fontId="14" fillId="27" borderId="27" xfId="0" applyNumberFormat="1" applyFont="1" applyFill="1" applyBorder="1"/>
    <xf numFmtId="3" fontId="14" fillId="0" borderId="87" xfId="90" applyNumberFormat="1" applyFont="1" applyBorder="1"/>
    <xf numFmtId="3" fontId="14" fillId="0" borderId="110" xfId="90" applyNumberFormat="1" applyFont="1" applyBorder="1"/>
    <xf numFmtId="0" fontId="12" fillId="0" borderId="0" xfId="0" applyFont="1" applyFill="1"/>
    <xf numFmtId="3" fontId="19" fillId="27" borderId="37" xfId="0" applyNumberFormat="1" applyFont="1" applyFill="1" applyBorder="1"/>
    <xf numFmtId="3" fontId="19" fillId="0" borderId="38" xfId="0" applyNumberFormat="1" applyFont="1" applyBorder="1"/>
    <xf numFmtId="3" fontId="19" fillId="0" borderId="39" xfId="0" applyNumberFormat="1" applyFont="1" applyBorder="1"/>
    <xf numFmtId="3" fontId="14" fillId="0" borderId="77" xfId="0" applyNumberFormat="1" applyFont="1" applyBorder="1"/>
    <xf numFmtId="3" fontId="9" fillId="27" borderId="76" xfId="0" applyNumberFormat="1" applyFont="1" applyFill="1" applyBorder="1"/>
    <xf numFmtId="3" fontId="14" fillId="0" borderId="79" xfId="0" applyNumberFormat="1" applyFont="1" applyBorder="1"/>
    <xf numFmtId="3" fontId="18" fillId="27" borderId="76" xfId="0" applyNumberFormat="1" applyFont="1" applyFill="1" applyBorder="1"/>
    <xf numFmtId="3" fontId="17" fillId="0" borderId="101" xfId="90" applyNumberFormat="1" applyFont="1" applyBorder="1"/>
    <xf numFmtId="3" fontId="17" fillId="0" borderId="24" xfId="90" applyNumberFormat="1" applyFont="1" applyBorder="1"/>
    <xf numFmtId="3" fontId="17" fillId="0" borderId="25" xfId="90" applyNumberFormat="1" applyFont="1" applyBorder="1"/>
    <xf numFmtId="3" fontId="17" fillId="0" borderId="55" xfId="90" applyNumberFormat="1" applyFont="1" applyBorder="1"/>
    <xf numFmtId="3" fontId="17" fillId="0" borderId="48" xfId="90" applyNumberFormat="1" applyFont="1" applyBorder="1"/>
    <xf numFmtId="3" fontId="17" fillId="0" borderId="25" xfId="90" applyNumberFormat="1" applyFont="1" applyFill="1" applyBorder="1"/>
    <xf numFmtId="3" fontId="17" fillId="0" borderId="48" xfId="90" applyNumberFormat="1" applyFont="1" applyFill="1" applyBorder="1"/>
    <xf numFmtId="0" fontId="14" fillId="0" borderId="75" xfId="0" applyFont="1" applyBorder="1" applyAlignment="1">
      <alignment horizontal="center"/>
    </xf>
    <xf numFmtId="0" fontId="14" fillId="0" borderId="81" xfId="0" applyFont="1" applyBorder="1" applyAlignment="1">
      <alignment horizontal="center"/>
    </xf>
    <xf numFmtId="3" fontId="14" fillId="0" borderId="77" xfId="0" applyNumberFormat="1" applyFont="1" applyFill="1" applyBorder="1"/>
    <xf numFmtId="3" fontId="17" fillId="0" borderId="79" xfId="0" applyNumberFormat="1" applyFont="1" applyBorder="1"/>
    <xf numFmtId="3" fontId="17" fillId="0" borderId="79" xfId="0" applyNumberFormat="1" applyFont="1" applyFill="1" applyBorder="1"/>
    <xf numFmtId="3" fontId="14" fillId="0" borderId="79" xfId="0" applyNumberFormat="1" applyFont="1" applyFill="1" applyBorder="1"/>
    <xf numFmtId="3" fontId="14" fillId="0" borderId="78" xfId="0" applyNumberFormat="1" applyFont="1" applyBorder="1" applyAlignment="1">
      <alignment horizontal="center"/>
    </xf>
    <xf numFmtId="3" fontId="14" fillId="0" borderId="81" xfId="0" applyNumberFormat="1" applyFont="1" applyBorder="1"/>
    <xf numFmtId="3" fontId="17" fillId="0" borderId="40" xfId="0" applyNumberFormat="1" applyFont="1" applyFill="1" applyBorder="1"/>
    <xf numFmtId="3" fontId="40" fillId="0" borderId="36" xfId="0" applyNumberFormat="1" applyFont="1" applyFill="1" applyBorder="1"/>
    <xf numFmtId="3" fontId="40" fillId="0" borderId="25" xfId="0" applyNumberFormat="1" applyFont="1" applyFill="1" applyBorder="1"/>
    <xf numFmtId="3" fontId="40" fillId="0" borderId="40" xfId="0" applyNumberFormat="1" applyFont="1" applyFill="1" applyBorder="1"/>
    <xf numFmtId="3" fontId="17" fillId="0" borderId="86" xfId="0" applyNumberFormat="1" applyFont="1" applyFill="1" applyBorder="1"/>
    <xf numFmtId="3" fontId="18" fillId="0" borderId="0" xfId="0" applyNumberFormat="1" applyFont="1" applyFill="1"/>
    <xf numFmtId="3" fontId="14" fillId="0" borderId="111" xfId="0" applyNumberFormat="1" applyFont="1" applyBorder="1"/>
    <xf numFmtId="3" fontId="14" fillId="0" borderId="112" xfId="0" applyNumberFormat="1" applyFont="1" applyBorder="1"/>
    <xf numFmtId="3" fontId="14" fillId="0" borderId="74" xfId="0" applyNumberFormat="1" applyFont="1" applyBorder="1"/>
    <xf numFmtId="3" fontId="4" fillId="0" borderId="113" xfId="0" applyNumberFormat="1" applyFont="1" applyBorder="1"/>
    <xf numFmtId="10" fontId="9" fillId="27" borderId="63" xfId="0" applyNumberFormat="1" applyFont="1" applyFill="1" applyBorder="1"/>
    <xf numFmtId="3" fontId="19" fillId="29" borderId="41" xfId="0" applyNumberFormat="1" applyFont="1" applyFill="1" applyBorder="1"/>
    <xf numFmtId="3" fontId="17" fillId="31" borderId="48" xfId="90" applyNumberFormat="1" applyFont="1" applyFill="1" applyBorder="1"/>
    <xf numFmtId="10" fontId="17" fillId="0" borderId="48" xfId="90" applyNumberFormat="1" applyFont="1" applyBorder="1"/>
    <xf numFmtId="0" fontId="76" fillId="0" borderId="21" xfId="0" applyFont="1" applyBorder="1"/>
    <xf numFmtId="0" fontId="76" fillId="0" borderId="26" xfId="0" applyFont="1" applyFill="1" applyBorder="1"/>
    <xf numFmtId="0" fontId="76" fillId="0" borderId="25" xfId="0" applyFont="1" applyFill="1" applyBorder="1" applyAlignment="1">
      <alignment horizontal="center"/>
    </xf>
    <xf numFmtId="3" fontId="12" fillId="0" borderId="39" xfId="0" applyNumberFormat="1" applyFont="1" applyBorder="1"/>
    <xf numFmtId="3" fontId="12" fillId="0" borderId="41" xfId="0" applyNumberFormat="1" applyFont="1" applyBorder="1"/>
    <xf numFmtId="3" fontId="12" fillId="0" borderId="47" xfId="0" applyNumberFormat="1" applyFont="1" applyBorder="1"/>
    <xf numFmtId="3" fontId="12" fillId="0" borderId="40" xfId="0" applyNumberFormat="1" applyFont="1" applyBorder="1"/>
    <xf numFmtId="3" fontId="12" fillId="0" borderId="86" xfId="0" applyNumberFormat="1" applyFont="1" applyBorder="1"/>
    <xf numFmtId="3" fontId="12" fillId="0" borderId="26" xfId="0" applyNumberFormat="1" applyFont="1" applyBorder="1"/>
    <xf numFmtId="3" fontId="12" fillId="31" borderId="39" xfId="0" applyNumberFormat="1" applyFont="1" applyFill="1" applyBorder="1"/>
    <xf numFmtId="10" fontId="12" fillId="0" borderId="39" xfId="0" applyNumberFormat="1" applyFont="1" applyBorder="1"/>
    <xf numFmtId="3" fontId="12" fillId="0" borderId="39" xfId="0" applyNumberFormat="1" applyFont="1" applyFill="1" applyBorder="1"/>
    <xf numFmtId="0" fontId="76" fillId="0" borderId="0" xfId="0" applyFont="1"/>
    <xf numFmtId="3" fontId="12" fillId="31" borderId="41" xfId="0" applyNumberFormat="1" applyFont="1" applyFill="1" applyBorder="1"/>
    <xf numFmtId="3" fontId="12" fillId="0" borderId="41" xfId="0" applyNumberFormat="1" applyFont="1" applyFill="1" applyBorder="1"/>
    <xf numFmtId="3" fontId="12" fillId="0" borderId="79" xfId="0" applyNumberFormat="1" applyFont="1" applyBorder="1"/>
    <xf numFmtId="3" fontId="12" fillId="0" borderId="36" xfId="0" applyNumberFormat="1" applyFont="1" applyBorder="1"/>
    <xf numFmtId="3" fontId="12" fillId="0" borderId="25" xfId="0" applyNumberFormat="1" applyFont="1" applyBorder="1"/>
    <xf numFmtId="3" fontId="12" fillId="0" borderId="55" xfId="0" applyNumberFormat="1" applyFont="1" applyBorder="1"/>
    <xf numFmtId="3" fontId="12" fillId="0" borderId="24" xfId="0" applyNumberFormat="1" applyFont="1" applyBorder="1"/>
    <xf numFmtId="10" fontId="12" fillId="0" borderId="39" xfId="0" applyNumberFormat="1" applyFont="1" applyFill="1" applyBorder="1"/>
    <xf numFmtId="3" fontId="12" fillId="0" borderId="78" xfId="0" applyNumberFormat="1" applyFont="1" applyBorder="1"/>
    <xf numFmtId="3" fontId="12" fillId="29" borderId="41" xfId="0" applyNumberFormat="1" applyFont="1" applyFill="1" applyBorder="1"/>
    <xf numFmtId="10" fontId="12" fillId="29" borderId="41" xfId="0" applyNumberFormat="1" applyFont="1" applyFill="1" applyBorder="1"/>
    <xf numFmtId="3" fontId="19" fillId="0" borderId="101" xfId="90" applyNumberFormat="1" applyFont="1" applyBorder="1"/>
    <xf numFmtId="3" fontId="19" fillId="0" borderId="24" xfId="90" applyNumberFormat="1" applyFont="1" applyBorder="1"/>
    <xf numFmtId="3" fontId="19" fillId="0" borderId="25" xfId="90" applyNumberFormat="1" applyFont="1" applyBorder="1"/>
    <xf numFmtId="3" fontId="19" fillId="0" borderId="55" xfId="90" applyNumberFormat="1" applyFont="1" applyBorder="1"/>
    <xf numFmtId="3" fontId="19" fillId="0" borderId="48" xfId="90" applyNumberFormat="1" applyFont="1" applyBorder="1"/>
    <xf numFmtId="3" fontId="19" fillId="31" borderId="48" xfId="90" applyNumberFormat="1" applyFont="1" applyFill="1" applyBorder="1"/>
    <xf numFmtId="10" fontId="19" fillId="0" borderId="48" xfId="90" applyNumberFormat="1" applyFont="1" applyBorder="1"/>
    <xf numFmtId="10" fontId="19" fillId="0" borderId="39" xfId="40" applyNumberFormat="1" applyFont="1" applyBorder="1"/>
    <xf numFmtId="3" fontId="77" fillId="0" borderId="39" xfId="0" applyNumberFormat="1" applyFont="1" applyBorder="1"/>
    <xf numFmtId="0" fontId="19" fillId="0" borderId="36" xfId="0" applyFont="1" applyBorder="1"/>
    <xf numFmtId="3" fontId="19" fillId="0" borderId="25" xfId="0" applyNumberFormat="1" applyFont="1" applyBorder="1"/>
    <xf numFmtId="0" fontId="19" fillId="0" borderId="55" xfId="0" applyFont="1" applyBorder="1"/>
    <xf numFmtId="0" fontId="19" fillId="0" borderId="25" xfId="0" applyFont="1" applyBorder="1"/>
    <xf numFmtId="0" fontId="19" fillId="0" borderId="24" xfId="0" applyFont="1" applyBorder="1"/>
    <xf numFmtId="3" fontId="19" fillId="31" borderId="39" xfId="40" applyNumberFormat="1" applyFont="1" applyFill="1" applyBorder="1"/>
    <xf numFmtId="3" fontId="19" fillId="0" borderId="39" xfId="40" applyNumberFormat="1" applyFont="1" applyBorder="1"/>
    <xf numFmtId="3" fontId="19" fillId="0" borderId="36" xfId="0" applyNumberFormat="1" applyFont="1" applyBorder="1"/>
    <xf numFmtId="3" fontId="19" fillId="0" borderId="55" xfId="0" applyNumberFormat="1" applyFont="1" applyBorder="1"/>
    <xf numFmtId="3" fontId="19" fillId="0" borderId="24" xfId="0" applyNumberFormat="1" applyFont="1" applyBorder="1"/>
    <xf numFmtId="3" fontId="19" fillId="31" borderId="39" xfId="0" applyNumberFormat="1" applyFont="1" applyFill="1" applyBorder="1"/>
    <xf numFmtId="10" fontId="19" fillId="0" borderId="39" xfId="0" applyNumberFormat="1" applyFont="1" applyBorder="1"/>
    <xf numFmtId="3" fontId="19" fillId="0" borderId="39" xfId="0" applyNumberFormat="1" applyFont="1" applyFill="1" applyBorder="1"/>
    <xf numFmtId="3" fontId="19" fillId="0" borderId="36" xfId="0" applyNumberFormat="1" applyFont="1" applyFill="1" applyBorder="1"/>
    <xf numFmtId="3" fontId="19" fillId="0" borderId="25" xfId="0" applyNumberFormat="1" applyFont="1" applyFill="1" applyBorder="1"/>
    <xf numFmtId="0" fontId="78" fillId="0" borderId="21" xfId="0" applyFont="1" applyBorder="1"/>
    <xf numFmtId="0" fontId="78" fillId="0" borderId="26" xfId="0" applyFont="1" applyFill="1" applyBorder="1"/>
    <xf numFmtId="0" fontId="78" fillId="0" borderId="25" xfId="0" applyFont="1" applyFill="1" applyBorder="1" applyAlignment="1">
      <alignment horizontal="center"/>
    </xf>
    <xf numFmtId="3" fontId="45" fillId="0" borderId="39" xfId="0" applyNumberFormat="1" applyFont="1" applyBorder="1"/>
    <xf numFmtId="3" fontId="45" fillId="0" borderId="36" xfId="0" applyNumberFormat="1" applyFont="1" applyBorder="1"/>
    <xf numFmtId="3" fontId="45" fillId="0" borderId="25" xfId="0" applyNumberFormat="1" applyFont="1" applyBorder="1"/>
    <xf numFmtId="3" fontId="45" fillId="0" borderId="55" xfId="0" applyNumberFormat="1" applyFont="1" applyBorder="1"/>
    <xf numFmtId="3" fontId="45" fillId="0" borderId="24" xfId="0" applyNumberFormat="1" applyFont="1" applyBorder="1"/>
    <xf numFmtId="3" fontId="45" fillId="31" borderId="39" xfId="0" applyNumberFormat="1" applyFont="1" applyFill="1" applyBorder="1"/>
    <xf numFmtId="10" fontId="45" fillId="0" borderId="39" xfId="0" applyNumberFormat="1" applyFont="1" applyBorder="1"/>
    <xf numFmtId="0" fontId="78" fillId="0" borderId="0" xfId="0" applyFont="1"/>
    <xf numFmtId="3" fontId="19" fillId="0" borderId="24" xfId="0" applyNumberFormat="1" applyFont="1" applyFill="1" applyBorder="1"/>
    <xf numFmtId="3" fontId="19" fillId="0" borderId="55" xfId="0" applyNumberFormat="1" applyFont="1" applyFill="1" applyBorder="1"/>
    <xf numFmtId="10" fontId="19" fillId="0" borderId="39" xfId="0" applyNumberFormat="1" applyFont="1" applyFill="1" applyBorder="1"/>
    <xf numFmtId="3" fontId="19" fillId="0" borderId="40" xfId="0" applyNumberFormat="1" applyFont="1" applyBorder="1"/>
    <xf numFmtId="3" fontId="19" fillId="0" borderId="103" xfId="90" applyNumberFormat="1" applyFont="1" applyBorder="1"/>
    <xf numFmtId="3" fontId="19" fillId="0" borderId="26" xfId="90" applyNumberFormat="1" applyFont="1" applyBorder="1"/>
    <xf numFmtId="3" fontId="19" fillId="0" borderId="40" xfId="90" applyNumberFormat="1" applyFont="1" applyBorder="1"/>
    <xf numFmtId="3" fontId="19" fillId="0" borderId="86" xfId="90" applyNumberFormat="1" applyFont="1" applyBorder="1"/>
    <xf numFmtId="3" fontId="19" fillId="31" borderId="39" xfId="90" applyNumberFormat="1" applyFont="1" applyFill="1" applyBorder="1"/>
    <xf numFmtId="3" fontId="19" fillId="0" borderId="39" xfId="90" applyNumberFormat="1" applyFont="1" applyBorder="1"/>
    <xf numFmtId="0" fontId="76" fillId="0" borderId="55" xfId="0" applyFont="1" applyFill="1" applyBorder="1" applyAlignment="1">
      <alignment horizontal="center"/>
    </xf>
    <xf numFmtId="10" fontId="19" fillId="0" borderId="41" xfId="40" applyNumberFormat="1" applyFont="1" applyBorder="1"/>
    <xf numFmtId="3" fontId="19" fillId="0" borderId="47" xfId="0" applyNumberFormat="1" applyFont="1" applyBorder="1"/>
    <xf numFmtId="3" fontId="19" fillId="0" borderId="86" xfId="0" applyNumberFormat="1" applyFont="1" applyBorder="1"/>
    <xf numFmtId="3" fontId="19" fillId="0" borderId="26" xfId="0" applyNumberFormat="1" applyFont="1" applyBorder="1"/>
    <xf numFmtId="3" fontId="19" fillId="31" borderId="41" xfId="40" applyNumberFormat="1" applyFont="1" applyFill="1" applyBorder="1"/>
    <xf numFmtId="3" fontId="19" fillId="31" borderId="41" xfId="0" applyNumberFormat="1" applyFont="1" applyFill="1" applyBorder="1"/>
    <xf numFmtId="3" fontId="45" fillId="0" borderId="40" xfId="0" applyNumberFormat="1" applyFont="1" applyBorder="1"/>
    <xf numFmtId="3" fontId="45" fillId="0" borderId="86" xfId="0" applyNumberFormat="1" applyFont="1" applyBorder="1"/>
    <xf numFmtId="3" fontId="45" fillId="0" borderId="26" xfId="0" applyNumberFormat="1" applyFont="1" applyBorder="1"/>
    <xf numFmtId="3" fontId="45" fillId="0" borderId="41" xfId="0" applyNumberFormat="1" applyFont="1" applyBorder="1"/>
    <xf numFmtId="10" fontId="45" fillId="0" borderId="41" xfId="0" applyNumberFormat="1" applyFont="1" applyBorder="1"/>
    <xf numFmtId="3" fontId="19" fillId="0" borderId="26" xfId="0" applyNumberFormat="1" applyFont="1" applyFill="1" applyBorder="1"/>
    <xf numFmtId="3" fontId="19" fillId="0" borderId="40" xfId="0" applyNumberFormat="1" applyFont="1" applyFill="1" applyBorder="1"/>
    <xf numFmtId="3" fontId="19" fillId="0" borderId="86" xfId="0" applyNumberFormat="1" applyFont="1" applyFill="1" applyBorder="1"/>
    <xf numFmtId="10" fontId="19" fillId="0" borderId="39" xfId="90" applyNumberFormat="1" applyFont="1" applyBorder="1"/>
    <xf numFmtId="10" fontId="19" fillId="0" borderId="41" xfId="0" applyNumberFormat="1" applyFont="1" applyBorder="1"/>
    <xf numFmtId="3" fontId="45" fillId="31" borderId="41" xfId="0" applyNumberFormat="1" applyFont="1" applyFill="1" applyBorder="1"/>
    <xf numFmtId="10" fontId="19" fillId="0" borderId="41" xfId="0" applyNumberFormat="1" applyFont="1" applyFill="1" applyBorder="1"/>
    <xf numFmtId="3" fontId="12" fillId="0" borderId="36" xfId="0" applyNumberFormat="1" applyFont="1" applyFill="1" applyBorder="1"/>
    <xf numFmtId="10" fontId="12" fillId="0" borderId="39" xfId="0" applyNumberFormat="1" applyFont="1" applyBorder="1" applyAlignment="1">
      <alignment horizontal="right"/>
    </xf>
    <xf numFmtId="3" fontId="12" fillId="0" borderId="87" xfId="90" applyNumberFormat="1" applyFont="1" applyBorder="1"/>
    <xf numFmtId="3" fontId="76" fillId="0" borderId="55" xfId="0" applyNumberFormat="1" applyFont="1" applyBorder="1"/>
    <xf numFmtId="3" fontId="76" fillId="0" borderId="25" xfId="0" applyNumberFormat="1" applyFont="1" applyBorder="1"/>
    <xf numFmtId="3" fontId="76" fillId="0" borderId="24" xfId="0" applyNumberFormat="1" applyFont="1" applyBorder="1"/>
    <xf numFmtId="3" fontId="12" fillId="0" borderId="25" xfId="0" applyNumberFormat="1" applyFont="1" applyFill="1" applyBorder="1"/>
    <xf numFmtId="3" fontId="12" fillId="0" borderId="55" xfId="0" applyNumberFormat="1" applyFont="1" applyFill="1" applyBorder="1"/>
    <xf numFmtId="3" fontId="12" fillId="0" borderId="24" xfId="0" applyNumberFormat="1" applyFont="1" applyFill="1" applyBorder="1"/>
    <xf numFmtId="0" fontId="76" fillId="0" borderId="24" xfId="0" applyFont="1" applyFill="1" applyBorder="1"/>
    <xf numFmtId="10" fontId="12" fillId="0" borderId="41" xfId="0" applyNumberFormat="1" applyFont="1" applyBorder="1"/>
    <xf numFmtId="3" fontId="12" fillId="0" borderId="26" xfId="0" applyNumberFormat="1" applyFont="1" applyFill="1" applyBorder="1"/>
    <xf numFmtId="3" fontId="12" fillId="0" borderId="40" xfId="0" applyNumberFormat="1" applyFont="1" applyFill="1" applyBorder="1"/>
    <xf numFmtId="3" fontId="12" fillId="0" borderId="86" xfId="0" applyNumberFormat="1" applyFont="1" applyFill="1" applyBorder="1"/>
    <xf numFmtId="3" fontId="12" fillId="0" borderId="26" xfId="90" applyNumberFormat="1" applyFont="1" applyBorder="1"/>
    <xf numFmtId="3" fontId="12" fillId="0" borderId="40" xfId="90" applyNumberFormat="1" applyFont="1" applyBorder="1"/>
    <xf numFmtId="3" fontId="12" fillId="0" borderId="86" xfId="90" applyNumberFormat="1" applyFont="1" applyBorder="1"/>
    <xf numFmtId="3" fontId="12" fillId="31" borderId="41" xfId="90" applyNumberFormat="1" applyFont="1" applyFill="1" applyBorder="1"/>
    <xf numFmtId="10" fontId="12" fillId="0" borderId="41" xfId="90" applyNumberFormat="1" applyFont="1" applyBorder="1"/>
    <xf numFmtId="3" fontId="11" fillId="31" borderId="39" xfId="0" applyNumberFormat="1" applyFont="1" applyFill="1" applyBorder="1"/>
    <xf numFmtId="0" fontId="12" fillId="0" borderId="114" xfId="0" applyFont="1" applyBorder="1"/>
    <xf numFmtId="0" fontId="14" fillId="0" borderId="115" xfId="0" applyFont="1" applyBorder="1"/>
    <xf numFmtId="0" fontId="0" fillId="0" borderId="115" xfId="0" applyBorder="1"/>
    <xf numFmtId="0" fontId="0" fillId="0" borderId="116" xfId="0" applyBorder="1"/>
    <xf numFmtId="0" fontId="4" fillId="0" borderId="114" xfId="0" applyFont="1" applyBorder="1"/>
    <xf numFmtId="3" fontId="14" fillId="0" borderId="117" xfId="0" applyNumberFormat="1" applyFont="1" applyBorder="1"/>
    <xf numFmtId="3" fontId="14" fillId="0" borderId="118" xfId="0" applyNumberFormat="1" applyFont="1" applyBorder="1"/>
    <xf numFmtId="3" fontId="14" fillId="0" borderId="119" xfId="0" applyNumberFormat="1" applyFont="1" applyBorder="1"/>
    <xf numFmtId="3" fontId="6" fillId="0" borderId="120" xfId="0" applyNumberFormat="1" applyFont="1" applyBorder="1"/>
    <xf numFmtId="3" fontId="6" fillId="0" borderId="116" xfId="0" applyNumberFormat="1" applyFont="1" applyBorder="1"/>
    <xf numFmtId="3" fontId="6" fillId="0" borderId="96" xfId="0" applyNumberFormat="1" applyFont="1" applyBorder="1"/>
    <xf numFmtId="3" fontId="18" fillId="0" borderId="121" xfId="0" applyNumberFormat="1" applyFont="1" applyBorder="1"/>
    <xf numFmtId="3" fontId="18" fillId="0" borderId="122" xfId="0" applyNumberFormat="1" applyFont="1" applyBorder="1"/>
    <xf numFmtId="0" fontId="4" fillId="30" borderId="114" xfId="0" applyFont="1" applyFill="1" applyBorder="1"/>
    <xf numFmtId="0" fontId="0" fillId="30" borderId="115" xfId="0" applyFill="1" applyBorder="1"/>
    <xf numFmtId="0" fontId="0" fillId="30" borderId="116" xfId="0" applyFill="1" applyBorder="1"/>
    <xf numFmtId="3" fontId="14" fillId="30" borderId="123" xfId="0" applyNumberFormat="1" applyFont="1" applyFill="1" applyBorder="1"/>
    <xf numFmtId="3" fontId="14" fillId="30" borderId="124" xfId="0" applyNumberFormat="1" applyFont="1" applyFill="1" applyBorder="1"/>
    <xf numFmtId="3" fontId="18" fillId="30" borderId="125" xfId="0" applyNumberFormat="1" applyFont="1" applyFill="1" applyBorder="1"/>
    <xf numFmtId="4" fontId="12" fillId="31" borderId="41" xfId="0" applyNumberFormat="1" applyFont="1" applyFill="1" applyBorder="1"/>
    <xf numFmtId="0" fontId="12" fillId="0" borderId="59" xfId="0" applyFont="1" applyBorder="1"/>
    <xf numFmtId="0" fontId="0" fillId="0" borderId="16" xfId="0" applyBorder="1"/>
    <xf numFmtId="0" fontId="3" fillId="0" borderId="16" xfId="0" applyFont="1" applyBorder="1" applyAlignment="1">
      <alignment horizontal="center"/>
    </xf>
    <xf numFmtId="3" fontId="14" fillId="0" borderId="69" xfId="0" applyNumberFormat="1" applyFont="1" applyBorder="1"/>
    <xf numFmtId="0" fontId="4" fillId="0" borderId="21" xfId="0" applyFont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17" xfId="0" applyFont="1" applyBorder="1"/>
    <xf numFmtId="0" fontId="0" fillId="0" borderId="18" xfId="0" applyBorder="1"/>
    <xf numFmtId="0" fontId="3" fillId="0" borderId="18" xfId="0" applyFont="1" applyBorder="1" applyAlignment="1">
      <alignment horizontal="center"/>
    </xf>
    <xf numFmtId="3" fontId="14" fillId="30" borderId="126" xfId="0" applyNumberFormat="1" applyFont="1" applyFill="1" applyBorder="1"/>
    <xf numFmtId="3" fontId="14" fillId="30" borderId="127" xfId="0" applyNumberFormat="1" applyFont="1" applyFill="1" applyBorder="1"/>
    <xf numFmtId="3" fontId="14" fillId="30" borderId="128" xfId="0" applyNumberFormat="1" applyFont="1" applyFill="1" applyBorder="1"/>
    <xf numFmtId="3" fontId="18" fillId="30" borderId="129" xfId="0" applyNumberFormat="1" applyFont="1" applyFill="1" applyBorder="1"/>
    <xf numFmtId="3" fontId="6" fillId="0" borderId="113" xfId="0" applyNumberFormat="1" applyFont="1" applyBorder="1"/>
    <xf numFmtId="0" fontId="4" fillId="0" borderId="16" xfId="0" applyFont="1" applyBorder="1"/>
    <xf numFmtId="0" fontId="4" fillId="0" borderId="0" xfId="0" applyFont="1" applyBorder="1"/>
    <xf numFmtId="0" fontId="4" fillId="0" borderId="18" xfId="0" applyFont="1" applyBorder="1"/>
    <xf numFmtId="0" fontId="14" fillId="0" borderId="18" xfId="0" applyFont="1" applyBorder="1"/>
    <xf numFmtId="3" fontId="14" fillId="33" borderId="121" xfId="0" applyNumberFormat="1" applyFont="1" applyFill="1" applyBorder="1"/>
    <xf numFmtId="3" fontId="14" fillId="33" borderId="122" xfId="0" applyNumberFormat="1" applyFont="1" applyFill="1" applyBorder="1"/>
    <xf numFmtId="3" fontId="14" fillId="33" borderId="125" xfId="0" applyNumberFormat="1" applyFont="1" applyFill="1" applyBorder="1"/>
    <xf numFmtId="3" fontId="11" fillId="0" borderId="118" xfId="0" applyNumberFormat="1" applyFont="1" applyBorder="1"/>
    <xf numFmtId="3" fontId="11" fillId="0" borderId="43" xfId="0" applyNumberFormat="1" applyFont="1" applyBorder="1"/>
    <xf numFmtId="3" fontId="14" fillId="0" borderId="122" xfId="0" applyNumberFormat="1" applyFont="1" applyBorder="1"/>
    <xf numFmtId="0" fontId="14" fillId="0" borderId="122" xfId="0" applyFont="1" applyBorder="1"/>
    <xf numFmtId="3" fontId="11" fillId="0" borderId="124" xfId="0" applyNumberFormat="1" applyFont="1" applyBorder="1"/>
    <xf numFmtId="3" fontId="14" fillId="0" borderId="125" xfId="0" applyNumberFormat="1" applyFont="1" applyBorder="1"/>
    <xf numFmtId="3" fontId="35" fillId="0" borderId="124" xfId="0" applyNumberFormat="1" applyFont="1" applyBorder="1"/>
    <xf numFmtId="3" fontId="35" fillId="0" borderId="118" xfId="0" applyNumberFormat="1" applyFont="1" applyBorder="1"/>
    <xf numFmtId="3" fontId="35" fillId="0" borderId="43" xfId="0" applyNumberFormat="1" applyFont="1" applyBorder="1"/>
    <xf numFmtId="0" fontId="14" fillId="0" borderId="124" xfId="0" applyFont="1" applyBorder="1"/>
    <xf numFmtId="3" fontId="14" fillId="33" borderId="118" xfId="0" applyNumberFormat="1" applyFont="1" applyFill="1" applyBorder="1"/>
    <xf numFmtId="3" fontId="14" fillId="0" borderId="124" xfId="0" applyNumberFormat="1" applyFont="1" applyBorder="1"/>
    <xf numFmtId="0" fontId="14" fillId="33" borderId="118" xfId="0" applyFont="1" applyFill="1" applyBorder="1"/>
    <xf numFmtId="3" fontId="17" fillId="32" borderId="39" xfId="0" applyNumberFormat="1" applyFont="1" applyFill="1" applyBorder="1"/>
    <xf numFmtId="3" fontId="17" fillId="27" borderId="39" xfId="0" applyNumberFormat="1" applyFont="1" applyFill="1" applyBorder="1"/>
    <xf numFmtId="0" fontId="4" fillId="0" borderId="16" xfId="0" applyFont="1" applyBorder="1" applyAlignment="1">
      <alignment horizontal="center"/>
    </xf>
    <xf numFmtId="0" fontId="14" fillId="0" borderId="21" xfId="0" applyFont="1" applyBorder="1"/>
    <xf numFmtId="0" fontId="4" fillId="0" borderId="0" xfId="0" applyFont="1" applyBorder="1" applyAlignment="1">
      <alignment horizontal="center"/>
    </xf>
    <xf numFmtId="0" fontId="14" fillId="0" borderId="17" xfId="0" applyFont="1" applyBorder="1"/>
    <xf numFmtId="0" fontId="4" fillId="0" borderId="18" xfId="0" applyFont="1" applyBorder="1" applyAlignment="1">
      <alignment horizontal="center"/>
    </xf>
    <xf numFmtId="3" fontId="19" fillId="0" borderId="0" xfId="0" applyNumberFormat="1" applyFont="1" applyFill="1"/>
    <xf numFmtId="0" fontId="12" fillId="0" borderId="130" xfId="0" applyFont="1" applyBorder="1"/>
    <xf numFmtId="0" fontId="14" fillId="0" borderId="131" xfId="0" applyFont="1" applyBorder="1"/>
    <xf numFmtId="0" fontId="4" fillId="0" borderId="131" xfId="0" applyFont="1" applyBorder="1" applyAlignment="1">
      <alignment horizontal="center"/>
    </xf>
    <xf numFmtId="0" fontId="4" fillId="0" borderId="131" xfId="0" applyFont="1" applyBorder="1"/>
    <xf numFmtId="3" fontId="14" fillId="0" borderId="131" xfId="0" applyNumberFormat="1" applyFont="1" applyBorder="1" applyAlignment="1"/>
    <xf numFmtId="3" fontId="11" fillId="0" borderId="131" xfId="0" applyNumberFormat="1" applyFont="1" applyBorder="1"/>
    <xf numFmtId="0" fontId="14" fillId="0" borderId="132" xfId="0" applyFont="1" applyBorder="1"/>
    <xf numFmtId="0" fontId="14" fillId="0" borderId="74" xfId="0" applyFont="1" applyBorder="1"/>
    <xf numFmtId="0" fontId="4" fillId="0" borderId="74" xfId="0" applyFont="1" applyBorder="1" applyAlignment="1">
      <alignment horizontal="center"/>
    </xf>
    <xf numFmtId="0" fontId="4" fillId="0" borderId="74" xfId="0" applyFont="1" applyBorder="1"/>
    <xf numFmtId="3" fontId="11" fillId="0" borderId="74" xfId="0" applyNumberFormat="1" applyFont="1" applyBorder="1"/>
    <xf numFmtId="0" fontId="14" fillId="0" borderId="133" xfId="0" applyFont="1" applyBorder="1"/>
    <xf numFmtId="0" fontId="14" fillId="0" borderId="26" xfId="0" applyFont="1" applyBorder="1"/>
    <xf numFmtId="0" fontId="4" fillId="0" borderId="26" xfId="0" applyFont="1" applyBorder="1" applyAlignment="1">
      <alignment horizontal="center"/>
    </xf>
    <xf numFmtId="0" fontId="4" fillId="0" borderId="26" xfId="0" applyFont="1" applyBorder="1"/>
    <xf numFmtId="3" fontId="14" fillId="0" borderId="26" xfId="0" applyNumberFormat="1" applyFont="1" applyBorder="1" applyAlignment="1"/>
    <xf numFmtId="3" fontId="11" fillId="0" borderId="26" xfId="0" applyNumberFormat="1" applyFont="1" applyBorder="1"/>
    <xf numFmtId="3" fontId="4" fillId="33" borderId="134" xfId="0" applyNumberFormat="1" applyFont="1" applyFill="1" applyBorder="1"/>
    <xf numFmtId="3" fontId="4" fillId="0" borderId="51" xfId="0" applyNumberFormat="1" applyFont="1" applyBorder="1"/>
    <xf numFmtId="3" fontId="4" fillId="0" borderId="135" xfId="0" applyNumberFormat="1" applyFont="1" applyBorder="1"/>
    <xf numFmtId="3" fontId="10" fillId="0" borderId="41" xfId="0" applyNumberFormat="1" applyFont="1" applyBorder="1"/>
    <xf numFmtId="3" fontId="10" fillId="0" borderId="129" xfId="0" applyNumberFormat="1" applyFont="1" applyBorder="1"/>
    <xf numFmtId="3" fontId="33" fillId="0" borderId="39" xfId="0" applyNumberFormat="1" applyFont="1" applyFill="1" applyBorder="1"/>
    <xf numFmtId="3" fontId="11" fillId="0" borderId="39" xfId="40" applyNumberFormat="1" applyFont="1" applyBorder="1"/>
    <xf numFmtId="3" fontId="33" fillId="0" borderId="39" xfId="0" applyNumberFormat="1" applyFont="1" applyBorder="1"/>
    <xf numFmtId="3" fontId="79" fillId="0" borderId="39" xfId="0" applyNumberFormat="1" applyFont="1" applyBorder="1"/>
    <xf numFmtId="3" fontId="11" fillId="0" borderId="39" xfId="0" applyNumberFormat="1" applyFont="1" applyBorder="1"/>
    <xf numFmtId="3" fontId="33" fillId="0" borderId="48" xfId="90" applyNumberFormat="1" applyFont="1" applyBorder="1"/>
    <xf numFmtId="3" fontId="79" fillId="31" borderId="39" xfId="0" applyNumberFormat="1" applyFont="1" applyFill="1" applyBorder="1"/>
    <xf numFmtId="3" fontId="11" fillId="31" borderId="38" xfId="0" applyNumberFormat="1" applyFont="1" applyFill="1" applyBorder="1"/>
    <xf numFmtId="3" fontId="11" fillId="0" borderId="87" xfId="0" applyNumberFormat="1" applyFont="1" applyBorder="1"/>
    <xf numFmtId="3" fontId="11" fillId="0" borderId="38" xfId="0" applyNumberFormat="1" applyFont="1" applyBorder="1"/>
    <xf numFmtId="3" fontId="54" fillId="0" borderId="41" xfId="0" applyNumberFormat="1" applyFont="1" applyBorder="1"/>
    <xf numFmtId="10" fontId="55" fillId="0" borderId="39" xfId="0" applyNumberFormat="1" applyFont="1" applyBorder="1"/>
    <xf numFmtId="10" fontId="17" fillId="0" borderId="39" xfId="40" applyNumberFormat="1" applyFont="1" applyBorder="1"/>
    <xf numFmtId="3" fontId="10" fillId="0" borderId="98" xfId="0" applyNumberFormat="1" applyFont="1" applyBorder="1"/>
    <xf numFmtId="3" fontId="8" fillId="0" borderId="99" xfId="0" applyNumberFormat="1" applyFont="1" applyBorder="1"/>
    <xf numFmtId="3" fontId="18" fillId="0" borderId="97" xfId="0" applyNumberFormat="1" applyFont="1" applyBorder="1"/>
    <xf numFmtId="3" fontId="18" fillId="0" borderId="99" xfId="0" applyNumberFormat="1" applyFont="1" applyBorder="1"/>
    <xf numFmtId="0" fontId="75" fillId="0" borderId="0" xfId="0" applyFont="1" applyFill="1" applyAlignment="1">
      <alignment horizontal="right"/>
    </xf>
    <xf numFmtId="0" fontId="75" fillId="0" borderId="0" xfId="0" applyFont="1" applyFill="1" applyAlignment="1">
      <alignment horizontal="left"/>
    </xf>
    <xf numFmtId="3" fontId="14" fillId="0" borderId="0" xfId="0" applyNumberFormat="1" applyFont="1" applyFill="1" applyAlignment="1">
      <alignment horizontal="right" wrapText="1"/>
    </xf>
    <xf numFmtId="0" fontId="0" fillId="0" borderId="0" xfId="0" applyAlignment="1">
      <alignment wrapText="1"/>
    </xf>
    <xf numFmtId="0" fontId="4" fillId="0" borderId="17" xfId="0" applyFont="1" applyBorder="1" applyAlignment="1">
      <alignment horizontal="center"/>
    </xf>
    <xf numFmtId="3" fontId="9" fillId="27" borderId="27" xfId="0" applyNumberFormat="1" applyFont="1" applyFill="1" applyBorder="1"/>
    <xf numFmtId="3" fontId="4" fillId="0" borderId="60" xfId="0" applyNumberFormat="1" applyFont="1" applyBorder="1"/>
    <xf numFmtId="3" fontId="4" fillId="0" borderId="17" xfId="0" applyNumberFormat="1" applyFont="1" applyBorder="1"/>
    <xf numFmtId="10" fontId="14" fillId="27" borderId="63" xfId="0" applyNumberFormat="1" applyFont="1" applyFill="1" applyBorder="1"/>
    <xf numFmtId="10" fontId="14" fillId="0" borderId="61" xfId="0" applyNumberFormat="1" applyFont="1" applyFill="1" applyBorder="1"/>
    <xf numFmtId="10" fontId="14" fillId="0" borderId="62" xfId="0" applyNumberFormat="1" applyFont="1" applyBorder="1"/>
    <xf numFmtId="3" fontId="14" fillId="27" borderId="63" xfId="0" applyNumberFormat="1" applyFont="1" applyFill="1" applyBorder="1"/>
    <xf numFmtId="3" fontId="12" fillId="0" borderId="52" xfId="0" applyNumberFormat="1" applyFont="1" applyBorder="1"/>
    <xf numFmtId="3" fontId="14" fillId="0" borderId="78" xfId="0" applyNumberFormat="1" applyFont="1" applyFill="1" applyBorder="1" applyAlignment="1">
      <alignment horizontal="center"/>
    </xf>
    <xf numFmtId="3" fontId="14" fillId="0" borderId="78" xfId="0" applyNumberFormat="1" applyFont="1" applyFill="1" applyBorder="1"/>
    <xf numFmtId="3" fontId="14" fillId="0" borderId="44" xfId="0" applyNumberFormat="1" applyFont="1" applyFill="1" applyBorder="1"/>
    <xf numFmtId="3" fontId="12" fillId="0" borderId="47" xfId="0" applyNumberFormat="1" applyFont="1" applyFill="1" applyBorder="1"/>
    <xf numFmtId="3" fontId="14" fillId="0" borderId="58" xfId="0" applyNumberFormat="1" applyFont="1" applyFill="1" applyBorder="1"/>
    <xf numFmtId="3" fontId="12" fillId="0" borderId="79" xfId="0" applyNumberFormat="1" applyFont="1" applyFill="1" applyBorder="1"/>
    <xf numFmtId="3" fontId="12" fillId="0" borderId="78" xfId="0" applyNumberFormat="1" applyFont="1" applyFill="1" applyBorder="1"/>
    <xf numFmtId="3" fontId="14" fillId="0" borderId="107" xfId="0" applyNumberFormat="1" applyFont="1" applyFill="1" applyBorder="1"/>
    <xf numFmtId="3" fontId="14" fillId="0" borderId="81" xfId="0" applyNumberFormat="1" applyFont="1" applyFill="1" applyBorder="1"/>
    <xf numFmtId="3" fontId="4" fillId="0" borderId="78" xfId="0" applyNumberFormat="1" applyFont="1" applyBorder="1"/>
    <xf numFmtId="3" fontId="14" fillId="0" borderId="44" xfId="90" applyNumberFormat="1" applyFont="1" applyBorder="1"/>
    <xf numFmtId="3" fontId="14" fillId="0" borderId="47" xfId="90" applyNumberFormat="1" applyFont="1" applyBorder="1"/>
    <xf numFmtId="3" fontId="12" fillId="0" borderId="47" xfId="90" applyNumberFormat="1" applyFont="1" applyBorder="1"/>
    <xf numFmtId="3" fontId="17" fillId="0" borderId="79" xfId="90" applyNumberFormat="1" applyFont="1" applyBorder="1"/>
    <xf numFmtId="3" fontId="36" fillId="0" borderId="79" xfId="90" applyNumberFormat="1" applyFont="1" applyBorder="1"/>
    <xf numFmtId="3" fontId="12" fillId="0" borderId="79" xfId="90" applyNumberFormat="1" applyFont="1" applyBorder="1"/>
    <xf numFmtId="3" fontId="14" fillId="0" borderId="79" xfId="90" applyNumberFormat="1" applyFont="1" applyBorder="1"/>
    <xf numFmtId="3" fontId="14" fillId="0" borderId="78" xfId="90" applyNumberFormat="1" applyFont="1" applyBorder="1"/>
    <xf numFmtId="3" fontId="12" fillId="0" borderId="78" xfId="90" applyNumberFormat="1" applyFont="1" applyBorder="1"/>
    <xf numFmtId="3" fontId="19" fillId="0" borderId="78" xfId="0" applyNumberFormat="1" applyFont="1" applyBorder="1"/>
    <xf numFmtId="3" fontId="19" fillId="0" borderId="0" xfId="0" applyNumberFormat="1" applyFont="1" applyBorder="1"/>
    <xf numFmtId="3" fontId="14" fillId="0" borderId="60" xfId="90" applyNumberFormat="1" applyFont="1" applyBorder="1"/>
    <xf numFmtId="3" fontId="14" fillId="0" borderId="52" xfId="90" applyNumberFormat="1" applyFont="1" applyBorder="1"/>
    <xf numFmtId="3" fontId="12" fillId="0" borderId="52" xfId="90" applyNumberFormat="1" applyFont="1" applyBorder="1"/>
    <xf numFmtId="3" fontId="14" fillId="27" borderId="85" xfId="0" applyNumberFormat="1" applyFont="1" applyFill="1" applyBorder="1"/>
    <xf numFmtId="0" fontId="16" fillId="0" borderId="55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3" fontId="9" fillId="27" borderId="68" xfId="0" applyNumberFormat="1" applyFont="1" applyFill="1" applyBorder="1"/>
    <xf numFmtId="3" fontId="4" fillId="0" borderId="69" xfId="0" applyNumberFormat="1" applyFont="1" applyBorder="1"/>
    <xf numFmtId="3" fontId="24" fillId="0" borderId="136" xfId="0" applyNumberFormat="1" applyFont="1" applyBorder="1" applyAlignment="1">
      <alignment horizontal="right"/>
    </xf>
    <xf numFmtId="0" fontId="4" fillId="0" borderId="66" xfId="0" applyFont="1" applyBorder="1" applyAlignment="1">
      <alignment horizontal="center" wrapText="1"/>
    </xf>
    <xf numFmtId="3" fontId="4" fillId="27" borderId="37" xfId="0" applyNumberFormat="1" applyFont="1" applyFill="1" applyBorder="1"/>
    <xf numFmtId="3" fontId="4" fillId="0" borderId="22" xfId="0" applyNumberFormat="1" applyFont="1" applyBorder="1"/>
    <xf numFmtId="3" fontId="4" fillId="0" borderId="64" xfId="0" applyNumberFormat="1" applyFont="1" applyBorder="1"/>
    <xf numFmtId="3" fontId="4" fillId="0" borderId="23" xfId="0" applyNumberFormat="1" applyFont="1" applyBorder="1"/>
    <xf numFmtId="3" fontId="24" fillId="0" borderId="26" xfId="0" applyNumberFormat="1" applyFont="1" applyBorder="1"/>
    <xf numFmtId="3" fontId="24" fillId="0" borderId="51" xfId="0" applyNumberFormat="1" applyFont="1" applyBorder="1"/>
    <xf numFmtId="3" fontId="24" fillId="0" borderId="65" xfId="0" applyNumberFormat="1" applyFont="1" applyBorder="1"/>
    <xf numFmtId="3" fontId="24" fillId="0" borderId="41" xfId="0" applyNumberFormat="1" applyFont="1" applyBorder="1"/>
    <xf numFmtId="3" fontId="24" fillId="0" borderId="24" xfId="0" applyNumberFormat="1" applyFont="1" applyBorder="1"/>
    <xf numFmtId="3" fontId="24" fillId="0" borderId="40" xfId="0" applyNumberFormat="1" applyFont="1" applyBorder="1"/>
    <xf numFmtId="3" fontId="4" fillId="0" borderId="136" xfId="0" applyNumberFormat="1" applyFont="1" applyBorder="1" applyAlignment="1">
      <alignment horizontal="right"/>
    </xf>
    <xf numFmtId="3" fontId="4" fillId="0" borderId="65" xfId="0" applyNumberFormat="1" applyFont="1" applyBorder="1"/>
    <xf numFmtId="3" fontId="4" fillId="0" borderId="24" xfId="0" applyNumberFormat="1" applyFont="1" applyBorder="1"/>
    <xf numFmtId="3" fontId="4" fillId="0" borderId="30" xfId="0" applyNumberFormat="1" applyFont="1" applyBorder="1"/>
    <xf numFmtId="3" fontId="4" fillId="0" borderId="18" xfId="0" applyNumberFormat="1" applyFont="1" applyBorder="1"/>
    <xf numFmtId="3" fontId="4" fillId="0" borderId="25" xfId="0" applyNumberFormat="1" applyFont="1" applyBorder="1"/>
    <xf numFmtId="3" fontId="18" fillId="0" borderId="39" xfId="0" applyNumberFormat="1" applyFont="1" applyBorder="1"/>
    <xf numFmtId="3" fontId="9" fillId="27" borderId="46" xfId="0" applyNumberFormat="1" applyFont="1" applyFill="1" applyBorder="1"/>
    <xf numFmtId="3" fontId="4" fillId="0" borderId="44" xfId="0" applyNumberFormat="1" applyFont="1" applyBorder="1"/>
    <xf numFmtId="3" fontId="4" fillId="0" borderId="36" xfId="0" applyNumberFormat="1" applyFont="1" applyBorder="1"/>
    <xf numFmtId="0" fontId="14" fillId="0" borderId="137" xfId="0" applyFont="1" applyBorder="1" applyAlignment="1">
      <alignment horizontal="center"/>
    </xf>
    <xf numFmtId="0" fontId="14" fillId="0" borderId="138" xfId="0" applyFont="1" applyBorder="1" applyAlignment="1">
      <alignment horizontal="center"/>
    </xf>
    <xf numFmtId="3" fontId="9" fillId="27" borderId="83" xfId="0" applyNumberFormat="1" applyFont="1" applyFill="1" applyBorder="1"/>
    <xf numFmtId="3" fontId="4" fillId="0" borderId="84" xfId="0" applyNumberFormat="1" applyFont="1" applyBorder="1"/>
    <xf numFmtId="3" fontId="24" fillId="0" borderId="78" xfId="0" applyNumberFormat="1" applyFont="1" applyBorder="1"/>
    <xf numFmtId="3" fontId="4" fillId="0" borderId="79" xfId="0" applyNumberFormat="1" applyFont="1" applyBorder="1"/>
    <xf numFmtId="0" fontId="19" fillId="0" borderId="33" xfId="0" applyFont="1" applyBorder="1" applyAlignment="1">
      <alignment horizontal="center"/>
    </xf>
    <xf numFmtId="0" fontId="74" fillId="0" borderId="0" xfId="0" applyFont="1"/>
    <xf numFmtId="3" fontId="19" fillId="0" borderId="105" xfId="0" applyNumberFormat="1" applyFont="1" applyBorder="1"/>
    <xf numFmtId="3" fontId="19" fillId="0" borderId="139" xfId="0" applyNumberFormat="1" applyFont="1" applyBorder="1"/>
    <xf numFmtId="3" fontId="19" fillId="0" borderId="97" xfId="0" applyNumberFormat="1" applyFont="1" applyBorder="1"/>
    <xf numFmtId="3" fontId="17" fillId="0" borderId="78" xfId="0" applyNumberFormat="1" applyFont="1" applyFill="1" applyBorder="1"/>
    <xf numFmtId="3" fontId="16" fillId="0" borderId="55" xfId="0" applyNumberFormat="1" applyFont="1" applyBorder="1"/>
    <xf numFmtId="0" fontId="80" fillId="0" borderId="26" xfId="0" applyFont="1" applyFill="1" applyBorder="1"/>
    <xf numFmtId="3" fontId="4" fillId="0" borderId="126" xfId="0" applyNumberFormat="1" applyFont="1" applyBorder="1"/>
    <xf numFmtId="3" fontId="19" fillId="0" borderId="79" xfId="0" applyNumberFormat="1" applyFont="1" applyBorder="1"/>
    <xf numFmtId="3" fontId="14" fillId="0" borderId="140" xfId="0" applyNumberFormat="1" applyFont="1" applyFill="1" applyBorder="1"/>
    <xf numFmtId="3" fontId="19" fillId="0" borderId="47" xfId="0" applyNumberFormat="1" applyFont="1" applyFill="1" applyBorder="1"/>
    <xf numFmtId="3" fontId="19" fillId="0" borderId="79" xfId="0" applyNumberFormat="1" applyFont="1" applyFill="1" applyBorder="1"/>
    <xf numFmtId="3" fontId="14" fillId="0" borderId="141" xfId="0" applyNumberFormat="1" applyFont="1" applyFill="1" applyBorder="1"/>
    <xf numFmtId="3" fontId="39" fillId="27" borderId="46" xfId="0" applyNumberFormat="1" applyFont="1" applyFill="1" applyBorder="1"/>
    <xf numFmtId="3" fontId="40" fillId="0" borderId="47" xfId="0" applyNumberFormat="1" applyFont="1" applyBorder="1"/>
    <xf numFmtId="3" fontId="45" fillId="0" borderId="47" xfId="0" applyNumberFormat="1" applyFont="1" applyBorder="1"/>
    <xf numFmtId="3" fontId="40" fillId="0" borderId="58" xfId="0" applyNumberFormat="1" applyFont="1" applyBorder="1"/>
    <xf numFmtId="3" fontId="39" fillId="27" borderId="76" xfId="0" applyNumberFormat="1" applyFont="1" applyFill="1" applyBorder="1"/>
    <xf numFmtId="3" fontId="40" fillId="0" borderId="77" xfId="0" applyNumberFormat="1" applyFont="1" applyFill="1" applyBorder="1"/>
    <xf numFmtId="3" fontId="40" fillId="0" borderId="79" xfId="0" applyNumberFormat="1" applyFont="1" applyBorder="1"/>
    <xf numFmtId="3" fontId="40" fillId="0" borderId="79" xfId="0" applyNumberFormat="1" applyFont="1" applyFill="1" applyBorder="1"/>
    <xf numFmtId="3" fontId="45" fillId="0" borderId="79" xfId="0" applyNumberFormat="1" applyFont="1" applyBorder="1"/>
    <xf numFmtId="3" fontId="40" fillId="0" borderId="78" xfId="0" applyNumberFormat="1" applyFont="1" applyBorder="1"/>
    <xf numFmtId="3" fontId="45" fillId="0" borderId="78" xfId="0" applyNumberFormat="1" applyFont="1" applyBorder="1"/>
    <xf numFmtId="3" fontId="40" fillId="0" borderId="78" xfId="0" applyNumberFormat="1" applyFont="1" applyBorder="1" applyAlignment="1">
      <alignment horizontal="center"/>
    </xf>
    <xf numFmtId="3" fontId="40" fillId="0" borderId="107" xfId="0" applyNumberFormat="1" applyFont="1" applyBorder="1"/>
    <xf numFmtId="3" fontId="40" fillId="0" borderId="81" xfId="0" applyNumberFormat="1" applyFont="1" applyBorder="1"/>
    <xf numFmtId="3" fontId="18" fillId="27" borderId="76" xfId="0" applyNumberFormat="1" applyFont="1" applyFill="1" applyBorder="1" applyAlignment="1"/>
    <xf numFmtId="3" fontId="4" fillId="0" borderId="77" xfId="40" applyNumberFormat="1" applyFont="1" applyBorder="1"/>
    <xf numFmtId="3" fontId="4" fillId="0" borderId="78" xfId="40" applyNumberFormat="1" applyFont="1" applyFill="1" applyBorder="1"/>
    <xf numFmtId="3" fontId="4" fillId="0" borderId="79" xfId="40" applyNumberFormat="1" applyFont="1" applyFill="1" applyBorder="1"/>
    <xf numFmtId="3" fontId="4" fillId="0" borderId="79" xfId="40" applyNumberFormat="1" applyFont="1" applyBorder="1"/>
    <xf numFmtId="3" fontId="12" fillId="0" borderId="79" xfId="40" applyNumberFormat="1" applyFont="1" applyBorder="1"/>
    <xf numFmtId="3" fontId="4" fillId="0" borderId="78" xfId="40" applyNumberFormat="1" applyFont="1" applyBorder="1"/>
    <xf numFmtId="3" fontId="12" fillId="0" borderId="78" xfId="40" applyNumberFormat="1" applyFont="1" applyBorder="1"/>
    <xf numFmtId="3" fontId="4" fillId="0" borderId="107" xfId="40" applyNumberFormat="1" applyFont="1" applyBorder="1"/>
    <xf numFmtId="3" fontId="17" fillId="0" borderId="78" xfId="0" applyNumberFormat="1" applyFont="1" applyFill="1" applyBorder="1" applyProtection="1">
      <protection locked="0"/>
    </xf>
    <xf numFmtId="3" fontId="4" fillId="0" borderId="47" xfId="0" applyNumberFormat="1" applyFont="1" applyFill="1" applyBorder="1"/>
    <xf numFmtId="3" fontId="1" fillId="0" borderId="0" xfId="0" applyNumberFormat="1" applyFont="1"/>
    <xf numFmtId="0" fontId="11" fillId="0" borderId="0" xfId="0" applyFont="1" applyFill="1"/>
    <xf numFmtId="0" fontId="11" fillId="0" borderId="0" xfId="0" applyFont="1"/>
    <xf numFmtId="0" fontId="16" fillId="0" borderId="0" xfId="0" applyFont="1" applyFill="1"/>
    <xf numFmtId="0" fontId="81" fillId="0" borderId="0" xfId="0" applyFont="1" applyFill="1"/>
    <xf numFmtId="3" fontId="19" fillId="28" borderId="0" xfId="0" applyNumberFormat="1" applyFont="1" applyFill="1"/>
    <xf numFmtId="0" fontId="19" fillId="28" borderId="0" xfId="0" applyFont="1" applyFill="1"/>
    <xf numFmtId="3" fontId="19" fillId="28" borderId="43" xfId="0" applyNumberFormat="1" applyFont="1" applyFill="1" applyBorder="1"/>
    <xf numFmtId="3" fontId="83" fillId="0" borderId="0" xfId="0" applyNumberFormat="1" applyFont="1"/>
    <xf numFmtId="0" fontId="85" fillId="0" borderId="0" xfId="0" applyFont="1" applyFill="1"/>
    <xf numFmtId="3" fontId="83" fillId="0" borderId="43" xfId="0" applyNumberFormat="1" applyFont="1" applyFill="1" applyBorder="1"/>
    <xf numFmtId="0" fontId="84" fillId="0" borderId="0" xfId="0" applyFont="1"/>
    <xf numFmtId="0" fontId="83" fillId="0" borderId="0" xfId="0" applyFont="1"/>
    <xf numFmtId="0" fontId="13" fillId="0" borderId="0" xfId="0" applyFont="1" applyAlignment="1">
      <alignment wrapText="1"/>
    </xf>
    <xf numFmtId="0" fontId="86" fillId="0" borderId="43" xfId="0" applyFont="1" applyBorder="1"/>
    <xf numFmtId="0" fontId="12" fillId="0" borderId="0" xfId="0" applyFont="1" applyBorder="1"/>
    <xf numFmtId="0" fontId="0" fillId="0" borderId="0" xfId="0" applyFont="1"/>
    <xf numFmtId="3" fontId="12" fillId="29" borderId="78" xfId="0" applyNumberFormat="1" applyFont="1" applyFill="1" applyBorder="1"/>
    <xf numFmtId="3" fontId="40" fillId="0" borderId="0" xfId="0" applyNumberFormat="1" applyFont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3" fontId="17" fillId="0" borderId="0" xfId="0" applyNumberFormat="1" applyFont="1" applyFill="1" applyBorder="1"/>
    <xf numFmtId="3" fontId="14" fillId="0" borderId="78" xfId="0" applyNumberFormat="1" applyFont="1" applyBorder="1" applyAlignment="1">
      <alignment horizontal="right"/>
    </xf>
    <xf numFmtId="3" fontId="4" fillId="0" borderId="136" xfId="0" applyNumberFormat="1" applyFont="1" applyFill="1" applyBorder="1" applyAlignment="1">
      <alignment horizontal="right"/>
    </xf>
    <xf numFmtId="4" fontId="14" fillId="0" borderId="0" xfId="90" applyNumberFormat="1" applyFont="1" applyAlignment="1" applyProtection="1">
      <alignment horizontal="right"/>
      <protection locked="0"/>
    </xf>
    <xf numFmtId="0" fontId="14" fillId="0" borderId="0" xfId="90" applyNumberFormat="1" applyFont="1" applyProtection="1">
      <protection locked="0"/>
    </xf>
    <xf numFmtId="3" fontId="40" fillId="0" borderId="0" xfId="0" applyNumberFormat="1" applyFont="1" applyFill="1"/>
    <xf numFmtId="3" fontId="14" fillId="0" borderId="0" xfId="90" applyNumberFormat="1" applyFont="1" applyAlignment="1" applyProtection="1">
      <alignment horizontal="right"/>
      <protection locked="0"/>
    </xf>
    <xf numFmtId="0" fontId="90" fillId="0" borderId="0" xfId="0" applyFont="1" applyBorder="1"/>
    <xf numFmtId="3" fontId="90" fillId="0" borderId="0" xfId="0" applyNumberFormat="1" applyFont="1" applyBorder="1"/>
    <xf numFmtId="0" fontId="76" fillId="0" borderId="0" xfId="0" applyFont="1" applyBorder="1"/>
    <xf numFmtId="3" fontId="8" fillId="0" borderId="0" xfId="0" applyNumberFormat="1" applyFont="1"/>
    <xf numFmtId="3" fontId="4" fillId="0" borderId="78" xfId="0" applyNumberFormat="1" applyFont="1" applyFill="1" applyBorder="1"/>
    <xf numFmtId="3" fontId="89" fillId="0" borderId="0" xfId="0" applyNumberFormat="1" applyFont="1" applyFill="1"/>
    <xf numFmtId="0" fontId="89" fillId="0" borderId="0" xfId="0" applyFont="1" applyFill="1"/>
    <xf numFmtId="3" fontId="17" fillId="0" borderId="0" xfId="0" applyNumberFormat="1" applyFont="1"/>
    <xf numFmtId="0" fontId="4" fillId="0" borderId="0" xfId="0" applyFont="1" applyFill="1"/>
    <xf numFmtId="0" fontId="136" fillId="0" borderId="32" xfId="62" applyFont="1" applyBorder="1" applyAlignment="1">
      <alignment horizontal="center"/>
    </xf>
    <xf numFmtId="0" fontId="136" fillId="0" borderId="15" xfId="62" applyFont="1" applyBorder="1" applyAlignment="1">
      <alignment horizontal="center"/>
    </xf>
    <xf numFmtId="0" fontId="137" fillId="0" borderId="61" xfId="62" applyFont="1" applyBorder="1" applyAlignment="1">
      <alignment horizontal="left"/>
    </xf>
    <xf numFmtId="0" fontId="138" fillId="0" borderId="75" xfId="62" applyFont="1" applyBorder="1" applyAlignment="1">
      <alignment horizontal="center"/>
    </xf>
    <xf numFmtId="0" fontId="138" fillId="0" borderId="16" xfId="62" applyFont="1" applyBorder="1" applyAlignment="1">
      <alignment horizontal="center"/>
    </xf>
    <xf numFmtId="0" fontId="139" fillId="0" borderId="32" xfId="62" applyFont="1" applyBorder="1" applyAlignment="1">
      <alignment horizontal="center"/>
    </xf>
    <xf numFmtId="0" fontId="137" fillId="0" borderId="33" xfId="62" applyFont="1" applyBorder="1" applyAlignment="1">
      <alignment horizontal="center"/>
    </xf>
    <xf numFmtId="0" fontId="136" fillId="0" borderId="0" xfId="62" applyFont="1"/>
    <xf numFmtId="0" fontId="136" fillId="0" borderId="17" xfId="62" applyFont="1" applyBorder="1"/>
    <xf numFmtId="0" fontId="138" fillId="0" borderId="18" xfId="62" applyFont="1" applyBorder="1"/>
    <xf numFmtId="0" fontId="140" fillId="0" borderId="18" xfId="62" applyFont="1" applyBorder="1"/>
    <xf numFmtId="0" fontId="136" fillId="0" borderId="19" xfId="62" applyFont="1" applyBorder="1" applyAlignment="1">
      <alignment horizontal="center"/>
    </xf>
    <xf numFmtId="0" fontId="138" fillId="0" borderId="62" xfId="62" applyFont="1" applyBorder="1" applyAlignment="1">
      <alignment horizontal="left"/>
    </xf>
    <xf numFmtId="0" fontId="138" fillId="0" borderId="81" xfId="62" applyFont="1" applyBorder="1" applyAlignment="1">
      <alignment horizontal="center"/>
    </xf>
    <xf numFmtId="0" fontId="138" fillId="0" borderId="18" xfId="62" applyFont="1" applyBorder="1" applyAlignment="1">
      <alignment horizontal="center"/>
    </xf>
    <xf numFmtId="0" fontId="139" fillId="0" borderId="34" xfId="62" applyFont="1" applyBorder="1" applyAlignment="1">
      <alignment horizontal="center"/>
    </xf>
    <xf numFmtId="0" fontId="139" fillId="0" borderId="18" xfId="62" applyFont="1" applyBorder="1" applyAlignment="1">
      <alignment horizontal="center"/>
    </xf>
    <xf numFmtId="0" fontId="139" fillId="0" borderId="19" xfId="62" applyFont="1" applyBorder="1" applyAlignment="1">
      <alignment horizontal="center"/>
    </xf>
    <xf numFmtId="0" fontId="137" fillId="0" borderId="35" xfId="62" applyFont="1" applyBorder="1" applyAlignment="1">
      <alignment horizontal="center"/>
    </xf>
    <xf numFmtId="0" fontId="138" fillId="27" borderId="17" xfId="62" applyFont="1" applyFill="1" applyBorder="1"/>
    <xf numFmtId="0" fontId="138" fillId="27" borderId="18" xfId="62" applyFont="1" applyFill="1" applyBorder="1"/>
    <xf numFmtId="0" fontId="139" fillId="27" borderId="20" xfId="62" applyFont="1" applyFill="1" applyBorder="1" applyAlignment="1">
      <alignment horizontal="center"/>
    </xf>
    <xf numFmtId="0" fontId="141" fillId="27" borderId="62" xfId="62" applyFont="1" applyFill="1" applyBorder="1" applyAlignment="1">
      <alignment horizontal="left"/>
    </xf>
    <xf numFmtId="3" fontId="138" fillId="27" borderId="76" xfId="62" applyNumberFormat="1" applyFont="1" applyFill="1" applyBorder="1"/>
    <xf numFmtId="3" fontId="138" fillId="27" borderId="28" xfId="62" applyNumberFormat="1" applyFont="1" applyFill="1" applyBorder="1"/>
    <xf numFmtId="3" fontId="142" fillId="27" borderId="28" xfId="62" applyNumberFormat="1" applyFont="1" applyFill="1" applyBorder="1"/>
    <xf numFmtId="3" fontId="142" fillId="27" borderId="20" xfId="62" applyNumberFormat="1" applyFont="1" applyFill="1" applyBorder="1"/>
    <xf numFmtId="3" fontId="137" fillId="27" borderId="37" xfId="62" applyNumberFormat="1" applyFont="1" applyFill="1" applyBorder="1"/>
    <xf numFmtId="0" fontId="139" fillId="0" borderId="21" xfId="62" applyFont="1" applyBorder="1"/>
    <xf numFmtId="0" fontId="139" fillId="0" borderId="22" xfId="62" applyFont="1" applyBorder="1"/>
    <xf numFmtId="0" fontId="139" fillId="0" borderId="23" xfId="62" applyFont="1" applyBorder="1" applyAlignment="1">
      <alignment horizontal="center"/>
    </xf>
    <xf numFmtId="0" fontId="137" fillId="0" borderId="64" xfId="62" applyFont="1" applyBorder="1" applyAlignment="1">
      <alignment horizontal="left"/>
    </xf>
    <xf numFmtId="3" fontId="136" fillId="0" borderId="77" xfId="62" applyNumberFormat="1" applyFont="1" applyBorder="1"/>
    <xf numFmtId="3" fontId="139" fillId="0" borderId="22" xfId="62" applyNumberFormat="1" applyFont="1" applyBorder="1"/>
    <xf numFmtId="3" fontId="139" fillId="0" borderId="23" xfId="62" applyNumberFormat="1" applyFont="1" applyBorder="1"/>
    <xf numFmtId="3" fontId="137" fillId="0" borderId="38" xfId="62" applyNumberFormat="1" applyFont="1" applyBorder="1"/>
    <xf numFmtId="0" fontId="139" fillId="0" borderId="0" xfId="62" applyFont="1"/>
    <xf numFmtId="0" fontId="143" fillId="0" borderId="21" xfId="62" applyFont="1" applyBorder="1"/>
    <xf numFmtId="0" fontId="143" fillId="0" borderId="0" xfId="62" applyFont="1" applyBorder="1"/>
    <xf numFmtId="0" fontId="143" fillId="0" borderId="24" xfId="62" applyFont="1" applyBorder="1"/>
    <xf numFmtId="0" fontId="143" fillId="0" borderId="25" xfId="62" applyFont="1" applyBorder="1" applyAlignment="1">
      <alignment horizontal="center"/>
    </xf>
    <xf numFmtId="0" fontId="144" fillId="0" borderId="48" xfId="62" applyFont="1" applyBorder="1" applyAlignment="1">
      <alignment horizontal="left"/>
    </xf>
    <xf numFmtId="3" fontId="145" fillId="0" borderId="79" xfId="62" applyNumberFormat="1" applyFont="1" applyBorder="1"/>
    <xf numFmtId="3" fontId="143" fillId="0" borderId="24" xfId="62" applyNumberFormat="1" applyFont="1" applyBorder="1"/>
    <xf numFmtId="3" fontId="143" fillId="0" borderId="36" xfId="62" applyNumberFormat="1" applyFont="1" applyBorder="1"/>
    <xf numFmtId="3" fontId="143" fillId="0" borderId="25" xfId="62" applyNumberFormat="1" applyFont="1" applyBorder="1"/>
    <xf numFmtId="3" fontId="144" fillId="0" borderId="39" xfId="62" applyNumberFormat="1" applyFont="1" applyBorder="1"/>
    <xf numFmtId="0" fontId="143" fillId="0" borderId="0" xfId="62" applyFont="1"/>
    <xf numFmtId="0" fontId="143" fillId="0" borderId="0" xfId="62" applyFont="1" applyAlignment="1">
      <alignment horizontal="center" wrapText="1"/>
    </xf>
    <xf numFmtId="0" fontId="144" fillId="0" borderId="21" xfId="62" applyFont="1" applyBorder="1"/>
    <xf numFmtId="0" fontId="144" fillId="0" borderId="0" xfId="62" applyFont="1" applyBorder="1"/>
    <xf numFmtId="0" fontId="144" fillId="32" borderId="24" xfId="62" applyFont="1" applyFill="1" applyBorder="1"/>
    <xf numFmtId="0" fontId="144" fillId="32" borderId="25" xfId="62" applyFont="1" applyFill="1" applyBorder="1" applyAlignment="1">
      <alignment horizontal="center"/>
    </xf>
    <xf numFmtId="0" fontId="144" fillId="32" borderId="48" xfId="62" applyFont="1" applyFill="1" applyBorder="1" applyAlignment="1">
      <alignment horizontal="left"/>
    </xf>
    <xf numFmtId="3" fontId="144" fillId="32" borderId="79" xfId="62" applyNumberFormat="1" applyFont="1" applyFill="1" applyBorder="1"/>
    <xf numFmtId="3" fontId="144" fillId="32" borderId="24" xfId="62" applyNumberFormat="1" applyFont="1" applyFill="1" applyBorder="1"/>
    <xf numFmtId="3" fontId="144" fillId="32" borderId="36" xfId="62" applyNumberFormat="1" applyFont="1" applyFill="1" applyBorder="1"/>
    <xf numFmtId="3" fontId="144" fillId="32" borderId="25" xfId="62" applyNumberFormat="1" applyFont="1" applyFill="1" applyBorder="1"/>
    <xf numFmtId="0" fontId="144" fillId="0" borderId="0" xfId="62" applyFont="1"/>
    <xf numFmtId="0" fontId="139" fillId="0" borderId="26" xfId="62" applyFont="1" applyBorder="1"/>
    <xf numFmtId="0" fontId="139" fillId="0" borderId="24" xfId="62" applyFont="1" applyBorder="1"/>
    <xf numFmtId="0" fontId="139" fillId="0" borderId="25" xfId="62" applyFont="1" applyBorder="1" applyAlignment="1">
      <alignment horizontal="center"/>
    </xf>
    <xf numFmtId="0" fontId="137" fillId="0" borderId="48" xfId="62" applyFont="1" applyBorder="1" applyAlignment="1">
      <alignment horizontal="left"/>
    </xf>
    <xf numFmtId="3" fontId="136" fillId="0" borderId="79" xfId="62" applyNumberFormat="1" applyFont="1" applyBorder="1"/>
    <xf numFmtId="3" fontId="139" fillId="0" borderId="24" xfId="62" applyNumberFormat="1" applyFont="1" applyBorder="1"/>
    <xf numFmtId="3" fontId="139" fillId="0" borderId="36" xfId="62" applyNumberFormat="1" applyFont="1" applyBorder="1"/>
    <xf numFmtId="3" fontId="139" fillId="0" borderId="25" xfId="62" applyNumberFormat="1" applyFont="1" applyBorder="1"/>
    <xf numFmtId="3" fontId="137" fillId="0" borderId="39" xfId="62" applyNumberFormat="1" applyFont="1" applyBorder="1"/>
    <xf numFmtId="0" fontId="139" fillId="0" borderId="26" xfId="62" applyFont="1" applyFill="1" applyBorder="1"/>
    <xf numFmtId="0" fontId="139" fillId="0" borderId="24" xfId="62" applyFont="1" applyFill="1" applyBorder="1"/>
    <xf numFmtId="0" fontId="139" fillId="0" borderId="25" xfId="62" applyFont="1" applyFill="1" applyBorder="1" applyAlignment="1">
      <alignment horizontal="center"/>
    </xf>
    <xf numFmtId="0" fontId="137" fillId="0" borderId="48" xfId="62" applyFont="1" applyFill="1" applyBorder="1" applyAlignment="1">
      <alignment horizontal="left"/>
    </xf>
    <xf numFmtId="0" fontId="137" fillId="0" borderId="65" xfId="62" applyFont="1" applyFill="1" applyBorder="1" applyAlignment="1">
      <alignment horizontal="left"/>
    </xf>
    <xf numFmtId="0" fontId="137" fillId="0" borderId="65" xfId="62" applyFont="1" applyBorder="1" applyAlignment="1">
      <alignment horizontal="left"/>
    </xf>
    <xf numFmtId="0" fontId="138" fillId="27" borderId="27" xfId="62" applyFont="1" applyFill="1" applyBorder="1"/>
    <xf numFmtId="0" fontId="138" fillId="27" borderId="28" xfId="62" applyFont="1" applyFill="1" applyBorder="1"/>
    <xf numFmtId="0" fontId="141" fillId="27" borderId="63" xfId="62" applyFont="1" applyFill="1" applyBorder="1" applyAlignment="1">
      <alignment horizontal="left"/>
    </xf>
    <xf numFmtId="3" fontId="136" fillId="0" borderId="78" xfId="62" applyNumberFormat="1" applyFont="1" applyBorder="1"/>
    <xf numFmtId="3" fontId="139" fillId="0" borderId="26" xfId="62" applyNumberFormat="1" applyFont="1" applyBorder="1"/>
    <xf numFmtId="3" fontId="139" fillId="0" borderId="40" xfId="62" applyNumberFormat="1" applyFont="1" applyBorder="1"/>
    <xf numFmtId="3" fontId="137" fillId="0" borderId="41" xfId="62" applyNumberFormat="1" applyFont="1" applyBorder="1"/>
    <xf numFmtId="0" fontId="139" fillId="0" borderId="29" xfId="62" applyFont="1" applyBorder="1"/>
    <xf numFmtId="0" fontId="139" fillId="0" borderId="30" xfId="62" applyFont="1" applyBorder="1"/>
    <xf numFmtId="0" fontId="139" fillId="0" borderId="31" xfId="62" applyFont="1" applyBorder="1" applyAlignment="1">
      <alignment horizontal="center"/>
    </xf>
    <xf numFmtId="0" fontId="137" fillId="0" borderId="54" xfId="62" applyFont="1" applyBorder="1" applyAlignment="1">
      <alignment horizontal="left"/>
    </xf>
    <xf numFmtId="3" fontId="136" fillId="0" borderId="107" xfId="62" applyNumberFormat="1" applyFont="1" applyBorder="1"/>
    <xf numFmtId="3" fontId="139" fillId="0" borderId="30" xfId="62" applyNumberFormat="1" applyFont="1" applyBorder="1"/>
    <xf numFmtId="3" fontId="139" fillId="0" borderId="31" xfId="62" applyNumberFormat="1" applyFont="1" applyBorder="1"/>
    <xf numFmtId="3" fontId="137" fillId="0" borderId="42" xfId="62" applyNumberFormat="1" applyFont="1" applyBorder="1"/>
    <xf numFmtId="0" fontId="139" fillId="0" borderId="17" xfId="62" applyFont="1" applyBorder="1"/>
    <xf numFmtId="0" fontId="139" fillId="0" borderId="18" xfId="62" applyFont="1" applyBorder="1"/>
    <xf numFmtId="0" fontId="139" fillId="0" borderId="0" xfId="62" applyFont="1" applyBorder="1"/>
    <xf numFmtId="0" fontId="139" fillId="0" borderId="62" xfId="62" applyFont="1" applyBorder="1" applyAlignment="1">
      <alignment horizontal="left"/>
    </xf>
    <xf numFmtId="3" fontId="136" fillId="0" borderId="81" xfId="62" applyNumberFormat="1" applyFont="1" applyBorder="1"/>
    <xf numFmtId="3" fontId="139" fillId="0" borderId="18" xfId="62" applyNumberFormat="1" applyFont="1" applyBorder="1"/>
    <xf numFmtId="3" fontId="139" fillId="0" borderId="19" xfId="62" applyNumberFormat="1" applyFont="1" applyBorder="1"/>
    <xf numFmtId="3" fontId="137" fillId="0" borderId="35" xfId="62" applyNumberFormat="1" applyFont="1" applyBorder="1"/>
    <xf numFmtId="0" fontId="137" fillId="0" borderId="0" xfId="62" applyFont="1"/>
    <xf numFmtId="0" fontId="137" fillId="0" borderId="0" xfId="62" applyFont="1" applyAlignment="1">
      <alignment horizontal="center"/>
    </xf>
    <xf numFmtId="0" fontId="137" fillId="0" borderId="0" xfId="62" applyFont="1" applyAlignment="1">
      <alignment horizontal="left"/>
    </xf>
    <xf numFmtId="0" fontId="146" fillId="0" borderId="0" xfId="62" applyFont="1"/>
    <xf numFmtId="0" fontId="136" fillId="28" borderId="43" xfId="62" applyFont="1" applyFill="1" applyBorder="1"/>
    <xf numFmtId="0" fontId="146" fillId="0" borderId="0" xfId="62" applyFont="1" applyFill="1"/>
    <xf numFmtId="0" fontId="146" fillId="0" borderId="0" xfId="62" applyFont="1" applyAlignment="1">
      <alignment horizontal="center"/>
    </xf>
    <xf numFmtId="0" fontId="146" fillId="0" borderId="0" xfId="62" applyFont="1" applyAlignment="1">
      <alignment horizontal="left"/>
    </xf>
    <xf numFmtId="0" fontId="147" fillId="0" borderId="0" xfId="62" applyFont="1"/>
    <xf numFmtId="0" fontId="148" fillId="0" borderId="0" xfId="62" applyFont="1"/>
    <xf numFmtId="0" fontId="136" fillId="0" borderId="0" xfId="62" applyFont="1" applyAlignment="1">
      <alignment horizontal="center"/>
    </xf>
    <xf numFmtId="0" fontId="14" fillId="36" borderId="33" xfId="0" applyFont="1" applyFill="1" applyBorder="1" applyAlignment="1">
      <alignment horizontal="center"/>
    </xf>
    <xf numFmtId="0" fontId="14" fillId="36" borderId="35" xfId="0" applyFont="1" applyFill="1" applyBorder="1" applyAlignment="1">
      <alignment horizontal="center"/>
    </xf>
    <xf numFmtId="0" fontId="19" fillId="36" borderId="82" xfId="0" applyFont="1" applyFill="1" applyBorder="1" applyAlignment="1">
      <alignment horizontal="center"/>
    </xf>
    <xf numFmtId="0" fontId="19" fillId="36" borderId="35" xfId="0" applyFont="1" applyFill="1" applyBorder="1" applyAlignment="1">
      <alignment horizontal="center"/>
    </xf>
    <xf numFmtId="0" fontId="149" fillId="0" borderId="0" xfId="0" applyFont="1"/>
    <xf numFmtId="3" fontId="149" fillId="0" borderId="0" xfId="0" applyNumberFormat="1" applyFont="1"/>
    <xf numFmtId="0" fontId="149" fillId="0" borderId="0" xfId="0" applyFont="1" applyAlignment="1">
      <alignment horizontal="center"/>
    </xf>
    <xf numFmtId="3" fontId="33" fillId="37" borderId="25" xfId="0" applyNumberFormat="1" applyFont="1" applyFill="1" applyBorder="1"/>
    <xf numFmtId="0" fontId="54" fillId="0" borderId="0" xfId="0" applyFont="1" applyFill="1"/>
    <xf numFmtId="3" fontId="139" fillId="0" borderId="78" xfId="0" applyNumberFormat="1" applyFont="1" applyBorder="1"/>
    <xf numFmtId="3" fontId="139" fillId="0" borderId="79" xfId="0" applyNumberFormat="1" applyFont="1" applyBorder="1"/>
    <xf numFmtId="3" fontId="14" fillId="0" borderId="103" xfId="0" applyNumberFormat="1" applyFont="1" applyBorder="1" applyAlignment="1">
      <alignment horizontal="right"/>
    </xf>
    <xf numFmtId="3" fontId="97" fillId="0" borderId="79" xfId="0" applyNumberFormat="1" applyFont="1" applyFill="1" applyBorder="1"/>
    <xf numFmtId="3" fontId="14" fillId="36" borderId="40" xfId="0" applyNumberFormat="1" applyFont="1" applyFill="1" applyBorder="1"/>
    <xf numFmtId="0" fontId="4" fillId="36" borderId="0" xfId="0" applyFont="1" applyFill="1"/>
    <xf numFmtId="3" fontId="14" fillId="36" borderId="40" xfId="90" applyNumberFormat="1" applyFont="1" applyFill="1" applyBorder="1"/>
    <xf numFmtId="3" fontId="19" fillId="36" borderId="40" xfId="90" applyNumberFormat="1" applyFont="1" applyFill="1" applyBorder="1"/>
    <xf numFmtId="3" fontId="17" fillId="36" borderId="25" xfId="90" applyNumberFormat="1" applyFont="1" applyFill="1" applyBorder="1"/>
    <xf numFmtId="3" fontId="150" fillId="0" borderId="103" xfId="90" applyNumberFormat="1" applyFont="1" applyBorder="1"/>
    <xf numFmtId="3" fontId="150" fillId="0" borderId="101" xfId="90" applyNumberFormat="1" applyFont="1" applyBorder="1"/>
    <xf numFmtId="0" fontId="8" fillId="0" borderId="0" xfId="0" applyFont="1" applyFill="1"/>
    <xf numFmtId="0" fontId="0" fillId="36" borderId="0" xfId="0" applyFill="1"/>
    <xf numFmtId="0" fontId="40" fillId="36" borderId="0" xfId="0" applyFont="1" applyFill="1"/>
    <xf numFmtId="3" fontId="40" fillId="0" borderId="44" xfId="0" applyNumberFormat="1" applyFont="1" applyFill="1" applyBorder="1"/>
    <xf numFmtId="3" fontId="150" fillId="0" borderId="0" xfId="0" applyNumberFormat="1" applyFont="1"/>
    <xf numFmtId="14" fontId="151" fillId="0" borderId="0" xfId="0" applyNumberFormat="1" applyFont="1" applyFill="1"/>
    <xf numFmtId="0" fontId="3" fillId="0" borderId="0" xfId="0" applyFont="1" applyFill="1"/>
    <xf numFmtId="3" fontId="54" fillId="0" borderId="0" xfId="0" applyNumberFormat="1" applyFont="1" applyFill="1"/>
    <xf numFmtId="4" fontId="14" fillId="0" borderId="0" xfId="90" applyNumberFormat="1" applyFont="1" applyFill="1" applyAlignment="1" applyProtection="1">
      <alignment horizontal="right"/>
      <protection locked="0"/>
    </xf>
    <xf numFmtId="3" fontId="14" fillId="0" borderId="0" xfId="90" applyNumberFormat="1" applyFont="1" applyFill="1" applyAlignment="1" applyProtection="1">
      <alignment horizontal="right"/>
      <protection locked="0"/>
    </xf>
    <xf numFmtId="0" fontId="76" fillId="0" borderId="0" xfId="0" applyFont="1" applyFill="1"/>
    <xf numFmtId="0" fontId="14" fillId="0" borderId="0" xfId="90" applyNumberFormat="1" applyFont="1" applyFill="1" applyProtection="1">
      <protection locked="0"/>
    </xf>
    <xf numFmtId="3" fontId="8" fillId="0" borderId="0" xfId="0" applyNumberFormat="1" applyFont="1" applyFill="1"/>
    <xf numFmtId="3" fontId="90" fillId="0" borderId="0" xfId="0" applyNumberFormat="1" applyFont="1" applyFill="1" applyBorder="1"/>
    <xf numFmtId="0" fontId="76" fillId="0" borderId="0" xfId="0" applyFont="1" applyFill="1" applyBorder="1"/>
    <xf numFmtId="0" fontId="8" fillId="0" borderId="0" xfId="0" applyFont="1" applyFill="1" applyBorder="1"/>
    <xf numFmtId="3" fontId="14" fillId="0" borderId="25" xfId="90" applyNumberFormat="1" applyFont="1" applyFill="1" applyBorder="1"/>
    <xf numFmtId="3" fontId="19" fillId="0" borderId="25" xfId="90" applyNumberFormat="1" applyFont="1" applyFill="1" applyBorder="1"/>
    <xf numFmtId="3" fontId="16" fillId="0" borderId="0" xfId="0" applyNumberFormat="1" applyFont="1" applyFill="1"/>
    <xf numFmtId="0" fontId="90" fillId="0" borderId="0" xfId="0" applyFont="1" applyFill="1" applyBorder="1"/>
    <xf numFmtId="0" fontId="0" fillId="0" borderId="0" xfId="0" applyFill="1" applyBorder="1"/>
    <xf numFmtId="0" fontId="42" fillId="0" borderId="0" xfId="0" applyFont="1" applyFill="1"/>
    <xf numFmtId="3" fontId="45" fillId="0" borderId="0" xfId="0" applyNumberFormat="1" applyFont="1" applyFill="1"/>
    <xf numFmtId="0" fontId="38" fillId="0" borderId="0" xfId="0" applyFont="1" applyFill="1"/>
    <xf numFmtId="3" fontId="56" fillId="0" borderId="0" xfId="0" applyNumberFormat="1" applyFont="1" applyFill="1"/>
    <xf numFmtId="0" fontId="41" fillId="0" borderId="0" xfId="0" applyFont="1" applyFill="1"/>
    <xf numFmtId="0" fontId="78" fillId="0" borderId="0" xfId="0" applyFont="1" applyFill="1"/>
    <xf numFmtId="4" fontId="14" fillId="0" borderId="0" xfId="90" applyNumberFormat="1" applyFont="1" applyFill="1" applyBorder="1" applyAlignment="1" applyProtection="1">
      <alignment horizontal="right"/>
      <protection locked="0"/>
    </xf>
    <xf numFmtId="0" fontId="38" fillId="0" borderId="0" xfId="0" applyFont="1" applyFill="1" applyBorder="1"/>
    <xf numFmtId="3" fontId="40" fillId="0" borderId="0" xfId="0" applyNumberFormat="1" applyFont="1" applyFill="1" applyBorder="1"/>
    <xf numFmtId="3" fontId="14" fillId="0" borderId="0" xfId="90" applyNumberFormat="1" applyFont="1" applyFill="1" applyBorder="1" applyAlignment="1" applyProtection="1">
      <alignment horizontal="right"/>
      <protection locked="0"/>
    </xf>
    <xf numFmtId="3" fontId="40" fillId="0" borderId="24" xfId="0" applyNumberFormat="1" applyFont="1" applyFill="1" applyBorder="1"/>
    <xf numFmtId="3" fontId="45" fillId="0" borderId="25" xfId="0" applyNumberFormat="1" applyFont="1" applyFill="1" applyBorder="1"/>
    <xf numFmtId="3" fontId="45" fillId="0" borderId="24" xfId="0" applyNumberFormat="1" applyFont="1" applyFill="1" applyBorder="1"/>
    <xf numFmtId="3" fontId="40" fillId="0" borderId="47" xfId="0" applyNumberFormat="1" applyFont="1" applyFill="1" applyBorder="1"/>
    <xf numFmtId="3" fontId="19" fillId="0" borderId="21" xfId="0" applyNumberFormat="1" applyFont="1" applyFill="1" applyBorder="1" applyAlignment="1">
      <alignment wrapText="1"/>
    </xf>
    <xf numFmtId="0" fontId="19" fillId="0" borderId="0" xfId="0" applyFont="1" applyFill="1" applyAlignment="1">
      <alignment vertical="center" wrapText="1"/>
    </xf>
    <xf numFmtId="0" fontId="19" fillId="0" borderId="0" xfId="0" applyFont="1" applyAlignment="1">
      <alignment vertical="center" wrapText="1"/>
    </xf>
    <xf numFmtId="3" fontId="14" fillId="0" borderId="142" xfId="0" applyNumberFormat="1" applyFont="1" applyBorder="1"/>
    <xf numFmtId="3" fontId="14" fillId="0" borderId="91" xfId="0" applyNumberFormat="1" applyFont="1" applyBorder="1"/>
    <xf numFmtId="3" fontId="24" fillId="0" borderId="143" xfId="0" applyNumberFormat="1" applyFont="1" applyBorder="1"/>
    <xf numFmtId="3" fontId="24" fillId="0" borderId="25" xfId="0" applyNumberFormat="1" applyFont="1" applyBorder="1"/>
    <xf numFmtId="3" fontId="24" fillId="0" borderId="92" xfId="0" applyNumberFormat="1" applyFont="1" applyBorder="1"/>
    <xf numFmtId="3" fontId="4" fillId="0" borderId="143" xfId="0" applyNumberFormat="1" applyFont="1" applyBorder="1"/>
    <xf numFmtId="3" fontId="4" fillId="0" borderId="92" xfId="0" applyNumberFormat="1" applyFont="1" applyBorder="1"/>
    <xf numFmtId="3" fontId="12" fillId="0" borderId="143" xfId="0" applyNumberFormat="1" applyFont="1" applyBorder="1"/>
    <xf numFmtId="3" fontId="12" fillId="0" borderId="92" xfId="0" applyNumberFormat="1" applyFont="1" applyBorder="1"/>
    <xf numFmtId="3" fontId="18" fillId="27" borderId="90" xfId="0" applyNumberFormat="1" applyFont="1" applyFill="1" applyBorder="1"/>
    <xf numFmtId="3" fontId="4" fillId="0" borderId="142" xfId="0" applyNumberFormat="1" applyFont="1" applyBorder="1"/>
    <xf numFmtId="3" fontId="4" fillId="0" borderId="91" xfId="0" applyNumberFormat="1" applyFont="1" applyBorder="1"/>
    <xf numFmtId="3" fontId="4" fillId="0" borderId="144" xfId="0" applyNumberFormat="1" applyFont="1" applyBorder="1"/>
    <xf numFmtId="3" fontId="4" fillId="0" borderId="31" xfId="0" applyNumberFormat="1" applyFont="1" applyBorder="1"/>
    <xf numFmtId="3" fontId="4" fillId="0" borderId="93" xfId="0" applyNumberFormat="1" applyFont="1" applyBorder="1"/>
    <xf numFmtId="3" fontId="14" fillId="0" borderId="145" xfId="0" applyNumberFormat="1" applyFont="1" applyBorder="1"/>
    <xf numFmtId="3" fontId="14" fillId="0" borderId="89" xfId="0" applyNumberFormat="1" applyFont="1" applyBorder="1"/>
    <xf numFmtId="4" fontId="19" fillId="0" borderId="0" xfId="0" applyNumberFormat="1" applyFont="1" applyFill="1"/>
    <xf numFmtId="0" fontId="17" fillId="0" borderId="0" xfId="0" applyFont="1" applyFill="1"/>
    <xf numFmtId="10" fontId="17" fillId="0" borderId="0" xfId="96" applyNumberFormat="1" applyFont="1" applyFill="1"/>
    <xf numFmtId="0" fontId="149" fillId="0" borderId="0" xfId="0" applyFont="1" applyFill="1"/>
    <xf numFmtId="0" fontId="152" fillId="0" borderId="0" xfId="0" applyFont="1" applyFill="1"/>
    <xf numFmtId="3" fontId="149" fillId="0" borderId="0" xfId="0" applyNumberFormat="1" applyFont="1" applyFill="1"/>
    <xf numFmtId="0" fontId="149" fillId="0" borderId="0" xfId="0" applyFont="1" applyFill="1" applyAlignment="1">
      <alignment vertical="center" wrapText="1"/>
    </xf>
    <xf numFmtId="3" fontId="98" fillId="0" borderId="79" xfId="0" applyNumberFormat="1" applyFont="1" applyBorder="1"/>
    <xf numFmtId="3" fontId="99" fillId="0" borderId="41" xfId="0" applyNumberFormat="1" applyFont="1" applyFill="1" applyBorder="1"/>
    <xf numFmtId="3" fontId="99" fillId="0" borderId="41" xfId="0" applyNumberFormat="1" applyFont="1" applyBorder="1"/>
    <xf numFmtId="0" fontId="153" fillId="0" borderId="0" xfId="0" applyFont="1"/>
    <xf numFmtId="3" fontId="19" fillId="0" borderId="0" xfId="0" applyNumberFormat="1" applyFont="1" applyBorder="1" applyAlignment="1">
      <alignment wrapText="1"/>
    </xf>
    <xf numFmtId="3" fontId="100" fillId="27" borderId="37" xfId="0" applyNumberFormat="1" applyFont="1" applyFill="1" applyBorder="1"/>
    <xf numFmtId="3" fontId="19" fillId="0" borderId="0" xfId="0" applyNumberFormat="1" applyFont="1" applyFill="1" applyBorder="1" applyAlignment="1">
      <alignment wrapText="1"/>
    </xf>
    <xf numFmtId="3" fontId="101" fillId="0" borderId="39" xfId="0" applyNumberFormat="1" applyFont="1" applyBorder="1"/>
    <xf numFmtId="3" fontId="102" fillId="0" borderId="39" xfId="0" applyNumberFormat="1" applyFont="1" applyBorder="1"/>
    <xf numFmtId="3" fontId="104" fillId="27" borderId="37" xfId="0" applyNumberFormat="1" applyFont="1" applyFill="1" applyBorder="1"/>
    <xf numFmtId="3" fontId="103" fillId="0" borderId="39" xfId="0" applyNumberFormat="1" applyFont="1" applyBorder="1"/>
    <xf numFmtId="3" fontId="100" fillId="27" borderId="37" xfId="0" applyNumberFormat="1" applyFont="1" applyFill="1" applyBorder="1" applyAlignment="1">
      <alignment horizontal="right"/>
    </xf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 applyAlignment="1">
      <alignment horizontal="center"/>
    </xf>
    <xf numFmtId="3" fontId="105" fillId="0" borderId="38" xfId="0" applyNumberFormat="1" applyFont="1" applyBorder="1"/>
    <xf numFmtId="3" fontId="105" fillId="0" borderId="77" xfId="0" applyNumberFormat="1" applyFont="1" applyBorder="1"/>
    <xf numFmtId="3" fontId="105" fillId="0" borderId="44" xfId="0" applyNumberFormat="1" applyFont="1" applyBorder="1"/>
    <xf numFmtId="3" fontId="105" fillId="0" borderId="23" xfId="0" applyNumberFormat="1" applyFont="1" applyBorder="1"/>
    <xf numFmtId="3" fontId="105" fillId="0" borderId="73" xfId="0" applyNumberFormat="1" applyFont="1" applyBorder="1"/>
    <xf numFmtId="3" fontId="105" fillId="0" borderId="22" xfId="0" applyNumberFormat="1" applyFont="1" applyBorder="1"/>
    <xf numFmtId="3" fontId="105" fillId="31" borderId="38" xfId="0" applyNumberFormat="1" applyFont="1" applyFill="1" applyBorder="1"/>
    <xf numFmtId="10" fontId="105" fillId="0" borderId="38" xfId="0" applyNumberFormat="1" applyFont="1" applyBorder="1"/>
    <xf numFmtId="0" fontId="106" fillId="0" borderId="0" xfId="0" applyFont="1" applyFill="1"/>
    <xf numFmtId="0" fontId="6" fillId="0" borderId="0" xfId="0" applyFont="1" applyFill="1"/>
    <xf numFmtId="0" fontId="6" fillId="0" borderId="0" xfId="0" applyFont="1"/>
    <xf numFmtId="3" fontId="16" fillId="0" borderId="39" xfId="0" applyNumberFormat="1" applyFont="1" applyBorder="1"/>
    <xf numFmtId="3" fontId="16" fillId="0" borderId="78" xfId="0" applyNumberFormat="1" applyFont="1" applyBorder="1"/>
    <xf numFmtId="3" fontId="16" fillId="0" borderId="36" xfId="0" applyNumberFormat="1" applyFont="1" applyBorder="1"/>
    <xf numFmtId="3" fontId="16" fillId="31" borderId="39" xfId="0" applyNumberFormat="1" applyFont="1" applyFill="1" applyBorder="1"/>
    <xf numFmtId="10" fontId="16" fillId="0" borderId="39" xfId="0" applyNumberFormat="1" applyFont="1" applyBorder="1"/>
    <xf numFmtId="3" fontId="81" fillId="0" borderId="39" xfId="0" applyNumberFormat="1" applyFont="1" applyBorder="1"/>
    <xf numFmtId="0" fontId="107" fillId="0" borderId="0" xfId="0" applyFont="1" applyFill="1"/>
    <xf numFmtId="3" fontId="16" fillId="0" borderId="79" xfId="0" applyNumberFormat="1" applyFont="1" applyBorder="1"/>
    <xf numFmtId="3" fontId="81" fillId="0" borderId="25" xfId="0" applyNumberFormat="1" applyFont="1" applyFill="1" applyBorder="1"/>
    <xf numFmtId="3" fontId="16" fillId="27" borderId="39" xfId="0" applyNumberFormat="1" applyFont="1" applyFill="1" applyBorder="1"/>
    <xf numFmtId="3" fontId="16" fillId="32" borderId="39" xfId="0" applyNumberFormat="1" applyFont="1" applyFill="1" applyBorder="1"/>
    <xf numFmtId="3" fontId="16" fillId="0" borderId="39" xfId="0" applyNumberFormat="1" applyFont="1" applyFill="1" applyBorder="1"/>
    <xf numFmtId="0" fontId="108" fillId="0" borderId="0" xfId="0" applyFont="1" applyFill="1"/>
    <xf numFmtId="0" fontId="109" fillId="0" borderId="0" xfId="0" applyFont="1" applyFill="1"/>
    <xf numFmtId="3" fontId="16" fillId="0" borderId="79" xfId="0" applyNumberFormat="1" applyFont="1" applyFill="1" applyBorder="1"/>
    <xf numFmtId="3" fontId="16" fillId="0" borderId="25" xfId="0" applyNumberFormat="1" applyFont="1" applyFill="1" applyBorder="1"/>
    <xf numFmtId="0" fontId="6" fillId="0" borderId="26" xfId="0" applyFont="1" applyBorder="1"/>
    <xf numFmtId="0" fontId="6" fillId="0" borderId="24" xfId="0" applyFont="1" applyBorder="1"/>
    <xf numFmtId="0" fontId="6" fillId="0" borderId="25" xfId="0" applyFont="1" applyBorder="1" applyAlignment="1">
      <alignment horizontal="center"/>
    </xf>
    <xf numFmtId="3" fontId="105" fillId="0" borderId="39" xfId="0" applyNumberFormat="1" applyFont="1" applyBorder="1"/>
    <xf numFmtId="3" fontId="105" fillId="0" borderId="79" xfId="0" applyNumberFormat="1" applyFont="1" applyBorder="1"/>
    <xf numFmtId="3" fontId="105" fillId="0" borderId="36" xfId="0" applyNumberFormat="1" applyFont="1" applyBorder="1"/>
    <xf numFmtId="3" fontId="105" fillId="0" borderId="25" xfId="0" applyNumberFormat="1" applyFont="1" applyBorder="1"/>
    <xf numFmtId="3" fontId="105" fillId="0" borderId="55" xfId="0" applyNumberFormat="1" applyFont="1" applyBorder="1"/>
    <xf numFmtId="3" fontId="105" fillId="0" borderId="24" xfId="0" applyNumberFormat="1" applyFont="1" applyBorder="1"/>
    <xf numFmtId="3" fontId="105" fillId="31" borderId="39" xfId="0" applyNumberFormat="1" applyFont="1" applyFill="1" applyBorder="1"/>
    <xf numFmtId="10" fontId="105" fillId="0" borderId="39" xfId="0" applyNumberFormat="1" applyFont="1" applyBorder="1"/>
    <xf numFmtId="0" fontId="6" fillId="0" borderId="26" xfId="0" applyFont="1" applyFill="1" applyBorder="1"/>
    <xf numFmtId="0" fontId="6" fillId="0" borderId="24" xfId="0" applyFont="1" applyFill="1" applyBorder="1"/>
    <xf numFmtId="0" fontId="6" fillId="0" borderId="25" xfId="0" applyFont="1" applyFill="1" applyBorder="1" applyAlignment="1">
      <alignment horizontal="center"/>
    </xf>
    <xf numFmtId="3" fontId="106" fillId="0" borderId="39" xfId="0" applyNumberFormat="1" applyFont="1" applyBorder="1"/>
    <xf numFmtId="3" fontId="106" fillId="0" borderId="36" xfId="0" applyNumberFormat="1" applyFont="1" applyBorder="1"/>
    <xf numFmtId="3" fontId="106" fillId="0" borderId="25" xfId="0" applyNumberFormat="1" applyFont="1" applyBorder="1"/>
    <xf numFmtId="3" fontId="106" fillId="0" borderId="55" xfId="0" applyNumberFormat="1" applyFont="1" applyBorder="1"/>
    <xf numFmtId="3" fontId="106" fillId="0" borderId="24" xfId="0" applyNumberFormat="1" applyFont="1" applyBorder="1"/>
    <xf numFmtId="3" fontId="106" fillId="31" borderId="39" xfId="0" applyNumberFormat="1" applyFont="1" applyFill="1" applyBorder="1"/>
    <xf numFmtId="10" fontId="106" fillId="0" borderId="39" xfId="0" applyNumberFormat="1" applyFont="1" applyBorder="1"/>
    <xf numFmtId="3" fontId="105" fillId="0" borderId="25" xfId="0" applyNumberFormat="1" applyFont="1" applyFill="1" applyBorder="1"/>
    <xf numFmtId="3" fontId="105" fillId="0" borderId="42" xfId="0" applyNumberFormat="1" applyFont="1" applyBorder="1"/>
    <xf numFmtId="3" fontId="105" fillId="0" borderId="78" xfId="0" applyNumberFormat="1" applyFont="1" applyBorder="1"/>
    <xf numFmtId="3" fontId="105" fillId="0" borderId="47" xfId="0" applyNumberFormat="1" applyFont="1" applyBorder="1"/>
    <xf numFmtId="3" fontId="105" fillId="0" borderId="40" xfId="0" applyNumberFormat="1" applyFont="1" applyBorder="1"/>
    <xf numFmtId="3" fontId="105" fillId="0" borderId="86" xfId="0" applyNumberFormat="1" applyFont="1" applyBorder="1"/>
    <xf numFmtId="3" fontId="105" fillId="0" borderId="26" xfId="0" applyNumberFormat="1" applyFont="1" applyBorder="1"/>
    <xf numFmtId="3" fontId="105" fillId="0" borderId="41" xfId="0" applyNumberFormat="1" applyFont="1" applyBorder="1"/>
    <xf numFmtId="3" fontId="105" fillId="31" borderId="41" xfId="0" applyNumberFormat="1" applyFont="1" applyFill="1" applyBorder="1"/>
    <xf numFmtId="10" fontId="105" fillId="0" borderId="41" xfId="0" applyNumberFormat="1" applyFont="1" applyBorder="1"/>
    <xf numFmtId="3" fontId="106" fillId="0" borderId="47" xfId="0" applyNumberFormat="1" applyFont="1" applyBorder="1"/>
    <xf numFmtId="3" fontId="106" fillId="0" borderId="40" xfId="0" applyNumberFormat="1" applyFont="1" applyBorder="1"/>
    <xf numFmtId="3" fontId="106" fillId="0" borderId="86" xfId="0" applyNumberFormat="1" applyFont="1" applyBorder="1"/>
    <xf numFmtId="3" fontId="106" fillId="0" borderId="26" xfId="0" applyNumberFormat="1" applyFont="1" applyBorder="1"/>
    <xf numFmtId="3" fontId="106" fillId="0" borderId="41" xfId="0" applyNumberFormat="1" applyFont="1" applyBorder="1"/>
    <xf numFmtId="3" fontId="106" fillId="31" borderId="41" xfId="0" applyNumberFormat="1" applyFont="1" applyFill="1" applyBorder="1"/>
    <xf numFmtId="10" fontId="106" fillId="0" borderId="41" xfId="0" applyNumberFormat="1" applyFont="1" applyBorder="1"/>
    <xf numFmtId="3" fontId="105" fillId="0" borderId="78" xfId="0" applyNumberFormat="1" applyFont="1" applyBorder="1" applyAlignment="1">
      <alignment horizontal="center"/>
    </xf>
    <xf numFmtId="0" fontId="6" fillId="0" borderId="29" xfId="0" applyFont="1" applyBorder="1"/>
    <xf numFmtId="0" fontId="6" fillId="0" borderId="30" xfId="0" applyFont="1" applyBorder="1"/>
    <xf numFmtId="0" fontId="6" fillId="0" borderId="31" xfId="0" applyFont="1" applyBorder="1" applyAlignment="1">
      <alignment horizontal="center"/>
    </xf>
    <xf numFmtId="3" fontId="105" fillId="0" borderId="107" xfId="0" applyNumberFormat="1" applyFont="1" applyBorder="1"/>
    <xf numFmtId="3" fontId="105" fillId="0" borderId="58" xfId="0" applyNumberFormat="1" applyFont="1" applyBorder="1"/>
    <xf numFmtId="3" fontId="105" fillId="0" borderId="31" xfId="0" applyNumberFormat="1" applyFont="1" applyBorder="1"/>
    <xf numFmtId="3" fontId="105" fillId="0" borderId="56" xfId="0" applyNumberFormat="1" applyFont="1" applyBorder="1"/>
    <xf numFmtId="3" fontId="105" fillId="0" borderId="30" xfId="0" applyNumberFormat="1" applyFont="1" applyBorder="1"/>
    <xf numFmtId="3" fontId="105" fillId="31" borderId="42" xfId="0" applyNumberFormat="1" applyFont="1" applyFill="1" applyBorder="1"/>
    <xf numFmtId="10" fontId="105" fillId="0" borderId="42" xfId="0" applyNumberFormat="1" applyFont="1" applyBorder="1"/>
    <xf numFmtId="0" fontId="6" fillId="0" borderId="17" xfId="0" applyFont="1" applyBorder="1"/>
    <xf numFmtId="0" fontId="6" fillId="0" borderId="18" xfId="0" applyFont="1" applyBorder="1"/>
    <xf numFmtId="3" fontId="6" fillId="0" borderId="35" xfId="0" applyNumberFormat="1" applyFont="1" applyBorder="1"/>
    <xf numFmtId="3" fontId="6" fillId="0" borderId="81" xfId="0" applyNumberFormat="1" applyFont="1" applyBorder="1"/>
    <xf numFmtId="3" fontId="6" fillId="0" borderId="18" xfId="0" applyNumberFormat="1" applyFont="1" applyBorder="1"/>
    <xf numFmtId="3" fontId="6" fillId="0" borderId="19" xfId="0" applyNumberFormat="1" applyFont="1" applyBorder="1"/>
    <xf numFmtId="3" fontId="6" fillId="31" borderId="35" xfId="0" applyNumberFormat="1" applyFont="1" applyFill="1" applyBorder="1"/>
    <xf numFmtId="10" fontId="6" fillId="0" borderId="35" xfId="0" applyNumberFormat="1" applyFont="1" applyBorder="1"/>
    <xf numFmtId="3" fontId="76" fillId="0" borderId="0" xfId="0" applyNumberFormat="1" applyFont="1" applyFill="1"/>
    <xf numFmtId="3" fontId="99" fillId="0" borderId="39" xfId="0" applyNumberFormat="1" applyFont="1" applyBorder="1" applyAlignment="1">
      <alignment horizontal="right"/>
    </xf>
    <xf numFmtId="3" fontId="4" fillId="0" borderId="39" xfId="0" applyNumberFormat="1" applyFont="1" applyBorder="1" applyAlignment="1">
      <alignment horizontal="right"/>
    </xf>
    <xf numFmtId="3" fontId="9" fillId="27" borderId="37" xfId="0" applyNumberFormat="1" applyFont="1" applyFill="1" applyBorder="1" applyAlignment="1">
      <alignment horizontal="right"/>
    </xf>
    <xf numFmtId="3" fontId="17" fillId="0" borderId="51" xfId="0" applyNumberFormat="1" applyFont="1" applyFill="1" applyBorder="1"/>
    <xf numFmtId="3" fontId="4" fillId="0" borderId="51" xfId="0" applyNumberFormat="1" applyFont="1" applyFill="1" applyBorder="1"/>
    <xf numFmtId="3" fontId="4" fillId="0" borderId="70" xfId="0" applyNumberFormat="1" applyFont="1" applyFill="1" applyBorder="1"/>
    <xf numFmtId="3" fontId="17" fillId="0" borderId="41" xfId="0" applyNumberFormat="1" applyFont="1" applyFill="1" applyBorder="1"/>
    <xf numFmtId="3" fontId="4" fillId="0" borderId="42" xfId="0" applyNumberFormat="1" applyFont="1" applyFill="1" applyBorder="1"/>
    <xf numFmtId="3" fontId="10" fillId="38" borderId="37" xfId="0" applyNumberFormat="1" applyFont="1" applyFill="1" applyBorder="1"/>
    <xf numFmtId="3" fontId="110" fillId="38" borderId="68" xfId="0" applyNumberFormat="1" applyFont="1" applyFill="1" applyBorder="1"/>
    <xf numFmtId="3" fontId="110" fillId="38" borderId="37" xfId="0" applyNumberFormat="1" applyFont="1" applyFill="1" applyBorder="1"/>
    <xf numFmtId="3" fontId="102" fillId="0" borderId="41" xfId="0" applyNumberFormat="1" applyFont="1" applyFill="1" applyBorder="1"/>
    <xf numFmtId="0" fontId="111" fillId="36" borderId="0" xfId="0" applyFont="1" applyFill="1"/>
    <xf numFmtId="0" fontId="112" fillId="36" borderId="0" xfId="0" applyFont="1" applyFill="1"/>
    <xf numFmtId="0" fontId="113" fillId="36" borderId="0" xfId="0" applyFont="1" applyFill="1"/>
    <xf numFmtId="0" fontId="113" fillId="37" borderId="0" xfId="0" applyFont="1" applyFill="1"/>
    <xf numFmtId="0" fontId="113" fillId="0" borderId="0" xfId="0" applyFont="1" applyFill="1"/>
    <xf numFmtId="0" fontId="102" fillId="36" borderId="0" xfId="0" applyFont="1" applyFill="1"/>
    <xf numFmtId="0" fontId="111" fillId="0" borderId="134" xfId="0" applyFont="1" applyBorder="1" applyAlignment="1">
      <alignment horizontal="center" wrapText="1"/>
    </xf>
    <xf numFmtId="0" fontId="102" fillId="0" borderId="134" xfId="0" applyFont="1" applyBorder="1" applyAlignment="1">
      <alignment horizontal="center" wrapText="1"/>
    </xf>
    <xf numFmtId="0" fontId="102" fillId="0" borderId="0" xfId="0" applyFont="1"/>
    <xf numFmtId="0" fontId="102" fillId="0" borderId="134" xfId="0" applyFont="1" applyBorder="1" applyAlignment="1">
      <alignment horizontal="center"/>
    </xf>
    <xf numFmtId="0" fontId="111" fillId="0" borderId="135" xfId="0" applyFont="1" applyBorder="1" applyAlignment="1">
      <alignment horizontal="center"/>
    </xf>
    <xf numFmtId="0" fontId="102" fillId="0" borderId="135" xfId="0" applyFont="1" applyBorder="1" applyAlignment="1">
      <alignment horizontal="center"/>
    </xf>
    <xf numFmtId="0" fontId="114" fillId="0" borderId="146" xfId="0" applyFont="1" applyBorder="1" applyAlignment="1">
      <alignment horizontal="center"/>
    </xf>
    <xf numFmtId="0" fontId="115" fillId="0" borderId="146" xfId="0" applyFont="1" applyBorder="1" applyAlignment="1">
      <alignment horizontal="center"/>
    </xf>
    <xf numFmtId="3" fontId="111" fillId="27" borderId="43" xfId="0" applyNumberFormat="1" applyFont="1" applyFill="1" applyBorder="1"/>
    <xf numFmtId="3" fontId="102" fillId="27" borderId="43" xfId="0" applyNumberFormat="1" applyFont="1" applyFill="1" applyBorder="1"/>
    <xf numFmtId="3" fontId="111" fillId="0" borderId="136" xfId="0" applyNumberFormat="1" applyFont="1" applyBorder="1"/>
    <xf numFmtId="3" fontId="102" fillId="0" borderId="136" xfId="0" applyNumberFormat="1" applyFont="1" applyBorder="1"/>
    <xf numFmtId="3" fontId="102" fillId="0" borderId="0" xfId="0" applyNumberFormat="1" applyFont="1"/>
    <xf numFmtId="3" fontId="114" fillId="34" borderId="136" xfId="0" applyNumberFormat="1" applyFont="1" applyFill="1" applyBorder="1"/>
    <xf numFmtId="3" fontId="115" fillId="0" borderId="136" xfId="0" applyNumberFormat="1" applyFont="1" applyBorder="1"/>
    <xf numFmtId="3" fontId="115" fillId="0" borderId="136" xfId="0" applyNumberFormat="1" applyFont="1" applyFill="1" applyBorder="1"/>
    <xf numFmtId="3" fontId="115" fillId="39" borderId="136" xfId="0" applyNumberFormat="1" applyFont="1" applyFill="1" applyBorder="1"/>
    <xf numFmtId="3" fontId="115" fillId="35" borderId="136" xfId="0" applyNumberFormat="1" applyFont="1" applyFill="1" applyBorder="1"/>
    <xf numFmtId="3" fontId="115" fillId="0" borderId="0" xfId="0" applyNumberFormat="1" applyFont="1"/>
    <xf numFmtId="3" fontId="115" fillId="34" borderId="136" xfId="0" applyNumberFormat="1" applyFont="1" applyFill="1" applyBorder="1"/>
    <xf numFmtId="0" fontId="115" fillId="0" borderId="0" xfId="0" applyFont="1"/>
    <xf numFmtId="3" fontId="116" fillId="34" borderId="136" xfId="0" applyNumberFormat="1" applyFont="1" applyFill="1" applyBorder="1"/>
    <xf numFmtId="3" fontId="115" fillId="29" borderId="136" xfId="0" applyNumberFormat="1" applyFont="1" applyFill="1" applyBorder="1"/>
    <xf numFmtId="3" fontId="111" fillId="0" borderId="136" xfId="0" applyNumberFormat="1" applyFont="1" applyFill="1" applyBorder="1"/>
    <xf numFmtId="3" fontId="102" fillId="0" borderId="136" xfId="0" applyNumberFormat="1" applyFont="1" applyFill="1" applyBorder="1"/>
    <xf numFmtId="3" fontId="111" fillId="0" borderId="51" xfId="0" applyNumberFormat="1" applyFont="1" applyBorder="1"/>
    <xf numFmtId="3" fontId="102" fillId="0" borderId="51" xfId="0" applyNumberFormat="1" applyFont="1" applyBorder="1"/>
    <xf numFmtId="3" fontId="102" fillId="29" borderId="51" xfId="0" applyNumberFormat="1" applyFont="1" applyFill="1" applyBorder="1"/>
    <xf numFmtId="3" fontId="102" fillId="28" borderId="51" xfId="0" applyNumberFormat="1" applyFont="1" applyFill="1" applyBorder="1"/>
    <xf numFmtId="3" fontId="102" fillId="0" borderId="51" xfId="0" applyNumberFormat="1" applyFont="1" applyFill="1" applyBorder="1"/>
    <xf numFmtId="3" fontId="102" fillId="35" borderId="51" xfId="0" applyNumberFormat="1" applyFont="1" applyFill="1" applyBorder="1"/>
    <xf numFmtId="3" fontId="114" fillId="0" borderId="146" xfId="0" applyNumberFormat="1" applyFont="1" applyBorder="1"/>
    <xf numFmtId="3" fontId="115" fillId="0" borderId="146" xfId="0" applyNumberFormat="1" applyFont="1" applyBorder="1"/>
    <xf numFmtId="0" fontId="111" fillId="0" borderId="0" xfId="0" applyFont="1"/>
    <xf numFmtId="3" fontId="115" fillId="36" borderId="0" xfId="0" applyNumberFormat="1" applyFont="1" applyFill="1"/>
    <xf numFmtId="0" fontId="4" fillId="0" borderId="72" xfId="0" applyFont="1" applyBorder="1" applyAlignment="1">
      <alignment horizontal="center"/>
    </xf>
    <xf numFmtId="3" fontId="4" fillId="0" borderId="42" xfId="0" applyNumberFormat="1" applyFont="1" applyBorder="1" applyAlignment="1">
      <alignment horizontal="right"/>
    </xf>
    <xf numFmtId="3" fontId="98" fillId="0" borderId="35" xfId="0" applyNumberFormat="1" applyFont="1" applyBorder="1"/>
    <xf numFmtId="3" fontId="98" fillId="0" borderId="39" xfId="0" applyNumberFormat="1" applyFont="1" applyBorder="1"/>
    <xf numFmtId="0" fontId="4" fillId="0" borderId="19" xfId="0" applyFont="1" applyBorder="1" applyAlignment="1">
      <alignment horizontal="center"/>
    </xf>
    <xf numFmtId="3" fontId="154" fillId="0" borderId="79" xfId="0" applyNumberFormat="1" applyFont="1" applyBorder="1"/>
    <xf numFmtId="3" fontId="155" fillId="0" borderId="39" xfId="0" applyNumberFormat="1" applyFont="1" applyBorder="1" applyAlignment="1">
      <alignment horizontal="right"/>
    </xf>
    <xf numFmtId="3" fontId="154" fillId="0" borderId="78" xfId="0" applyNumberFormat="1" applyFont="1" applyBorder="1"/>
    <xf numFmtId="3" fontId="9" fillId="27" borderId="57" xfId="0" applyNumberFormat="1" applyFont="1" applyFill="1" applyBorder="1"/>
    <xf numFmtId="10" fontId="4" fillId="27" borderId="37" xfId="0" applyNumberFormat="1" applyFont="1" applyFill="1" applyBorder="1"/>
    <xf numFmtId="3" fontId="4" fillId="0" borderId="77" xfId="0" applyNumberFormat="1" applyFont="1" applyBorder="1"/>
    <xf numFmtId="3" fontId="4" fillId="0" borderId="73" xfId="0" applyNumberFormat="1" applyFont="1" applyBorder="1"/>
    <xf numFmtId="3" fontId="4" fillId="31" borderId="38" xfId="0" applyNumberFormat="1" applyFont="1" applyFill="1" applyBorder="1"/>
    <xf numFmtId="10" fontId="4" fillId="0" borderId="38" xfId="0" applyNumberFormat="1" applyFont="1" applyBorder="1"/>
    <xf numFmtId="3" fontId="99" fillId="0" borderId="39" xfId="0" applyNumberFormat="1" applyFont="1" applyBorder="1"/>
    <xf numFmtId="3" fontId="99" fillId="0" borderId="78" xfId="0" applyNumberFormat="1" applyFont="1" applyFill="1" applyBorder="1"/>
    <xf numFmtId="3" fontId="99" fillId="0" borderId="36" xfId="0" applyNumberFormat="1" applyFont="1" applyBorder="1"/>
    <xf numFmtId="3" fontId="99" fillId="0" borderId="25" xfId="0" applyNumberFormat="1" applyFont="1" applyBorder="1"/>
    <xf numFmtId="3" fontId="99" fillId="0" borderId="55" xfId="0" applyNumberFormat="1" applyFont="1" applyBorder="1"/>
    <xf numFmtId="3" fontId="99" fillId="0" borderId="24" xfId="0" applyNumberFormat="1" applyFont="1" applyBorder="1"/>
    <xf numFmtId="3" fontId="99" fillId="31" borderId="39" xfId="0" applyNumberFormat="1" applyFont="1" applyFill="1" applyBorder="1"/>
    <xf numFmtId="10" fontId="99" fillId="0" borderId="39" xfId="0" applyNumberFormat="1" applyFont="1" applyBorder="1"/>
    <xf numFmtId="3" fontId="117" fillId="0" borderId="39" xfId="0" applyNumberFormat="1" applyFont="1" applyBorder="1"/>
    <xf numFmtId="3" fontId="99" fillId="0" borderId="79" xfId="0" applyNumberFormat="1" applyFont="1" applyBorder="1"/>
    <xf numFmtId="3" fontId="99" fillId="0" borderId="79" xfId="0" applyNumberFormat="1" applyFont="1" applyFill="1" applyBorder="1"/>
    <xf numFmtId="3" fontId="99" fillId="0" borderId="25" xfId="0" applyNumberFormat="1" applyFont="1" applyFill="1" applyBorder="1"/>
    <xf numFmtId="3" fontId="99" fillId="27" borderId="39" xfId="0" applyNumberFormat="1" applyFont="1" applyFill="1" applyBorder="1"/>
    <xf numFmtId="3" fontId="99" fillId="32" borderId="39" xfId="0" applyNumberFormat="1" applyFont="1" applyFill="1" applyBorder="1"/>
    <xf numFmtId="3" fontId="99" fillId="0" borderId="39" xfId="0" applyNumberFormat="1" applyFont="1" applyFill="1" applyBorder="1"/>
    <xf numFmtId="3" fontId="4" fillId="0" borderId="55" xfId="0" applyNumberFormat="1" applyFont="1" applyBorder="1"/>
    <xf numFmtId="3" fontId="4" fillId="0" borderId="79" xfId="0" applyNumberFormat="1" applyFont="1" applyFill="1" applyBorder="1"/>
    <xf numFmtId="3" fontId="4" fillId="0" borderId="25" xfId="0" applyNumberFormat="1" applyFont="1" applyFill="1" applyBorder="1"/>
    <xf numFmtId="3" fontId="4" fillId="31" borderId="41" xfId="0" applyNumberFormat="1" applyFont="1" applyFill="1" applyBorder="1"/>
    <xf numFmtId="10" fontId="4" fillId="0" borderId="41" xfId="0" applyNumberFormat="1" applyFont="1" applyBorder="1"/>
    <xf numFmtId="3" fontId="4" fillId="0" borderId="78" xfId="0" applyNumberFormat="1" applyFont="1" applyBorder="1" applyAlignment="1">
      <alignment horizontal="center"/>
    </xf>
    <xf numFmtId="3" fontId="4" fillId="0" borderId="107" xfId="0" applyNumberFormat="1" applyFont="1" applyBorder="1"/>
    <xf numFmtId="3" fontId="4" fillId="0" borderId="58" xfId="0" applyNumberFormat="1" applyFont="1" applyBorder="1"/>
    <xf numFmtId="3" fontId="4" fillId="0" borderId="56" xfId="0" applyNumberFormat="1" applyFont="1" applyBorder="1"/>
    <xf numFmtId="3" fontId="4" fillId="31" borderId="42" xfId="0" applyNumberFormat="1" applyFont="1" applyFill="1" applyBorder="1"/>
    <xf numFmtId="10" fontId="4" fillId="0" borderId="42" xfId="0" applyNumberFormat="1" applyFont="1" applyBorder="1"/>
    <xf numFmtId="3" fontId="4" fillId="0" borderId="81" xfId="0" applyNumberFormat="1" applyFont="1" applyBorder="1"/>
    <xf numFmtId="3" fontId="4" fillId="0" borderId="19" xfId="0" applyNumberFormat="1" applyFont="1" applyBorder="1"/>
    <xf numFmtId="3" fontId="4" fillId="31" borderId="35" xfId="0" applyNumberFormat="1" applyFont="1" applyFill="1" applyBorder="1"/>
    <xf numFmtId="10" fontId="4" fillId="0" borderId="35" xfId="0" applyNumberFormat="1" applyFont="1" applyBorder="1"/>
    <xf numFmtId="0" fontId="14" fillId="37" borderId="18" xfId="0" applyFont="1" applyFill="1" applyBorder="1" applyAlignment="1">
      <alignment horizontal="center"/>
    </xf>
    <xf numFmtId="3" fontId="17" fillId="37" borderId="25" xfId="0" applyNumberFormat="1" applyFont="1" applyFill="1" applyBorder="1"/>
    <xf numFmtId="3" fontId="17" fillId="37" borderId="36" xfId="0" applyNumberFormat="1" applyFont="1" applyFill="1" applyBorder="1"/>
    <xf numFmtId="3" fontId="14" fillId="0" borderId="131" xfId="0" applyNumberFormat="1" applyFont="1" applyBorder="1"/>
    <xf numFmtId="3" fontId="105" fillId="40" borderId="77" xfId="0" applyNumberFormat="1" applyFont="1" applyFill="1" applyBorder="1"/>
    <xf numFmtId="0" fontId="156" fillId="0" borderId="0" xfId="0" applyFont="1" applyFill="1"/>
    <xf numFmtId="3" fontId="4" fillId="0" borderId="77" xfId="0" applyNumberFormat="1" applyFont="1" applyFill="1" applyBorder="1"/>
    <xf numFmtId="3" fontId="4" fillId="0" borderId="146" xfId="0" applyNumberFormat="1" applyFont="1" applyBorder="1" applyAlignment="1">
      <alignment horizontal="right"/>
    </xf>
    <xf numFmtId="0" fontId="157" fillId="0" borderId="26" xfId="0" applyFont="1" applyFill="1" applyBorder="1"/>
    <xf numFmtId="0" fontId="157" fillId="0" borderId="25" xfId="0" applyFont="1" applyFill="1" applyBorder="1" applyAlignment="1">
      <alignment horizontal="center"/>
    </xf>
    <xf numFmtId="3" fontId="158" fillId="0" borderId="39" xfId="0" applyNumberFormat="1" applyFont="1" applyBorder="1"/>
    <xf numFmtId="3" fontId="158" fillId="0" borderId="79" xfId="0" applyNumberFormat="1" applyFont="1" applyFill="1" applyBorder="1"/>
    <xf numFmtId="3" fontId="158" fillId="0" borderId="36" xfId="0" applyNumberFormat="1" applyFont="1" applyBorder="1"/>
    <xf numFmtId="3" fontId="158" fillId="0" borderId="25" xfId="0" applyNumberFormat="1" applyFont="1" applyBorder="1"/>
    <xf numFmtId="3" fontId="158" fillId="0" borderId="47" xfId="0" applyNumberFormat="1" applyFont="1" applyBorder="1"/>
    <xf numFmtId="3" fontId="158" fillId="0" borderId="40" xfId="0" applyNumberFormat="1" applyFont="1" applyBorder="1"/>
    <xf numFmtId="3" fontId="158" fillId="0" borderId="78" xfId="0" applyNumberFormat="1" applyFont="1" applyBorder="1"/>
    <xf numFmtId="3" fontId="158" fillId="0" borderId="40" xfId="0" applyNumberFormat="1" applyFont="1" applyFill="1" applyBorder="1"/>
    <xf numFmtId="3" fontId="14" fillId="0" borderId="147" xfId="0" applyNumberFormat="1" applyFont="1" applyBorder="1"/>
    <xf numFmtId="3" fontId="14" fillId="0" borderId="148" xfId="0" applyNumberFormat="1" applyFont="1" applyBorder="1"/>
    <xf numFmtId="3" fontId="14" fillId="36" borderId="77" xfId="0" applyNumberFormat="1" applyFont="1" applyFill="1" applyBorder="1"/>
    <xf numFmtId="14" fontId="153" fillId="0" borderId="0" xfId="0" applyNumberFormat="1" applyFont="1" applyAlignment="1">
      <alignment horizontal="left"/>
    </xf>
    <xf numFmtId="0" fontId="153" fillId="0" borderId="0" xfId="0" applyFont="1" applyAlignment="1">
      <alignment horizontal="right"/>
    </xf>
    <xf numFmtId="0" fontId="153" fillId="0" borderId="0" xfId="0" applyFont="1" applyFill="1"/>
    <xf numFmtId="3" fontId="153" fillId="0" borderId="0" xfId="0" applyNumberFormat="1" applyFont="1"/>
    <xf numFmtId="0" fontId="160" fillId="0" borderId="0" xfId="0" applyFont="1"/>
    <xf numFmtId="14" fontId="153" fillId="0" borderId="16" xfId="0" applyNumberFormat="1" applyFont="1" applyBorder="1" applyAlignment="1">
      <alignment horizontal="left"/>
    </xf>
    <xf numFmtId="0" fontId="153" fillId="0" borderId="16" xfId="0" applyFont="1" applyBorder="1" applyAlignment="1">
      <alignment horizontal="right"/>
    </xf>
    <xf numFmtId="0" fontId="153" fillId="0" borderId="16" xfId="0" applyFont="1" applyBorder="1"/>
    <xf numFmtId="3" fontId="153" fillId="0" borderId="16" xfId="0" applyNumberFormat="1" applyFont="1" applyBorder="1"/>
    <xf numFmtId="3" fontId="161" fillId="0" borderId="16" xfId="0" applyNumberFormat="1" applyFont="1" applyBorder="1"/>
    <xf numFmtId="0" fontId="161" fillId="0" borderId="0" xfId="0" applyFont="1" applyAlignment="1">
      <alignment horizontal="right"/>
    </xf>
    <xf numFmtId="3" fontId="162" fillId="0" borderId="16" xfId="0" applyNumberFormat="1" applyFont="1" applyBorder="1"/>
    <xf numFmtId="0" fontId="161" fillId="0" borderId="0" xfId="0" applyFont="1"/>
    <xf numFmtId="0" fontId="163" fillId="0" borderId="16" xfId="0" applyFont="1" applyBorder="1"/>
    <xf numFmtId="0" fontId="163" fillId="0" borderId="0" xfId="0" applyFont="1"/>
    <xf numFmtId="3" fontId="164" fillId="0" borderId="16" xfId="0" applyNumberFormat="1" applyFont="1" applyBorder="1"/>
    <xf numFmtId="0" fontId="161" fillId="0" borderId="16" xfId="0" applyFont="1" applyBorder="1" applyAlignment="1">
      <alignment horizontal="right"/>
    </xf>
    <xf numFmtId="0" fontId="161" fillId="0" borderId="16" xfId="0" applyFont="1" applyBorder="1"/>
    <xf numFmtId="0" fontId="153" fillId="0" borderId="0" xfId="0" applyFont="1" applyAlignment="1">
      <alignment horizontal="center"/>
    </xf>
    <xf numFmtId="3" fontId="153" fillId="0" borderId="0" xfId="0" applyNumberFormat="1" applyFont="1" applyBorder="1"/>
    <xf numFmtId="0" fontId="153" fillId="0" borderId="0" xfId="0" applyFont="1" applyBorder="1"/>
    <xf numFmtId="3" fontId="165" fillId="0" borderId="0" xfId="63" applyNumberFormat="1" applyFont="1" applyBorder="1"/>
    <xf numFmtId="0" fontId="28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83" fillId="0" borderId="0" xfId="0" applyFont="1" applyFill="1" applyAlignment="1">
      <alignment wrapText="1"/>
    </xf>
    <xf numFmtId="0" fontId="84" fillId="0" borderId="0" xfId="0" applyFont="1" applyFill="1" applyAlignment="1">
      <alignment wrapText="1"/>
    </xf>
    <xf numFmtId="0" fontId="2" fillId="0" borderId="59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2" xfId="0" applyBorder="1" applyAlignment="1">
      <alignment horizontal="center"/>
    </xf>
    <xf numFmtId="0" fontId="14" fillId="0" borderId="73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right"/>
    </xf>
    <xf numFmtId="0" fontId="43" fillId="0" borderId="18" xfId="0" applyFont="1" applyBorder="1" applyAlignment="1">
      <alignment horizontal="center"/>
    </xf>
    <xf numFmtId="0" fontId="44" fillId="0" borderId="34" xfId="0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3" fontId="19" fillId="0" borderId="21" xfId="0" applyNumberFormat="1" applyFont="1" applyBorder="1" applyAlignment="1">
      <alignment horizontal="center" vertical="center" wrapText="1"/>
    </xf>
    <xf numFmtId="0" fontId="166" fillId="0" borderId="16" xfId="0" applyFont="1" applyBorder="1" applyAlignment="1">
      <alignment horizontal="center"/>
    </xf>
    <xf numFmtId="0" fontId="166" fillId="0" borderId="32" xfId="0" applyFont="1" applyBorder="1" applyAlignment="1">
      <alignment horizontal="center"/>
    </xf>
    <xf numFmtId="3" fontId="19" fillId="0" borderId="0" xfId="0" applyNumberFormat="1" applyFont="1" applyAlignment="1">
      <alignment horizontal="center" wrapText="1"/>
    </xf>
    <xf numFmtId="0" fontId="153" fillId="0" borderId="0" xfId="0" applyFont="1" applyBorder="1" applyAlignment="1">
      <alignment horizontal="right"/>
    </xf>
    <xf numFmtId="3" fontId="19" fillId="0" borderId="0" xfId="0" applyNumberFormat="1" applyFont="1" applyBorder="1" applyAlignment="1">
      <alignment horizontal="center" wrapText="1"/>
    </xf>
    <xf numFmtId="0" fontId="19" fillId="0" borderId="21" xfId="0" applyFont="1" applyBorder="1" applyAlignment="1">
      <alignment horizontal="center" wrapText="1"/>
    </xf>
    <xf numFmtId="3" fontId="19" fillId="0" borderId="21" xfId="0" applyNumberFormat="1" applyFont="1" applyBorder="1" applyAlignment="1">
      <alignment horizontal="center" wrapText="1"/>
    </xf>
    <xf numFmtId="0" fontId="159" fillId="0" borderId="59" xfId="62" applyFont="1" applyBorder="1" applyAlignment="1">
      <alignment horizontal="center"/>
    </xf>
    <xf numFmtId="0" fontId="136" fillId="0" borderId="16" xfId="62" applyFont="1" applyBorder="1" applyAlignment="1">
      <alignment horizontal="center"/>
    </xf>
    <xf numFmtId="0" fontId="136" fillId="0" borderId="32" xfId="62" applyFont="1" applyBorder="1" applyAlignment="1">
      <alignment horizontal="center"/>
    </xf>
    <xf numFmtId="0" fontId="139" fillId="0" borderId="73" xfId="62" applyFont="1" applyBorder="1" applyAlignment="1">
      <alignment horizontal="center"/>
    </xf>
    <xf numFmtId="0" fontId="139" fillId="0" borderId="22" xfId="62" applyFont="1" applyBorder="1" applyAlignment="1">
      <alignment horizontal="center"/>
    </xf>
    <xf numFmtId="0" fontId="139" fillId="0" borderId="64" xfId="62" applyFont="1" applyBorder="1" applyAlignment="1">
      <alignment horizontal="center"/>
    </xf>
  </cellXfs>
  <cellStyles count="126">
    <cellStyle name="20 % – Zvýraznění1 2" xfId="1"/>
    <cellStyle name="20 % – Zvýraznění1 3" xfId="2"/>
    <cellStyle name="20 % – Zvýraznění2 2" xfId="3"/>
    <cellStyle name="20 % – Zvýraznění2 3" xfId="4"/>
    <cellStyle name="20 % – Zvýraznění3 2" xfId="5"/>
    <cellStyle name="20 % – Zvýraznění3 3" xfId="6"/>
    <cellStyle name="20 % – Zvýraznění4 2" xfId="7"/>
    <cellStyle name="20 % – Zvýraznění4 3" xfId="8"/>
    <cellStyle name="20 % – Zvýraznění5 2" xfId="9"/>
    <cellStyle name="20 % – Zvýraznění5 3" xfId="10"/>
    <cellStyle name="20 % – Zvýraznění6 2" xfId="11"/>
    <cellStyle name="20 % – Zvýraznění6 3" xfId="12"/>
    <cellStyle name="40 % – Zvýraznění1 2" xfId="13"/>
    <cellStyle name="40 % – Zvýraznění1 3" xfId="14"/>
    <cellStyle name="40 % – Zvýraznění2 2" xfId="15"/>
    <cellStyle name="40 % – Zvýraznění2 3" xfId="16"/>
    <cellStyle name="40 % – Zvýraznění3 2" xfId="17"/>
    <cellStyle name="40 % – Zvýraznění3 3" xfId="18"/>
    <cellStyle name="40 % – Zvýraznění4 2" xfId="19"/>
    <cellStyle name="40 % – Zvýraznění4 3" xfId="20"/>
    <cellStyle name="40 % – Zvýraznění5 2" xfId="21"/>
    <cellStyle name="40 % – Zvýraznění5 3" xfId="22"/>
    <cellStyle name="40 % – Zvýraznění6 2" xfId="23"/>
    <cellStyle name="40 % – Zvýraznění6 3" xfId="24"/>
    <cellStyle name="60 % – Zvýraznění1 2" xfId="25"/>
    <cellStyle name="60 % – Zvýraznění1 3" xfId="26"/>
    <cellStyle name="60 % – Zvýraznění2 2" xfId="27"/>
    <cellStyle name="60 % – Zvýraznění2 3" xfId="28"/>
    <cellStyle name="60 % – Zvýraznění3 2" xfId="29"/>
    <cellStyle name="60 % – Zvýraznění3 3" xfId="30"/>
    <cellStyle name="60 % – Zvýraznění4 2" xfId="31"/>
    <cellStyle name="60 % – Zvýraznění4 3" xfId="32"/>
    <cellStyle name="60 % – Zvýraznění5 2" xfId="33"/>
    <cellStyle name="60 % – Zvýraznění5 3" xfId="34"/>
    <cellStyle name="60 % – Zvýraznění6 2" xfId="35"/>
    <cellStyle name="60 % – Zvýraznění6 3" xfId="36"/>
    <cellStyle name="Celkem 2" xfId="37"/>
    <cellStyle name="Celkem 3" xfId="38"/>
    <cellStyle name="Chybně 2" xfId="42"/>
    <cellStyle name="Chybně 3" xfId="43"/>
    <cellStyle name="Comma" xfId="40" builtinId="3"/>
    <cellStyle name="Comma 2" xfId="39"/>
    <cellStyle name="Followed Hyperlink" xfId="125" builtinId="9" hidden="1"/>
    <cellStyle name="Hyperlink" xfId="124" builtinId="8" hidden="1"/>
    <cellStyle name="Hypertextový odkaz 2" xfId="41"/>
    <cellStyle name="Kontrolní buňka 2" xfId="44"/>
    <cellStyle name="Kontrolní buňka 3" xfId="45"/>
    <cellStyle name="Nadpis 1 2" xfId="46"/>
    <cellStyle name="Nadpis 1 3" xfId="47"/>
    <cellStyle name="Nadpis 2 2" xfId="48"/>
    <cellStyle name="Nadpis 2 3" xfId="49"/>
    <cellStyle name="Nadpis 3 2" xfId="50"/>
    <cellStyle name="Nadpis 3 3" xfId="51"/>
    <cellStyle name="Nadpis 4 2" xfId="52"/>
    <cellStyle name="Nadpis 4 3" xfId="53"/>
    <cellStyle name="Název 2" xfId="54"/>
    <cellStyle name="Název 3" xfId="55"/>
    <cellStyle name="Neutrální 2" xfId="56"/>
    <cellStyle name="Neutrální 3" xfId="57"/>
    <cellStyle name="Normal" xfId="0" builtinId="0"/>
    <cellStyle name="Normal 2" xfId="58"/>
    <cellStyle name="Normal 3" xfId="59"/>
    <cellStyle name="Normální 10" xfId="60"/>
    <cellStyle name="Normální 11" xfId="61"/>
    <cellStyle name="Normální 12" xfId="62"/>
    <cellStyle name="Normální 13" xfId="63"/>
    <cellStyle name="normální 2" xfId="64"/>
    <cellStyle name="normální 2 2" xfId="65"/>
    <cellStyle name="normální 2 3" xfId="66"/>
    <cellStyle name="normální 2 3 2" xfId="67"/>
    <cellStyle name="normální 2 3 2 2" xfId="68"/>
    <cellStyle name="normální 2 3 2_PV III. Rozpis rozpočtu VŠ 2011_final_PV" xfId="69"/>
    <cellStyle name="normální 2 3_PV III. Rozpis rozpočtu VŠ 2011_final_PV" xfId="70"/>
    <cellStyle name="normální 2 4" xfId="71"/>
    <cellStyle name="normální 2 4 2" xfId="72"/>
    <cellStyle name="normální 2 4_PV III. Rozpis rozpočtu VŠ 2011_final_PV" xfId="73"/>
    <cellStyle name="normální 2 5" xfId="74"/>
    <cellStyle name="normální 2_CP2012" xfId="75"/>
    <cellStyle name="normální 3" xfId="76"/>
    <cellStyle name="normální 3 2" xfId="77"/>
    <cellStyle name="normální 3_CP2012" xfId="78"/>
    <cellStyle name="normální 4" xfId="79"/>
    <cellStyle name="normální 4 2" xfId="80"/>
    <cellStyle name="normální 4_PV Rozpis rozpočtu VŠ 2011 III - tabulkové přílohy" xfId="81"/>
    <cellStyle name="Normální 5" xfId="82"/>
    <cellStyle name="normální 5 2" xfId="83"/>
    <cellStyle name="Normální 6" xfId="84"/>
    <cellStyle name="Normální 6 2" xfId="85"/>
    <cellStyle name="normální 7" xfId="86"/>
    <cellStyle name="Normální 8" xfId="87"/>
    <cellStyle name="Normální 8 2" xfId="88"/>
    <cellStyle name="Normální 9" xfId="89"/>
    <cellStyle name="normální_List1" xfId="90"/>
    <cellStyle name="Percent" xfId="96" builtinId="5"/>
    <cellStyle name="Poznámka 2" xfId="91"/>
    <cellStyle name="Poznámka 3" xfId="92"/>
    <cellStyle name="procent 2" xfId="93"/>
    <cellStyle name="procent 3" xfId="94"/>
    <cellStyle name="procent 4" xfId="95"/>
    <cellStyle name="Procenta 2" xfId="97"/>
    <cellStyle name="Propojená buňka 2" xfId="98"/>
    <cellStyle name="Propojená buňka 3" xfId="99"/>
    <cellStyle name="Správně 2" xfId="100"/>
    <cellStyle name="Správně 3" xfId="101"/>
    <cellStyle name="Text upozornění 2" xfId="102"/>
    <cellStyle name="Text upozornění 3" xfId="103"/>
    <cellStyle name="Vstup 2" xfId="104"/>
    <cellStyle name="Vstup 3" xfId="105"/>
    <cellStyle name="Výpočet 2" xfId="106"/>
    <cellStyle name="Výpočet 3" xfId="107"/>
    <cellStyle name="Výstup 2" xfId="108"/>
    <cellStyle name="Výstup 3" xfId="109"/>
    <cellStyle name="Vysvětlující text 2" xfId="110"/>
    <cellStyle name="Vysvětlující text 3" xfId="111"/>
    <cellStyle name="Zvýraznění 1 2" xfId="112"/>
    <cellStyle name="Zvýraznění 1 3" xfId="113"/>
    <cellStyle name="Zvýraznění 2 2" xfId="114"/>
    <cellStyle name="Zvýraznění 2 3" xfId="115"/>
    <cellStyle name="Zvýraznění 3 2" xfId="116"/>
    <cellStyle name="Zvýraznění 3 3" xfId="117"/>
    <cellStyle name="Zvýraznění 4 2" xfId="118"/>
    <cellStyle name="Zvýraznění 4 3" xfId="119"/>
    <cellStyle name="Zvýraznění 5 2" xfId="120"/>
    <cellStyle name="Zvýraznění 5 3" xfId="121"/>
    <cellStyle name="Zvýraznění 6 2" xfId="122"/>
    <cellStyle name="Zvýraznění 6 3" xfId="123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theme" Target="theme/theme1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37" Type="http://schemas.openxmlformats.org/officeDocument/2006/relationships/sharedStrings" Target="sharedStrings.xml"/><Relationship Id="rId3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M32"/>
  <sheetViews>
    <sheetView showGridLines="0" workbookViewId="0">
      <selection activeCell="B16" sqref="B16"/>
    </sheetView>
  </sheetViews>
  <sheetFormatPr baseColWidth="10" defaultColWidth="8.7109375" defaultRowHeight="13" x14ac:dyDescent="0"/>
  <cols>
    <col min="1" max="1" width="9.85546875" customWidth="1"/>
    <col min="2" max="2" width="8.7109375" customWidth="1"/>
    <col min="7" max="7" width="7.5703125" customWidth="1"/>
    <col min="8" max="8" width="7.85546875" customWidth="1"/>
    <col min="9" max="9" width="7" customWidth="1"/>
  </cols>
  <sheetData>
    <row r="1" spans="1:13" ht="16">
      <c r="A1" s="191"/>
    </row>
    <row r="2" spans="1:13" ht="16">
      <c r="A2" s="191"/>
    </row>
    <row r="3" spans="1:13" ht="16">
      <c r="A3" s="191"/>
    </row>
    <row r="13" spans="1:13" ht="59.25" customHeight="1">
      <c r="B13" s="1312" t="s">
        <v>219</v>
      </c>
      <c r="C13" s="1313"/>
      <c r="D13" s="1313"/>
      <c r="E13" s="1313"/>
      <c r="F13" s="1313"/>
      <c r="G13" s="1313"/>
      <c r="H13" s="1313"/>
      <c r="I13" s="1313"/>
      <c r="J13" s="1313"/>
      <c r="K13" s="1313"/>
      <c r="L13" s="1313"/>
      <c r="M13" s="1313"/>
    </row>
    <row r="14" spans="1:13" ht="21">
      <c r="B14" s="194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</row>
    <row r="15" spans="1:13" ht="28">
      <c r="B15" s="1314" t="s">
        <v>220</v>
      </c>
      <c r="C15" s="1315"/>
      <c r="D15" s="1315"/>
      <c r="E15" s="1315"/>
      <c r="F15" s="1315"/>
      <c r="G15" s="1315"/>
      <c r="H15" s="1315"/>
      <c r="I15" s="1315"/>
      <c r="J15" s="1315"/>
      <c r="K15" s="1315"/>
      <c r="L15" s="1315"/>
      <c r="M15" s="1315"/>
    </row>
    <row r="16" spans="1:13" ht="21">
      <c r="F16" s="210"/>
      <c r="G16" s="735"/>
      <c r="H16" s="736"/>
    </row>
    <row r="17" spans="1:9" ht="16" hidden="1">
      <c r="D17" s="1316" t="s">
        <v>130</v>
      </c>
      <c r="E17" s="1316"/>
      <c r="F17" s="191"/>
      <c r="G17" s="341" t="s">
        <v>131</v>
      </c>
      <c r="H17" s="454">
        <v>1</v>
      </c>
      <c r="I17" s="342">
        <v>2010</v>
      </c>
    </row>
    <row r="18" spans="1:9" ht="16" hidden="1">
      <c r="E18" t="s">
        <v>20</v>
      </c>
      <c r="G18" s="341" t="s">
        <v>131</v>
      </c>
      <c r="H18" s="454">
        <v>12</v>
      </c>
      <c r="I18" s="342">
        <v>2009</v>
      </c>
    </row>
    <row r="32" spans="1:9">
      <c r="A32" s="1011"/>
      <c r="B32" s="1011"/>
    </row>
  </sheetData>
  <mergeCells count="3">
    <mergeCell ref="B13:M13"/>
    <mergeCell ref="B15:M15"/>
    <mergeCell ref="D17:E17"/>
  </mergeCells>
  <phoneticPr fontId="14" type="noConversion"/>
  <printOptions horizontalCentered="1"/>
  <pageMargins left="0.78740157480314965" right="0.78740157480314965" top="0.44" bottom="0.53" header="0.31" footer="0.37"/>
  <pageSetup paperSize="9" scale="95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showGridLines="0" workbookViewId="0">
      <pane ySplit="3" topLeftCell="A4" activePane="bottomLeft" state="frozen"/>
      <selection activeCell="Y52" sqref="Y52"/>
      <selection pane="bottomLeft" activeCell="V8" sqref="V8"/>
    </sheetView>
  </sheetViews>
  <sheetFormatPr baseColWidth="10" defaultColWidth="11.42578125" defaultRowHeight="12" x14ac:dyDescent="0"/>
  <cols>
    <col min="1" max="1" width="8.28515625" style="325" customWidth="1"/>
    <col min="2" max="2" width="5.5703125" style="325" customWidth="1"/>
    <col min="3" max="3" width="6.28515625" style="325" customWidth="1"/>
    <col min="4" max="4" width="28.5703125" style="325" customWidth="1"/>
    <col min="5" max="5" width="3.7109375" style="333" bestFit="1" customWidth="1"/>
    <col min="6" max="6" width="10.140625" style="331" customWidth="1"/>
    <col min="7" max="7" width="9.5703125" style="331" bestFit="1" customWidth="1"/>
    <col min="8" max="8" width="8.7109375" style="331" customWidth="1"/>
    <col min="9" max="9" width="8" style="331" customWidth="1"/>
    <col min="10" max="11" width="6.42578125" style="331" customWidth="1"/>
    <col min="12" max="12" width="8" style="331" customWidth="1"/>
    <col min="13" max="13" width="8.28515625" style="331" customWidth="1"/>
    <col min="14" max="14" width="9.85546875" style="331" hidden="1" customWidth="1"/>
    <col min="15" max="15" width="9.5703125" style="331" hidden="1" customWidth="1" collapsed="1"/>
    <col min="16" max="16" width="8" style="339" hidden="1" customWidth="1"/>
    <col min="17" max="17" width="11.28515625" style="339" hidden="1" customWidth="1"/>
    <col min="18" max="18" width="9.85546875" style="862" customWidth="1" collapsed="1"/>
    <col min="19" max="19" width="7" style="1032" customWidth="1"/>
    <col min="20" max="20" width="5.5703125" style="1032" customWidth="1"/>
    <col min="21" max="21" width="6.85546875" style="1031" customWidth="1"/>
    <col min="22" max="22" width="6.7109375" style="1031" customWidth="1"/>
    <col min="23" max="26" width="11.42578125" style="1031"/>
    <col min="27" max="16384" width="11.42578125" style="325"/>
  </cols>
  <sheetData>
    <row r="1" spans="1:26" ht="15.75" customHeight="1">
      <c r="A1" s="1319" t="s">
        <v>200</v>
      </c>
      <c r="B1" s="1320"/>
      <c r="C1" s="1320"/>
      <c r="D1" s="1321"/>
      <c r="E1" s="324"/>
      <c r="F1" s="472" t="s">
        <v>0</v>
      </c>
      <c r="G1" s="503" t="s">
        <v>2</v>
      </c>
      <c r="H1" s="1323" t="s">
        <v>3</v>
      </c>
      <c r="I1" s="1323"/>
      <c r="J1" s="1323"/>
      <c r="K1" s="1323"/>
      <c r="L1" s="1323"/>
      <c r="M1" s="1324"/>
      <c r="N1" s="141" t="s">
        <v>1</v>
      </c>
      <c r="O1" s="467" t="s">
        <v>4</v>
      </c>
      <c r="P1" s="42" t="s">
        <v>132</v>
      </c>
      <c r="Q1" s="42" t="s">
        <v>133</v>
      </c>
      <c r="R1" s="42" t="s">
        <v>4</v>
      </c>
      <c r="S1" s="1078"/>
      <c r="T1" s="1046"/>
    </row>
    <row r="2" spans="1:26" ht="13" thickBot="1">
      <c r="A2" s="326" t="s">
        <v>122</v>
      </c>
      <c r="B2" s="327"/>
      <c r="C2" s="1330" t="s">
        <v>76</v>
      </c>
      <c r="D2" s="1331"/>
      <c r="E2" s="328" t="s">
        <v>5</v>
      </c>
      <c r="F2" s="473">
        <v>2014</v>
      </c>
      <c r="G2" s="504" t="s">
        <v>8</v>
      </c>
      <c r="H2" s="44" t="s">
        <v>9</v>
      </c>
      <c r="I2" s="45" t="s">
        <v>10</v>
      </c>
      <c r="J2" s="245" t="s">
        <v>11</v>
      </c>
      <c r="K2" s="245" t="s">
        <v>204</v>
      </c>
      <c r="L2" s="207" t="s">
        <v>121</v>
      </c>
      <c r="M2" s="43" t="s">
        <v>12</v>
      </c>
      <c r="N2" s="473" t="s">
        <v>7</v>
      </c>
      <c r="O2" s="468">
        <v>2011</v>
      </c>
      <c r="P2" s="46"/>
      <c r="Q2" s="46"/>
      <c r="R2" s="46">
        <v>2013</v>
      </c>
      <c r="S2" s="1078"/>
      <c r="T2" s="1046"/>
    </row>
    <row r="3" spans="1:26" ht="13" thickBot="1">
      <c r="A3" s="277" t="s">
        <v>13</v>
      </c>
      <c r="B3" s="278"/>
      <c r="C3" s="278"/>
      <c r="D3" s="278"/>
      <c r="E3" s="279">
        <v>1</v>
      </c>
      <c r="F3" s="463">
        <f>SUM(F5:F27)</f>
        <v>279116.36300000001</v>
      </c>
      <c r="G3" s="823">
        <f t="shared" ref="G3:O3" si="0">SUM(G5:G27)</f>
        <v>263778.42200000002</v>
      </c>
      <c r="H3" s="819">
        <f t="shared" si="0"/>
        <v>0</v>
      </c>
      <c r="I3" s="281">
        <f>SUM(I5:I27)</f>
        <v>8517.9410000000007</v>
      </c>
      <c r="J3" s="282">
        <f t="shared" si="0"/>
        <v>0</v>
      </c>
      <c r="K3" s="282">
        <f>SUM(K5:K27)</f>
        <v>0</v>
      </c>
      <c r="L3" s="281">
        <f t="shared" si="0"/>
        <v>820</v>
      </c>
      <c r="M3" s="280">
        <f t="shared" si="0"/>
        <v>6000</v>
      </c>
      <c r="N3" s="463">
        <f>SUM(N5:N27)</f>
        <v>0</v>
      </c>
      <c r="O3" s="463">
        <f t="shared" si="0"/>
        <v>0</v>
      </c>
      <c r="P3" s="369">
        <f>IF(F3=0,0,O3/F3)</f>
        <v>0</v>
      </c>
      <c r="Q3" s="283">
        <f>SUM(Q5:Q27)</f>
        <v>0</v>
      </c>
      <c r="R3" s="1081">
        <f>SUM(R5:R27)</f>
        <v>302156.07188</v>
      </c>
    </row>
    <row r="4" spans="1:26" s="329" customFormat="1" ht="11">
      <c r="A4" s="284" t="s">
        <v>14</v>
      </c>
      <c r="B4" s="285" t="s">
        <v>15</v>
      </c>
      <c r="C4" s="285"/>
      <c r="D4" s="285"/>
      <c r="E4" s="286">
        <v>2</v>
      </c>
      <c r="F4" s="290">
        <f t="shared" ref="F4:O4" si="1">SUM(F5:F15)</f>
        <v>149211.535</v>
      </c>
      <c r="G4" s="824">
        <f t="shared" si="1"/>
        <v>140956.13800000001</v>
      </c>
      <c r="H4" s="1013">
        <f t="shared" si="1"/>
        <v>0</v>
      </c>
      <c r="I4" s="288">
        <f t="shared" si="1"/>
        <v>1435.3970000000002</v>
      </c>
      <c r="J4" s="289">
        <f t="shared" si="1"/>
        <v>0</v>
      </c>
      <c r="K4" s="289">
        <f>SUM(K5:K15)</f>
        <v>0</v>
      </c>
      <c r="L4" s="288">
        <f t="shared" si="1"/>
        <v>820</v>
      </c>
      <c r="M4" s="287">
        <f t="shared" si="1"/>
        <v>6000</v>
      </c>
      <c r="N4" s="290">
        <f>SUM(N5:N15)</f>
        <v>0</v>
      </c>
      <c r="O4" s="383">
        <f t="shared" si="1"/>
        <v>0</v>
      </c>
      <c r="P4" s="370">
        <f>IF(F4=0,0,O4/F4)</f>
        <v>0</v>
      </c>
      <c r="Q4" s="290">
        <f>SUM(Q5:Q15)</f>
        <v>0</v>
      </c>
      <c r="R4" s="290">
        <f>SUM(R5:R15)</f>
        <v>149070.67965000001</v>
      </c>
      <c r="S4" s="1032"/>
      <c r="T4" s="1032"/>
      <c r="U4" s="1033"/>
      <c r="V4" s="1033"/>
      <c r="W4" s="1033"/>
      <c r="X4" s="1033"/>
      <c r="Y4" s="1033"/>
      <c r="Z4" s="1033"/>
    </row>
    <row r="5" spans="1:26" s="330" customFormat="1" ht="11">
      <c r="A5" s="291"/>
      <c r="B5" s="292"/>
      <c r="C5" s="292" t="s">
        <v>16</v>
      </c>
      <c r="D5" s="293" t="s">
        <v>17</v>
      </c>
      <c r="E5" s="294">
        <v>3</v>
      </c>
      <c r="F5" s="464">
        <f>SUM(G5:M5)</f>
        <v>71639</v>
      </c>
      <c r="G5" s="825">
        <v>71639</v>
      </c>
      <c r="H5" s="295"/>
      <c r="I5" s="296"/>
      <c r="J5" s="297"/>
      <c r="K5" s="297"/>
      <c r="L5" s="296"/>
      <c r="M5" s="298"/>
      <c r="N5" s="464"/>
      <c r="O5" s="384"/>
      <c r="P5" s="729"/>
      <c r="Q5" s="721"/>
      <c r="R5" s="1079">
        <v>74061.408230000001</v>
      </c>
      <c r="S5" s="1034"/>
      <c r="T5" s="1034"/>
      <c r="U5" s="1035"/>
      <c r="V5" s="1018"/>
      <c r="W5" s="1019"/>
      <c r="X5" s="1035"/>
      <c r="Y5" s="1035"/>
      <c r="Z5" s="1035"/>
    </row>
    <row r="6" spans="1:26" s="330" customFormat="1" ht="11">
      <c r="A6" s="291"/>
      <c r="B6" s="292"/>
      <c r="C6" s="292"/>
      <c r="D6" s="293" t="s">
        <v>18</v>
      </c>
      <c r="E6" s="294">
        <v>4</v>
      </c>
      <c r="F6" s="464">
        <f t="shared" ref="F6:F45" si="2">SUM(G6:M6)</f>
        <v>4327</v>
      </c>
      <c r="G6" s="825">
        <v>4327</v>
      </c>
      <c r="H6" s="295"/>
      <c r="I6" s="296"/>
      <c r="J6" s="297"/>
      <c r="K6" s="297"/>
      <c r="L6" s="296"/>
      <c r="M6" s="298"/>
      <c r="N6" s="464"/>
      <c r="O6" s="384"/>
      <c r="P6" s="729"/>
      <c r="Q6" s="721"/>
      <c r="R6" s="1079">
        <v>4493.0749999999998</v>
      </c>
      <c r="S6" s="1034"/>
      <c r="T6" s="1034"/>
      <c r="U6" s="1035"/>
      <c r="V6" s="1018"/>
      <c r="W6" s="1019"/>
      <c r="X6" s="1035"/>
      <c r="Y6" s="1035"/>
      <c r="Z6" s="1035"/>
    </row>
    <row r="7" spans="1:26" s="330" customFormat="1" ht="11">
      <c r="A7" s="291"/>
      <c r="B7" s="292"/>
      <c r="C7" s="292"/>
      <c r="D7" s="293" t="s">
        <v>19</v>
      </c>
      <c r="E7" s="294">
        <v>5</v>
      </c>
      <c r="F7" s="464">
        <f t="shared" si="2"/>
        <v>21977.83</v>
      </c>
      <c r="G7" s="826">
        <v>21977.83</v>
      </c>
      <c r="H7" s="512"/>
      <c r="I7" s="513"/>
      <c r="J7" s="297"/>
      <c r="K7" s="297"/>
      <c r="L7" s="296"/>
      <c r="M7" s="298"/>
      <c r="N7" s="464"/>
      <c r="O7" s="384"/>
      <c r="P7" s="729"/>
      <c r="Q7" s="721"/>
      <c r="R7" s="1079">
        <v>23937.67282</v>
      </c>
      <c r="S7" s="1034"/>
      <c r="T7" s="1034"/>
      <c r="U7" s="1035"/>
      <c r="V7" s="1018"/>
      <c r="W7" s="1019"/>
      <c r="X7" s="1035"/>
      <c r="Y7" s="1035"/>
      <c r="Z7" s="1035"/>
    </row>
    <row r="8" spans="1:26" s="330" customFormat="1" ht="11">
      <c r="A8" s="291"/>
      <c r="B8" s="292"/>
      <c r="C8" s="292"/>
      <c r="D8" s="293" t="s">
        <v>20</v>
      </c>
      <c r="E8" s="294">
        <v>6</v>
      </c>
      <c r="F8" s="464">
        <f t="shared" si="2"/>
        <v>7500</v>
      </c>
      <c r="G8" s="825">
        <v>7500</v>
      </c>
      <c r="H8" s="295"/>
      <c r="I8" s="296"/>
      <c r="J8" s="297"/>
      <c r="K8" s="297"/>
      <c r="L8" s="296"/>
      <c r="M8" s="298"/>
      <c r="N8" s="464"/>
      <c r="O8" s="384"/>
      <c r="P8" s="729"/>
      <c r="Q8" s="299"/>
      <c r="R8" s="1079">
        <v>5208.4551900000006</v>
      </c>
      <c r="S8" s="1034"/>
      <c r="T8" s="1034"/>
      <c r="U8" s="1035"/>
      <c r="V8" s="1018"/>
      <c r="W8" s="1019"/>
      <c r="X8" s="1035"/>
      <c r="Y8" s="1035"/>
      <c r="Z8" s="1035"/>
    </row>
    <row r="9" spans="1:26" s="330" customFormat="1" ht="11">
      <c r="A9" s="291"/>
      <c r="B9" s="292"/>
      <c r="C9" s="292"/>
      <c r="D9" s="293" t="s">
        <v>21</v>
      </c>
      <c r="E9" s="294">
        <v>7</v>
      </c>
      <c r="F9" s="464">
        <f t="shared" si="2"/>
        <v>2000</v>
      </c>
      <c r="G9" s="825">
        <v>2000</v>
      </c>
      <c r="H9" s="295"/>
      <c r="I9" s="296"/>
      <c r="J9" s="297"/>
      <c r="K9" s="297"/>
      <c r="L9" s="296"/>
      <c r="M9" s="298"/>
      <c r="N9" s="464"/>
      <c r="O9" s="384"/>
      <c r="P9" s="729"/>
      <c r="Q9" s="299"/>
      <c r="R9" s="1079">
        <v>937.93600000000004</v>
      </c>
      <c r="S9" s="1034"/>
      <c r="T9" s="1034"/>
      <c r="U9" s="1035"/>
      <c r="V9" s="1018"/>
      <c r="W9" s="1019"/>
      <c r="X9" s="1035"/>
      <c r="Y9" s="1035"/>
      <c r="Z9" s="1035"/>
    </row>
    <row r="10" spans="1:26" s="330" customFormat="1" ht="11">
      <c r="A10" s="291"/>
      <c r="B10" s="292"/>
      <c r="C10" s="292"/>
      <c r="D10" s="293" t="s">
        <v>22</v>
      </c>
      <c r="E10" s="294">
        <v>8</v>
      </c>
      <c r="F10" s="464">
        <f t="shared" si="2"/>
        <v>5985</v>
      </c>
      <c r="G10" s="825">
        <v>5985</v>
      </c>
      <c r="H10" s="295"/>
      <c r="I10" s="296"/>
      <c r="J10" s="297"/>
      <c r="K10" s="297"/>
      <c r="L10" s="296"/>
      <c r="M10" s="298"/>
      <c r="N10" s="464"/>
      <c r="O10" s="384"/>
      <c r="P10" s="729"/>
      <c r="Q10" s="299"/>
      <c r="R10" s="1079">
        <v>5455.3498200000004</v>
      </c>
      <c r="S10" s="1034"/>
      <c r="T10" s="1034"/>
      <c r="U10" s="1035"/>
      <c r="V10" s="1018"/>
      <c r="W10" s="1019"/>
      <c r="X10" s="1035"/>
      <c r="Y10" s="1035"/>
      <c r="Z10" s="1035"/>
    </row>
    <row r="11" spans="1:26" s="330" customFormat="1" ht="11">
      <c r="A11" s="291"/>
      <c r="B11" s="292"/>
      <c r="C11" s="292"/>
      <c r="D11" s="293" t="s">
        <v>23</v>
      </c>
      <c r="E11" s="294">
        <v>9</v>
      </c>
      <c r="F11" s="464">
        <f t="shared" si="2"/>
        <v>13258.42</v>
      </c>
      <c r="G11" s="825">
        <v>11886.960999999999</v>
      </c>
      <c r="H11" s="295"/>
      <c r="I11" s="296">
        <v>1371.4590000000001</v>
      </c>
      <c r="J11" s="297"/>
      <c r="K11" s="297"/>
      <c r="L11" s="296"/>
      <c r="M11" s="298"/>
      <c r="N11" s="464"/>
      <c r="O11" s="384"/>
      <c r="P11" s="729"/>
      <c r="Q11" s="299"/>
      <c r="R11" s="1079">
        <v>16041.505509999999</v>
      </c>
      <c r="S11" s="1034"/>
      <c r="T11" s="1034"/>
      <c r="U11" s="1035"/>
      <c r="V11" s="1018"/>
      <c r="W11" s="1019"/>
      <c r="X11" s="1035"/>
      <c r="Y11" s="1035"/>
      <c r="Z11" s="1035"/>
    </row>
    <row r="12" spans="1:26" s="330" customFormat="1" ht="11">
      <c r="A12" s="291"/>
      <c r="B12" s="292"/>
      <c r="C12" s="292"/>
      <c r="D12" s="293" t="s">
        <v>24</v>
      </c>
      <c r="E12" s="294">
        <v>10</v>
      </c>
      <c r="F12" s="464">
        <f t="shared" si="2"/>
        <v>1822.289</v>
      </c>
      <c r="G12" s="825">
        <v>1822.289</v>
      </c>
      <c r="H12" s="295"/>
      <c r="I12" s="296"/>
      <c r="J12" s="297"/>
      <c r="K12" s="297"/>
      <c r="L12" s="296"/>
      <c r="M12" s="298"/>
      <c r="N12" s="464"/>
      <c r="O12" s="384"/>
      <c r="P12" s="729"/>
      <c r="Q12" s="299"/>
      <c r="R12" s="1079">
        <v>1328.3988899999999</v>
      </c>
      <c r="S12" s="1034"/>
      <c r="T12" s="1034"/>
      <c r="U12" s="1035"/>
      <c r="V12" s="1018"/>
      <c r="W12" s="1019"/>
      <c r="X12" s="1035"/>
      <c r="Y12" s="1035"/>
      <c r="Z12" s="1035"/>
    </row>
    <row r="13" spans="1:26" s="330" customFormat="1" ht="11">
      <c r="A13" s="291"/>
      <c r="B13" s="292"/>
      <c r="C13" s="292"/>
      <c r="D13" s="293" t="s">
        <v>25</v>
      </c>
      <c r="E13" s="294">
        <v>11</v>
      </c>
      <c r="F13" s="464">
        <f t="shared" si="2"/>
        <v>9419</v>
      </c>
      <c r="G13" s="825">
        <v>9419</v>
      </c>
      <c r="H13" s="295"/>
      <c r="I13" s="296"/>
      <c r="J13" s="297"/>
      <c r="K13" s="297"/>
      <c r="L13" s="296"/>
      <c r="M13" s="298"/>
      <c r="N13" s="464"/>
      <c r="O13" s="384"/>
      <c r="P13" s="729"/>
      <c r="Q13" s="721"/>
      <c r="R13" s="1079">
        <v>9418.3342100000009</v>
      </c>
      <c r="S13" s="1034"/>
      <c r="T13" s="1034"/>
      <c r="U13" s="1035"/>
      <c r="V13" s="1018"/>
      <c r="W13" s="1035"/>
      <c r="X13" s="1035"/>
      <c r="Y13" s="1035"/>
      <c r="Z13" s="1035"/>
    </row>
    <row r="14" spans="1:26" s="330" customFormat="1" ht="11">
      <c r="A14" s="291"/>
      <c r="B14" s="292"/>
      <c r="C14" s="292"/>
      <c r="D14" s="293" t="s">
        <v>26</v>
      </c>
      <c r="E14" s="294">
        <v>12</v>
      </c>
      <c r="F14" s="464">
        <f t="shared" si="2"/>
        <v>7137.5</v>
      </c>
      <c r="G14" s="825">
        <v>1137.5</v>
      </c>
      <c r="H14" s="295"/>
      <c r="I14" s="296"/>
      <c r="J14" s="297"/>
      <c r="K14" s="297"/>
      <c r="L14" s="296"/>
      <c r="M14" s="298">
        <v>6000</v>
      </c>
      <c r="N14" s="464"/>
      <c r="O14" s="384"/>
      <c r="P14" s="729"/>
      <c r="Q14" s="299"/>
      <c r="R14" s="1079">
        <v>6724.1369999999997</v>
      </c>
      <c r="S14" s="1034"/>
      <c r="T14" s="1034"/>
      <c r="U14" s="1035"/>
      <c r="V14" s="1018"/>
      <c r="W14" s="1035"/>
      <c r="X14" s="1035"/>
      <c r="Y14" s="1035"/>
      <c r="Z14" s="1035"/>
    </row>
    <row r="15" spans="1:26" s="330" customFormat="1" ht="11">
      <c r="A15" s="291"/>
      <c r="B15" s="292"/>
      <c r="C15" s="293"/>
      <c r="D15" s="293" t="s">
        <v>27</v>
      </c>
      <c r="E15" s="294">
        <v>13</v>
      </c>
      <c r="F15" s="464">
        <f t="shared" si="2"/>
        <v>4145.4960000000001</v>
      </c>
      <c r="G15" s="825">
        <v>3261.558</v>
      </c>
      <c r="H15" s="295"/>
      <c r="I15" s="296">
        <v>63.938000000000002</v>
      </c>
      <c r="J15" s="297"/>
      <c r="K15" s="297"/>
      <c r="L15" s="513">
        <v>820</v>
      </c>
      <c r="M15" s="1041"/>
      <c r="N15" s="464"/>
      <c r="O15" s="384"/>
      <c r="P15" s="729"/>
      <c r="Q15" s="299"/>
      <c r="R15" s="1079">
        <v>1464.40698</v>
      </c>
      <c r="S15" s="1034"/>
      <c r="T15" s="1034"/>
      <c r="U15" s="1035"/>
      <c r="V15" s="1018"/>
      <c r="W15" s="1035"/>
      <c r="X15" s="1035"/>
      <c r="Y15" s="1035"/>
      <c r="Z15" s="1035"/>
    </row>
    <row r="16" spans="1:26" s="329" customFormat="1" ht="11">
      <c r="A16" s="284"/>
      <c r="B16" s="300" t="s">
        <v>28</v>
      </c>
      <c r="C16" s="301"/>
      <c r="D16" s="301"/>
      <c r="E16" s="302">
        <v>14</v>
      </c>
      <c r="F16" s="299">
        <f t="shared" si="2"/>
        <v>7500</v>
      </c>
      <c r="G16" s="825">
        <v>7500</v>
      </c>
      <c r="H16" s="295"/>
      <c r="I16" s="296"/>
      <c r="J16" s="297"/>
      <c r="K16" s="297"/>
      <c r="L16" s="513"/>
      <c r="M16" s="1041"/>
      <c r="N16" s="299"/>
      <c r="O16" s="384"/>
      <c r="P16" s="371"/>
      <c r="Q16" s="299"/>
      <c r="R16" s="1082">
        <v>7807.5</v>
      </c>
      <c r="S16" s="1032"/>
      <c r="T16" s="1032"/>
      <c r="U16" s="1033"/>
      <c r="V16" s="1018"/>
      <c r="W16" s="1033"/>
      <c r="X16" s="1033"/>
      <c r="Y16" s="1033"/>
      <c r="Z16" s="1033"/>
    </row>
    <row r="17" spans="1:26" s="329" customFormat="1" ht="11">
      <c r="A17" s="284"/>
      <c r="B17" s="300" t="s">
        <v>30</v>
      </c>
      <c r="C17" s="301"/>
      <c r="D17" s="301"/>
      <c r="E17" s="302">
        <v>15</v>
      </c>
      <c r="F17" s="299">
        <f t="shared" si="2"/>
        <v>150</v>
      </c>
      <c r="G17" s="825">
        <v>150</v>
      </c>
      <c r="H17" s="295"/>
      <c r="I17" s="296"/>
      <c r="J17" s="297"/>
      <c r="K17" s="297"/>
      <c r="L17" s="513"/>
      <c r="M17" s="1041"/>
      <c r="N17" s="299"/>
      <c r="O17" s="384"/>
      <c r="P17" s="371"/>
      <c r="Q17" s="299"/>
      <c r="R17" s="1082">
        <v>152.91300000000001</v>
      </c>
      <c r="S17" s="1032"/>
      <c r="T17" s="1032"/>
      <c r="U17" s="1033"/>
      <c r="V17" s="1018"/>
      <c r="W17" s="1033"/>
      <c r="X17" s="1033"/>
      <c r="Y17" s="1033"/>
      <c r="Z17" s="1033"/>
    </row>
    <row r="18" spans="1:26" s="329" customFormat="1" ht="11">
      <c r="A18" s="284"/>
      <c r="B18" s="303" t="s">
        <v>32</v>
      </c>
      <c r="C18" s="304"/>
      <c r="D18" s="304"/>
      <c r="E18" s="305">
        <v>16</v>
      </c>
      <c r="F18" s="299">
        <f t="shared" si="2"/>
        <v>29873.19</v>
      </c>
      <c r="G18" s="825">
        <v>29873.19</v>
      </c>
      <c r="H18" s="295"/>
      <c r="I18" s="296"/>
      <c r="J18" s="297"/>
      <c r="K18" s="297"/>
      <c r="L18" s="513"/>
      <c r="M18" s="1041"/>
      <c r="N18" s="299"/>
      <c r="O18" s="384"/>
      <c r="P18" s="371"/>
      <c r="Q18" s="299"/>
      <c r="R18" s="1082">
        <v>25546.799999999999</v>
      </c>
      <c r="S18" s="1032"/>
      <c r="T18" s="1032"/>
      <c r="U18" s="1033"/>
      <c r="V18" s="1018"/>
      <c r="W18" s="1033"/>
      <c r="X18" s="1033"/>
      <c r="Y18" s="1033"/>
      <c r="Z18" s="1033"/>
    </row>
    <row r="19" spans="1:26" s="329" customFormat="1" ht="11">
      <c r="A19" s="284"/>
      <c r="B19" s="303" t="s">
        <v>34</v>
      </c>
      <c r="C19" s="304"/>
      <c r="D19" s="304"/>
      <c r="E19" s="305">
        <v>17</v>
      </c>
      <c r="F19" s="299">
        <f t="shared" si="2"/>
        <v>0</v>
      </c>
      <c r="G19" s="826"/>
      <c r="H19" s="295"/>
      <c r="I19" s="296"/>
      <c r="J19" s="297"/>
      <c r="K19" s="297"/>
      <c r="L19" s="513"/>
      <c r="M19" s="1041"/>
      <c r="N19" s="299"/>
      <c r="O19" s="384"/>
      <c r="P19" s="371"/>
      <c r="Q19" s="299"/>
      <c r="R19" s="1082">
        <v>109.8477</v>
      </c>
      <c r="S19" s="1032"/>
      <c r="T19" s="1032"/>
      <c r="U19" s="1033"/>
      <c r="V19" s="1018"/>
      <c r="W19" s="1033"/>
      <c r="X19" s="1033"/>
      <c r="Y19" s="1033"/>
      <c r="Z19" s="1033"/>
    </row>
    <row r="20" spans="1:26" s="329" customFormat="1" ht="11">
      <c r="A20" s="284"/>
      <c r="B20" s="303" t="s">
        <v>36</v>
      </c>
      <c r="C20" s="303"/>
      <c r="D20" s="303"/>
      <c r="E20" s="305">
        <v>18</v>
      </c>
      <c r="F20" s="299">
        <f t="shared" si="2"/>
        <v>300</v>
      </c>
      <c r="G20" s="825">
        <v>300</v>
      </c>
      <c r="H20" s="295"/>
      <c r="I20" s="296"/>
      <c r="J20" s="297"/>
      <c r="K20" s="297"/>
      <c r="L20" s="513"/>
      <c r="M20" s="1041"/>
      <c r="N20" s="299"/>
      <c r="O20" s="384"/>
      <c r="P20" s="371"/>
      <c r="Q20" s="299"/>
      <c r="R20" s="1082">
        <v>1540.6614099999999</v>
      </c>
      <c r="S20" s="1032"/>
      <c r="T20" s="1032"/>
      <c r="U20" s="1033"/>
      <c r="V20" s="1018"/>
      <c r="W20" s="1033"/>
      <c r="X20" s="1033"/>
      <c r="Y20" s="1033"/>
      <c r="Z20" s="1033"/>
    </row>
    <row r="21" spans="1:26" s="583" customFormat="1" ht="11">
      <c r="A21" s="573"/>
      <c r="B21" s="574" t="s">
        <v>158</v>
      </c>
      <c r="C21" s="574"/>
      <c r="D21" s="574"/>
      <c r="E21" s="575">
        <v>19</v>
      </c>
      <c r="F21" s="576">
        <f t="shared" si="2"/>
        <v>16618.580999999998</v>
      </c>
      <c r="G21" s="827">
        <v>16618.580999999998</v>
      </c>
      <c r="H21" s="577"/>
      <c r="I21" s="578"/>
      <c r="J21" s="579"/>
      <c r="K21" s="579"/>
      <c r="L21" s="1042"/>
      <c r="M21" s="1043"/>
      <c r="N21" s="576"/>
      <c r="O21" s="581"/>
      <c r="P21" s="582"/>
      <c r="Q21" s="576"/>
      <c r="R21" s="1082">
        <v>31124.670699999999</v>
      </c>
      <c r="S21" s="1032"/>
      <c r="T21" s="1032"/>
      <c r="U21" s="1036"/>
      <c r="V21" s="1018"/>
      <c r="W21" s="1036"/>
      <c r="X21" s="1036"/>
      <c r="Y21" s="1036"/>
      <c r="Z21" s="1036"/>
    </row>
    <row r="22" spans="1:26" s="329" customFormat="1" ht="11">
      <c r="A22" s="284"/>
      <c r="B22" s="303" t="s">
        <v>40</v>
      </c>
      <c r="C22" s="303"/>
      <c r="D22" s="303"/>
      <c r="E22" s="305">
        <v>20</v>
      </c>
      <c r="F22" s="299">
        <f t="shared" si="2"/>
        <v>3835.5129999999999</v>
      </c>
      <c r="G22" s="825">
        <v>3835.5129999999999</v>
      </c>
      <c r="H22" s="295"/>
      <c r="I22" s="296"/>
      <c r="J22" s="297"/>
      <c r="K22" s="297"/>
      <c r="L22" s="296"/>
      <c r="M22" s="298"/>
      <c r="N22" s="299"/>
      <c r="O22" s="384"/>
      <c r="P22" s="371"/>
      <c r="Q22" s="299"/>
      <c r="R22" s="1082">
        <v>7856.92184</v>
      </c>
      <c r="S22" s="1032"/>
      <c r="T22" s="1032"/>
      <c r="U22" s="1033"/>
      <c r="V22" s="1018"/>
      <c r="W22" s="1033"/>
      <c r="X22" s="1033"/>
      <c r="Y22" s="1033"/>
      <c r="Z22" s="1033"/>
    </row>
    <row r="23" spans="1:26" s="329" customFormat="1" ht="11">
      <c r="A23" s="284"/>
      <c r="B23" s="303" t="s">
        <v>42</v>
      </c>
      <c r="C23" s="303"/>
      <c r="D23" s="303"/>
      <c r="E23" s="305">
        <v>21</v>
      </c>
      <c r="F23" s="299">
        <f t="shared" si="2"/>
        <v>0</v>
      </c>
      <c r="G23" s="825"/>
      <c r="H23" s="295"/>
      <c r="I23" s="296"/>
      <c r="J23" s="297"/>
      <c r="K23" s="297"/>
      <c r="L23" s="296"/>
      <c r="M23" s="298"/>
      <c r="N23" s="299"/>
      <c r="O23" s="384"/>
      <c r="P23" s="371"/>
      <c r="Q23" s="299"/>
      <c r="R23" s="1082">
        <v>831.64558</v>
      </c>
      <c r="S23" s="1032"/>
      <c r="T23" s="1032"/>
      <c r="U23" s="1033"/>
      <c r="V23" s="1018"/>
      <c r="W23" s="1033"/>
      <c r="X23" s="1033"/>
      <c r="Y23" s="1033"/>
      <c r="Z23" s="1033"/>
    </row>
    <row r="24" spans="1:26" s="329" customFormat="1" ht="11">
      <c r="A24" s="284"/>
      <c r="B24" s="303" t="s">
        <v>43</v>
      </c>
      <c r="C24" s="303"/>
      <c r="D24" s="303"/>
      <c r="E24" s="305">
        <v>22</v>
      </c>
      <c r="F24" s="299">
        <f t="shared" si="2"/>
        <v>34695.406999999999</v>
      </c>
      <c r="G24" s="825">
        <v>34170</v>
      </c>
      <c r="H24" s="295"/>
      <c r="I24" s="296">
        <v>525.40700000000004</v>
      </c>
      <c r="J24" s="297"/>
      <c r="K24" s="297"/>
      <c r="L24" s="296"/>
      <c r="M24" s="298"/>
      <c r="N24" s="299"/>
      <c r="O24" s="384"/>
      <c r="P24" s="371"/>
      <c r="Q24" s="299"/>
      <c r="R24" s="1082">
        <v>33327.08223</v>
      </c>
      <c r="S24" s="1032"/>
      <c r="T24" s="1032"/>
      <c r="U24" s="1033"/>
      <c r="V24" s="1037"/>
      <c r="W24" s="1038"/>
      <c r="X24" s="1038"/>
      <c r="Y24" s="1038"/>
      <c r="Z24" s="1038"/>
    </row>
    <row r="25" spans="1:26" s="583" customFormat="1" ht="11">
      <c r="A25" s="573"/>
      <c r="B25" s="574" t="s">
        <v>161</v>
      </c>
      <c r="C25" s="574"/>
      <c r="D25" s="574"/>
      <c r="E25" s="575">
        <v>23</v>
      </c>
      <c r="F25" s="576">
        <f t="shared" si="2"/>
        <v>22059.705999999998</v>
      </c>
      <c r="G25" s="827">
        <v>16000</v>
      </c>
      <c r="H25" s="577"/>
      <c r="I25" s="578">
        <v>6059.7060000000001</v>
      </c>
      <c r="J25" s="579"/>
      <c r="K25" s="579"/>
      <c r="L25" s="578"/>
      <c r="M25" s="580"/>
      <c r="N25" s="576"/>
      <c r="O25" s="581"/>
      <c r="P25" s="582"/>
      <c r="Q25" s="576"/>
      <c r="R25" s="1082">
        <v>30203.12586</v>
      </c>
      <c r="S25" s="1032"/>
      <c r="T25" s="1032"/>
      <c r="U25" s="1036"/>
      <c r="V25" s="1029"/>
      <c r="W25" s="1029"/>
      <c r="X25" s="1023"/>
      <c r="Y25" s="1023"/>
      <c r="Z25" s="1023"/>
    </row>
    <row r="26" spans="1:26" s="329" customFormat="1" ht="11">
      <c r="A26" s="284"/>
      <c r="B26" s="303" t="s">
        <v>45</v>
      </c>
      <c r="C26" s="303"/>
      <c r="D26" s="303"/>
      <c r="E26" s="305">
        <v>24</v>
      </c>
      <c r="F26" s="299">
        <f t="shared" si="2"/>
        <v>14872.431</v>
      </c>
      <c r="G26" s="825">
        <v>14375</v>
      </c>
      <c r="H26" s="295"/>
      <c r="I26" s="296">
        <v>497.43099999999998</v>
      </c>
      <c r="J26" s="297"/>
      <c r="K26" s="297"/>
      <c r="L26" s="296"/>
      <c r="M26" s="298"/>
      <c r="N26" s="299"/>
      <c r="O26" s="384"/>
      <c r="P26" s="371"/>
      <c r="Q26" s="299"/>
      <c r="R26" s="1082">
        <v>14539.20587</v>
      </c>
      <c r="S26" s="1032"/>
      <c r="T26" s="1032"/>
      <c r="U26" s="1033"/>
      <c r="V26" s="1029"/>
      <c r="W26" s="1029"/>
      <c r="X26" s="1023"/>
      <c r="Y26" s="1023"/>
      <c r="Z26" s="1023"/>
    </row>
    <row r="27" spans="1:26" s="329" customFormat="1" thickBot="1">
      <c r="A27" s="284"/>
      <c r="B27" s="300" t="s">
        <v>47</v>
      </c>
      <c r="C27" s="300"/>
      <c r="D27" s="300"/>
      <c r="E27" s="302">
        <v>25</v>
      </c>
      <c r="F27" s="299">
        <f t="shared" si="2"/>
        <v>0</v>
      </c>
      <c r="G27" s="825"/>
      <c r="H27" s="295"/>
      <c r="I27" s="296"/>
      <c r="J27" s="297"/>
      <c r="K27" s="297"/>
      <c r="L27" s="296"/>
      <c r="M27" s="298"/>
      <c r="N27" s="299"/>
      <c r="O27" s="385"/>
      <c r="P27" s="372"/>
      <c r="Q27" s="318"/>
      <c r="R27" s="1082">
        <v>45.018039999999999</v>
      </c>
      <c r="S27" s="1032"/>
      <c r="T27" s="1032"/>
      <c r="U27" s="1033"/>
      <c r="V27" s="1029"/>
      <c r="W27" s="1029"/>
      <c r="X27" s="1023"/>
      <c r="Y27" s="1023"/>
      <c r="Z27" s="1023"/>
    </row>
    <row r="28" spans="1:26" ht="13" thickBot="1">
      <c r="A28" s="306" t="s">
        <v>49</v>
      </c>
      <c r="B28" s="307"/>
      <c r="C28" s="307"/>
      <c r="D28" s="307"/>
      <c r="E28" s="279">
        <v>26</v>
      </c>
      <c r="F28" s="463">
        <f>SUM(F29:F45)</f>
        <v>279377.18400000007</v>
      </c>
      <c r="G28" s="823">
        <f t="shared" ref="G28:O28" si="3">SUM(G29:G45)</f>
        <v>264039.24900000001</v>
      </c>
      <c r="H28" s="819">
        <f t="shared" si="3"/>
        <v>0</v>
      </c>
      <c r="I28" s="281">
        <f t="shared" si="3"/>
        <v>8517.9349999999995</v>
      </c>
      <c r="J28" s="282">
        <f t="shared" si="3"/>
        <v>0</v>
      </c>
      <c r="K28" s="282">
        <f t="shared" si="3"/>
        <v>0</v>
      </c>
      <c r="L28" s="281">
        <f t="shared" si="3"/>
        <v>820</v>
      </c>
      <c r="M28" s="280">
        <f t="shared" si="3"/>
        <v>6000</v>
      </c>
      <c r="N28" s="463">
        <f>SUM(N29:N45)</f>
        <v>0</v>
      </c>
      <c r="O28" s="463">
        <f t="shared" si="3"/>
        <v>0</v>
      </c>
      <c r="P28" s="369">
        <f>IF(F28=0,0,O28/F28)</f>
        <v>0</v>
      </c>
      <c r="Q28" s="283">
        <f>SUM(Q29:Q45)</f>
        <v>0</v>
      </c>
      <c r="R28" s="1077">
        <v>306080.14406999998</v>
      </c>
      <c r="V28" s="1029"/>
      <c r="W28" s="1029"/>
      <c r="X28" s="1023"/>
      <c r="Y28" s="1023"/>
      <c r="Z28" s="1023"/>
    </row>
    <row r="29" spans="1:26" s="329" customFormat="1" ht="11">
      <c r="A29" s="284" t="s">
        <v>14</v>
      </c>
      <c r="B29" s="301" t="s">
        <v>50</v>
      </c>
      <c r="C29" s="301"/>
      <c r="D29" s="301"/>
      <c r="E29" s="302">
        <v>27</v>
      </c>
      <c r="F29" s="299">
        <f t="shared" si="2"/>
        <v>93004</v>
      </c>
      <c r="G29" s="824">
        <v>93004</v>
      </c>
      <c r="H29" s="1013"/>
      <c r="I29" s="288"/>
      <c r="J29" s="289"/>
      <c r="K29" s="289"/>
      <c r="L29" s="288"/>
      <c r="M29" s="287"/>
      <c r="N29" s="290"/>
      <c r="O29" s="724"/>
      <c r="P29" s="373"/>
      <c r="Q29" s="311"/>
      <c r="R29" s="1082">
        <v>88987</v>
      </c>
      <c r="S29" s="871"/>
      <c r="T29" s="1032"/>
      <c r="U29" s="1032"/>
      <c r="V29" s="1032"/>
      <c r="W29" s="1032"/>
      <c r="X29" s="1038"/>
      <c r="Y29" s="1038"/>
      <c r="Z29" s="1038"/>
    </row>
    <row r="30" spans="1:26" s="329" customFormat="1" ht="11">
      <c r="A30" s="284"/>
      <c r="B30" s="300" t="s">
        <v>28</v>
      </c>
      <c r="C30" s="300"/>
      <c r="D30" s="300"/>
      <c r="E30" s="302">
        <v>28</v>
      </c>
      <c r="F30" s="299">
        <f t="shared" si="2"/>
        <v>7500</v>
      </c>
      <c r="G30" s="828">
        <v>7500</v>
      </c>
      <c r="H30" s="820"/>
      <c r="I30" s="309"/>
      <c r="J30" s="310"/>
      <c r="K30" s="310"/>
      <c r="L30" s="309"/>
      <c r="M30" s="308"/>
      <c r="N30" s="311"/>
      <c r="O30" s="384"/>
      <c r="P30" s="373"/>
      <c r="Q30" s="311"/>
      <c r="R30" s="1082">
        <v>7807.5</v>
      </c>
      <c r="S30" s="1032"/>
      <c r="T30" s="1032"/>
      <c r="U30" s="1033"/>
      <c r="V30" s="1029"/>
      <c r="W30" s="1032"/>
      <c r="X30" s="1039"/>
      <c r="Y30" s="1023"/>
      <c r="Z30" s="1023"/>
    </row>
    <row r="31" spans="1:26" s="329" customFormat="1" ht="11">
      <c r="A31" s="284"/>
      <c r="B31" s="300" t="s">
        <v>30</v>
      </c>
      <c r="C31" s="300"/>
      <c r="D31" s="300"/>
      <c r="E31" s="302">
        <v>29</v>
      </c>
      <c r="F31" s="299">
        <f t="shared" si="2"/>
        <v>150</v>
      </c>
      <c r="G31" s="828">
        <v>150</v>
      </c>
      <c r="H31" s="820"/>
      <c r="I31" s="309"/>
      <c r="J31" s="310"/>
      <c r="K31" s="310"/>
      <c r="L31" s="309"/>
      <c r="M31" s="308"/>
      <c r="N31" s="311"/>
      <c r="O31" s="384"/>
      <c r="P31" s="373"/>
      <c r="Q31" s="311"/>
      <c r="R31" s="1082">
        <v>152.91300000000001</v>
      </c>
      <c r="S31" s="1032"/>
      <c r="T31" s="1032"/>
      <c r="U31" s="1033"/>
      <c r="V31" s="1029"/>
      <c r="W31" s="1029"/>
      <c r="X31" s="1023"/>
      <c r="Y31" s="1023"/>
      <c r="Z31" s="1023"/>
    </row>
    <row r="32" spans="1:26" s="329" customFormat="1" ht="11">
      <c r="A32" s="284"/>
      <c r="B32" s="303" t="s">
        <v>32</v>
      </c>
      <c r="C32" s="304"/>
      <c r="D32" s="304"/>
      <c r="E32" s="305">
        <v>30</v>
      </c>
      <c r="F32" s="299">
        <f t="shared" si="2"/>
        <v>29873.19</v>
      </c>
      <c r="G32" s="828">
        <v>29873.19</v>
      </c>
      <c r="H32" s="820"/>
      <c r="I32" s="309"/>
      <c r="J32" s="310"/>
      <c r="K32" s="310"/>
      <c r="L32" s="309"/>
      <c r="M32" s="308"/>
      <c r="N32" s="311"/>
      <c r="O32" s="384"/>
      <c r="P32" s="373"/>
      <c r="Q32" s="311"/>
      <c r="R32" s="1082">
        <v>25546.799999999999</v>
      </c>
      <c r="S32" s="1032"/>
      <c r="T32" s="1032"/>
      <c r="U32" s="1033"/>
      <c r="V32" s="1029"/>
      <c r="W32" s="1029"/>
      <c r="X32" s="1023"/>
      <c r="Y32" s="1023"/>
      <c r="Z32" s="1023"/>
    </row>
    <row r="33" spans="1:26" s="329" customFormat="1" ht="11">
      <c r="A33" s="284"/>
      <c r="B33" s="303" t="s">
        <v>34</v>
      </c>
      <c r="C33" s="303"/>
      <c r="D33" s="303"/>
      <c r="E33" s="305">
        <v>31</v>
      </c>
      <c r="F33" s="299">
        <f t="shared" si="2"/>
        <v>0</v>
      </c>
      <c r="G33" s="828"/>
      <c r="H33" s="820"/>
      <c r="I33" s="309"/>
      <c r="J33" s="310"/>
      <c r="K33" s="310"/>
      <c r="L33" s="309"/>
      <c r="M33" s="308"/>
      <c r="N33" s="311"/>
      <c r="O33" s="384"/>
      <c r="P33" s="373"/>
      <c r="Q33" s="311"/>
      <c r="R33" s="1082">
        <v>109.8477</v>
      </c>
      <c r="S33" s="1032"/>
      <c r="T33" s="1032"/>
      <c r="U33" s="1033"/>
      <c r="V33" s="1029"/>
      <c r="W33" s="1029"/>
      <c r="X33" s="1023"/>
      <c r="Y33" s="1023"/>
      <c r="Z33" s="1023"/>
    </row>
    <row r="34" spans="1:26" s="329" customFormat="1" ht="11">
      <c r="A34" s="284"/>
      <c r="B34" s="303" t="s">
        <v>52</v>
      </c>
      <c r="C34" s="303"/>
      <c r="D34" s="303"/>
      <c r="E34" s="305">
        <v>32</v>
      </c>
      <c r="F34" s="299">
        <f t="shared" si="2"/>
        <v>0</v>
      </c>
      <c r="G34" s="828"/>
      <c r="H34" s="820"/>
      <c r="I34" s="309"/>
      <c r="J34" s="310"/>
      <c r="K34" s="310"/>
      <c r="L34" s="309"/>
      <c r="M34" s="308"/>
      <c r="N34" s="311"/>
      <c r="O34" s="384"/>
      <c r="P34" s="373"/>
      <c r="Q34" s="311"/>
      <c r="R34" s="1082">
        <v>0</v>
      </c>
      <c r="S34" s="1032"/>
      <c r="T34" s="1032"/>
      <c r="U34" s="1033"/>
      <c r="V34" s="1029"/>
      <c r="W34" s="1029"/>
      <c r="X34" s="1023"/>
      <c r="Y34" s="1023"/>
      <c r="Z34" s="1023"/>
    </row>
    <row r="35" spans="1:26" s="329" customFormat="1" ht="11">
      <c r="A35" s="284"/>
      <c r="B35" s="303" t="s">
        <v>36</v>
      </c>
      <c r="C35" s="303"/>
      <c r="D35" s="303"/>
      <c r="E35" s="305">
        <v>33</v>
      </c>
      <c r="F35" s="299">
        <f t="shared" si="2"/>
        <v>300</v>
      </c>
      <c r="G35" s="828">
        <v>300</v>
      </c>
      <c r="H35" s="820"/>
      <c r="I35" s="309"/>
      <c r="J35" s="310"/>
      <c r="K35" s="310"/>
      <c r="L35" s="309"/>
      <c r="M35" s="308"/>
      <c r="N35" s="311"/>
      <c r="O35" s="384"/>
      <c r="P35" s="373"/>
      <c r="Q35" s="311"/>
      <c r="R35" s="1082">
        <v>1540.6614099999999</v>
      </c>
      <c r="S35" s="1032"/>
      <c r="T35" s="1032"/>
      <c r="U35" s="1033"/>
      <c r="V35" s="1029"/>
      <c r="W35" s="1029"/>
      <c r="X35" s="1023"/>
      <c r="Y35" s="1023"/>
      <c r="Z35" s="1023"/>
    </row>
    <row r="36" spans="1:26" s="583" customFormat="1" ht="11">
      <c r="A36" s="573"/>
      <c r="B36" s="574" t="s">
        <v>158</v>
      </c>
      <c r="C36" s="574"/>
      <c r="D36" s="574"/>
      <c r="E36" s="575">
        <v>34</v>
      </c>
      <c r="F36" s="576">
        <f t="shared" si="2"/>
        <v>16618.580999999998</v>
      </c>
      <c r="G36" s="827">
        <v>16618.580999999998</v>
      </c>
      <c r="H36" s="821"/>
      <c r="I36" s="601"/>
      <c r="J36" s="602"/>
      <c r="K36" s="602"/>
      <c r="L36" s="601"/>
      <c r="M36" s="603"/>
      <c r="N36" s="604"/>
      <c r="O36" s="581"/>
      <c r="P36" s="605"/>
      <c r="Q36" s="604"/>
      <c r="R36" s="1082">
        <v>31124.670699999999</v>
      </c>
      <c r="S36" s="1032"/>
      <c r="T36" s="1032"/>
      <c r="U36" s="1036"/>
      <c r="V36" s="1029"/>
      <c r="W36" s="1029"/>
      <c r="X36" s="1023"/>
      <c r="Y36" s="1023"/>
      <c r="Z36" s="1023"/>
    </row>
    <row r="37" spans="1:26" s="329" customFormat="1" ht="11">
      <c r="A37" s="284"/>
      <c r="B37" s="303" t="s">
        <v>54</v>
      </c>
      <c r="C37" s="303"/>
      <c r="D37" s="303"/>
      <c r="E37" s="305">
        <v>35</v>
      </c>
      <c r="F37" s="299">
        <f t="shared" si="2"/>
        <v>3835.5129999999999</v>
      </c>
      <c r="G37" s="828">
        <v>3835.5129999999999</v>
      </c>
      <c r="H37" s="820"/>
      <c r="I37" s="309"/>
      <c r="J37" s="310"/>
      <c r="K37" s="310"/>
      <c r="L37" s="309"/>
      <c r="M37" s="308"/>
      <c r="N37" s="311"/>
      <c r="O37" s="384"/>
      <c r="P37" s="373"/>
      <c r="Q37" s="311"/>
      <c r="R37" s="1082">
        <v>7892.8028299999996</v>
      </c>
      <c r="S37" s="1032"/>
      <c r="T37" s="1032"/>
      <c r="U37" s="1033"/>
      <c r="V37" s="1029"/>
      <c r="W37" s="1029"/>
      <c r="X37" s="1023"/>
      <c r="Y37" s="1023"/>
      <c r="Z37" s="1023"/>
    </row>
    <row r="38" spans="1:26" s="329" customFormat="1" ht="11">
      <c r="A38" s="284"/>
      <c r="B38" s="303" t="s">
        <v>153</v>
      </c>
      <c r="C38" s="303"/>
      <c r="D38" s="303"/>
      <c r="E38" s="305">
        <v>36</v>
      </c>
      <c r="F38" s="299">
        <f t="shared" si="2"/>
        <v>25917.398000000001</v>
      </c>
      <c r="G38" s="828">
        <v>24532</v>
      </c>
      <c r="H38" s="820"/>
      <c r="I38" s="514">
        <v>1385.3979999999999</v>
      </c>
      <c r="J38" s="310"/>
      <c r="K38" s="310"/>
      <c r="L38" s="309"/>
      <c r="M38" s="308"/>
      <c r="N38" s="311"/>
      <c r="O38" s="384"/>
      <c r="P38" s="373"/>
      <c r="Q38" s="311"/>
      <c r="R38" s="1082">
        <v>31470.81</v>
      </c>
      <c r="S38" s="1032"/>
      <c r="T38" s="1032"/>
      <c r="U38" s="1033"/>
      <c r="V38" s="1029"/>
      <c r="W38" s="1029"/>
      <c r="X38" s="1023"/>
      <c r="Y38" s="1023"/>
      <c r="Z38" s="1023"/>
    </row>
    <row r="39" spans="1:26" s="329" customFormat="1" ht="11">
      <c r="A39" s="284"/>
      <c r="B39" s="303" t="s">
        <v>55</v>
      </c>
      <c r="C39" s="303"/>
      <c r="D39" s="303"/>
      <c r="E39" s="305">
        <v>37</v>
      </c>
      <c r="F39" s="299">
        <f t="shared" si="2"/>
        <v>0</v>
      </c>
      <c r="G39" s="828"/>
      <c r="H39" s="820"/>
      <c r="I39" s="514"/>
      <c r="J39" s="310"/>
      <c r="K39" s="310"/>
      <c r="L39" s="309"/>
      <c r="M39" s="308"/>
      <c r="N39" s="311"/>
      <c r="O39" s="384"/>
      <c r="P39" s="373"/>
      <c r="Q39" s="311"/>
      <c r="R39" s="1082">
        <v>831.64558</v>
      </c>
      <c r="S39" s="1032"/>
      <c r="T39" s="1032"/>
      <c r="U39" s="1033"/>
      <c r="V39" s="1029"/>
      <c r="W39" s="1029"/>
      <c r="X39" s="1023"/>
      <c r="Y39" s="1023"/>
      <c r="Z39" s="1023"/>
    </row>
    <row r="40" spans="1:26" s="329" customFormat="1" ht="11">
      <c r="A40" s="284"/>
      <c r="B40" s="303" t="s">
        <v>56</v>
      </c>
      <c r="C40" s="303"/>
      <c r="D40" s="303"/>
      <c r="E40" s="305">
        <v>38</v>
      </c>
      <c r="F40" s="299">
        <f t="shared" si="2"/>
        <v>34695.4</v>
      </c>
      <c r="G40" s="828">
        <v>34170</v>
      </c>
      <c r="H40" s="820"/>
      <c r="I40" s="514">
        <v>525.4</v>
      </c>
      <c r="J40" s="310"/>
      <c r="K40" s="310"/>
      <c r="L40" s="309"/>
      <c r="M40" s="308"/>
      <c r="N40" s="311"/>
      <c r="O40" s="384"/>
      <c r="P40" s="373"/>
      <c r="Q40" s="311"/>
      <c r="R40" s="1082">
        <v>33327.08223</v>
      </c>
      <c r="S40" s="1032"/>
      <c r="T40" s="1032"/>
      <c r="U40" s="1033"/>
      <c r="V40" s="1037"/>
      <c r="W40" s="1040"/>
      <c r="X40" s="1038"/>
      <c r="Y40" s="1038"/>
      <c r="Z40" s="1038"/>
    </row>
    <row r="41" spans="1:26" s="583" customFormat="1" ht="11">
      <c r="A41" s="573"/>
      <c r="B41" s="574" t="s">
        <v>161</v>
      </c>
      <c r="C41" s="574"/>
      <c r="D41" s="574"/>
      <c r="E41" s="575">
        <v>39</v>
      </c>
      <c r="F41" s="576">
        <f t="shared" si="2"/>
        <v>22059.705999999998</v>
      </c>
      <c r="G41" s="829">
        <v>16000</v>
      </c>
      <c r="H41" s="821"/>
      <c r="I41" s="514">
        <v>6059.7060000000001</v>
      </c>
      <c r="J41" s="602"/>
      <c r="K41" s="602"/>
      <c r="L41" s="601"/>
      <c r="M41" s="603"/>
      <c r="N41" s="604"/>
      <c r="O41" s="611"/>
      <c r="P41" s="605"/>
      <c r="Q41" s="604"/>
      <c r="R41" s="1082">
        <v>30203.12586</v>
      </c>
      <c r="S41" s="1032"/>
      <c r="T41" s="1032"/>
      <c r="U41" s="1036"/>
      <c r="V41" s="1018"/>
      <c r="W41" s="1019"/>
      <c r="X41" s="1036"/>
      <c r="Y41" s="1036"/>
      <c r="Z41" s="1036"/>
    </row>
    <row r="42" spans="1:26" s="329" customFormat="1" ht="11">
      <c r="A42" s="284"/>
      <c r="B42" s="303" t="s">
        <v>57</v>
      </c>
      <c r="C42" s="303"/>
      <c r="D42" s="303"/>
      <c r="E42" s="305">
        <v>40</v>
      </c>
      <c r="F42" s="299">
        <f t="shared" si="2"/>
        <v>14872.431</v>
      </c>
      <c r="G42" s="828">
        <v>14375</v>
      </c>
      <c r="H42" s="820"/>
      <c r="I42" s="514">
        <v>497.43099999999998</v>
      </c>
      <c r="J42" s="310"/>
      <c r="K42" s="310"/>
      <c r="L42" s="309"/>
      <c r="M42" s="308"/>
      <c r="N42" s="311"/>
      <c r="O42" s="394"/>
      <c r="P42" s="373"/>
      <c r="Q42" s="311"/>
      <c r="R42" s="1082">
        <v>14539.20587</v>
      </c>
      <c r="S42" s="1032"/>
      <c r="T42" s="1032"/>
      <c r="U42" s="1033"/>
      <c r="V42" s="1018"/>
      <c r="W42" s="1019"/>
      <c r="X42" s="1033"/>
      <c r="Y42" s="1033"/>
      <c r="Z42" s="1033"/>
    </row>
    <row r="43" spans="1:26" s="329" customFormat="1" ht="11">
      <c r="A43" s="284"/>
      <c r="B43" s="303" t="s">
        <v>58</v>
      </c>
      <c r="C43" s="303"/>
      <c r="D43" s="303"/>
      <c r="E43" s="305">
        <v>41</v>
      </c>
      <c r="F43" s="299">
        <f t="shared" si="2"/>
        <v>23730.965</v>
      </c>
      <c r="G43" s="828">
        <v>23680.965</v>
      </c>
      <c r="H43" s="820"/>
      <c r="I43" s="514">
        <v>50</v>
      </c>
      <c r="J43" s="310"/>
      <c r="K43" s="310"/>
      <c r="L43" s="309"/>
      <c r="M43" s="308"/>
      <c r="N43" s="311"/>
      <c r="O43" s="394"/>
      <c r="P43" s="373"/>
      <c r="Q43" s="311"/>
      <c r="R43" s="1082">
        <v>25743.70363</v>
      </c>
      <c r="S43" s="1032"/>
      <c r="T43" s="1032"/>
      <c r="U43" s="1033"/>
      <c r="V43" s="1018"/>
      <c r="W43" s="1019"/>
      <c r="X43" s="1033"/>
      <c r="Y43" s="1033"/>
      <c r="Z43" s="1033"/>
    </row>
    <row r="44" spans="1:26" s="329" customFormat="1" ht="11">
      <c r="A44" s="284"/>
      <c r="B44" s="303" t="s">
        <v>59</v>
      </c>
      <c r="C44" s="303"/>
      <c r="D44" s="303"/>
      <c r="E44" s="305">
        <v>42</v>
      </c>
      <c r="F44" s="299">
        <f t="shared" si="2"/>
        <v>6820</v>
      </c>
      <c r="G44" s="830"/>
      <c r="H44" s="1044"/>
      <c r="I44" s="514"/>
      <c r="J44" s="310"/>
      <c r="K44" s="310"/>
      <c r="L44" s="309">
        <v>820</v>
      </c>
      <c r="M44" s="308">
        <v>6000</v>
      </c>
      <c r="N44" s="311"/>
      <c r="O44" s="394"/>
      <c r="P44" s="373"/>
      <c r="Q44" s="311"/>
      <c r="R44" s="1082">
        <v>6672.3752599999998</v>
      </c>
      <c r="S44" s="1032"/>
      <c r="T44" s="1032"/>
      <c r="U44" s="1033"/>
      <c r="V44" s="1018"/>
      <c r="W44" s="1019"/>
      <c r="X44" s="1033"/>
      <c r="Y44" s="1033"/>
      <c r="Z44" s="1033"/>
    </row>
    <row r="45" spans="1:26" s="329" customFormat="1" thickBot="1">
      <c r="A45" s="312"/>
      <c r="B45" s="313" t="s">
        <v>47</v>
      </c>
      <c r="C45" s="313"/>
      <c r="D45" s="313"/>
      <c r="E45" s="314">
        <v>43</v>
      </c>
      <c r="F45" s="318">
        <f t="shared" si="2"/>
        <v>0</v>
      </c>
      <c r="G45" s="831"/>
      <c r="H45" s="822"/>
      <c r="I45" s="316"/>
      <c r="J45" s="317"/>
      <c r="K45" s="317"/>
      <c r="L45" s="316"/>
      <c r="M45" s="315"/>
      <c r="N45" s="318"/>
      <c r="O45" s="395"/>
      <c r="P45" s="374"/>
      <c r="Q45" s="318"/>
      <c r="R45" s="1082">
        <v>130</v>
      </c>
      <c r="S45" s="1032"/>
      <c r="T45" s="1032"/>
      <c r="U45" s="1033"/>
      <c r="V45" s="1018"/>
      <c r="W45" s="1019"/>
      <c r="X45" s="1033"/>
      <c r="Y45" s="1033"/>
      <c r="Z45" s="1033"/>
    </row>
    <row r="46" spans="1:26" s="329" customFormat="1" hidden="1" thickBot="1">
      <c r="A46" s="319" t="s">
        <v>60</v>
      </c>
      <c r="B46" s="320"/>
      <c r="C46" s="320"/>
      <c r="D46" s="320"/>
      <c r="E46" s="302">
        <v>44</v>
      </c>
      <c r="F46" s="321">
        <f>F29+F34+F38+F43+F44+F45-F4-F27</f>
        <v>260.82800000000861</v>
      </c>
      <c r="G46" s="832">
        <f>G29+G34+G38+G43+G45-G4-G27</f>
        <v>260.82699999999022</v>
      </c>
      <c r="H46" s="322">
        <f>H29+H34+H38+H43+H44+H45-H4-H27</f>
        <v>0</v>
      </c>
      <c r="I46" s="322">
        <f>I29+I34+I38+I43+I44+I45-I4-I27</f>
        <v>9.9999999974897946E-4</v>
      </c>
      <c r="J46" s="322">
        <f>J29+J34+J38+J43+J44+J45-J4-J27</f>
        <v>0</v>
      </c>
      <c r="K46" s="322"/>
      <c r="L46" s="323"/>
      <c r="M46" s="322">
        <f>M29+M34+M38+M43+M44+M45-M4-M27</f>
        <v>0</v>
      </c>
      <c r="N46" s="321">
        <f>N29+N34+N38+N43+N44+N45+-N4-N27</f>
        <v>0</v>
      </c>
      <c r="O46" s="396">
        <f>O29+O34+O38+O43+O44+O45-O4-O27</f>
        <v>0</v>
      </c>
      <c r="P46" s="375"/>
      <c r="Q46" s="321">
        <f>Q29+Q34+Q38+Q43+Q44+Q45-Q4-Q27</f>
        <v>0</v>
      </c>
      <c r="R46" s="321">
        <f>R29+R34+R38+R43+R44+R45-R4-R27</f>
        <v>3888.1911999999966</v>
      </c>
      <c r="S46" s="1032"/>
      <c r="T46" s="1032"/>
      <c r="U46" s="1033"/>
      <c r="V46" s="1033"/>
      <c r="W46" s="1019"/>
      <c r="X46" s="1033"/>
      <c r="Y46" s="1033"/>
      <c r="Z46" s="1033"/>
    </row>
    <row r="47" spans="1:26" ht="13" thickBot="1">
      <c r="A47" s="306" t="s">
        <v>61</v>
      </c>
      <c r="B47" s="307"/>
      <c r="C47" s="307"/>
      <c r="D47" s="307"/>
      <c r="E47" s="279">
        <v>45</v>
      </c>
      <c r="F47" s="463">
        <f>F28-F3</f>
        <v>260.82100000005448</v>
      </c>
      <c r="G47" s="823">
        <f t="shared" ref="G47:O47" si="4">G28-G3</f>
        <v>260.82699999999022</v>
      </c>
      <c r="H47" s="819">
        <f t="shared" si="4"/>
        <v>0</v>
      </c>
      <c r="I47" s="281">
        <f t="shared" si="4"/>
        <v>-6.0000000012223609E-3</v>
      </c>
      <c r="J47" s="282">
        <f t="shared" si="4"/>
        <v>0</v>
      </c>
      <c r="K47" s="282">
        <f t="shared" si="4"/>
        <v>0</v>
      </c>
      <c r="L47" s="281">
        <f t="shared" si="4"/>
        <v>0</v>
      </c>
      <c r="M47" s="280">
        <f t="shared" si="4"/>
        <v>0</v>
      </c>
      <c r="N47" s="463">
        <f>N28-N3</f>
        <v>0</v>
      </c>
      <c r="O47" s="463">
        <f t="shared" si="4"/>
        <v>0</v>
      </c>
      <c r="P47" s="283"/>
      <c r="Q47" s="283">
        <f>Q28-Q3</f>
        <v>0</v>
      </c>
      <c r="R47" s="1081">
        <f>R28-R3</f>
        <v>3924.0721899999771</v>
      </c>
      <c r="T47" s="478"/>
    </row>
    <row r="48" spans="1:26" ht="12" customHeight="1">
      <c r="A48" s="1012" t="s">
        <v>218</v>
      </c>
      <c r="B48" s="331"/>
      <c r="C48" s="331"/>
      <c r="D48" s="332"/>
      <c r="E48" s="1300" t="s">
        <v>207</v>
      </c>
      <c r="H48" s="1301">
        <v>86700.812849999988</v>
      </c>
      <c r="I48" s="1301">
        <v>8481.9411200000013</v>
      </c>
      <c r="J48" s="1301"/>
      <c r="K48" s="1301">
        <v>833.42075999999997</v>
      </c>
      <c r="L48" s="1301">
        <v>2844.6403</v>
      </c>
      <c r="M48" s="1301">
        <v>12725.229499999999</v>
      </c>
    </row>
  </sheetData>
  <mergeCells count="3">
    <mergeCell ref="A1:D1"/>
    <mergeCell ref="H1:M1"/>
    <mergeCell ref="C2:D2"/>
  </mergeCells>
  <phoneticPr fontId="0" type="noConversion"/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8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showGridLines="0" workbookViewId="0">
      <pane ySplit="3" topLeftCell="A4" activePane="bottomLeft" state="frozen"/>
      <selection activeCell="Y52" sqref="Y52"/>
      <selection pane="bottomLeft" activeCell="E48" sqref="E48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6" width="10.140625" style="29" bestFit="1" customWidth="1"/>
    <col min="7" max="7" width="10.140625" style="34" bestFit="1" customWidth="1"/>
    <col min="8" max="8" width="8.42578125" style="34" bestFit="1" customWidth="1"/>
    <col min="9" max="12" width="8" style="34" customWidth="1"/>
    <col min="13" max="13" width="8.140625" style="34" customWidth="1"/>
    <col min="14" max="14" width="8.5703125" style="34" hidden="1" customWidth="1"/>
    <col min="15" max="15" width="9.5703125" style="34" hidden="1" customWidth="1" collapsed="1"/>
    <col min="16" max="16" width="8.5703125" style="334" hidden="1" customWidth="1"/>
    <col min="17" max="17" width="11.28515625" style="334" hidden="1" customWidth="1"/>
    <col min="18" max="18" width="9.140625" style="198" customWidth="1" collapsed="1"/>
    <col min="19" max="19" width="7.28515625" style="214" customWidth="1"/>
    <col min="20" max="20" width="5.5703125" style="214" customWidth="1"/>
    <col min="21" max="21" width="7.28515625" customWidth="1"/>
    <col min="22" max="22" width="6" customWidth="1"/>
  </cols>
  <sheetData>
    <row r="1" spans="1:22" ht="15.75" customHeight="1">
      <c r="A1" s="1319" t="s">
        <v>200</v>
      </c>
      <c r="B1" s="1320"/>
      <c r="C1" s="1320"/>
      <c r="D1" s="1321"/>
      <c r="E1" s="1"/>
      <c r="F1" s="472" t="s">
        <v>0</v>
      </c>
      <c r="G1" s="503" t="s">
        <v>2</v>
      </c>
      <c r="H1" s="1323" t="s">
        <v>3</v>
      </c>
      <c r="I1" s="1323"/>
      <c r="J1" s="1323"/>
      <c r="K1" s="1323"/>
      <c r="L1" s="1323"/>
      <c r="M1" s="1324"/>
      <c r="N1" s="141" t="s">
        <v>1</v>
      </c>
      <c r="O1" s="467" t="s">
        <v>4</v>
      </c>
      <c r="P1" s="42" t="s">
        <v>132</v>
      </c>
      <c r="Q1" s="42" t="s">
        <v>133</v>
      </c>
      <c r="R1" s="42" t="s">
        <v>4</v>
      </c>
      <c r="S1" s="1076"/>
      <c r="T1" s="1047"/>
    </row>
    <row r="2" spans="1:22" s="7" customFormat="1" ht="14" thickBot="1">
      <c r="A2" s="240" t="s">
        <v>122</v>
      </c>
      <c r="B2" s="4"/>
      <c r="C2" s="1325" t="s">
        <v>77</v>
      </c>
      <c r="D2" s="1326"/>
      <c r="E2" s="5" t="s">
        <v>5</v>
      </c>
      <c r="F2" s="473">
        <v>2014</v>
      </c>
      <c r="G2" s="504" t="s">
        <v>8</v>
      </c>
      <c r="H2" s="44" t="s">
        <v>9</v>
      </c>
      <c r="I2" s="45" t="s">
        <v>10</v>
      </c>
      <c r="J2" s="245" t="s">
        <v>11</v>
      </c>
      <c r="K2" s="245" t="s">
        <v>204</v>
      </c>
      <c r="L2" s="207" t="s">
        <v>121</v>
      </c>
      <c r="M2" s="43" t="s">
        <v>12</v>
      </c>
      <c r="N2" s="473" t="s">
        <v>7</v>
      </c>
      <c r="O2" s="468">
        <v>2011</v>
      </c>
      <c r="P2" s="46"/>
      <c r="Q2" s="46"/>
      <c r="R2" s="46">
        <v>2013</v>
      </c>
      <c r="S2" s="1076"/>
      <c r="T2" s="1047"/>
    </row>
    <row r="3" spans="1:22" ht="14" thickBot="1">
      <c r="A3" s="8" t="s">
        <v>13</v>
      </c>
      <c r="B3" s="9"/>
      <c r="C3" s="9"/>
      <c r="D3" s="9"/>
      <c r="E3" s="10">
        <v>1</v>
      </c>
      <c r="F3" s="157">
        <f>SUM(F5:F27)</f>
        <v>309585</v>
      </c>
      <c r="G3" s="495">
        <f t="shared" ref="G3:O3" si="0">SUM(G5:G27)</f>
        <v>293676</v>
      </c>
      <c r="H3" s="99">
        <f t="shared" si="0"/>
        <v>8433</v>
      </c>
      <c r="I3" s="52">
        <f t="shared" si="0"/>
        <v>281</v>
      </c>
      <c r="J3" s="246">
        <f t="shared" si="0"/>
        <v>0</v>
      </c>
      <c r="K3" s="246">
        <f>SUM(K5:K27)</f>
        <v>0</v>
      </c>
      <c r="L3" s="52">
        <f t="shared" si="0"/>
        <v>0</v>
      </c>
      <c r="M3" s="51">
        <f t="shared" si="0"/>
        <v>7195</v>
      </c>
      <c r="N3" s="157">
        <f>SUM(N5:N27)</f>
        <v>0</v>
      </c>
      <c r="O3" s="404">
        <f t="shared" si="0"/>
        <v>0</v>
      </c>
      <c r="P3" s="346">
        <f>IF(F3=0,0,O3/F3)</f>
        <v>0</v>
      </c>
      <c r="Q3" s="53">
        <f>SUM(Q5:Q27)</f>
        <v>0</v>
      </c>
      <c r="R3" s="1077">
        <f>SUM(R5:R27)</f>
        <v>302230.84845000005</v>
      </c>
    </row>
    <row r="4" spans="1:22" s="14" customFormat="1">
      <c r="A4" s="11" t="s">
        <v>14</v>
      </c>
      <c r="B4" s="12" t="s">
        <v>15</v>
      </c>
      <c r="C4" s="12"/>
      <c r="D4" s="12"/>
      <c r="E4" s="13">
        <v>2</v>
      </c>
      <c r="F4" s="158">
        <f t="shared" ref="F4:O4" si="1">SUM(F5:F15)</f>
        <v>243007</v>
      </c>
      <c r="G4" s="492">
        <f t="shared" si="1"/>
        <v>227379</v>
      </c>
      <c r="H4" s="87">
        <f t="shared" si="1"/>
        <v>8433</v>
      </c>
      <c r="I4" s="56">
        <f t="shared" si="1"/>
        <v>0</v>
      </c>
      <c r="J4" s="247">
        <f t="shared" si="1"/>
        <v>0</v>
      </c>
      <c r="K4" s="247">
        <f>SUM(K5:K15)</f>
        <v>0</v>
      </c>
      <c r="L4" s="56">
        <f t="shared" si="1"/>
        <v>0</v>
      </c>
      <c r="M4" s="55">
        <f t="shared" si="1"/>
        <v>7195</v>
      </c>
      <c r="N4" s="158">
        <f>SUM(N5:N15)</f>
        <v>0</v>
      </c>
      <c r="O4" s="350">
        <f t="shared" si="1"/>
        <v>0</v>
      </c>
      <c r="P4" s="343">
        <f>IF(F4=0,0,O4/F4)</f>
        <v>0</v>
      </c>
      <c r="Q4" s="57">
        <f>SUM(Q5:Q15)</f>
        <v>0</v>
      </c>
      <c r="R4" s="57">
        <f>SUM(R5:R15)</f>
        <v>247508.52066000001</v>
      </c>
      <c r="S4" s="211"/>
      <c r="T4" s="211"/>
    </row>
    <row r="5" spans="1:22" s="40" customFormat="1">
      <c r="A5" s="36"/>
      <c r="B5" s="37"/>
      <c r="C5" s="37" t="s">
        <v>16</v>
      </c>
      <c r="D5" s="38" t="s">
        <v>17</v>
      </c>
      <c r="E5" s="39">
        <v>3</v>
      </c>
      <c r="F5" s="159">
        <f>SUM(G5:M5)</f>
        <v>130000</v>
      </c>
      <c r="G5" s="506">
        <v>128939</v>
      </c>
      <c r="H5" s="59">
        <v>1061</v>
      </c>
      <c r="I5" s="60"/>
      <c r="J5" s="248"/>
      <c r="K5" s="248"/>
      <c r="L5" s="60"/>
      <c r="M5" s="61"/>
      <c r="N5" s="159"/>
      <c r="O5" s="351"/>
      <c r="P5" s="361"/>
      <c r="Q5" s="720"/>
      <c r="R5" s="1079">
        <v>129581.80811</v>
      </c>
      <c r="S5" s="475"/>
      <c r="T5" s="475"/>
      <c r="U5" s="869"/>
      <c r="V5" s="869"/>
    </row>
    <row r="6" spans="1:22" s="40" customFormat="1">
      <c r="A6" s="36"/>
      <c r="B6" s="37"/>
      <c r="C6" s="37"/>
      <c r="D6" s="38" t="s">
        <v>18</v>
      </c>
      <c r="E6" s="39">
        <v>4</v>
      </c>
      <c r="F6" s="159">
        <f t="shared" ref="F6:F45" si="2">SUM(G6:M6)</f>
        <v>6500</v>
      </c>
      <c r="G6" s="506">
        <v>6500</v>
      </c>
      <c r="H6" s="59"/>
      <c r="I6" s="60"/>
      <c r="J6" s="248"/>
      <c r="K6" s="248"/>
      <c r="L6" s="60"/>
      <c r="M6" s="61"/>
      <c r="N6" s="159"/>
      <c r="O6" s="351"/>
      <c r="P6" s="361"/>
      <c r="Q6" s="720"/>
      <c r="R6" s="1079">
        <v>6277.2386200000001</v>
      </c>
      <c r="S6" s="475"/>
      <c r="T6" s="475"/>
      <c r="U6" s="869"/>
      <c r="V6" s="869"/>
    </row>
    <row r="7" spans="1:22" s="40" customFormat="1">
      <c r="A7" s="36"/>
      <c r="B7" s="37"/>
      <c r="C7" s="37"/>
      <c r="D7" s="38" t="s">
        <v>19</v>
      </c>
      <c r="E7" s="39">
        <v>5</v>
      </c>
      <c r="F7" s="159">
        <f t="shared" si="2"/>
        <v>45500</v>
      </c>
      <c r="G7" s="506">
        <v>45128</v>
      </c>
      <c r="H7" s="59">
        <v>372</v>
      </c>
      <c r="I7" s="60"/>
      <c r="J7" s="248"/>
      <c r="K7" s="248"/>
      <c r="L7" s="60"/>
      <c r="M7" s="61"/>
      <c r="N7" s="159"/>
      <c r="O7" s="351"/>
      <c r="P7" s="361"/>
      <c r="Q7" s="720"/>
      <c r="R7" s="1079">
        <v>44884.061840000002</v>
      </c>
      <c r="S7" s="475"/>
      <c r="T7" s="475"/>
      <c r="U7" s="869"/>
      <c r="V7" s="869"/>
    </row>
    <row r="8" spans="1:22" s="40" customFormat="1">
      <c r="A8" s="36"/>
      <c r="B8" s="37"/>
      <c r="C8" s="37"/>
      <c r="D8" s="38" t="s">
        <v>20</v>
      </c>
      <c r="E8" s="39">
        <v>6</v>
      </c>
      <c r="F8" s="159">
        <f t="shared" si="2"/>
        <v>7000</v>
      </c>
      <c r="G8" s="506">
        <v>0</v>
      </c>
      <c r="H8" s="59">
        <v>7000</v>
      </c>
      <c r="I8" s="60"/>
      <c r="J8" s="248"/>
      <c r="K8" s="248"/>
      <c r="L8" s="60"/>
      <c r="M8" s="61"/>
      <c r="N8" s="159"/>
      <c r="O8" s="351"/>
      <c r="P8" s="361"/>
      <c r="Q8" s="62"/>
      <c r="R8" s="1079">
        <v>5771.9989800000003</v>
      </c>
      <c r="S8" s="475"/>
      <c r="T8" s="475"/>
      <c r="U8" s="869"/>
      <c r="V8" s="869"/>
    </row>
    <row r="9" spans="1:22" s="40" customFormat="1">
      <c r="A9" s="36"/>
      <c r="B9" s="37"/>
      <c r="C9" s="37"/>
      <c r="D9" s="38" t="s">
        <v>21</v>
      </c>
      <c r="E9" s="39">
        <v>7</v>
      </c>
      <c r="F9" s="159">
        <f t="shared" si="2"/>
        <v>1500</v>
      </c>
      <c r="G9" s="506">
        <v>1500</v>
      </c>
      <c r="H9" s="59"/>
      <c r="I9" s="60"/>
      <c r="J9" s="248"/>
      <c r="K9" s="248"/>
      <c r="L9" s="60"/>
      <c r="M9" s="61"/>
      <c r="N9" s="159"/>
      <c r="O9" s="351"/>
      <c r="P9" s="361"/>
      <c r="Q9" s="62"/>
      <c r="R9" s="1079">
        <v>2905.9395199999999</v>
      </c>
      <c r="S9" s="475"/>
      <c r="T9" s="475"/>
      <c r="U9" s="869"/>
      <c r="V9" s="869"/>
    </row>
    <row r="10" spans="1:22" s="40" customFormat="1">
      <c r="A10" s="36"/>
      <c r="B10" s="37"/>
      <c r="C10" s="37"/>
      <c r="D10" s="38" t="s">
        <v>22</v>
      </c>
      <c r="E10" s="39">
        <v>8</v>
      </c>
      <c r="F10" s="159">
        <f t="shared" si="2"/>
        <v>6000</v>
      </c>
      <c r="G10" s="506">
        <v>6000</v>
      </c>
      <c r="H10" s="59"/>
      <c r="I10" s="60"/>
      <c r="J10" s="248"/>
      <c r="K10" s="248"/>
      <c r="L10" s="60"/>
      <c r="M10" s="61"/>
      <c r="N10" s="159"/>
      <c r="O10" s="351"/>
      <c r="P10" s="361"/>
      <c r="Q10" s="62"/>
      <c r="R10" s="1079">
        <v>6017.3890499999998</v>
      </c>
      <c r="S10" s="475"/>
      <c r="T10" s="475"/>
      <c r="U10" s="869"/>
      <c r="V10" s="869"/>
    </row>
    <row r="11" spans="1:22" s="40" customFormat="1">
      <c r="A11" s="36"/>
      <c r="B11" s="37"/>
      <c r="C11" s="37"/>
      <c r="D11" s="38" t="s">
        <v>23</v>
      </c>
      <c r="E11" s="39">
        <v>9</v>
      </c>
      <c r="F11" s="159">
        <f t="shared" si="2"/>
        <v>16000</v>
      </c>
      <c r="G11" s="506">
        <v>16000</v>
      </c>
      <c r="H11" s="59"/>
      <c r="I11" s="60"/>
      <c r="J11" s="248"/>
      <c r="K11" s="248"/>
      <c r="L11" s="60"/>
      <c r="M11" s="61"/>
      <c r="N11" s="159"/>
      <c r="O11" s="351"/>
      <c r="P11" s="361"/>
      <c r="Q11" s="62"/>
      <c r="R11" s="1079">
        <v>15923.70419</v>
      </c>
      <c r="S11" s="475"/>
      <c r="T11" s="475"/>
      <c r="U11" s="869"/>
      <c r="V11" s="869"/>
    </row>
    <row r="12" spans="1:22" s="40" customFormat="1">
      <c r="A12" s="36"/>
      <c r="B12" s="37"/>
      <c r="C12" s="37"/>
      <c r="D12" s="38" t="s">
        <v>24</v>
      </c>
      <c r="E12" s="39">
        <v>10</v>
      </c>
      <c r="F12" s="159">
        <f t="shared" si="2"/>
        <v>2000</v>
      </c>
      <c r="G12" s="506">
        <v>2000</v>
      </c>
      <c r="H12" s="59"/>
      <c r="I12" s="60"/>
      <c r="J12" s="248"/>
      <c r="K12" s="248"/>
      <c r="L12" s="60"/>
      <c r="M12" s="61"/>
      <c r="N12" s="159"/>
      <c r="O12" s="351"/>
      <c r="P12" s="361"/>
      <c r="Q12" s="62"/>
      <c r="R12" s="1079">
        <v>1908.0898500000001</v>
      </c>
      <c r="S12" s="475"/>
      <c r="T12" s="475"/>
      <c r="U12" s="869"/>
      <c r="V12" s="869"/>
    </row>
    <row r="13" spans="1:22" s="40" customFormat="1">
      <c r="A13" s="36"/>
      <c r="B13" s="37"/>
      <c r="C13" s="37"/>
      <c r="D13" s="38" t="s">
        <v>25</v>
      </c>
      <c r="E13" s="39">
        <v>11</v>
      </c>
      <c r="F13" s="159">
        <f t="shared" si="2"/>
        <v>5582</v>
      </c>
      <c r="G13" s="506">
        <v>5582</v>
      </c>
      <c r="H13" s="59"/>
      <c r="I13" s="60"/>
      <c r="J13" s="248"/>
      <c r="K13" s="248"/>
      <c r="L13" s="60"/>
      <c r="M13" s="61"/>
      <c r="N13" s="159"/>
      <c r="O13" s="351"/>
      <c r="P13" s="361"/>
      <c r="Q13" s="720"/>
      <c r="R13" s="1079">
        <v>5581.8188300000002</v>
      </c>
      <c r="S13" s="475"/>
      <c r="T13" s="475"/>
      <c r="U13" s="869"/>
      <c r="V13" s="869"/>
    </row>
    <row r="14" spans="1:22" s="40" customFormat="1">
      <c r="A14" s="36"/>
      <c r="B14" s="37"/>
      <c r="C14" s="37"/>
      <c r="D14" s="38" t="s">
        <v>26</v>
      </c>
      <c r="E14" s="39">
        <v>12</v>
      </c>
      <c r="F14" s="159">
        <f t="shared" si="2"/>
        <v>9000</v>
      </c>
      <c r="G14" s="506">
        <v>1805</v>
      </c>
      <c r="H14" s="59"/>
      <c r="I14" s="60"/>
      <c r="J14" s="248"/>
      <c r="K14" s="248"/>
      <c r="L14" s="201"/>
      <c r="M14" s="219">
        <v>7195</v>
      </c>
      <c r="N14" s="159"/>
      <c r="O14" s="351"/>
      <c r="P14" s="361"/>
      <c r="Q14" s="62"/>
      <c r="R14" s="1079">
        <v>9105.3700000000008</v>
      </c>
      <c r="S14" s="475"/>
      <c r="T14" s="475"/>
      <c r="U14" s="869"/>
      <c r="V14" s="869"/>
    </row>
    <row r="15" spans="1:22" s="40" customFormat="1">
      <c r="A15" s="36"/>
      <c r="B15" s="37"/>
      <c r="C15" s="38"/>
      <c r="D15" s="38" t="s">
        <v>27</v>
      </c>
      <c r="E15" s="39">
        <v>13</v>
      </c>
      <c r="F15" s="465">
        <f t="shared" si="2"/>
        <v>13925</v>
      </c>
      <c r="G15" s="507">
        <v>13925</v>
      </c>
      <c r="H15" s="200"/>
      <c r="I15" s="201"/>
      <c r="J15" s="248"/>
      <c r="K15" s="248"/>
      <c r="L15" s="201"/>
      <c r="M15" s="219"/>
      <c r="N15" s="465"/>
      <c r="O15" s="351"/>
      <c r="P15" s="361"/>
      <c r="Q15" s="62"/>
      <c r="R15" s="1079">
        <v>19551.10167</v>
      </c>
      <c r="S15" s="475"/>
      <c r="T15" s="475"/>
      <c r="U15" s="869"/>
      <c r="V15" s="869"/>
    </row>
    <row r="16" spans="1:22" s="14" customFormat="1">
      <c r="A16" s="11"/>
      <c r="B16" s="18" t="s">
        <v>28</v>
      </c>
      <c r="C16" s="16"/>
      <c r="D16" s="16"/>
      <c r="E16" s="17">
        <v>14</v>
      </c>
      <c r="F16" s="461">
        <f t="shared" si="2"/>
        <v>6500</v>
      </c>
      <c r="G16" s="508">
        <v>6500</v>
      </c>
      <c r="H16" s="268"/>
      <c r="I16" s="121"/>
      <c r="J16" s="249"/>
      <c r="K16" s="249"/>
      <c r="L16" s="65"/>
      <c r="M16" s="66"/>
      <c r="N16" s="461"/>
      <c r="O16" s="352"/>
      <c r="P16" s="345"/>
      <c r="Q16" s="67"/>
      <c r="R16" s="1082">
        <v>6345</v>
      </c>
      <c r="S16" s="211"/>
      <c r="T16" s="211"/>
      <c r="U16" s="869"/>
      <c r="V16" s="869"/>
    </row>
    <row r="17" spans="1:22" s="14" customFormat="1">
      <c r="A17" s="11"/>
      <c r="B17" s="18" t="s">
        <v>30</v>
      </c>
      <c r="C17" s="16"/>
      <c r="D17" s="16"/>
      <c r="E17" s="17">
        <v>15</v>
      </c>
      <c r="F17" s="461">
        <f t="shared" si="2"/>
        <v>16</v>
      </c>
      <c r="G17" s="508">
        <v>16</v>
      </c>
      <c r="H17" s="268"/>
      <c r="I17" s="121"/>
      <c r="J17" s="249"/>
      <c r="K17" s="249"/>
      <c r="L17" s="65"/>
      <c r="M17" s="66"/>
      <c r="N17" s="461"/>
      <c r="O17" s="352"/>
      <c r="P17" s="345"/>
      <c r="Q17" s="67"/>
      <c r="R17" s="1082">
        <v>76.647000000000006</v>
      </c>
      <c r="S17" s="211"/>
      <c r="T17" s="211"/>
      <c r="U17" s="869"/>
      <c r="V17" s="869"/>
    </row>
    <row r="18" spans="1:22" s="14" customFormat="1">
      <c r="A18" s="11"/>
      <c r="B18" s="19" t="s">
        <v>32</v>
      </c>
      <c r="C18" s="20"/>
      <c r="D18" s="20"/>
      <c r="E18" s="21">
        <v>16</v>
      </c>
      <c r="F18" s="461">
        <f t="shared" si="2"/>
        <v>2623</v>
      </c>
      <c r="G18" s="508">
        <v>2623</v>
      </c>
      <c r="H18" s="268"/>
      <c r="I18" s="121"/>
      <c r="J18" s="249"/>
      <c r="K18" s="249"/>
      <c r="L18" s="65"/>
      <c r="M18" s="66"/>
      <c r="N18" s="461"/>
      <c r="O18" s="352"/>
      <c r="P18" s="345"/>
      <c r="Q18" s="67"/>
      <c r="R18" s="1082">
        <v>1409</v>
      </c>
      <c r="S18" s="211"/>
      <c r="T18" s="211"/>
      <c r="U18" s="869"/>
      <c r="V18" s="869"/>
    </row>
    <row r="19" spans="1:22" s="14" customFormat="1">
      <c r="A19" s="11"/>
      <c r="B19" s="19" t="s">
        <v>34</v>
      </c>
      <c r="C19" s="20"/>
      <c r="D19" s="20"/>
      <c r="E19" s="21">
        <v>17</v>
      </c>
      <c r="F19" s="461">
        <f t="shared" si="2"/>
        <v>0</v>
      </c>
      <c r="G19" s="508">
        <v>0</v>
      </c>
      <c r="H19" s="268"/>
      <c r="I19" s="121"/>
      <c r="J19" s="249"/>
      <c r="K19" s="249"/>
      <c r="L19" s="65"/>
      <c r="M19" s="66"/>
      <c r="N19" s="461"/>
      <c r="O19" s="352"/>
      <c r="P19" s="345"/>
      <c r="Q19" s="67"/>
      <c r="R19" s="1082">
        <v>468</v>
      </c>
      <c r="S19" s="211"/>
      <c r="T19" s="211"/>
      <c r="U19" s="869"/>
      <c r="V19" s="869"/>
    </row>
    <row r="20" spans="1:22" s="14" customFormat="1">
      <c r="A20" s="11"/>
      <c r="B20" s="19" t="s">
        <v>36</v>
      </c>
      <c r="C20" s="19"/>
      <c r="D20" s="19"/>
      <c r="E20" s="21">
        <v>18</v>
      </c>
      <c r="F20" s="461">
        <f t="shared" si="2"/>
        <v>8183</v>
      </c>
      <c r="G20" s="508">
        <v>8183</v>
      </c>
      <c r="H20" s="268"/>
      <c r="I20" s="121"/>
      <c r="J20" s="249"/>
      <c r="K20" s="249"/>
      <c r="L20" s="65"/>
      <c r="M20" s="66"/>
      <c r="N20" s="461"/>
      <c r="O20" s="352"/>
      <c r="P20" s="345"/>
      <c r="Q20" s="67"/>
      <c r="R20" s="1082">
        <v>4808.6424500000003</v>
      </c>
      <c r="S20" s="211"/>
      <c r="T20" s="211"/>
      <c r="U20" s="869"/>
      <c r="V20" s="869"/>
    </row>
    <row r="21" spans="1:22" s="537" customFormat="1">
      <c r="A21" s="525"/>
      <c r="B21" s="526" t="s">
        <v>158</v>
      </c>
      <c r="C21" s="526"/>
      <c r="D21" s="526"/>
      <c r="E21" s="527">
        <v>19</v>
      </c>
      <c r="F21" s="536">
        <f t="shared" si="2"/>
        <v>7100</v>
      </c>
      <c r="G21" s="817">
        <v>7100</v>
      </c>
      <c r="H21" s="571"/>
      <c r="I21" s="572"/>
      <c r="J21" s="566"/>
      <c r="K21" s="566"/>
      <c r="L21" s="559"/>
      <c r="M21" s="567"/>
      <c r="N21" s="536"/>
      <c r="O21" s="568"/>
      <c r="P21" s="569"/>
      <c r="Q21" s="491"/>
      <c r="R21" s="1082">
        <v>12525.58569</v>
      </c>
      <c r="S21" s="211"/>
      <c r="T21" s="211"/>
      <c r="U21" s="869"/>
      <c r="V21" s="869"/>
    </row>
    <row r="22" spans="1:22" s="14" customFormat="1">
      <c r="A22" s="11"/>
      <c r="B22" s="19" t="s">
        <v>40</v>
      </c>
      <c r="C22" s="19"/>
      <c r="D22" s="19"/>
      <c r="E22" s="21">
        <v>20</v>
      </c>
      <c r="F22" s="461">
        <f t="shared" si="2"/>
        <v>4341</v>
      </c>
      <c r="G22" s="508">
        <v>4341</v>
      </c>
      <c r="H22" s="268"/>
      <c r="I22" s="121"/>
      <c r="J22" s="249"/>
      <c r="K22" s="249"/>
      <c r="L22" s="65"/>
      <c r="M22" s="66"/>
      <c r="N22" s="461"/>
      <c r="O22" s="352"/>
      <c r="P22" s="345"/>
      <c r="Q22" s="67"/>
      <c r="R22" s="1082">
        <v>5021.1407399999998</v>
      </c>
      <c r="S22" s="211"/>
      <c r="T22" s="211"/>
      <c r="U22" s="869"/>
      <c r="V22" s="869"/>
    </row>
    <row r="23" spans="1:22" s="14" customFormat="1">
      <c r="A23" s="11"/>
      <c r="B23" s="19" t="s">
        <v>42</v>
      </c>
      <c r="C23" s="19"/>
      <c r="D23" s="19"/>
      <c r="E23" s="21">
        <v>21</v>
      </c>
      <c r="F23" s="461">
        <f t="shared" si="2"/>
        <v>0</v>
      </c>
      <c r="G23" s="508">
        <v>0</v>
      </c>
      <c r="H23" s="268"/>
      <c r="I23" s="121"/>
      <c r="J23" s="249"/>
      <c r="K23" s="249"/>
      <c r="L23" s="65"/>
      <c r="M23" s="66"/>
      <c r="N23" s="461"/>
      <c r="O23" s="352"/>
      <c r="P23" s="345"/>
      <c r="Q23" s="67"/>
      <c r="R23" s="1082">
        <v>4113.6088199999995</v>
      </c>
      <c r="S23" s="211"/>
      <c r="T23" s="211"/>
      <c r="U23" s="869"/>
      <c r="V23" s="869"/>
    </row>
    <row r="24" spans="1:22" s="14" customFormat="1">
      <c r="A24" s="11"/>
      <c r="B24" s="19" t="s">
        <v>43</v>
      </c>
      <c r="C24" s="19"/>
      <c r="D24" s="19"/>
      <c r="E24" s="21">
        <v>22</v>
      </c>
      <c r="F24" s="461">
        <f t="shared" si="2"/>
        <v>15722</v>
      </c>
      <c r="G24" s="508">
        <v>15441</v>
      </c>
      <c r="H24" s="268"/>
      <c r="I24" s="121">
        <v>281</v>
      </c>
      <c r="J24" s="249"/>
      <c r="K24" s="249"/>
      <c r="L24" s="65"/>
      <c r="M24" s="66"/>
      <c r="N24" s="461"/>
      <c r="O24" s="352"/>
      <c r="P24" s="345"/>
      <c r="Q24" s="67"/>
      <c r="R24" s="1082">
        <v>17063.281649999997</v>
      </c>
      <c r="S24" s="211"/>
      <c r="T24" s="211"/>
      <c r="U24" s="869"/>
      <c r="V24" s="869"/>
    </row>
    <row r="25" spans="1:22" s="537" customFormat="1">
      <c r="A25" s="525"/>
      <c r="B25" s="526" t="s">
        <v>161</v>
      </c>
      <c r="C25" s="526"/>
      <c r="D25" s="526"/>
      <c r="E25" s="527">
        <v>23</v>
      </c>
      <c r="F25" s="528">
        <f t="shared" si="2"/>
        <v>21693</v>
      </c>
      <c r="G25" s="814">
        <v>21693</v>
      </c>
      <c r="H25" s="565"/>
      <c r="I25" s="559"/>
      <c r="J25" s="566"/>
      <c r="K25" s="566"/>
      <c r="L25" s="559"/>
      <c r="M25" s="567"/>
      <c r="N25" s="528"/>
      <c r="O25" s="568"/>
      <c r="P25" s="569"/>
      <c r="Q25" s="491"/>
      <c r="R25" s="1082">
        <v>2211.8272700000002</v>
      </c>
      <c r="S25" s="211"/>
      <c r="T25" s="211"/>
      <c r="U25" s="869"/>
      <c r="V25" s="869"/>
    </row>
    <row r="26" spans="1:22" s="14" customFormat="1">
      <c r="A26" s="11"/>
      <c r="B26" s="19" t="s">
        <v>45</v>
      </c>
      <c r="C26" s="19"/>
      <c r="D26" s="19"/>
      <c r="E26" s="21">
        <v>24</v>
      </c>
      <c r="F26" s="94">
        <f t="shared" si="2"/>
        <v>0</v>
      </c>
      <c r="G26" s="494">
        <v>0</v>
      </c>
      <c r="H26" s="64"/>
      <c r="I26" s="65"/>
      <c r="J26" s="249"/>
      <c r="K26" s="249"/>
      <c r="L26" s="65"/>
      <c r="M26" s="66"/>
      <c r="N26" s="94"/>
      <c r="O26" s="352"/>
      <c r="P26" s="345"/>
      <c r="Q26" s="67"/>
      <c r="R26" s="1082">
        <v>362.42677000000003</v>
      </c>
      <c r="S26" s="211"/>
      <c r="T26" s="211"/>
      <c r="U26" s="869"/>
      <c r="V26" s="869"/>
    </row>
    <row r="27" spans="1:22" s="14" customFormat="1" ht="14" thickBot="1">
      <c r="A27" s="11"/>
      <c r="B27" s="18" t="s">
        <v>47</v>
      </c>
      <c r="C27" s="18"/>
      <c r="D27" s="18"/>
      <c r="E27" s="17">
        <v>25</v>
      </c>
      <c r="F27" s="94">
        <f t="shared" si="2"/>
        <v>400</v>
      </c>
      <c r="G27" s="494">
        <v>400</v>
      </c>
      <c r="H27" s="64"/>
      <c r="I27" s="65"/>
      <c r="J27" s="249"/>
      <c r="K27" s="249"/>
      <c r="L27" s="65"/>
      <c r="M27" s="66"/>
      <c r="N27" s="94"/>
      <c r="O27" s="352"/>
      <c r="P27" s="345"/>
      <c r="Q27" s="75"/>
      <c r="R27" s="1082">
        <v>317.16740000000004</v>
      </c>
      <c r="S27" s="211"/>
      <c r="T27" s="211"/>
      <c r="U27" s="869"/>
      <c r="V27" s="869"/>
    </row>
    <row r="28" spans="1:22" ht="14" thickBot="1">
      <c r="A28" s="22" t="s">
        <v>49</v>
      </c>
      <c r="B28" s="23"/>
      <c r="C28" s="23"/>
      <c r="D28" s="23"/>
      <c r="E28" s="10">
        <v>26</v>
      </c>
      <c r="F28" s="157">
        <f>SUM(F29:F45)</f>
        <v>310585</v>
      </c>
      <c r="G28" s="495">
        <f t="shared" ref="G28:O28" si="3">SUM(G29:G45)</f>
        <v>294676</v>
      </c>
      <c r="H28" s="99">
        <f t="shared" si="3"/>
        <v>8433</v>
      </c>
      <c r="I28" s="52">
        <f t="shared" si="3"/>
        <v>281</v>
      </c>
      <c r="J28" s="246">
        <f t="shared" si="3"/>
        <v>0</v>
      </c>
      <c r="K28" s="246">
        <f t="shared" si="3"/>
        <v>0</v>
      </c>
      <c r="L28" s="52">
        <f t="shared" si="3"/>
        <v>0</v>
      </c>
      <c r="M28" s="51">
        <f t="shared" si="3"/>
        <v>7195</v>
      </c>
      <c r="N28" s="157">
        <f>SUM(N29:N45)</f>
        <v>0</v>
      </c>
      <c r="O28" s="404">
        <f t="shared" si="3"/>
        <v>0</v>
      </c>
      <c r="P28" s="346">
        <f>IF(F28=0,0,O28/F28)</f>
        <v>0</v>
      </c>
      <c r="Q28" s="53">
        <f>SUM(Q29:Q45)</f>
        <v>0</v>
      </c>
      <c r="R28" s="1077">
        <v>303011.59653999994</v>
      </c>
      <c r="U28" s="869"/>
      <c r="V28" s="869"/>
    </row>
    <row r="29" spans="1:22" s="14" customFormat="1">
      <c r="A29" s="11" t="s">
        <v>14</v>
      </c>
      <c r="B29" s="16" t="s">
        <v>50</v>
      </c>
      <c r="C29" s="16"/>
      <c r="D29" s="16"/>
      <c r="E29" s="17">
        <v>27</v>
      </c>
      <c r="F29" s="94">
        <f t="shared" si="2"/>
        <v>165667</v>
      </c>
      <c r="G29" s="505">
        <v>165667</v>
      </c>
      <c r="H29" s="87"/>
      <c r="I29" s="56"/>
      <c r="J29" s="247"/>
      <c r="K29" s="247"/>
      <c r="L29" s="56"/>
      <c r="M29" s="55"/>
      <c r="N29" s="158"/>
      <c r="O29" s="725"/>
      <c r="P29" s="345"/>
      <c r="Q29" s="67"/>
      <c r="R29" s="1082">
        <v>168032.99906999999</v>
      </c>
      <c r="S29" s="211"/>
      <c r="T29" s="211"/>
      <c r="U29" s="869"/>
      <c r="V29" s="869"/>
    </row>
    <row r="30" spans="1:22" s="14" customFormat="1">
      <c r="A30" s="11"/>
      <c r="B30" s="18" t="s">
        <v>28</v>
      </c>
      <c r="C30" s="18"/>
      <c r="D30" s="18"/>
      <c r="E30" s="17">
        <v>28</v>
      </c>
      <c r="F30" s="94">
        <f t="shared" si="2"/>
        <v>6500</v>
      </c>
      <c r="G30" s="431">
        <v>6500</v>
      </c>
      <c r="H30" s="100"/>
      <c r="I30" s="70"/>
      <c r="J30" s="250"/>
      <c r="K30" s="250"/>
      <c r="L30" s="70"/>
      <c r="M30" s="69"/>
      <c r="N30" s="405"/>
      <c r="O30" s="353"/>
      <c r="P30" s="345"/>
      <c r="Q30" s="67"/>
      <c r="R30" s="1082">
        <v>6345</v>
      </c>
      <c r="S30" s="211"/>
      <c r="T30" s="211"/>
      <c r="U30" s="869"/>
      <c r="V30" s="869"/>
    </row>
    <row r="31" spans="1:22" s="14" customFormat="1">
      <c r="A31" s="11"/>
      <c r="B31" s="18" t="s">
        <v>30</v>
      </c>
      <c r="C31" s="18"/>
      <c r="D31" s="18"/>
      <c r="E31" s="17">
        <v>29</v>
      </c>
      <c r="F31" s="94">
        <f t="shared" si="2"/>
        <v>16</v>
      </c>
      <c r="G31" s="431">
        <v>16</v>
      </c>
      <c r="H31" s="100"/>
      <c r="I31" s="70"/>
      <c r="J31" s="250"/>
      <c r="K31" s="250"/>
      <c r="L31" s="70"/>
      <c r="M31" s="69"/>
      <c r="N31" s="405"/>
      <c r="O31" s="353"/>
      <c r="P31" s="345"/>
      <c r="Q31" s="67"/>
      <c r="R31" s="1082">
        <v>76.647000000000006</v>
      </c>
      <c r="S31" s="211"/>
      <c r="T31" s="211"/>
      <c r="U31" s="869"/>
      <c r="V31" s="869"/>
    </row>
    <row r="32" spans="1:22" s="14" customFormat="1">
      <c r="A32" s="11"/>
      <c r="B32" s="19" t="s">
        <v>32</v>
      </c>
      <c r="C32" s="20"/>
      <c r="D32" s="20"/>
      <c r="E32" s="21">
        <v>30</v>
      </c>
      <c r="F32" s="94">
        <f t="shared" si="2"/>
        <v>2623</v>
      </c>
      <c r="G32" s="431">
        <v>2623</v>
      </c>
      <c r="H32" s="100"/>
      <c r="I32" s="70"/>
      <c r="J32" s="250"/>
      <c r="K32" s="250"/>
      <c r="L32" s="70"/>
      <c r="M32" s="69"/>
      <c r="N32" s="405"/>
      <c r="O32" s="353"/>
      <c r="P32" s="345"/>
      <c r="Q32" s="67"/>
      <c r="R32" s="1082">
        <v>1409</v>
      </c>
      <c r="S32" s="211"/>
      <c r="T32" s="211"/>
      <c r="U32" s="869"/>
      <c r="V32" s="869"/>
    </row>
    <row r="33" spans="1:23" s="14" customFormat="1">
      <c r="A33" s="11"/>
      <c r="B33" s="19" t="s">
        <v>34</v>
      </c>
      <c r="C33" s="19"/>
      <c r="D33" s="19"/>
      <c r="E33" s="21">
        <v>31</v>
      </c>
      <c r="F33" s="94">
        <f t="shared" si="2"/>
        <v>0</v>
      </c>
      <c r="G33" s="431">
        <v>0</v>
      </c>
      <c r="H33" s="100"/>
      <c r="I33" s="70"/>
      <c r="J33" s="250"/>
      <c r="K33" s="250"/>
      <c r="L33" s="70"/>
      <c r="M33" s="69"/>
      <c r="N33" s="405"/>
      <c r="O33" s="353"/>
      <c r="P33" s="345"/>
      <c r="Q33" s="67"/>
      <c r="R33" s="1082">
        <v>468</v>
      </c>
      <c r="S33" s="211"/>
      <c r="T33" s="211"/>
      <c r="U33" s="869"/>
      <c r="V33" s="869"/>
    </row>
    <row r="34" spans="1:23" s="14" customFormat="1">
      <c r="A34" s="11"/>
      <c r="B34" s="19" t="s">
        <v>52</v>
      </c>
      <c r="C34" s="19"/>
      <c r="D34" s="19"/>
      <c r="E34" s="21">
        <v>32</v>
      </c>
      <c r="F34" s="94">
        <f t="shared" si="2"/>
        <v>0</v>
      </c>
      <c r="G34" s="431">
        <v>0</v>
      </c>
      <c r="H34" s="100"/>
      <c r="I34" s="70"/>
      <c r="J34" s="250"/>
      <c r="K34" s="250"/>
      <c r="L34" s="70"/>
      <c r="M34" s="69"/>
      <c r="N34" s="405"/>
      <c r="O34" s="353"/>
      <c r="P34" s="345"/>
      <c r="Q34" s="67"/>
      <c r="R34" s="1082">
        <v>0</v>
      </c>
      <c r="S34" s="211"/>
      <c r="T34" s="211"/>
      <c r="U34" s="870"/>
      <c r="V34" s="869"/>
    </row>
    <row r="35" spans="1:23" s="14" customFormat="1">
      <c r="A35" s="11"/>
      <c r="B35" s="19" t="s">
        <v>36</v>
      </c>
      <c r="C35" s="19"/>
      <c r="D35" s="19"/>
      <c r="E35" s="21">
        <v>33</v>
      </c>
      <c r="F35" s="94">
        <f t="shared" si="2"/>
        <v>8183</v>
      </c>
      <c r="G35" s="431">
        <v>8183</v>
      </c>
      <c r="H35" s="100"/>
      <c r="I35" s="70"/>
      <c r="J35" s="250"/>
      <c r="K35" s="250"/>
      <c r="L35" s="70"/>
      <c r="M35" s="69"/>
      <c r="N35" s="405"/>
      <c r="O35" s="353"/>
      <c r="P35" s="345"/>
      <c r="Q35" s="67"/>
      <c r="R35" s="1082">
        <v>4808.6424500000003</v>
      </c>
      <c r="S35" s="211"/>
      <c r="T35" s="211"/>
      <c r="U35" s="869"/>
      <c r="V35" s="869"/>
    </row>
    <row r="36" spans="1:23" s="537" customFormat="1">
      <c r="A36" s="525"/>
      <c r="B36" s="526" t="s">
        <v>158</v>
      </c>
      <c r="C36" s="526"/>
      <c r="D36" s="526"/>
      <c r="E36" s="527">
        <v>34</v>
      </c>
      <c r="F36" s="528">
        <f t="shared" si="2"/>
        <v>7100</v>
      </c>
      <c r="G36" s="767">
        <v>7100</v>
      </c>
      <c r="H36" s="596"/>
      <c r="I36" s="587"/>
      <c r="J36" s="597"/>
      <c r="K36" s="597"/>
      <c r="L36" s="587"/>
      <c r="M36" s="598"/>
      <c r="N36" s="529"/>
      <c r="O36" s="600"/>
      <c r="P36" s="569"/>
      <c r="Q36" s="491"/>
      <c r="R36" s="1082">
        <v>12525.58569</v>
      </c>
      <c r="S36" s="211"/>
      <c r="T36" s="211"/>
      <c r="U36" s="869"/>
      <c r="V36" s="869"/>
    </row>
    <row r="37" spans="1:23" s="14" customFormat="1">
      <c r="A37" s="11"/>
      <c r="B37" s="19" t="s">
        <v>54</v>
      </c>
      <c r="C37" s="19"/>
      <c r="D37" s="19"/>
      <c r="E37" s="21">
        <v>35</v>
      </c>
      <c r="F37" s="94">
        <f t="shared" si="2"/>
        <v>4341</v>
      </c>
      <c r="G37" s="431">
        <v>4341</v>
      </c>
      <c r="H37" s="100"/>
      <c r="I37" s="70"/>
      <c r="J37" s="250"/>
      <c r="K37" s="250"/>
      <c r="L37" s="70"/>
      <c r="M37" s="69"/>
      <c r="N37" s="405"/>
      <c r="O37" s="353"/>
      <c r="P37" s="345"/>
      <c r="Q37" s="67"/>
      <c r="R37" s="1082">
        <v>4872.6562599999997</v>
      </c>
      <c r="S37" s="211"/>
      <c r="T37" s="211"/>
      <c r="U37" s="869"/>
      <c r="V37" s="869"/>
    </row>
    <row r="38" spans="1:23" s="14" customFormat="1">
      <c r="A38" s="11"/>
      <c r="B38" s="19" t="s">
        <v>153</v>
      </c>
      <c r="C38" s="19"/>
      <c r="D38" s="19"/>
      <c r="E38" s="21">
        <v>36</v>
      </c>
      <c r="F38" s="94">
        <f t="shared" si="2"/>
        <v>28821</v>
      </c>
      <c r="G38" s="749">
        <v>28821</v>
      </c>
      <c r="H38" s="403"/>
      <c r="I38" s="120"/>
      <c r="J38" s="255"/>
      <c r="K38" s="255"/>
      <c r="L38" s="120"/>
      <c r="M38" s="188"/>
      <c r="N38" s="462"/>
      <c r="O38" s="189"/>
      <c r="P38" s="357"/>
      <c r="Q38" s="118"/>
      <c r="R38" s="1082">
        <v>30038.96083</v>
      </c>
      <c r="S38" s="476"/>
      <c r="T38" s="476"/>
      <c r="U38" s="476"/>
      <c r="V38" s="476"/>
      <c r="W38" s="1010"/>
    </row>
    <row r="39" spans="1:23" s="14" customFormat="1">
      <c r="A39" s="11"/>
      <c r="B39" s="19" t="s">
        <v>55</v>
      </c>
      <c r="C39" s="19"/>
      <c r="D39" s="19"/>
      <c r="E39" s="21">
        <v>37</v>
      </c>
      <c r="F39" s="94">
        <f t="shared" si="2"/>
        <v>0</v>
      </c>
      <c r="G39" s="431">
        <v>0</v>
      </c>
      <c r="H39" s="100"/>
      <c r="I39" s="70"/>
      <c r="J39" s="250"/>
      <c r="K39" s="250"/>
      <c r="L39" s="70"/>
      <c r="M39" s="69"/>
      <c r="N39" s="405"/>
      <c r="O39" s="353"/>
      <c r="P39" s="345"/>
      <c r="Q39" s="67"/>
      <c r="R39" s="1082">
        <v>4113.6088199999995</v>
      </c>
      <c r="S39" s="211"/>
      <c r="T39" s="211"/>
      <c r="U39" s="869"/>
      <c r="V39" s="869"/>
    </row>
    <row r="40" spans="1:23" s="14" customFormat="1">
      <c r="A40" s="11"/>
      <c r="B40" s="19" t="s">
        <v>56</v>
      </c>
      <c r="C40" s="19"/>
      <c r="D40" s="19"/>
      <c r="E40" s="21">
        <v>38</v>
      </c>
      <c r="F40" s="94">
        <f t="shared" si="2"/>
        <v>15722</v>
      </c>
      <c r="G40" s="431">
        <v>15441</v>
      </c>
      <c r="H40" s="100"/>
      <c r="I40" s="1003">
        <v>281</v>
      </c>
      <c r="J40" s="250"/>
      <c r="K40" s="250"/>
      <c r="L40" s="70"/>
      <c r="M40" s="69"/>
      <c r="N40" s="405"/>
      <c r="O40" s="353"/>
      <c r="P40" s="345"/>
      <c r="Q40" s="67"/>
      <c r="R40" s="1082">
        <v>17063.281649999997</v>
      </c>
      <c r="S40" s="211"/>
      <c r="T40" s="211"/>
      <c r="U40" s="869"/>
      <c r="V40" s="869"/>
    </row>
    <row r="41" spans="1:23" s="537" customFormat="1">
      <c r="A41" s="525"/>
      <c r="B41" s="526" t="s">
        <v>161</v>
      </c>
      <c r="C41" s="526"/>
      <c r="D41" s="526"/>
      <c r="E41" s="527">
        <v>39</v>
      </c>
      <c r="F41" s="528">
        <f t="shared" si="2"/>
        <v>21693</v>
      </c>
      <c r="G41" s="767">
        <v>21693</v>
      </c>
      <c r="H41" s="596"/>
      <c r="I41" s="70"/>
      <c r="J41" s="597"/>
      <c r="K41" s="597"/>
      <c r="L41" s="587"/>
      <c r="M41" s="598"/>
      <c r="N41" s="529"/>
      <c r="O41" s="600"/>
      <c r="P41" s="610"/>
      <c r="Q41" s="491"/>
      <c r="R41" s="1082">
        <v>2211.8272700000002</v>
      </c>
      <c r="S41" s="211"/>
      <c r="T41" s="211"/>
      <c r="U41" s="869"/>
      <c r="V41" s="869"/>
    </row>
    <row r="42" spans="1:23" s="14" customFormat="1">
      <c r="A42" s="11"/>
      <c r="B42" s="19" t="s">
        <v>57</v>
      </c>
      <c r="C42" s="19"/>
      <c r="D42" s="19"/>
      <c r="E42" s="21">
        <v>40</v>
      </c>
      <c r="F42" s="94">
        <f t="shared" si="2"/>
        <v>0</v>
      </c>
      <c r="G42" s="431"/>
      <c r="H42" s="100"/>
      <c r="I42" s="120"/>
      <c r="J42" s="250"/>
      <c r="K42" s="250"/>
      <c r="L42" s="70"/>
      <c r="M42" s="69"/>
      <c r="N42" s="405"/>
      <c r="O42" s="353"/>
      <c r="P42" s="347"/>
      <c r="Q42" s="67"/>
      <c r="R42" s="1082">
        <v>362.42677000000003</v>
      </c>
      <c r="S42" s="211"/>
      <c r="T42" s="211"/>
      <c r="U42" s="869"/>
      <c r="V42" s="869"/>
    </row>
    <row r="43" spans="1:23" s="14" customFormat="1">
      <c r="A43" s="11"/>
      <c r="B43" s="19" t="s">
        <v>58</v>
      </c>
      <c r="C43" s="19"/>
      <c r="D43" s="19"/>
      <c r="E43" s="21">
        <v>41</v>
      </c>
      <c r="F43" s="94">
        <f t="shared" si="2"/>
        <v>30000</v>
      </c>
      <c r="G43" s="431">
        <v>30000</v>
      </c>
      <c r="H43" s="100"/>
      <c r="I43" s="120"/>
      <c r="J43" s="250"/>
      <c r="K43" s="250"/>
      <c r="L43" s="70"/>
      <c r="M43" s="69"/>
      <c r="N43" s="405"/>
      <c r="O43" s="353"/>
      <c r="P43" s="347"/>
      <c r="Q43" s="67"/>
      <c r="R43" s="1082">
        <v>29403.495999999999</v>
      </c>
      <c r="S43" s="211"/>
      <c r="T43" s="211"/>
      <c r="U43" s="869"/>
      <c r="V43" s="869"/>
    </row>
    <row r="44" spans="1:23" s="14" customFormat="1">
      <c r="A44" s="11"/>
      <c r="B44" s="19" t="s">
        <v>59</v>
      </c>
      <c r="C44" s="19"/>
      <c r="D44" s="19"/>
      <c r="E44" s="21">
        <v>42</v>
      </c>
      <c r="F44" s="94">
        <f t="shared" si="2"/>
        <v>19419</v>
      </c>
      <c r="G44" s="509">
        <v>3791</v>
      </c>
      <c r="H44" s="100">
        <v>8433</v>
      </c>
      <c r="I44" s="1003"/>
      <c r="J44" s="250"/>
      <c r="K44" s="250"/>
      <c r="L44" s="120"/>
      <c r="M44" s="188">
        <v>7195</v>
      </c>
      <c r="N44" s="405"/>
      <c r="O44" s="353"/>
      <c r="P44" s="347"/>
      <c r="Q44" s="67"/>
      <c r="R44" s="1082">
        <v>20867.337729999999</v>
      </c>
      <c r="S44" s="211"/>
      <c r="T44" s="211"/>
      <c r="U44" s="869"/>
      <c r="V44" s="869"/>
    </row>
    <row r="45" spans="1:23" s="14" customFormat="1" ht="14" thickBot="1">
      <c r="A45" s="24"/>
      <c r="B45" s="25" t="s">
        <v>47</v>
      </c>
      <c r="C45" s="25"/>
      <c r="D45" s="25"/>
      <c r="E45" s="26">
        <v>43</v>
      </c>
      <c r="F45" s="160">
        <f t="shared" si="2"/>
        <v>500</v>
      </c>
      <c r="G45" s="432">
        <v>500</v>
      </c>
      <c r="H45" s="134"/>
      <c r="I45" s="74"/>
      <c r="J45" s="251"/>
      <c r="K45" s="251"/>
      <c r="L45" s="74"/>
      <c r="M45" s="73"/>
      <c r="N45" s="160"/>
      <c r="O45" s="354"/>
      <c r="P45" s="348"/>
      <c r="Q45" s="75"/>
      <c r="R45" s="1082">
        <v>412.12700000000001</v>
      </c>
      <c r="S45" s="211"/>
      <c r="T45" s="211"/>
      <c r="U45" s="869"/>
      <c r="V45" s="869"/>
    </row>
    <row r="46" spans="1:23" s="14" customFormat="1" ht="14" hidden="1" thickBot="1">
      <c r="A46" s="27" t="s">
        <v>60</v>
      </c>
      <c r="B46" s="28"/>
      <c r="C46" s="28"/>
      <c r="D46" s="28"/>
      <c r="E46" s="17">
        <v>44</v>
      </c>
      <c r="F46" s="161">
        <f>F29+F34+F38+F43+F44+F45-F4-F27</f>
        <v>1000</v>
      </c>
      <c r="G46" s="510">
        <f>G29+G34+G38+G43+G45-G4-G27</f>
        <v>-2791</v>
      </c>
      <c r="H46" s="77">
        <f>H29+H34+H38+H43+H44+H45-H4-H27</f>
        <v>0</v>
      </c>
      <c r="I46" s="77">
        <f>I29+I34+I38+I43+I44+I45-I4-I27</f>
        <v>0</v>
      </c>
      <c r="J46" s="77">
        <f>J29+J34+J38+J43+J44+J45-J4-J27</f>
        <v>0</v>
      </c>
      <c r="K46" s="77"/>
      <c r="L46" s="261"/>
      <c r="M46" s="77">
        <f>M29+M34+M38+M43+M44+M45-M4-M27</f>
        <v>0</v>
      </c>
      <c r="N46" s="161">
        <f>N29+N34+N38+N43+N44+N45+-N4-N27</f>
        <v>0</v>
      </c>
      <c r="O46" s="355">
        <f>O29+O34+O38+O43+O44+O45-O4-O27</f>
        <v>0</v>
      </c>
      <c r="P46" s="349"/>
      <c r="Q46" s="399">
        <f>Q29+Q34+Q38+Q43+Q44+Q45-Q4-Q27</f>
        <v>0</v>
      </c>
      <c r="R46" s="78">
        <f>R29+R34+R38+R43+R44+R45-R4-R27</f>
        <v>929.23256999999853</v>
      </c>
      <c r="S46" s="211"/>
      <c r="T46" s="211"/>
      <c r="V46" s="869" t="e">
        <f>U46/$V$4</f>
        <v>#DIV/0!</v>
      </c>
    </row>
    <row r="47" spans="1:23" ht="14" thickBot="1">
      <c r="A47" s="22" t="s">
        <v>61</v>
      </c>
      <c r="B47" s="23"/>
      <c r="C47" s="23"/>
      <c r="D47" s="23"/>
      <c r="E47" s="10">
        <v>45</v>
      </c>
      <c r="F47" s="157">
        <f>F28-F3</f>
        <v>1000</v>
      </c>
      <c r="G47" s="495">
        <f t="shared" ref="G47:O47" si="4">G28-G3</f>
        <v>1000</v>
      </c>
      <c r="H47" s="99">
        <f t="shared" si="4"/>
        <v>0</v>
      </c>
      <c r="I47" s="52">
        <f t="shared" si="4"/>
        <v>0</v>
      </c>
      <c r="J47" s="246">
        <f t="shared" si="4"/>
        <v>0</v>
      </c>
      <c r="K47" s="246">
        <f t="shared" si="4"/>
        <v>0</v>
      </c>
      <c r="L47" s="52">
        <f t="shared" si="4"/>
        <v>0</v>
      </c>
      <c r="M47" s="51">
        <f t="shared" si="4"/>
        <v>0</v>
      </c>
      <c r="N47" s="157">
        <f>N28-N3</f>
        <v>0</v>
      </c>
      <c r="O47" s="404">
        <f t="shared" si="4"/>
        <v>0</v>
      </c>
      <c r="P47" s="53"/>
      <c r="Q47" s="53">
        <f>Q28-Q3</f>
        <v>0</v>
      </c>
      <c r="R47" s="1077">
        <f>R28-R3</f>
        <v>780.74808999989182</v>
      </c>
      <c r="T47" s="47"/>
    </row>
    <row r="48" spans="1:23">
      <c r="A48" s="29" t="s">
        <v>212</v>
      </c>
      <c r="B48" s="29"/>
      <c r="C48" s="29"/>
      <c r="D48" s="190"/>
      <c r="E48" s="1300" t="s">
        <v>207</v>
      </c>
      <c r="H48" s="1301">
        <v>8433.6976499999982</v>
      </c>
      <c r="I48" s="1301">
        <v>495.44806000000005</v>
      </c>
      <c r="J48" s="1301"/>
      <c r="K48" s="1301">
        <v>3014.8602500000002</v>
      </c>
      <c r="L48" s="1301">
        <v>203.27305999999999</v>
      </c>
      <c r="M48" s="1301">
        <v>7195.857</v>
      </c>
    </row>
    <row r="49" spans="1:20" s="29" customFormat="1" ht="11">
      <c r="E49" s="30"/>
      <c r="J49" s="1329"/>
      <c r="K49" s="1329"/>
      <c r="L49" s="1329"/>
      <c r="M49" s="1329"/>
      <c r="N49" s="199"/>
      <c r="O49" s="737"/>
      <c r="P49" s="417"/>
      <c r="Q49" s="417"/>
      <c r="R49" s="198"/>
      <c r="S49" s="211"/>
      <c r="T49" s="211"/>
    </row>
    <row r="50" spans="1:20" s="34" customFormat="1" ht="11">
      <c r="A50" s="31"/>
      <c r="B50" s="31"/>
      <c r="C50" s="31"/>
      <c r="D50" s="31"/>
      <c r="E50" s="33"/>
      <c r="F50" s="29"/>
      <c r="P50" s="334"/>
      <c r="Q50" s="334"/>
      <c r="R50" s="198"/>
      <c r="S50" s="214"/>
      <c r="T50" s="214"/>
    </row>
  </sheetData>
  <mergeCells count="4">
    <mergeCell ref="J49:M49"/>
    <mergeCell ref="A1:D1"/>
    <mergeCell ref="H1:M1"/>
    <mergeCell ref="C2:D2"/>
  </mergeCells>
  <phoneticPr fontId="0" type="noConversion"/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8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showGridLines="0" workbookViewId="0">
      <pane ySplit="3" topLeftCell="A4" activePane="bottomLeft" state="frozen"/>
      <selection activeCell="Y52" sqref="Y52"/>
      <selection pane="bottomLeft" activeCell="W14" sqref="W14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6" width="9.28515625" style="29" bestFit="1" customWidth="1"/>
    <col min="7" max="7" width="9.28515625" style="34" bestFit="1" customWidth="1"/>
    <col min="8" max="13" width="8" style="34" customWidth="1"/>
    <col min="14" max="14" width="9.7109375" style="34" hidden="1" customWidth="1"/>
    <col min="15" max="15" width="9.5703125" style="34" hidden="1" customWidth="1" collapsed="1"/>
    <col min="16" max="16" width="8.85546875" style="334" hidden="1" customWidth="1"/>
    <col min="17" max="17" width="11.28515625" style="334" hidden="1" customWidth="1"/>
    <col min="18" max="18" width="10" style="198" customWidth="1" collapsed="1"/>
    <col min="19" max="19" width="7.140625" style="214" customWidth="1"/>
    <col min="20" max="20" width="6.7109375" style="214" customWidth="1"/>
  </cols>
  <sheetData>
    <row r="1" spans="1:20" ht="15.75" customHeight="1">
      <c r="A1" s="1319" t="s">
        <v>200</v>
      </c>
      <c r="B1" s="1320"/>
      <c r="C1" s="1320"/>
      <c r="D1" s="1321"/>
      <c r="E1" s="1"/>
      <c r="F1" s="472" t="s">
        <v>0</v>
      </c>
      <c r="G1" s="503" t="s">
        <v>2</v>
      </c>
      <c r="H1" s="1323" t="s">
        <v>3</v>
      </c>
      <c r="I1" s="1323"/>
      <c r="J1" s="1323"/>
      <c r="K1" s="1323"/>
      <c r="L1" s="1323"/>
      <c r="M1" s="1324"/>
      <c r="N1" s="141" t="s">
        <v>1</v>
      </c>
      <c r="O1" s="467" t="s">
        <v>4</v>
      </c>
      <c r="P1" s="42" t="s">
        <v>132</v>
      </c>
      <c r="Q1" s="42" t="s">
        <v>133</v>
      </c>
      <c r="R1" s="42" t="s">
        <v>4</v>
      </c>
      <c r="S1" s="1076"/>
      <c r="T1" s="1047"/>
    </row>
    <row r="2" spans="1:20" s="7" customFormat="1" ht="14" thickBot="1">
      <c r="A2" s="240" t="s">
        <v>122</v>
      </c>
      <c r="B2" s="4"/>
      <c r="C2" s="1325" t="s">
        <v>78</v>
      </c>
      <c r="D2" s="1326"/>
      <c r="E2" s="5" t="s">
        <v>5</v>
      </c>
      <c r="F2" s="473">
        <v>2014</v>
      </c>
      <c r="G2" s="504" t="s">
        <v>8</v>
      </c>
      <c r="H2" s="44" t="s">
        <v>9</v>
      </c>
      <c r="I2" s="45" t="s">
        <v>10</v>
      </c>
      <c r="J2" s="245" t="s">
        <v>11</v>
      </c>
      <c r="K2" s="245" t="s">
        <v>204</v>
      </c>
      <c r="L2" s="207" t="s">
        <v>121</v>
      </c>
      <c r="M2" s="43" t="s">
        <v>12</v>
      </c>
      <c r="N2" s="473" t="s">
        <v>7</v>
      </c>
      <c r="O2" s="468">
        <v>2011</v>
      </c>
      <c r="P2" s="46"/>
      <c r="Q2" s="46"/>
      <c r="R2" s="46">
        <v>2013</v>
      </c>
      <c r="S2" s="1076"/>
      <c r="T2" s="1047"/>
    </row>
    <row r="3" spans="1:20" ht="14" thickBot="1">
      <c r="A3" s="8" t="s">
        <v>13</v>
      </c>
      <c r="B3" s="9"/>
      <c r="C3" s="9"/>
      <c r="D3" s="9"/>
      <c r="E3" s="10">
        <v>1</v>
      </c>
      <c r="F3" s="157">
        <f>SUM(F5:F27)</f>
        <v>137951</v>
      </c>
      <c r="G3" s="495">
        <f t="shared" ref="G3:O3" si="0">SUM(G5:G27)</f>
        <v>131991</v>
      </c>
      <c r="H3" s="99">
        <f t="shared" si="0"/>
        <v>4500</v>
      </c>
      <c r="I3" s="52">
        <f t="shared" si="0"/>
        <v>0</v>
      </c>
      <c r="J3" s="246">
        <f t="shared" si="0"/>
        <v>0</v>
      </c>
      <c r="K3" s="246">
        <f>SUM(K5:K27)</f>
        <v>0</v>
      </c>
      <c r="L3" s="52">
        <f t="shared" si="0"/>
        <v>460</v>
      </c>
      <c r="M3" s="51">
        <f t="shared" si="0"/>
        <v>1000</v>
      </c>
      <c r="N3" s="157">
        <f>SUM(N5:N27)</f>
        <v>0</v>
      </c>
      <c r="O3" s="404">
        <f t="shared" si="0"/>
        <v>0</v>
      </c>
      <c r="P3" s="346">
        <f>IF(F3=0,0,O3/F3)</f>
        <v>0</v>
      </c>
      <c r="Q3" s="53">
        <f>SUM(Q5:Q27)</f>
        <v>0</v>
      </c>
      <c r="R3" s="1077">
        <f>SUM(R5:R27)</f>
        <v>139228.78578999999</v>
      </c>
    </row>
    <row r="4" spans="1:20" s="14" customFormat="1">
      <c r="A4" s="11" t="s">
        <v>14</v>
      </c>
      <c r="B4" s="12" t="s">
        <v>15</v>
      </c>
      <c r="C4" s="12"/>
      <c r="D4" s="12"/>
      <c r="E4" s="13">
        <v>2</v>
      </c>
      <c r="F4" s="158">
        <f t="shared" ref="F4:O4" si="1">SUM(F5:F15)</f>
        <v>95289</v>
      </c>
      <c r="G4" s="505">
        <f>SUM(G5:G15)</f>
        <v>89329</v>
      </c>
      <c r="H4" s="87">
        <f t="shared" si="1"/>
        <v>4500</v>
      </c>
      <c r="I4" s="56">
        <f t="shared" si="1"/>
        <v>0</v>
      </c>
      <c r="J4" s="247">
        <f t="shared" si="1"/>
        <v>0</v>
      </c>
      <c r="K4" s="247">
        <f>SUM(K5:K15)</f>
        <v>0</v>
      </c>
      <c r="L4" s="56">
        <f t="shared" si="1"/>
        <v>460</v>
      </c>
      <c r="M4" s="55">
        <f t="shared" si="1"/>
        <v>1000</v>
      </c>
      <c r="N4" s="158">
        <f>SUM(N5:N15)</f>
        <v>0</v>
      </c>
      <c r="O4" s="350">
        <f t="shared" si="1"/>
        <v>0</v>
      </c>
      <c r="P4" s="343">
        <f>IF(F4=0,0,O4/F4)</f>
        <v>0</v>
      </c>
      <c r="Q4" s="57">
        <f>SUM(Q5:Q15)</f>
        <v>0</v>
      </c>
      <c r="R4" s="57">
        <f>SUM(R5:R15)</f>
        <v>85429.245829999985</v>
      </c>
      <c r="S4" s="211"/>
      <c r="T4" s="211"/>
    </row>
    <row r="5" spans="1:20" s="40" customFormat="1">
      <c r="A5" s="36"/>
      <c r="B5" s="37"/>
      <c r="C5" s="37" t="s">
        <v>16</v>
      </c>
      <c r="D5" s="38" t="s">
        <v>17</v>
      </c>
      <c r="E5" s="39">
        <v>3</v>
      </c>
      <c r="F5" s="159">
        <f>SUM(G5:M5)</f>
        <v>37917</v>
      </c>
      <c r="G5" s="506">
        <v>37917</v>
      </c>
      <c r="H5" s="59"/>
      <c r="I5" s="60"/>
      <c r="J5" s="248"/>
      <c r="K5" s="248"/>
      <c r="L5" s="60"/>
      <c r="M5" s="61"/>
      <c r="N5" s="159"/>
      <c r="O5" s="351"/>
      <c r="P5" s="361"/>
      <c r="Q5" s="720"/>
      <c r="R5" s="125">
        <v>37582.892479999995</v>
      </c>
      <c r="S5" s="475"/>
      <c r="T5" s="475"/>
    </row>
    <row r="6" spans="1:20" s="40" customFormat="1">
      <c r="A6" s="36"/>
      <c r="B6" s="37"/>
      <c r="C6" s="37"/>
      <c r="D6" s="38" t="s">
        <v>18</v>
      </c>
      <c r="E6" s="39">
        <v>4</v>
      </c>
      <c r="F6" s="159">
        <f t="shared" ref="F6:F45" si="2">SUM(G6:M6)</f>
        <v>3458</v>
      </c>
      <c r="G6" s="506">
        <v>3458</v>
      </c>
      <c r="H6" s="59"/>
      <c r="I6" s="60"/>
      <c r="J6" s="248"/>
      <c r="K6" s="248"/>
      <c r="L6" s="60"/>
      <c r="M6" s="61"/>
      <c r="N6" s="159"/>
      <c r="O6" s="351"/>
      <c r="P6" s="361"/>
      <c r="Q6" s="720"/>
      <c r="R6" s="125">
        <v>3264.0920000000001</v>
      </c>
      <c r="S6" s="475"/>
      <c r="T6" s="475"/>
    </row>
    <row r="7" spans="1:20" s="40" customFormat="1">
      <c r="A7" s="36"/>
      <c r="B7" s="37"/>
      <c r="C7" s="37"/>
      <c r="D7" s="38" t="s">
        <v>19</v>
      </c>
      <c r="E7" s="39">
        <v>5</v>
      </c>
      <c r="F7" s="159">
        <f t="shared" si="2"/>
        <v>13525</v>
      </c>
      <c r="G7" s="506">
        <v>13525</v>
      </c>
      <c r="H7" s="59"/>
      <c r="I7" s="60"/>
      <c r="J7" s="254"/>
      <c r="K7" s="254"/>
      <c r="L7" s="201"/>
      <c r="M7" s="61"/>
      <c r="N7" s="159"/>
      <c r="O7" s="351"/>
      <c r="P7" s="361"/>
      <c r="Q7" s="720"/>
      <c r="R7" s="125">
        <v>13283.359490000001</v>
      </c>
      <c r="S7" s="475"/>
      <c r="T7" s="475"/>
    </row>
    <row r="8" spans="1:20" s="40" customFormat="1">
      <c r="A8" s="36"/>
      <c r="B8" s="37"/>
      <c r="C8" s="37"/>
      <c r="D8" s="38" t="s">
        <v>20</v>
      </c>
      <c r="E8" s="39">
        <v>6</v>
      </c>
      <c r="F8" s="159">
        <f t="shared" si="2"/>
        <v>8094</v>
      </c>
      <c r="G8" s="506">
        <v>8094</v>
      </c>
      <c r="H8" s="59"/>
      <c r="I8" s="60"/>
      <c r="J8" s="248"/>
      <c r="K8" s="248"/>
      <c r="L8" s="60"/>
      <c r="M8" s="61"/>
      <c r="N8" s="159"/>
      <c r="O8" s="351"/>
      <c r="P8" s="361"/>
      <c r="Q8" s="62"/>
      <c r="R8" s="125">
        <v>7627.9830400000001</v>
      </c>
      <c r="S8" s="475"/>
      <c r="T8" s="475"/>
    </row>
    <row r="9" spans="1:20" s="40" customFormat="1">
      <c r="A9" s="36"/>
      <c r="B9" s="37"/>
      <c r="C9" s="37"/>
      <c r="D9" s="38" t="s">
        <v>21</v>
      </c>
      <c r="E9" s="39">
        <v>7</v>
      </c>
      <c r="F9" s="159">
        <f t="shared" si="2"/>
        <v>1718</v>
      </c>
      <c r="G9" s="506">
        <v>1718</v>
      </c>
      <c r="H9" s="59"/>
      <c r="I9" s="60"/>
      <c r="J9" s="248"/>
      <c r="K9" s="248"/>
      <c r="L9" s="60"/>
      <c r="M9" s="61"/>
      <c r="N9" s="159"/>
      <c r="O9" s="351"/>
      <c r="P9" s="361"/>
      <c r="Q9" s="62"/>
      <c r="R9" s="125">
        <v>1301.8150600000001</v>
      </c>
      <c r="S9" s="475"/>
      <c r="T9" s="475"/>
    </row>
    <row r="10" spans="1:20" s="40" customFormat="1">
      <c r="A10" s="36"/>
      <c r="B10" s="37"/>
      <c r="C10" s="37"/>
      <c r="D10" s="38" t="s">
        <v>22</v>
      </c>
      <c r="E10" s="39">
        <v>8</v>
      </c>
      <c r="F10" s="159">
        <f t="shared" si="2"/>
        <v>3482</v>
      </c>
      <c r="G10" s="506">
        <v>3482</v>
      </c>
      <c r="H10" s="59"/>
      <c r="I10" s="60"/>
      <c r="J10" s="248"/>
      <c r="K10" s="248"/>
      <c r="L10" s="60"/>
      <c r="M10" s="61"/>
      <c r="N10" s="159"/>
      <c r="O10" s="351"/>
      <c r="P10" s="361"/>
      <c r="Q10" s="62"/>
      <c r="R10" s="125">
        <v>3172.3777999999998</v>
      </c>
      <c r="S10" s="475"/>
      <c r="T10" s="475"/>
    </row>
    <row r="11" spans="1:20" s="40" customFormat="1">
      <c r="A11" s="36"/>
      <c r="B11" s="37"/>
      <c r="C11" s="37"/>
      <c r="D11" s="38" t="s">
        <v>23</v>
      </c>
      <c r="E11" s="39">
        <v>9</v>
      </c>
      <c r="F11" s="159">
        <f t="shared" si="2"/>
        <v>6980</v>
      </c>
      <c r="G11" s="506">
        <v>6980</v>
      </c>
      <c r="H11" s="59"/>
      <c r="I11" s="60"/>
      <c r="J11" s="248"/>
      <c r="K11" s="248"/>
      <c r="L11" s="60"/>
      <c r="M11" s="61"/>
      <c r="N11" s="159"/>
      <c r="O11" s="351"/>
      <c r="P11" s="361"/>
      <c r="Q11" s="62"/>
      <c r="R11" s="125">
        <v>6153.4916399999993</v>
      </c>
      <c r="S11" s="475"/>
      <c r="T11" s="475"/>
    </row>
    <row r="12" spans="1:20" s="40" customFormat="1">
      <c r="A12" s="36"/>
      <c r="B12" s="37"/>
      <c r="C12" s="37"/>
      <c r="D12" s="38" t="s">
        <v>24</v>
      </c>
      <c r="E12" s="39">
        <v>10</v>
      </c>
      <c r="F12" s="159">
        <f t="shared" si="2"/>
        <v>1291</v>
      </c>
      <c r="G12" s="506">
        <v>1291</v>
      </c>
      <c r="H12" s="59"/>
      <c r="I12" s="60"/>
      <c r="J12" s="248"/>
      <c r="K12" s="248"/>
      <c r="L12" s="60"/>
      <c r="M12" s="61"/>
      <c r="N12" s="159"/>
      <c r="O12" s="351"/>
      <c r="P12" s="361"/>
      <c r="Q12" s="62"/>
      <c r="R12" s="125">
        <v>824.64551000000006</v>
      </c>
      <c r="S12" s="475"/>
      <c r="T12" s="475"/>
    </row>
    <row r="13" spans="1:20" s="40" customFormat="1">
      <c r="A13" s="36"/>
      <c r="B13" s="37"/>
      <c r="C13" s="37"/>
      <c r="D13" s="38" t="s">
        <v>25</v>
      </c>
      <c r="E13" s="39">
        <v>11</v>
      </c>
      <c r="F13" s="159">
        <f t="shared" si="2"/>
        <v>6455</v>
      </c>
      <c r="G13" s="506">
        <v>6455</v>
      </c>
      <c r="H13" s="59"/>
      <c r="I13" s="60"/>
      <c r="J13" s="248"/>
      <c r="K13" s="248"/>
      <c r="L13" s="60"/>
      <c r="M13" s="61"/>
      <c r="N13" s="159"/>
      <c r="O13" s="351"/>
      <c r="P13" s="361"/>
      <c r="Q13" s="720"/>
      <c r="R13" s="125">
        <v>5691.4668300000003</v>
      </c>
      <c r="S13" s="475"/>
      <c r="T13" s="475"/>
    </row>
    <row r="14" spans="1:20" s="40" customFormat="1">
      <c r="A14" s="36"/>
      <c r="B14" s="37"/>
      <c r="C14" s="37"/>
      <c r="D14" s="38" t="s">
        <v>26</v>
      </c>
      <c r="E14" s="39">
        <v>12</v>
      </c>
      <c r="F14" s="159">
        <f t="shared" si="2"/>
        <v>1400</v>
      </c>
      <c r="G14" s="506">
        <v>400</v>
      </c>
      <c r="H14" s="200"/>
      <c r="I14" s="201"/>
      <c r="J14" s="254"/>
      <c r="K14" s="254"/>
      <c r="L14" s="201"/>
      <c r="M14" s="219">
        <v>1000</v>
      </c>
      <c r="N14" s="159"/>
      <c r="O14" s="351"/>
      <c r="P14" s="361"/>
      <c r="Q14" s="62"/>
      <c r="R14" s="125">
        <v>971.14599999999996</v>
      </c>
      <c r="S14" s="475"/>
      <c r="T14" s="475"/>
    </row>
    <row r="15" spans="1:20" s="40" customFormat="1">
      <c r="A15" s="36"/>
      <c r="B15" s="37"/>
      <c r="C15" s="38"/>
      <c r="D15" s="38" t="s">
        <v>27</v>
      </c>
      <c r="E15" s="39">
        <v>13</v>
      </c>
      <c r="F15" s="465">
        <f t="shared" si="2"/>
        <v>10969</v>
      </c>
      <c r="G15" s="506">
        <v>6009</v>
      </c>
      <c r="H15" s="200">
        <v>4500</v>
      </c>
      <c r="I15" s="201"/>
      <c r="J15" s="254"/>
      <c r="K15" s="254"/>
      <c r="L15" s="201">
        <v>460</v>
      </c>
      <c r="M15" s="219"/>
      <c r="N15" s="159"/>
      <c r="O15" s="351"/>
      <c r="P15" s="361"/>
      <c r="Q15" s="62"/>
      <c r="R15" s="125">
        <v>5555.9759800000002</v>
      </c>
      <c r="S15" s="475"/>
      <c r="T15" s="475"/>
    </row>
    <row r="16" spans="1:20" s="14" customFormat="1">
      <c r="A16" s="11"/>
      <c r="B16" s="18" t="s">
        <v>28</v>
      </c>
      <c r="C16" s="16"/>
      <c r="D16" s="16"/>
      <c r="E16" s="17">
        <v>14</v>
      </c>
      <c r="F16" s="94">
        <f t="shared" si="2"/>
        <v>4500</v>
      </c>
      <c r="G16" s="494">
        <v>4500</v>
      </c>
      <c r="H16" s="64"/>
      <c r="I16" s="65"/>
      <c r="J16" s="249"/>
      <c r="K16" s="249"/>
      <c r="L16" s="65"/>
      <c r="M16" s="66"/>
      <c r="N16" s="94"/>
      <c r="O16" s="352"/>
      <c r="P16" s="345"/>
      <c r="Q16" s="67"/>
      <c r="R16" s="405">
        <v>4522.5</v>
      </c>
      <c r="S16" s="211"/>
      <c r="T16" s="211"/>
    </row>
    <row r="17" spans="1:20" s="14" customFormat="1">
      <c r="A17" s="11"/>
      <c r="B17" s="18" t="s">
        <v>30</v>
      </c>
      <c r="C17" s="16"/>
      <c r="D17" s="16"/>
      <c r="E17" s="17">
        <v>15</v>
      </c>
      <c r="F17" s="94">
        <f t="shared" si="2"/>
        <v>35</v>
      </c>
      <c r="G17" s="494">
        <v>35</v>
      </c>
      <c r="H17" s="64"/>
      <c r="I17" s="65"/>
      <c r="J17" s="249"/>
      <c r="K17" s="249"/>
      <c r="L17" s="65"/>
      <c r="M17" s="66"/>
      <c r="N17" s="94"/>
      <c r="O17" s="352"/>
      <c r="P17" s="345"/>
      <c r="Q17" s="67"/>
      <c r="R17" s="405">
        <v>53.631999999999998</v>
      </c>
      <c r="S17" s="211"/>
      <c r="T17" s="211"/>
    </row>
    <row r="18" spans="1:20" s="14" customFormat="1">
      <c r="A18" s="11"/>
      <c r="B18" s="19" t="s">
        <v>32</v>
      </c>
      <c r="C18" s="20"/>
      <c r="D18" s="20"/>
      <c r="E18" s="21">
        <v>16</v>
      </c>
      <c r="F18" s="94">
        <f t="shared" si="2"/>
        <v>509</v>
      </c>
      <c r="G18" s="494">
        <v>509</v>
      </c>
      <c r="H18" s="64"/>
      <c r="I18" s="65"/>
      <c r="J18" s="249"/>
      <c r="K18" s="249"/>
      <c r="L18" s="65"/>
      <c r="M18" s="66"/>
      <c r="N18" s="94"/>
      <c r="O18" s="352"/>
      <c r="P18" s="345"/>
      <c r="Q18" s="67"/>
      <c r="R18" s="405">
        <v>987</v>
      </c>
      <c r="S18" s="211"/>
      <c r="T18" s="211"/>
    </row>
    <row r="19" spans="1:20" s="14" customFormat="1">
      <c r="A19" s="11"/>
      <c r="B19" s="19" t="s">
        <v>34</v>
      </c>
      <c r="C19" s="20"/>
      <c r="D19" s="20"/>
      <c r="E19" s="21">
        <v>17</v>
      </c>
      <c r="F19" s="94">
        <f t="shared" si="2"/>
        <v>772</v>
      </c>
      <c r="G19" s="494">
        <v>772</v>
      </c>
      <c r="H19" s="64"/>
      <c r="I19" s="65"/>
      <c r="J19" s="249"/>
      <c r="K19" s="249"/>
      <c r="L19" s="65"/>
      <c r="M19" s="66"/>
      <c r="N19" s="94"/>
      <c r="O19" s="352"/>
      <c r="P19" s="345"/>
      <c r="Q19" s="67"/>
      <c r="R19" s="405">
        <v>163</v>
      </c>
      <c r="S19" s="211"/>
      <c r="T19" s="211"/>
    </row>
    <row r="20" spans="1:20" s="14" customFormat="1">
      <c r="A20" s="11"/>
      <c r="B20" s="19" t="s">
        <v>36</v>
      </c>
      <c r="C20" s="19"/>
      <c r="D20" s="19"/>
      <c r="E20" s="21">
        <v>18</v>
      </c>
      <c r="F20" s="94">
        <f t="shared" si="2"/>
        <v>0</v>
      </c>
      <c r="G20" s="494">
        <v>0</v>
      </c>
      <c r="H20" s="64"/>
      <c r="I20" s="65"/>
      <c r="J20" s="249"/>
      <c r="K20" s="249"/>
      <c r="L20" s="65"/>
      <c r="M20" s="66"/>
      <c r="N20" s="94"/>
      <c r="O20" s="352"/>
      <c r="P20" s="345"/>
      <c r="Q20" s="67"/>
      <c r="R20" s="405">
        <v>1E-3</v>
      </c>
      <c r="S20" s="211"/>
      <c r="T20" s="211"/>
    </row>
    <row r="21" spans="1:20" s="537" customFormat="1">
      <c r="A21" s="525"/>
      <c r="B21" s="526" t="s">
        <v>158</v>
      </c>
      <c r="C21" s="526"/>
      <c r="D21" s="526"/>
      <c r="E21" s="527">
        <v>19</v>
      </c>
      <c r="F21" s="528">
        <f t="shared" si="2"/>
        <v>31386</v>
      </c>
      <c r="G21" s="814">
        <v>31386</v>
      </c>
      <c r="H21" s="565"/>
      <c r="I21" s="559"/>
      <c r="J21" s="566"/>
      <c r="K21" s="566"/>
      <c r="L21" s="559"/>
      <c r="M21" s="567"/>
      <c r="N21" s="528"/>
      <c r="O21" s="568"/>
      <c r="P21" s="569"/>
      <c r="Q21" s="491"/>
      <c r="R21" s="405">
        <v>40531.317280000003</v>
      </c>
      <c r="S21" s="211"/>
      <c r="T21" s="211"/>
    </row>
    <row r="22" spans="1:20" s="14" customFormat="1">
      <c r="A22" s="11"/>
      <c r="B22" s="19" t="s">
        <v>40</v>
      </c>
      <c r="C22" s="19"/>
      <c r="D22" s="19"/>
      <c r="E22" s="21">
        <v>20</v>
      </c>
      <c r="F22" s="94">
        <f t="shared" si="2"/>
        <v>2528</v>
      </c>
      <c r="G22" s="494">
        <v>2528</v>
      </c>
      <c r="H22" s="64"/>
      <c r="I22" s="65"/>
      <c r="J22" s="249"/>
      <c r="K22" s="249"/>
      <c r="L22" s="65"/>
      <c r="M22" s="66"/>
      <c r="N22" s="94"/>
      <c r="O22" s="352"/>
      <c r="P22" s="345"/>
      <c r="Q22" s="67"/>
      <c r="R22" s="405">
        <v>3163.3735999999999</v>
      </c>
      <c r="S22" s="211"/>
      <c r="T22" s="211"/>
    </row>
    <row r="23" spans="1:20" s="14" customFormat="1">
      <c r="A23" s="11"/>
      <c r="B23" s="19" t="s">
        <v>42</v>
      </c>
      <c r="C23" s="19"/>
      <c r="D23" s="19"/>
      <c r="E23" s="21">
        <v>21</v>
      </c>
      <c r="F23" s="94">
        <f t="shared" si="2"/>
        <v>0</v>
      </c>
      <c r="G23" s="494">
        <v>0</v>
      </c>
      <c r="H23" s="64"/>
      <c r="I23" s="65"/>
      <c r="J23" s="249"/>
      <c r="K23" s="249"/>
      <c r="L23" s="65"/>
      <c r="M23" s="66"/>
      <c r="N23" s="94"/>
      <c r="O23" s="352"/>
      <c r="P23" s="345"/>
      <c r="Q23" s="67"/>
      <c r="R23" s="405">
        <v>0</v>
      </c>
      <c r="S23" s="211"/>
      <c r="T23" s="211"/>
    </row>
    <row r="24" spans="1:20" s="14" customFormat="1">
      <c r="A24" s="11"/>
      <c r="B24" s="19" t="s">
        <v>43</v>
      </c>
      <c r="C24" s="19"/>
      <c r="D24" s="19"/>
      <c r="E24" s="21">
        <v>22</v>
      </c>
      <c r="F24" s="94">
        <f t="shared" si="2"/>
        <v>2002</v>
      </c>
      <c r="G24" s="494">
        <v>2002</v>
      </c>
      <c r="H24" s="64"/>
      <c r="I24" s="65"/>
      <c r="J24" s="249"/>
      <c r="K24" s="249"/>
      <c r="L24" s="65"/>
      <c r="M24" s="66"/>
      <c r="N24" s="94"/>
      <c r="O24" s="352"/>
      <c r="P24" s="345"/>
      <c r="Q24" s="67"/>
      <c r="R24" s="405">
        <v>2321.2877899999999</v>
      </c>
      <c r="S24" s="211"/>
      <c r="T24" s="211"/>
    </row>
    <row r="25" spans="1:20" s="537" customFormat="1">
      <c r="A25" s="525"/>
      <c r="B25" s="526" t="s">
        <v>161</v>
      </c>
      <c r="C25" s="526"/>
      <c r="D25" s="526"/>
      <c r="E25" s="527">
        <v>23</v>
      </c>
      <c r="F25" s="528">
        <f t="shared" si="2"/>
        <v>500</v>
      </c>
      <c r="G25" s="814">
        <v>500</v>
      </c>
      <c r="H25" s="565"/>
      <c r="I25" s="559"/>
      <c r="J25" s="566"/>
      <c r="K25" s="566"/>
      <c r="L25" s="559"/>
      <c r="M25" s="567"/>
      <c r="N25" s="528"/>
      <c r="O25" s="568"/>
      <c r="P25" s="569"/>
      <c r="Q25" s="491"/>
      <c r="R25" s="405">
        <v>1629.8628799999999</v>
      </c>
      <c r="S25" s="211"/>
      <c r="T25" s="211"/>
    </row>
    <row r="26" spans="1:20" s="14" customFormat="1">
      <c r="A26" s="11"/>
      <c r="B26" s="19" t="s">
        <v>45</v>
      </c>
      <c r="C26" s="19"/>
      <c r="D26" s="19"/>
      <c r="E26" s="21">
        <v>24</v>
      </c>
      <c r="F26" s="94">
        <f t="shared" si="2"/>
        <v>0</v>
      </c>
      <c r="G26" s="494">
        <v>0</v>
      </c>
      <c r="H26" s="64"/>
      <c r="I26" s="65"/>
      <c r="J26" s="249"/>
      <c r="K26" s="249"/>
      <c r="L26" s="65"/>
      <c r="M26" s="66"/>
      <c r="N26" s="94"/>
      <c r="O26" s="352"/>
      <c r="P26" s="345"/>
      <c r="Q26" s="67"/>
      <c r="R26" s="405">
        <v>0</v>
      </c>
      <c r="S26" s="211"/>
      <c r="T26" s="211"/>
    </row>
    <row r="27" spans="1:20" s="14" customFormat="1" ht="14" thickBot="1">
      <c r="A27" s="11"/>
      <c r="B27" s="18" t="s">
        <v>47</v>
      </c>
      <c r="C27" s="18"/>
      <c r="D27" s="18"/>
      <c r="E27" s="17">
        <v>25</v>
      </c>
      <c r="F27" s="94">
        <f t="shared" si="2"/>
        <v>430</v>
      </c>
      <c r="G27" s="494">
        <v>430</v>
      </c>
      <c r="H27" s="64"/>
      <c r="I27" s="65"/>
      <c r="J27" s="249"/>
      <c r="K27" s="249"/>
      <c r="L27" s="65"/>
      <c r="M27" s="66"/>
      <c r="N27" s="94"/>
      <c r="O27" s="352"/>
      <c r="P27" s="345"/>
      <c r="Q27" s="75"/>
      <c r="R27" s="405">
        <v>427.56540999999999</v>
      </c>
      <c r="S27" s="211"/>
      <c r="T27" s="211"/>
    </row>
    <row r="28" spans="1:20" ht="14" thickBot="1">
      <c r="A28" s="22" t="s">
        <v>49</v>
      </c>
      <c r="B28" s="23"/>
      <c r="C28" s="23"/>
      <c r="D28" s="23"/>
      <c r="E28" s="10">
        <v>26</v>
      </c>
      <c r="F28" s="157">
        <f>SUM(F29:F45)</f>
        <v>138409</v>
      </c>
      <c r="G28" s="495">
        <f t="shared" ref="G28:O28" si="3">SUM(G29:G45)</f>
        <v>132449</v>
      </c>
      <c r="H28" s="99">
        <f t="shared" si="3"/>
        <v>4500</v>
      </c>
      <c r="I28" s="52">
        <f t="shared" si="3"/>
        <v>0</v>
      </c>
      <c r="J28" s="246">
        <f t="shared" si="3"/>
        <v>0</v>
      </c>
      <c r="K28" s="246">
        <f t="shared" si="3"/>
        <v>0</v>
      </c>
      <c r="L28" s="52">
        <f t="shared" si="3"/>
        <v>460</v>
      </c>
      <c r="M28" s="51">
        <f t="shared" si="3"/>
        <v>1000</v>
      </c>
      <c r="N28" s="157">
        <f>SUM(N29:N45)</f>
        <v>0</v>
      </c>
      <c r="O28" s="404">
        <f t="shared" si="3"/>
        <v>0</v>
      </c>
      <c r="P28" s="346">
        <f>IF(F28=0,0,O28/F28)</f>
        <v>0</v>
      </c>
      <c r="Q28" s="53">
        <f>SUM(Q29:Q45)</f>
        <v>0</v>
      </c>
      <c r="R28" s="1077">
        <v>141643.76905</v>
      </c>
    </row>
    <row r="29" spans="1:20" s="14" customFormat="1">
      <c r="A29" s="11" t="s">
        <v>14</v>
      </c>
      <c r="B29" s="16" t="s">
        <v>50</v>
      </c>
      <c r="C29" s="16"/>
      <c r="D29" s="16"/>
      <c r="E29" s="17">
        <v>27</v>
      </c>
      <c r="F29" s="94">
        <f t="shared" si="2"/>
        <v>67153</v>
      </c>
      <c r="G29" s="505">
        <v>67153</v>
      </c>
      <c r="H29" s="87"/>
      <c r="I29" s="56"/>
      <c r="J29" s="247"/>
      <c r="K29" s="247"/>
      <c r="L29" s="56"/>
      <c r="M29" s="55"/>
      <c r="N29" s="158"/>
      <c r="O29" s="350"/>
      <c r="P29" s="345"/>
      <c r="Q29" s="67"/>
      <c r="R29" s="405">
        <v>61995</v>
      </c>
      <c r="S29" s="211"/>
      <c r="T29" s="211"/>
    </row>
    <row r="30" spans="1:20" s="14" customFormat="1">
      <c r="A30" s="11"/>
      <c r="B30" s="18" t="s">
        <v>28</v>
      </c>
      <c r="C30" s="18"/>
      <c r="D30" s="18"/>
      <c r="E30" s="17">
        <v>28</v>
      </c>
      <c r="F30" s="94">
        <f t="shared" si="2"/>
        <v>4500</v>
      </c>
      <c r="G30" s="431">
        <v>4500</v>
      </c>
      <c r="H30" s="100"/>
      <c r="I30" s="70"/>
      <c r="J30" s="250"/>
      <c r="K30" s="250"/>
      <c r="L30" s="70"/>
      <c r="M30" s="69"/>
      <c r="N30" s="405"/>
      <c r="O30" s="353"/>
      <c r="P30" s="345"/>
      <c r="Q30" s="67"/>
      <c r="R30" s="405">
        <v>4522.5</v>
      </c>
      <c r="S30" s="211"/>
      <c r="T30" s="211"/>
    </row>
    <row r="31" spans="1:20" s="14" customFormat="1">
      <c r="A31" s="11"/>
      <c r="B31" s="18" t="s">
        <v>30</v>
      </c>
      <c r="C31" s="18"/>
      <c r="D31" s="18"/>
      <c r="E31" s="17">
        <v>29</v>
      </c>
      <c r="F31" s="94">
        <f t="shared" si="2"/>
        <v>35</v>
      </c>
      <c r="G31" s="431">
        <v>35</v>
      </c>
      <c r="H31" s="100"/>
      <c r="I31" s="70"/>
      <c r="J31" s="250"/>
      <c r="K31" s="250"/>
      <c r="L31" s="70"/>
      <c r="M31" s="69"/>
      <c r="N31" s="405"/>
      <c r="O31" s="353"/>
      <c r="P31" s="345"/>
      <c r="Q31" s="67"/>
      <c r="R31" s="405">
        <v>53.631999999999998</v>
      </c>
      <c r="S31" s="211"/>
      <c r="T31" s="211"/>
    </row>
    <row r="32" spans="1:20" s="14" customFormat="1">
      <c r="A32" s="11"/>
      <c r="B32" s="19" t="s">
        <v>32</v>
      </c>
      <c r="C32" s="20"/>
      <c r="D32" s="20"/>
      <c r="E32" s="21">
        <v>30</v>
      </c>
      <c r="F32" s="94">
        <f t="shared" si="2"/>
        <v>509</v>
      </c>
      <c r="G32" s="431">
        <v>509</v>
      </c>
      <c r="H32" s="100"/>
      <c r="I32" s="70"/>
      <c r="J32" s="250"/>
      <c r="K32" s="250"/>
      <c r="L32" s="70"/>
      <c r="M32" s="69"/>
      <c r="N32" s="405"/>
      <c r="O32" s="353"/>
      <c r="P32" s="345"/>
      <c r="Q32" s="67"/>
      <c r="R32" s="405">
        <v>987</v>
      </c>
      <c r="S32" s="211"/>
      <c r="T32" s="211"/>
    </row>
    <row r="33" spans="1:20" s="14" customFormat="1">
      <c r="A33" s="11"/>
      <c r="B33" s="19" t="s">
        <v>34</v>
      </c>
      <c r="C33" s="19"/>
      <c r="D33" s="19"/>
      <c r="E33" s="21">
        <v>31</v>
      </c>
      <c r="F33" s="94">
        <f t="shared" si="2"/>
        <v>772</v>
      </c>
      <c r="G33" s="431">
        <v>772</v>
      </c>
      <c r="H33" s="100"/>
      <c r="I33" s="70"/>
      <c r="J33" s="250"/>
      <c r="K33" s="250"/>
      <c r="L33" s="70"/>
      <c r="M33" s="69"/>
      <c r="N33" s="405"/>
      <c r="O33" s="353"/>
      <c r="P33" s="345"/>
      <c r="Q33" s="67"/>
      <c r="R33" s="405">
        <v>163</v>
      </c>
      <c r="S33" s="211"/>
      <c r="T33" s="211"/>
    </row>
    <row r="34" spans="1:20" s="14" customFormat="1">
      <c r="A34" s="11"/>
      <c r="B34" s="19" t="s">
        <v>52</v>
      </c>
      <c r="C34" s="19"/>
      <c r="D34" s="19"/>
      <c r="E34" s="21">
        <v>32</v>
      </c>
      <c r="F34" s="94">
        <f t="shared" si="2"/>
        <v>0</v>
      </c>
      <c r="G34" s="431">
        <v>0</v>
      </c>
      <c r="H34" s="100"/>
      <c r="I34" s="70"/>
      <c r="J34" s="250"/>
      <c r="K34" s="250"/>
      <c r="L34" s="70"/>
      <c r="M34" s="69"/>
      <c r="N34" s="405"/>
      <c r="O34" s="353"/>
      <c r="P34" s="345"/>
      <c r="Q34" s="67"/>
      <c r="R34" s="405">
        <v>0</v>
      </c>
      <c r="S34" s="211"/>
      <c r="T34" s="211"/>
    </row>
    <row r="35" spans="1:20" s="14" customFormat="1">
      <c r="A35" s="11"/>
      <c r="B35" s="19" t="s">
        <v>36</v>
      </c>
      <c r="C35" s="19"/>
      <c r="D35" s="19"/>
      <c r="E35" s="21">
        <v>33</v>
      </c>
      <c r="F35" s="94">
        <f t="shared" si="2"/>
        <v>0</v>
      </c>
      <c r="G35" s="431">
        <v>0</v>
      </c>
      <c r="H35" s="100"/>
      <c r="I35" s="70"/>
      <c r="J35" s="250"/>
      <c r="K35" s="250"/>
      <c r="L35" s="70"/>
      <c r="M35" s="69"/>
      <c r="N35" s="405"/>
      <c r="O35" s="353"/>
      <c r="P35" s="345"/>
      <c r="Q35" s="67"/>
      <c r="R35" s="405">
        <v>1E-3</v>
      </c>
      <c r="S35" s="211"/>
      <c r="T35" s="211"/>
    </row>
    <row r="36" spans="1:20" s="537" customFormat="1">
      <c r="A36" s="525"/>
      <c r="B36" s="526" t="s">
        <v>158</v>
      </c>
      <c r="C36" s="526"/>
      <c r="D36" s="526"/>
      <c r="E36" s="527">
        <v>34</v>
      </c>
      <c r="F36" s="528">
        <f t="shared" si="2"/>
        <v>31386</v>
      </c>
      <c r="G36" s="767">
        <v>31386</v>
      </c>
      <c r="H36" s="596"/>
      <c r="I36" s="587"/>
      <c r="J36" s="597"/>
      <c r="K36" s="597"/>
      <c r="L36" s="587"/>
      <c r="M36" s="598"/>
      <c r="N36" s="529"/>
      <c r="O36" s="600"/>
      <c r="P36" s="569"/>
      <c r="Q36" s="491"/>
      <c r="R36" s="405">
        <v>40531.317280000003</v>
      </c>
      <c r="S36" s="211"/>
      <c r="T36" s="211"/>
    </row>
    <row r="37" spans="1:20" s="14" customFormat="1">
      <c r="A37" s="11"/>
      <c r="B37" s="19" t="s">
        <v>54</v>
      </c>
      <c r="C37" s="19"/>
      <c r="D37" s="19"/>
      <c r="E37" s="21">
        <v>35</v>
      </c>
      <c r="F37" s="94">
        <f t="shared" si="2"/>
        <v>2528</v>
      </c>
      <c r="G37" s="431">
        <v>2528</v>
      </c>
      <c r="H37" s="100"/>
      <c r="I37" s="70"/>
      <c r="J37" s="250"/>
      <c r="K37" s="250"/>
      <c r="L37" s="70"/>
      <c r="M37" s="69"/>
      <c r="N37" s="405"/>
      <c r="O37" s="353"/>
      <c r="P37" s="345"/>
      <c r="Q37" s="67"/>
      <c r="R37" s="405">
        <v>3163.3735999999999</v>
      </c>
      <c r="S37" s="475"/>
      <c r="T37" s="211"/>
    </row>
    <row r="38" spans="1:20" s="14" customFormat="1">
      <c r="A38" s="11"/>
      <c r="B38" s="19" t="s">
        <v>153</v>
      </c>
      <c r="C38" s="19"/>
      <c r="D38" s="19"/>
      <c r="E38" s="21">
        <v>36</v>
      </c>
      <c r="F38" s="94">
        <f t="shared" si="2"/>
        <v>3366</v>
      </c>
      <c r="G38" s="431">
        <v>3366</v>
      </c>
      <c r="H38" s="100"/>
      <c r="I38" s="70"/>
      <c r="J38" s="250"/>
      <c r="K38" s="250"/>
      <c r="L38" s="70"/>
      <c r="M38" s="69"/>
      <c r="N38" s="405"/>
      <c r="O38" s="353"/>
      <c r="P38" s="345"/>
      <c r="Q38" s="67"/>
      <c r="R38" s="405">
        <v>3751</v>
      </c>
      <c r="S38" s="211"/>
      <c r="T38" s="211"/>
    </row>
    <row r="39" spans="1:20" s="14" customFormat="1">
      <c r="A39" s="11"/>
      <c r="B39" s="19" t="s">
        <v>55</v>
      </c>
      <c r="C39" s="19"/>
      <c r="D39" s="19"/>
      <c r="E39" s="21">
        <v>37</v>
      </c>
      <c r="F39" s="94">
        <f t="shared" si="2"/>
        <v>0</v>
      </c>
      <c r="G39" s="431">
        <v>0</v>
      </c>
      <c r="H39" s="100"/>
      <c r="I39" s="70"/>
      <c r="J39" s="250"/>
      <c r="K39" s="250"/>
      <c r="L39" s="70"/>
      <c r="M39" s="69"/>
      <c r="N39" s="405"/>
      <c r="O39" s="353"/>
      <c r="P39" s="345"/>
      <c r="Q39" s="67"/>
      <c r="R39" s="405">
        <v>0</v>
      </c>
      <c r="S39" s="211"/>
      <c r="T39" s="211"/>
    </row>
    <row r="40" spans="1:20" s="14" customFormat="1">
      <c r="A40" s="11"/>
      <c r="B40" s="19" t="s">
        <v>56</v>
      </c>
      <c r="C40" s="19"/>
      <c r="D40" s="19"/>
      <c r="E40" s="21">
        <v>38</v>
      </c>
      <c r="F40" s="94">
        <f t="shared" si="2"/>
        <v>2002</v>
      </c>
      <c r="G40" s="431">
        <v>2002</v>
      </c>
      <c r="H40" s="100"/>
      <c r="I40" s="70"/>
      <c r="J40" s="250"/>
      <c r="K40" s="250"/>
      <c r="L40" s="70"/>
      <c r="M40" s="69"/>
      <c r="N40" s="405"/>
      <c r="O40" s="353"/>
      <c r="P40" s="345"/>
      <c r="Q40" s="67"/>
      <c r="R40" s="405">
        <v>2321.2877899999999</v>
      </c>
      <c r="S40" s="211"/>
      <c r="T40" s="211"/>
    </row>
    <row r="41" spans="1:20" s="537" customFormat="1">
      <c r="A41" s="525"/>
      <c r="B41" s="526" t="s">
        <v>161</v>
      </c>
      <c r="C41" s="526"/>
      <c r="D41" s="526"/>
      <c r="E41" s="527">
        <v>39</v>
      </c>
      <c r="F41" s="528">
        <f t="shared" si="2"/>
        <v>500</v>
      </c>
      <c r="G41" s="767">
        <v>500</v>
      </c>
      <c r="H41" s="596"/>
      <c r="I41" s="587"/>
      <c r="J41" s="597"/>
      <c r="K41" s="597"/>
      <c r="L41" s="587"/>
      <c r="M41" s="598"/>
      <c r="N41" s="529"/>
      <c r="O41" s="600"/>
      <c r="P41" s="610"/>
      <c r="Q41" s="491"/>
      <c r="R41" s="405">
        <v>1629.8628799999999</v>
      </c>
      <c r="S41" s="211"/>
      <c r="T41" s="211"/>
    </row>
    <row r="42" spans="1:20" s="14" customFormat="1">
      <c r="A42" s="11"/>
      <c r="B42" s="19" t="s">
        <v>57</v>
      </c>
      <c r="C42" s="19"/>
      <c r="D42" s="19"/>
      <c r="E42" s="21">
        <v>40</v>
      </c>
      <c r="F42" s="94">
        <f t="shared" si="2"/>
        <v>0</v>
      </c>
      <c r="G42" s="431">
        <v>0</v>
      </c>
      <c r="H42" s="100"/>
      <c r="I42" s="70"/>
      <c r="J42" s="250"/>
      <c r="K42" s="250"/>
      <c r="L42" s="70"/>
      <c r="M42" s="69"/>
      <c r="N42" s="405"/>
      <c r="O42" s="353"/>
      <c r="P42" s="347"/>
      <c r="Q42" s="67"/>
      <c r="R42" s="405">
        <v>0</v>
      </c>
      <c r="S42" s="211"/>
      <c r="T42" s="211"/>
    </row>
    <row r="43" spans="1:20" s="14" customFormat="1">
      <c r="A43" s="11"/>
      <c r="B43" s="19" t="s">
        <v>58</v>
      </c>
      <c r="C43" s="19"/>
      <c r="D43" s="19"/>
      <c r="E43" s="21">
        <v>41</v>
      </c>
      <c r="F43" s="461">
        <f t="shared" si="2"/>
        <v>18908</v>
      </c>
      <c r="G43" s="431">
        <v>18908</v>
      </c>
      <c r="H43" s="100"/>
      <c r="I43" s="70"/>
      <c r="J43" s="250"/>
      <c r="K43" s="250"/>
      <c r="L43" s="70"/>
      <c r="M43" s="188"/>
      <c r="N43" s="405"/>
      <c r="O43" s="353"/>
      <c r="P43" s="347"/>
      <c r="Q43" s="67"/>
      <c r="R43" s="405">
        <v>18757.967679999998</v>
      </c>
      <c r="S43" s="211"/>
      <c r="T43" s="211"/>
    </row>
    <row r="44" spans="1:20" s="14" customFormat="1">
      <c r="A44" s="11"/>
      <c r="B44" s="19" t="s">
        <v>59</v>
      </c>
      <c r="C44" s="19"/>
      <c r="D44" s="19"/>
      <c r="E44" s="21">
        <v>42</v>
      </c>
      <c r="F44" s="461">
        <f t="shared" si="2"/>
        <v>5960</v>
      </c>
      <c r="G44" s="509">
        <v>0</v>
      </c>
      <c r="H44" s="100">
        <v>4500</v>
      </c>
      <c r="I44" s="70"/>
      <c r="J44" s="250"/>
      <c r="K44" s="250"/>
      <c r="L44" s="70">
        <v>460</v>
      </c>
      <c r="M44" s="69">
        <v>1000</v>
      </c>
      <c r="N44" s="405"/>
      <c r="O44" s="353"/>
      <c r="P44" s="347"/>
      <c r="Q44" s="67"/>
      <c r="R44" s="405">
        <v>2969.8208199999999</v>
      </c>
      <c r="S44" s="211"/>
      <c r="T44" s="211"/>
    </row>
    <row r="45" spans="1:20" s="14" customFormat="1" ht="14" thickBot="1">
      <c r="A45" s="24"/>
      <c r="B45" s="25" t="s">
        <v>47</v>
      </c>
      <c r="C45" s="25"/>
      <c r="D45" s="25"/>
      <c r="E45" s="26">
        <v>43</v>
      </c>
      <c r="F45" s="160">
        <f t="shared" si="2"/>
        <v>790</v>
      </c>
      <c r="G45" s="432">
        <v>790</v>
      </c>
      <c r="H45" s="134"/>
      <c r="I45" s="74"/>
      <c r="J45" s="251"/>
      <c r="K45" s="251"/>
      <c r="L45" s="74"/>
      <c r="M45" s="73"/>
      <c r="N45" s="160"/>
      <c r="O45" s="354"/>
      <c r="P45" s="348"/>
      <c r="Q45" s="75"/>
      <c r="R45" s="160">
        <v>798.00599999999997</v>
      </c>
      <c r="S45" s="211"/>
      <c r="T45" s="211"/>
    </row>
    <row r="46" spans="1:20" s="14" customFormat="1" ht="14" hidden="1" thickBot="1">
      <c r="A46" s="27" t="s">
        <v>60</v>
      </c>
      <c r="B46" s="28"/>
      <c r="C46" s="28"/>
      <c r="D46" s="28"/>
      <c r="E46" s="17">
        <v>44</v>
      </c>
      <c r="F46" s="161">
        <f>F29+F34+F38+F43+F44+F45-F4-F27</f>
        <v>458</v>
      </c>
      <c r="G46" s="510">
        <f>G29+G34+G38+G43+G45-G4-G27</f>
        <v>458</v>
      </c>
      <c r="H46" s="77">
        <f>H29+H34+H38+H43+H44+H45-H4-H27</f>
        <v>0</v>
      </c>
      <c r="I46" s="77">
        <f>I29+I34+I38+I43+I44+I45-I4-I27</f>
        <v>0</v>
      </c>
      <c r="J46" s="77">
        <f>J29+J34+J38+J43+J44+J45-J4-J27</f>
        <v>0</v>
      </c>
      <c r="K46" s="77"/>
      <c r="L46" s="261"/>
      <c r="M46" s="77">
        <f>M29+M34+M38+M43+M44+M45-M4-M27</f>
        <v>0</v>
      </c>
      <c r="N46" s="161">
        <f>N29+N34+N38+N43+N44+N45+-N4-N27</f>
        <v>0</v>
      </c>
      <c r="O46" s="355">
        <f>O29+O34+O38+O43+O44+O45-O4-O27</f>
        <v>0</v>
      </c>
      <c r="P46" s="349"/>
      <c r="Q46" s="78">
        <f>Q29+Q34+Q38+Q43+Q44+Q45-Q4-Q27</f>
        <v>0</v>
      </c>
      <c r="R46" s="78">
        <f>R29+R34+R38+R43+R44+R45-R4-R27</f>
        <v>2414.9832600000036</v>
      </c>
      <c r="S46" s="211"/>
      <c r="T46" s="211"/>
    </row>
    <row r="47" spans="1:20" ht="14" thickBot="1">
      <c r="A47" s="22" t="s">
        <v>61</v>
      </c>
      <c r="B47" s="23"/>
      <c r="C47" s="23"/>
      <c r="D47" s="23"/>
      <c r="E47" s="10">
        <v>45</v>
      </c>
      <c r="F47" s="157">
        <f>F28-F3</f>
        <v>458</v>
      </c>
      <c r="G47" s="495">
        <f t="shared" ref="G47:O47" si="4">G28-G3</f>
        <v>458</v>
      </c>
      <c r="H47" s="99">
        <f t="shared" si="4"/>
        <v>0</v>
      </c>
      <c r="I47" s="52">
        <f t="shared" si="4"/>
        <v>0</v>
      </c>
      <c r="J47" s="246">
        <f t="shared" si="4"/>
        <v>0</v>
      </c>
      <c r="K47" s="246">
        <f t="shared" si="4"/>
        <v>0</v>
      </c>
      <c r="L47" s="52">
        <f t="shared" si="4"/>
        <v>0</v>
      </c>
      <c r="M47" s="51">
        <f t="shared" si="4"/>
        <v>0</v>
      </c>
      <c r="N47" s="157">
        <f>N28-N3</f>
        <v>0</v>
      </c>
      <c r="O47" s="404">
        <f t="shared" si="4"/>
        <v>0</v>
      </c>
      <c r="P47" s="53"/>
      <c r="Q47" s="53">
        <f>Q28-Q3</f>
        <v>0</v>
      </c>
      <c r="R47" s="1077">
        <f>R28-R3</f>
        <v>2414.9832600000082</v>
      </c>
      <c r="T47" s="47"/>
    </row>
    <row r="48" spans="1:20">
      <c r="A48" s="29" t="s">
        <v>215</v>
      </c>
      <c r="B48" s="29"/>
      <c r="C48" s="29"/>
      <c r="D48" s="190"/>
      <c r="E48" s="1300" t="s">
        <v>207</v>
      </c>
      <c r="F48" s="213"/>
      <c r="G48" s="218"/>
      <c r="H48" s="1301">
        <v>20733.059810000002</v>
      </c>
      <c r="I48" s="1301">
        <v>89.534999999999982</v>
      </c>
      <c r="J48" s="1301">
        <v>386.38490000000002</v>
      </c>
      <c r="K48" s="1301">
        <v>8258.8490000000002</v>
      </c>
      <c r="L48" s="1301">
        <v>516.73212999999998</v>
      </c>
      <c r="M48" s="1301">
        <v>4162.4260000000004</v>
      </c>
      <c r="N48" s="213"/>
    </row>
    <row r="49" spans="5:20" s="29" customFormat="1" ht="11">
      <c r="E49" s="30"/>
      <c r="G49" s="34"/>
      <c r="H49" s="34"/>
      <c r="I49" s="34"/>
      <c r="J49" s="1329"/>
      <c r="K49" s="1329"/>
      <c r="L49" s="1329"/>
      <c r="M49" s="1329"/>
      <c r="N49" s="199"/>
      <c r="O49" s="737"/>
      <c r="P49" s="334"/>
      <c r="Q49" s="334"/>
      <c r="R49" s="198"/>
      <c r="S49" s="211"/>
      <c r="T49" s="211"/>
    </row>
  </sheetData>
  <mergeCells count="4">
    <mergeCell ref="J49:M49"/>
    <mergeCell ref="A1:D1"/>
    <mergeCell ref="H1:M1"/>
    <mergeCell ref="C2:D2"/>
  </mergeCells>
  <phoneticPr fontId="0" type="noConversion"/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8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showGridLines="0" workbookViewId="0">
      <pane ySplit="3" topLeftCell="A4" activePane="bottomLeft" state="frozen"/>
      <selection activeCell="Y52" sqref="Y52"/>
      <selection pane="bottomLeft" activeCell="X24" sqref="X24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6" width="9.5703125" style="29" bestFit="1" customWidth="1"/>
    <col min="7" max="7" width="9.5703125" style="98" bestFit="1" customWidth="1"/>
    <col min="8" max="12" width="8" style="34" customWidth="1"/>
    <col min="13" max="13" width="8.140625" style="34" customWidth="1"/>
    <col min="14" max="14" width="9.42578125" style="34" hidden="1" customWidth="1"/>
    <col min="15" max="15" width="10.5703125" style="34" hidden="1" customWidth="1" collapsed="1"/>
    <col min="16" max="16" width="8" style="212" hidden="1" customWidth="1"/>
    <col min="17" max="17" width="11.28515625" style="334" hidden="1" customWidth="1"/>
    <col min="18" max="18" width="9.7109375" style="198" customWidth="1" collapsed="1"/>
    <col min="19" max="19" width="6.85546875" style="214" customWidth="1"/>
    <col min="20" max="20" width="5.140625" style="214" customWidth="1"/>
    <col min="22" max="22" width="11.7109375" bestFit="1" customWidth="1"/>
  </cols>
  <sheetData>
    <row r="1" spans="1:23" ht="15.75" customHeight="1">
      <c r="A1" s="1319" t="s">
        <v>200</v>
      </c>
      <c r="B1" s="1320"/>
      <c r="C1" s="1320"/>
      <c r="D1" s="1321"/>
      <c r="E1" s="1"/>
      <c r="F1" s="472" t="s">
        <v>0</v>
      </c>
      <c r="G1" s="503" t="s">
        <v>2</v>
      </c>
      <c r="H1" s="1323" t="s">
        <v>3</v>
      </c>
      <c r="I1" s="1323"/>
      <c r="J1" s="1323"/>
      <c r="K1" s="1323"/>
      <c r="L1" s="1323"/>
      <c r="M1" s="1324"/>
      <c r="N1" s="141" t="s">
        <v>1</v>
      </c>
      <c r="O1" s="467" t="s">
        <v>4</v>
      </c>
      <c r="P1" s="42" t="s">
        <v>132</v>
      </c>
      <c r="Q1" s="42" t="s">
        <v>133</v>
      </c>
      <c r="R1" s="42" t="s">
        <v>4</v>
      </c>
      <c r="S1" s="1076"/>
      <c r="T1" s="1047"/>
    </row>
    <row r="2" spans="1:23" s="7" customFormat="1" ht="14" thickBot="1">
      <c r="A2" s="240" t="s">
        <v>122</v>
      </c>
      <c r="B2" s="4"/>
      <c r="C2" s="1325" t="s">
        <v>79</v>
      </c>
      <c r="D2" s="1326"/>
      <c r="E2" s="5" t="s">
        <v>5</v>
      </c>
      <c r="F2" s="473">
        <v>2014</v>
      </c>
      <c r="G2" s="504" t="s">
        <v>8</v>
      </c>
      <c r="H2" s="44" t="s">
        <v>9</v>
      </c>
      <c r="I2" s="45" t="s">
        <v>10</v>
      </c>
      <c r="J2" s="245" t="s">
        <v>11</v>
      </c>
      <c r="K2" s="245" t="s">
        <v>204</v>
      </c>
      <c r="L2" s="207" t="s">
        <v>121</v>
      </c>
      <c r="M2" s="43" t="s">
        <v>12</v>
      </c>
      <c r="N2" s="473" t="s">
        <v>7</v>
      </c>
      <c r="O2" s="468">
        <v>2011</v>
      </c>
      <c r="P2" s="46"/>
      <c r="Q2" s="46"/>
      <c r="R2" s="46">
        <v>2013</v>
      </c>
      <c r="S2" s="1076"/>
      <c r="T2" s="1047"/>
    </row>
    <row r="3" spans="1:23" ht="14" thickBot="1">
      <c r="A3" s="8" t="s">
        <v>13</v>
      </c>
      <c r="B3" s="9"/>
      <c r="C3" s="9"/>
      <c r="D3" s="9"/>
      <c r="E3" s="10">
        <v>1</v>
      </c>
      <c r="F3" s="157">
        <f>SUM(F5:F27)</f>
        <v>203245</v>
      </c>
      <c r="G3" s="833">
        <f t="shared" ref="G3:O3" si="0">SUM(G5:G27)</f>
        <v>178145</v>
      </c>
      <c r="H3" s="99">
        <f t="shared" si="0"/>
        <v>14160</v>
      </c>
      <c r="I3" s="52">
        <f t="shared" si="0"/>
        <v>2140</v>
      </c>
      <c r="J3" s="246">
        <f t="shared" si="0"/>
        <v>0</v>
      </c>
      <c r="K3" s="246">
        <f>SUM(K5:K27)</f>
        <v>0</v>
      </c>
      <c r="L3" s="52">
        <f t="shared" si="0"/>
        <v>800</v>
      </c>
      <c r="M3" s="51">
        <f t="shared" si="0"/>
        <v>8000</v>
      </c>
      <c r="N3" s="157">
        <f>SUM(N5:N27)</f>
        <v>0</v>
      </c>
      <c r="O3" s="404">
        <f t="shared" si="0"/>
        <v>0</v>
      </c>
      <c r="P3" s="346">
        <f>IF(F3=0,0,O3/F3)</f>
        <v>0</v>
      </c>
      <c r="Q3" s="53">
        <f>SUM(Q5:Q27)</f>
        <v>0</v>
      </c>
      <c r="R3" s="1077">
        <f>SUM(R5:R27)</f>
        <v>222660.96923000002</v>
      </c>
    </row>
    <row r="4" spans="1:23" s="14" customFormat="1">
      <c r="A4" s="11" t="s">
        <v>14</v>
      </c>
      <c r="B4" s="12" t="s">
        <v>15</v>
      </c>
      <c r="C4" s="12"/>
      <c r="D4" s="12"/>
      <c r="E4" s="13">
        <v>2</v>
      </c>
      <c r="F4" s="158">
        <f t="shared" ref="F4:O4" si="1">SUM(F5:F15)</f>
        <v>139002</v>
      </c>
      <c r="G4" s="834">
        <f t="shared" si="1"/>
        <v>114967</v>
      </c>
      <c r="H4" s="87">
        <f t="shared" si="1"/>
        <v>14160</v>
      </c>
      <c r="I4" s="56">
        <f t="shared" si="1"/>
        <v>1075</v>
      </c>
      <c r="J4" s="247">
        <f t="shared" si="1"/>
        <v>0</v>
      </c>
      <c r="K4" s="247">
        <f>SUM(K5:K15)</f>
        <v>0</v>
      </c>
      <c r="L4" s="56">
        <f t="shared" si="1"/>
        <v>800</v>
      </c>
      <c r="M4" s="55">
        <f t="shared" si="1"/>
        <v>8000</v>
      </c>
      <c r="N4" s="158">
        <f>SUM(N5:N15)</f>
        <v>0</v>
      </c>
      <c r="O4" s="350">
        <f t="shared" si="1"/>
        <v>0</v>
      </c>
      <c r="P4" s="343">
        <f>IF(F4=0,0,O4/F4)</f>
        <v>0</v>
      </c>
      <c r="Q4" s="57">
        <f>SUM(Q5:Q15)</f>
        <v>0</v>
      </c>
      <c r="R4" s="57">
        <f>SUM(R5:R15)</f>
        <v>148418.60342000003</v>
      </c>
      <c r="S4" s="214"/>
      <c r="T4" s="211"/>
    </row>
    <row r="5" spans="1:23" s="40" customFormat="1">
      <c r="A5" s="36"/>
      <c r="B5" s="37"/>
      <c r="C5" s="37" t="s">
        <v>16</v>
      </c>
      <c r="D5" s="38" t="s">
        <v>17</v>
      </c>
      <c r="E5" s="39">
        <v>3</v>
      </c>
      <c r="F5" s="159">
        <f>SUM(G5:M5)</f>
        <v>70000</v>
      </c>
      <c r="G5" s="835">
        <v>69526</v>
      </c>
      <c r="H5" s="200">
        <v>59</v>
      </c>
      <c r="I5" s="91">
        <v>415</v>
      </c>
      <c r="J5" s="252"/>
      <c r="K5" s="252"/>
      <c r="L5" s="91"/>
      <c r="M5" s="92"/>
      <c r="N5" s="159"/>
      <c r="O5" s="382"/>
      <c r="P5" s="730"/>
      <c r="Q5" s="719"/>
      <c r="R5" s="1079">
        <v>70183.919110000003</v>
      </c>
      <c r="S5" s="475"/>
      <c r="T5" s="475"/>
      <c r="V5" s="869"/>
      <c r="W5" s="872"/>
    </row>
    <row r="6" spans="1:23" s="40" customFormat="1">
      <c r="A6" s="36"/>
      <c r="B6" s="37"/>
      <c r="C6" s="37"/>
      <c r="D6" s="38" t="s">
        <v>18</v>
      </c>
      <c r="E6" s="39">
        <v>4</v>
      </c>
      <c r="F6" s="159">
        <f t="shared" ref="F6:F45" si="2">SUM(G6:M6)</f>
        <v>2400</v>
      </c>
      <c r="G6" s="836">
        <v>2258</v>
      </c>
      <c r="H6" s="200">
        <v>142</v>
      </c>
      <c r="I6" s="91"/>
      <c r="J6" s="252"/>
      <c r="K6" s="252"/>
      <c r="L6" s="91"/>
      <c r="M6" s="92"/>
      <c r="N6" s="159"/>
      <c r="O6" s="382"/>
      <c r="P6" s="730"/>
      <c r="Q6" s="719"/>
      <c r="R6" s="1079">
        <v>2946.9740499999998</v>
      </c>
      <c r="S6" s="475"/>
      <c r="T6" s="475"/>
      <c r="V6" s="869"/>
      <c r="W6" s="872"/>
    </row>
    <row r="7" spans="1:23" s="40" customFormat="1">
      <c r="A7" s="36"/>
      <c r="B7" s="37"/>
      <c r="C7" s="37"/>
      <c r="D7" s="38" t="s">
        <v>19</v>
      </c>
      <c r="E7" s="39">
        <v>5</v>
      </c>
      <c r="F7" s="159">
        <f>SUM(G7:M7)</f>
        <v>24600</v>
      </c>
      <c r="G7" s="836">
        <v>23584</v>
      </c>
      <c r="H7" s="200">
        <v>70</v>
      </c>
      <c r="I7" s="91">
        <v>146</v>
      </c>
      <c r="J7" s="252"/>
      <c r="K7" s="252"/>
      <c r="L7" s="91">
        <v>800</v>
      </c>
      <c r="M7" s="92"/>
      <c r="N7" s="159"/>
      <c r="O7" s="382"/>
      <c r="P7" s="730"/>
      <c r="Q7" s="719"/>
      <c r="R7" s="1079">
        <v>24649.762739999998</v>
      </c>
      <c r="S7" s="475"/>
      <c r="T7" s="475"/>
      <c r="V7" s="869"/>
      <c r="W7" s="872"/>
    </row>
    <row r="8" spans="1:23" s="40" customFormat="1">
      <c r="A8" s="36"/>
      <c r="B8" s="37"/>
      <c r="C8" s="37"/>
      <c r="D8" s="38" t="s">
        <v>20</v>
      </c>
      <c r="E8" s="39">
        <v>6</v>
      </c>
      <c r="F8" s="159">
        <f t="shared" si="2"/>
        <v>2200</v>
      </c>
      <c r="G8" s="836">
        <v>0</v>
      </c>
      <c r="H8" s="91">
        <v>2200</v>
      </c>
      <c r="I8" s="91"/>
      <c r="J8" s="252"/>
      <c r="K8" s="252"/>
      <c r="L8" s="91"/>
      <c r="M8" s="92"/>
      <c r="N8" s="159"/>
      <c r="O8" s="382"/>
      <c r="P8" s="730"/>
      <c r="Q8" s="101"/>
      <c r="R8" s="1079">
        <v>2619.0692200000003</v>
      </c>
      <c r="S8" s="475"/>
      <c r="T8" s="475"/>
      <c r="V8" s="869"/>
      <c r="W8" s="872"/>
    </row>
    <row r="9" spans="1:23" s="40" customFormat="1">
      <c r="A9" s="36"/>
      <c r="B9" s="37"/>
      <c r="C9" s="37"/>
      <c r="D9" s="38" t="s">
        <v>21</v>
      </c>
      <c r="E9" s="39">
        <v>7</v>
      </c>
      <c r="F9" s="159">
        <f t="shared" si="2"/>
        <v>2000</v>
      </c>
      <c r="G9" s="836">
        <v>200</v>
      </c>
      <c r="H9" s="91">
        <v>1800</v>
      </c>
      <c r="I9" s="91"/>
      <c r="J9" s="252"/>
      <c r="K9" s="252"/>
      <c r="L9" s="91"/>
      <c r="M9" s="92"/>
      <c r="N9" s="159"/>
      <c r="O9" s="382"/>
      <c r="P9" s="730"/>
      <c r="Q9" s="101"/>
      <c r="R9" s="1079">
        <v>5668.1699000000008</v>
      </c>
      <c r="S9" s="475"/>
      <c r="T9" s="475"/>
      <c r="V9" s="869"/>
      <c r="W9" s="872"/>
    </row>
    <row r="10" spans="1:23" s="40" customFormat="1">
      <c r="A10" s="36"/>
      <c r="B10" s="37"/>
      <c r="C10" s="37"/>
      <c r="D10" s="38" t="s">
        <v>22</v>
      </c>
      <c r="E10" s="39">
        <v>8</v>
      </c>
      <c r="F10" s="159">
        <f t="shared" si="2"/>
        <v>3900</v>
      </c>
      <c r="G10" s="836">
        <v>3500</v>
      </c>
      <c r="H10" s="91">
        <v>400</v>
      </c>
      <c r="I10" s="91"/>
      <c r="J10" s="252"/>
      <c r="K10" s="252"/>
      <c r="L10" s="91"/>
      <c r="M10" s="92"/>
      <c r="N10" s="159"/>
      <c r="O10" s="382"/>
      <c r="P10" s="730"/>
      <c r="Q10" s="101"/>
      <c r="R10" s="1079">
        <v>5135.8004299999993</v>
      </c>
      <c r="S10" s="475"/>
      <c r="T10" s="475"/>
      <c r="V10" s="869"/>
      <c r="W10" s="872"/>
    </row>
    <row r="11" spans="1:23" s="40" customFormat="1">
      <c r="A11" s="36"/>
      <c r="B11" s="37"/>
      <c r="C11" s="37"/>
      <c r="D11" s="38" t="s">
        <v>23</v>
      </c>
      <c r="E11" s="39">
        <v>9</v>
      </c>
      <c r="F11" s="159">
        <f t="shared" si="2"/>
        <v>7500</v>
      </c>
      <c r="G11" s="836">
        <v>4297</v>
      </c>
      <c r="H11" s="91">
        <v>2689</v>
      </c>
      <c r="I11" s="91">
        <v>514</v>
      </c>
      <c r="J11" s="252"/>
      <c r="K11" s="252"/>
      <c r="L11" s="91"/>
      <c r="M11" s="92"/>
      <c r="N11" s="159"/>
      <c r="O11" s="382"/>
      <c r="P11" s="730"/>
      <c r="Q11" s="101"/>
      <c r="R11" s="1079">
        <v>8811.2076500000003</v>
      </c>
      <c r="S11" s="475"/>
      <c r="T11" s="475"/>
      <c r="V11" s="869"/>
      <c r="W11" s="872"/>
    </row>
    <row r="12" spans="1:23" s="40" customFormat="1">
      <c r="A12" s="36"/>
      <c r="B12" s="37"/>
      <c r="C12" s="37"/>
      <c r="D12" s="38" t="s">
        <v>24</v>
      </c>
      <c r="E12" s="39">
        <v>10</v>
      </c>
      <c r="F12" s="159">
        <f t="shared" si="2"/>
        <v>750</v>
      </c>
      <c r="G12" s="836">
        <v>750</v>
      </c>
      <c r="H12" s="91"/>
      <c r="I12" s="91"/>
      <c r="J12" s="252"/>
      <c r="K12" s="252"/>
      <c r="L12" s="91"/>
      <c r="M12" s="92"/>
      <c r="N12" s="159"/>
      <c r="O12" s="382"/>
      <c r="P12" s="730"/>
      <c r="Q12" s="101"/>
      <c r="R12" s="1079">
        <v>895.14314999999999</v>
      </c>
      <c r="S12" s="475"/>
      <c r="T12" s="475"/>
      <c r="V12" s="869"/>
      <c r="W12" s="872"/>
    </row>
    <row r="13" spans="1:23" s="40" customFormat="1">
      <c r="A13" s="36"/>
      <c r="B13" s="37"/>
      <c r="C13" s="37"/>
      <c r="D13" s="38" t="s">
        <v>25</v>
      </c>
      <c r="E13" s="39">
        <v>11</v>
      </c>
      <c r="F13" s="159">
        <f t="shared" si="2"/>
        <v>7600</v>
      </c>
      <c r="G13" s="836">
        <v>7600</v>
      </c>
      <c r="H13" s="60"/>
      <c r="I13" s="60"/>
      <c r="J13" s="252"/>
      <c r="K13" s="252"/>
      <c r="L13" s="91"/>
      <c r="M13" s="92"/>
      <c r="N13" s="159"/>
      <c r="O13" s="382"/>
      <c r="P13" s="730"/>
      <c r="Q13" s="719"/>
      <c r="R13" s="1079">
        <v>7296.89959</v>
      </c>
      <c r="S13" s="475"/>
      <c r="T13" s="475"/>
      <c r="V13" s="869"/>
      <c r="W13" s="872"/>
    </row>
    <row r="14" spans="1:23" s="40" customFormat="1">
      <c r="A14" s="36"/>
      <c r="B14" s="37"/>
      <c r="C14" s="37"/>
      <c r="D14" s="38" t="s">
        <v>26</v>
      </c>
      <c r="E14" s="39">
        <v>12</v>
      </c>
      <c r="F14" s="159">
        <f t="shared" si="2"/>
        <v>8100</v>
      </c>
      <c r="G14" s="836">
        <v>100</v>
      </c>
      <c r="H14" s="60"/>
      <c r="I14" s="60"/>
      <c r="J14" s="252"/>
      <c r="K14" s="252"/>
      <c r="L14" s="91"/>
      <c r="M14" s="61">
        <v>8000</v>
      </c>
      <c r="N14" s="159"/>
      <c r="O14" s="382"/>
      <c r="P14" s="730"/>
      <c r="Q14" s="101"/>
      <c r="R14" s="1079">
        <v>5385.8651600000003</v>
      </c>
      <c r="S14" s="475"/>
      <c r="T14" s="475"/>
      <c r="V14" s="869"/>
      <c r="W14" s="872"/>
    </row>
    <row r="15" spans="1:23" s="40" customFormat="1">
      <c r="A15" s="36"/>
      <c r="B15" s="37"/>
      <c r="C15" s="38"/>
      <c r="D15" s="38" t="s">
        <v>27</v>
      </c>
      <c r="E15" s="39">
        <v>13</v>
      </c>
      <c r="F15" s="159">
        <f>SUM(G15:M15)</f>
        <v>9952</v>
      </c>
      <c r="G15" s="836">
        <v>3152</v>
      </c>
      <c r="H15" s="60">
        <v>6800</v>
      </c>
      <c r="I15" s="60"/>
      <c r="J15" s="252"/>
      <c r="K15" s="252"/>
      <c r="L15" s="60"/>
      <c r="M15" s="92"/>
      <c r="N15" s="159"/>
      <c r="O15" s="382"/>
      <c r="P15" s="730"/>
      <c r="Q15" s="101"/>
      <c r="R15" s="1079">
        <v>14825.79242</v>
      </c>
      <c r="S15" s="475"/>
      <c r="T15" s="475"/>
      <c r="V15" s="869"/>
      <c r="W15" s="872"/>
    </row>
    <row r="16" spans="1:23" s="14" customFormat="1">
      <c r="A16" s="11"/>
      <c r="B16" s="18" t="s">
        <v>28</v>
      </c>
      <c r="C16" s="16"/>
      <c r="D16" s="16"/>
      <c r="E16" s="17">
        <v>14</v>
      </c>
      <c r="F16" s="94">
        <f t="shared" si="2"/>
        <v>4500</v>
      </c>
      <c r="G16" s="837">
        <v>4500</v>
      </c>
      <c r="H16" s="88"/>
      <c r="I16" s="65"/>
      <c r="J16" s="253"/>
      <c r="K16" s="253"/>
      <c r="L16" s="89"/>
      <c r="M16" s="90"/>
      <c r="N16" s="94"/>
      <c r="O16" s="382"/>
      <c r="P16" s="365"/>
      <c r="Q16" s="101"/>
      <c r="R16" s="1082">
        <v>4387.5</v>
      </c>
      <c r="S16" s="214"/>
      <c r="T16" s="211"/>
      <c r="V16" s="869"/>
      <c r="W16" s="872"/>
    </row>
    <row r="17" spans="1:23" s="14" customFormat="1">
      <c r="A17" s="11"/>
      <c r="B17" s="18" t="s">
        <v>30</v>
      </c>
      <c r="C17" s="16"/>
      <c r="D17" s="16"/>
      <c r="E17" s="17">
        <v>15</v>
      </c>
      <c r="F17" s="94">
        <f t="shared" si="2"/>
        <v>723</v>
      </c>
      <c r="G17" s="837">
        <v>723</v>
      </c>
      <c r="H17" s="88"/>
      <c r="I17" s="65"/>
      <c r="J17" s="253"/>
      <c r="K17" s="253"/>
      <c r="L17" s="89"/>
      <c r="M17" s="90"/>
      <c r="N17" s="94"/>
      <c r="O17" s="382"/>
      <c r="P17" s="365"/>
      <c r="Q17" s="101"/>
      <c r="R17" s="1082">
        <v>725.73599999999999</v>
      </c>
      <c r="S17" s="214"/>
      <c r="T17" s="211"/>
      <c r="V17" s="869"/>
      <c r="W17" s="872"/>
    </row>
    <row r="18" spans="1:23" s="14" customFormat="1">
      <c r="A18" s="11"/>
      <c r="B18" s="19" t="s">
        <v>32</v>
      </c>
      <c r="C18" s="20"/>
      <c r="D18" s="20"/>
      <c r="E18" s="21">
        <v>16</v>
      </c>
      <c r="F18" s="94">
        <f t="shared" si="2"/>
        <v>876</v>
      </c>
      <c r="G18" s="837">
        <v>876</v>
      </c>
      <c r="H18" s="88"/>
      <c r="I18" s="65"/>
      <c r="J18" s="253"/>
      <c r="K18" s="253"/>
      <c r="L18" s="89"/>
      <c r="M18" s="90"/>
      <c r="N18" s="94"/>
      <c r="O18" s="382"/>
      <c r="P18" s="365"/>
      <c r="Q18" s="101"/>
      <c r="R18" s="1082">
        <v>2047.5</v>
      </c>
      <c r="S18" s="214"/>
      <c r="T18" s="211"/>
      <c r="V18" s="869"/>
      <c r="W18" s="872"/>
    </row>
    <row r="19" spans="1:23" s="14" customFormat="1">
      <c r="A19" s="11"/>
      <c r="B19" s="19" t="s">
        <v>34</v>
      </c>
      <c r="C19" s="20"/>
      <c r="D19" s="20"/>
      <c r="E19" s="21">
        <v>17</v>
      </c>
      <c r="F19" s="94">
        <f t="shared" si="2"/>
        <v>0</v>
      </c>
      <c r="G19" s="837">
        <v>0</v>
      </c>
      <c r="H19" s="88"/>
      <c r="I19" s="65"/>
      <c r="J19" s="253"/>
      <c r="K19" s="253"/>
      <c r="L19" s="89"/>
      <c r="M19" s="90"/>
      <c r="N19" s="94"/>
      <c r="O19" s="382"/>
      <c r="P19" s="365"/>
      <c r="Q19" s="101"/>
      <c r="R19" s="1082">
        <v>60</v>
      </c>
      <c r="S19" s="214"/>
      <c r="T19" s="211"/>
      <c r="V19" s="869"/>
      <c r="W19" s="872"/>
    </row>
    <row r="20" spans="1:23" s="14" customFormat="1">
      <c r="A20" s="11"/>
      <c r="B20" s="19" t="s">
        <v>36</v>
      </c>
      <c r="C20" s="19"/>
      <c r="D20" s="19"/>
      <c r="E20" s="21">
        <v>18</v>
      </c>
      <c r="F20" s="94">
        <f t="shared" si="2"/>
        <v>10</v>
      </c>
      <c r="G20" s="837">
        <v>10</v>
      </c>
      <c r="H20" s="88"/>
      <c r="I20" s="65"/>
      <c r="J20" s="253"/>
      <c r="K20" s="253"/>
      <c r="L20" s="89"/>
      <c r="M20" s="90"/>
      <c r="N20" s="94"/>
      <c r="O20" s="382"/>
      <c r="P20" s="365"/>
      <c r="Q20" s="101"/>
      <c r="R20" s="1082">
        <v>0</v>
      </c>
      <c r="S20" s="214"/>
      <c r="T20" s="211"/>
      <c r="V20" s="869"/>
      <c r="W20" s="872"/>
    </row>
    <row r="21" spans="1:23" s="537" customFormat="1">
      <c r="A21" s="525"/>
      <c r="B21" s="526" t="s">
        <v>158</v>
      </c>
      <c r="C21" s="526"/>
      <c r="D21" s="526"/>
      <c r="E21" s="527">
        <v>19</v>
      </c>
      <c r="F21" s="528">
        <f t="shared" si="2"/>
        <v>41335</v>
      </c>
      <c r="G21" s="838">
        <v>41335</v>
      </c>
      <c r="H21" s="558"/>
      <c r="I21" s="559"/>
      <c r="J21" s="560"/>
      <c r="K21" s="560"/>
      <c r="L21" s="561"/>
      <c r="M21" s="562"/>
      <c r="N21" s="528"/>
      <c r="O21" s="563"/>
      <c r="P21" s="556"/>
      <c r="Q21" s="564"/>
      <c r="R21" s="1082">
        <v>45481.25258</v>
      </c>
      <c r="S21" s="214"/>
      <c r="T21" s="211"/>
      <c r="V21" s="869"/>
      <c r="W21" s="872"/>
    </row>
    <row r="22" spans="1:23" s="14" customFormat="1">
      <c r="A22" s="11"/>
      <c r="B22" s="19" t="s">
        <v>40</v>
      </c>
      <c r="C22" s="19"/>
      <c r="D22" s="19"/>
      <c r="E22" s="21">
        <v>20</v>
      </c>
      <c r="F22" s="94">
        <f t="shared" si="2"/>
        <v>1199</v>
      </c>
      <c r="G22" s="837">
        <v>258</v>
      </c>
      <c r="H22" s="88"/>
      <c r="I22" s="65">
        <v>941</v>
      </c>
      <c r="J22" s="253"/>
      <c r="K22" s="253"/>
      <c r="L22" s="89"/>
      <c r="M22" s="90"/>
      <c r="N22" s="94"/>
      <c r="O22" s="382"/>
      <c r="P22" s="365"/>
      <c r="Q22" s="101"/>
      <c r="R22" s="1082">
        <v>2243.15211</v>
      </c>
      <c r="S22" s="214"/>
      <c r="T22" s="211"/>
      <c r="V22" s="869"/>
      <c r="W22" s="872"/>
    </row>
    <row r="23" spans="1:23" s="14" customFormat="1">
      <c r="A23" s="11"/>
      <c r="B23" s="19" t="s">
        <v>42</v>
      </c>
      <c r="C23" s="19"/>
      <c r="D23" s="19"/>
      <c r="E23" s="21">
        <v>21</v>
      </c>
      <c r="F23" s="94">
        <f t="shared" si="2"/>
        <v>0</v>
      </c>
      <c r="G23" s="837">
        <v>0</v>
      </c>
      <c r="H23" s="88"/>
      <c r="I23" s="65"/>
      <c r="J23" s="253"/>
      <c r="K23" s="253"/>
      <c r="L23" s="89"/>
      <c r="M23" s="90"/>
      <c r="N23" s="94"/>
      <c r="O23" s="382"/>
      <c r="P23" s="365"/>
      <c r="Q23" s="101"/>
      <c r="R23" s="1082">
        <v>0</v>
      </c>
      <c r="S23" s="214"/>
      <c r="T23" s="211"/>
      <c r="V23" s="869"/>
      <c r="W23" s="872"/>
    </row>
    <row r="24" spans="1:23" s="14" customFormat="1">
      <c r="A24" s="11"/>
      <c r="B24" s="19" t="s">
        <v>43</v>
      </c>
      <c r="C24" s="19"/>
      <c r="D24" s="19"/>
      <c r="E24" s="21">
        <v>22</v>
      </c>
      <c r="F24" s="94">
        <f t="shared" si="2"/>
        <v>7216</v>
      </c>
      <c r="G24" s="837">
        <v>7111</v>
      </c>
      <c r="H24" s="88"/>
      <c r="I24" s="65">
        <v>105</v>
      </c>
      <c r="J24" s="253"/>
      <c r="K24" s="253"/>
      <c r="L24" s="89"/>
      <c r="M24" s="90"/>
      <c r="N24" s="94"/>
      <c r="O24" s="382"/>
      <c r="P24" s="365"/>
      <c r="Q24" s="101"/>
      <c r="R24" s="1082">
        <v>7195.21036</v>
      </c>
      <c r="S24" s="214"/>
      <c r="T24" s="211"/>
      <c r="V24" s="869"/>
      <c r="W24" s="872"/>
    </row>
    <row r="25" spans="1:23" s="537" customFormat="1">
      <c r="A25" s="525"/>
      <c r="B25" s="526" t="s">
        <v>161</v>
      </c>
      <c r="C25" s="526"/>
      <c r="D25" s="526"/>
      <c r="E25" s="527">
        <v>23</v>
      </c>
      <c r="F25" s="528">
        <f t="shared" si="2"/>
        <v>3347</v>
      </c>
      <c r="G25" s="837">
        <v>3347</v>
      </c>
      <c r="H25" s="558"/>
      <c r="I25" s="559"/>
      <c r="J25" s="560"/>
      <c r="K25" s="560"/>
      <c r="L25" s="561"/>
      <c r="M25" s="562"/>
      <c r="N25" s="528"/>
      <c r="O25" s="563"/>
      <c r="P25" s="556"/>
      <c r="Q25" s="564"/>
      <c r="R25" s="1082">
        <v>1601.0642499999999</v>
      </c>
      <c r="S25" s="214"/>
      <c r="T25" s="211"/>
      <c r="V25" s="869"/>
      <c r="W25" s="872"/>
    </row>
    <row r="26" spans="1:23" s="14" customFormat="1">
      <c r="A26" s="11"/>
      <c r="B26" s="19" t="s">
        <v>45</v>
      </c>
      <c r="C26" s="19"/>
      <c r="D26" s="19"/>
      <c r="E26" s="21">
        <v>24</v>
      </c>
      <c r="F26" s="94">
        <f t="shared" si="2"/>
        <v>537</v>
      </c>
      <c r="G26" s="838">
        <v>518</v>
      </c>
      <c r="H26" s="88"/>
      <c r="I26" s="65">
        <v>19</v>
      </c>
      <c r="J26" s="253"/>
      <c r="K26" s="253"/>
      <c r="L26" s="89"/>
      <c r="M26" s="90"/>
      <c r="N26" s="94"/>
      <c r="O26" s="382"/>
      <c r="P26" s="365"/>
      <c r="Q26" s="101"/>
      <c r="R26" s="1082">
        <v>393.18064000000004</v>
      </c>
      <c r="S26" s="214"/>
      <c r="T26" s="211"/>
      <c r="V26" s="869"/>
      <c r="W26" s="872"/>
    </row>
    <row r="27" spans="1:23" s="14" customFormat="1" ht="14" thickBot="1">
      <c r="A27" s="11"/>
      <c r="B27" s="18" t="s">
        <v>47</v>
      </c>
      <c r="C27" s="18"/>
      <c r="D27" s="18"/>
      <c r="E27" s="17">
        <v>25</v>
      </c>
      <c r="F27" s="94">
        <f t="shared" si="2"/>
        <v>4500</v>
      </c>
      <c r="G27" s="837">
        <v>4500</v>
      </c>
      <c r="H27" s="88"/>
      <c r="I27" s="65"/>
      <c r="J27" s="253"/>
      <c r="K27" s="253"/>
      <c r="L27" s="89"/>
      <c r="M27" s="90"/>
      <c r="N27" s="94"/>
      <c r="O27" s="382"/>
      <c r="P27" s="365"/>
      <c r="Q27" s="111"/>
      <c r="R27" s="1082">
        <v>10107.76987</v>
      </c>
      <c r="S27" s="214"/>
      <c r="T27" s="211"/>
      <c r="V27" s="869"/>
      <c r="W27" s="872"/>
    </row>
    <row r="28" spans="1:23" ht="14" thickBot="1">
      <c r="A28" s="22" t="s">
        <v>49</v>
      </c>
      <c r="B28" s="23"/>
      <c r="C28" s="23"/>
      <c r="D28" s="23"/>
      <c r="E28" s="10">
        <v>26</v>
      </c>
      <c r="F28" s="157">
        <f>SUM(F29:F45)</f>
        <v>204945</v>
      </c>
      <c r="G28" s="833">
        <f t="shared" ref="G28:O28" si="3">SUM(G29:G45)</f>
        <v>179845</v>
      </c>
      <c r="H28" s="99">
        <f t="shared" si="3"/>
        <v>14160</v>
      </c>
      <c r="I28" s="52">
        <f t="shared" si="3"/>
        <v>2140</v>
      </c>
      <c r="J28" s="246">
        <f t="shared" si="3"/>
        <v>0</v>
      </c>
      <c r="K28" s="246">
        <f t="shared" si="3"/>
        <v>0</v>
      </c>
      <c r="L28" s="52">
        <f t="shared" si="3"/>
        <v>800</v>
      </c>
      <c r="M28" s="51">
        <f t="shared" si="3"/>
        <v>8000</v>
      </c>
      <c r="N28" s="157">
        <f>SUM(N29:N45)</f>
        <v>0</v>
      </c>
      <c r="O28" s="404">
        <f t="shared" si="3"/>
        <v>0</v>
      </c>
      <c r="P28" s="346">
        <f>IF(F28=0,0,O28/F28)</f>
        <v>0</v>
      </c>
      <c r="Q28" s="53">
        <f>SUM(Q29:Q45)</f>
        <v>0</v>
      </c>
      <c r="R28" s="1077">
        <v>224901.04672999997</v>
      </c>
      <c r="V28" s="869"/>
      <c r="W28" s="872"/>
    </row>
    <row r="29" spans="1:23" s="14" customFormat="1">
      <c r="A29" s="11" t="s">
        <v>14</v>
      </c>
      <c r="B29" s="16" t="s">
        <v>50</v>
      </c>
      <c r="C29" s="16"/>
      <c r="D29" s="16"/>
      <c r="E29" s="17">
        <v>27</v>
      </c>
      <c r="F29" s="94">
        <f t="shared" si="2"/>
        <v>86921</v>
      </c>
      <c r="G29" s="834">
        <v>86921</v>
      </c>
      <c r="H29" s="87"/>
      <c r="I29" s="56"/>
      <c r="J29" s="247"/>
      <c r="K29" s="247"/>
      <c r="L29" s="56"/>
      <c r="M29" s="55"/>
      <c r="N29" s="158"/>
      <c r="O29" s="391"/>
      <c r="P29" s="365"/>
      <c r="Q29" s="101"/>
      <c r="R29" s="1082">
        <v>96423</v>
      </c>
      <c r="S29" s="214"/>
      <c r="T29" s="211"/>
      <c r="V29" s="869"/>
      <c r="W29" s="872"/>
    </row>
    <row r="30" spans="1:23" s="14" customFormat="1">
      <c r="A30" s="11"/>
      <c r="B30" s="18" t="s">
        <v>28</v>
      </c>
      <c r="C30" s="18"/>
      <c r="D30" s="18"/>
      <c r="E30" s="17">
        <v>28</v>
      </c>
      <c r="F30" s="94">
        <f t="shared" si="2"/>
        <v>4500</v>
      </c>
      <c r="G30" s="839">
        <v>4500</v>
      </c>
      <c r="H30" s="100"/>
      <c r="I30" s="70"/>
      <c r="J30" s="250"/>
      <c r="K30" s="250"/>
      <c r="L30" s="70"/>
      <c r="M30" s="69"/>
      <c r="N30" s="405"/>
      <c r="O30" s="392"/>
      <c r="P30" s="365"/>
      <c r="Q30" s="101"/>
      <c r="R30" s="1082">
        <v>4387.5</v>
      </c>
      <c r="S30" s="214"/>
      <c r="T30" s="211"/>
      <c r="V30" s="869"/>
      <c r="W30" s="872"/>
    </row>
    <row r="31" spans="1:23" s="14" customFormat="1">
      <c r="A31" s="11"/>
      <c r="B31" s="18" t="s">
        <v>30</v>
      </c>
      <c r="C31" s="18"/>
      <c r="D31" s="18"/>
      <c r="E31" s="17">
        <v>29</v>
      </c>
      <c r="F31" s="94">
        <f t="shared" si="2"/>
        <v>723</v>
      </c>
      <c r="G31" s="839">
        <v>723</v>
      </c>
      <c r="H31" s="100"/>
      <c r="I31" s="70"/>
      <c r="J31" s="250"/>
      <c r="K31" s="250"/>
      <c r="L31" s="70"/>
      <c r="M31" s="69"/>
      <c r="N31" s="405"/>
      <c r="O31" s="392"/>
      <c r="P31" s="365"/>
      <c r="Q31" s="101"/>
      <c r="R31" s="1082">
        <v>725.73599999999999</v>
      </c>
      <c r="S31" s="214"/>
      <c r="T31" s="211"/>
      <c r="V31" s="869"/>
      <c r="W31" s="872"/>
    </row>
    <row r="32" spans="1:23" s="14" customFormat="1">
      <c r="A32" s="11"/>
      <c r="B32" s="19" t="s">
        <v>32</v>
      </c>
      <c r="C32" s="20"/>
      <c r="D32" s="20"/>
      <c r="E32" s="21">
        <v>30</v>
      </c>
      <c r="F32" s="94">
        <f t="shared" si="2"/>
        <v>876</v>
      </c>
      <c r="G32" s="839">
        <v>876</v>
      </c>
      <c r="H32" s="100"/>
      <c r="I32" s="70"/>
      <c r="J32" s="250"/>
      <c r="K32" s="250"/>
      <c r="L32" s="70"/>
      <c r="M32" s="69"/>
      <c r="N32" s="405"/>
      <c r="O32" s="392"/>
      <c r="P32" s="365"/>
      <c r="Q32" s="101"/>
      <c r="R32" s="1082">
        <v>2047.5</v>
      </c>
      <c r="S32" s="214"/>
      <c r="T32" s="211"/>
      <c r="V32" s="869"/>
      <c r="W32" s="872"/>
    </row>
    <row r="33" spans="1:25" s="14" customFormat="1">
      <c r="A33" s="11"/>
      <c r="B33" s="19" t="s">
        <v>34</v>
      </c>
      <c r="C33" s="19"/>
      <c r="D33" s="19"/>
      <c r="E33" s="21">
        <v>31</v>
      </c>
      <c r="F33" s="94">
        <f t="shared" si="2"/>
        <v>0</v>
      </c>
      <c r="G33" s="839"/>
      <c r="H33" s="100"/>
      <c r="I33" s="70"/>
      <c r="J33" s="250"/>
      <c r="K33" s="250"/>
      <c r="L33" s="70"/>
      <c r="M33" s="69"/>
      <c r="N33" s="405"/>
      <c r="O33" s="392"/>
      <c r="P33" s="365"/>
      <c r="Q33" s="101"/>
      <c r="R33" s="1082">
        <v>60</v>
      </c>
      <c r="S33" s="214"/>
      <c r="T33" s="211"/>
      <c r="V33" s="869"/>
      <c r="W33" s="872"/>
    </row>
    <row r="34" spans="1:25" s="14" customFormat="1">
      <c r="A34" s="11"/>
      <c r="B34" s="19" t="s">
        <v>52</v>
      </c>
      <c r="C34" s="19"/>
      <c r="D34" s="19"/>
      <c r="E34" s="21">
        <v>32</v>
      </c>
      <c r="F34" s="94">
        <f t="shared" si="2"/>
        <v>0</v>
      </c>
      <c r="G34" s="839"/>
      <c r="H34" s="100"/>
      <c r="I34" s="70"/>
      <c r="J34" s="250"/>
      <c r="K34" s="250"/>
      <c r="L34" s="70"/>
      <c r="M34" s="69"/>
      <c r="N34" s="405"/>
      <c r="O34" s="392"/>
      <c r="P34" s="365"/>
      <c r="Q34" s="101"/>
      <c r="R34" s="1082">
        <v>0</v>
      </c>
      <c r="S34" s="214"/>
      <c r="T34" s="211"/>
      <c r="V34" s="870"/>
      <c r="W34" s="872"/>
    </row>
    <row r="35" spans="1:25" s="14" customFormat="1">
      <c r="A35" s="11"/>
      <c r="B35" s="19" t="s">
        <v>36</v>
      </c>
      <c r="C35" s="19"/>
      <c r="D35" s="19"/>
      <c r="E35" s="21">
        <v>33</v>
      </c>
      <c r="F35" s="94">
        <f t="shared" si="2"/>
        <v>10</v>
      </c>
      <c r="G35" s="839">
        <v>10</v>
      </c>
      <c r="H35" s="100"/>
      <c r="I35" s="70"/>
      <c r="J35" s="250"/>
      <c r="K35" s="250"/>
      <c r="L35" s="70"/>
      <c r="M35" s="69"/>
      <c r="N35" s="405"/>
      <c r="O35" s="392"/>
      <c r="P35" s="365"/>
      <c r="Q35" s="101"/>
      <c r="R35" s="1082">
        <v>0</v>
      </c>
      <c r="S35" s="214"/>
      <c r="T35" s="211"/>
      <c r="V35" s="869"/>
      <c r="W35" s="872"/>
      <c r="X35" s="874"/>
      <c r="Y35" s="874"/>
    </row>
    <row r="36" spans="1:25" s="537" customFormat="1">
      <c r="A36" s="525"/>
      <c r="B36" s="526" t="s">
        <v>158</v>
      </c>
      <c r="C36" s="526"/>
      <c r="D36" s="526"/>
      <c r="E36" s="527">
        <v>34</v>
      </c>
      <c r="F36" s="528">
        <f t="shared" si="2"/>
        <v>41335</v>
      </c>
      <c r="G36" s="840">
        <v>41335</v>
      </c>
      <c r="H36" s="596"/>
      <c r="I36" s="587"/>
      <c r="J36" s="597"/>
      <c r="K36" s="597"/>
      <c r="L36" s="587"/>
      <c r="M36" s="598"/>
      <c r="N36" s="529"/>
      <c r="O36" s="599"/>
      <c r="P36" s="556"/>
      <c r="Q36" s="564"/>
      <c r="R36" s="1082">
        <v>45481.25258</v>
      </c>
      <c r="S36" s="214"/>
      <c r="T36" s="211"/>
      <c r="V36" s="869"/>
      <c r="W36" s="872"/>
      <c r="X36" s="874"/>
      <c r="Y36" s="874"/>
    </row>
    <row r="37" spans="1:25" s="14" customFormat="1">
      <c r="A37" s="11"/>
      <c r="B37" s="19" t="s">
        <v>54</v>
      </c>
      <c r="C37" s="19"/>
      <c r="D37" s="19"/>
      <c r="E37" s="21">
        <v>35</v>
      </c>
      <c r="F37" s="94">
        <f t="shared" si="2"/>
        <v>1199</v>
      </c>
      <c r="G37" s="839">
        <v>258</v>
      </c>
      <c r="H37" s="100"/>
      <c r="I37" s="70">
        <v>941</v>
      </c>
      <c r="J37" s="250"/>
      <c r="K37" s="250"/>
      <c r="L37" s="70"/>
      <c r="M37" s="69"/>
      <c r="N37" s="405"/>
      <c r="O37" s="392"/>
      <c r="P37" s="365"/>
      <c r="Q37" s="101"/>
      <c r="R37" s="1082">
        <v>2243.15211</v>
      </c>
      <c r="S37" s="214"/>
      <c r="T37" s="211"/>
      <c r="V37" s="869"/>
      <c r="W37" s="872"/>
      <c r="X37" s="874"/>
      <c r="Y37" s="874"/>
    </row>
    <row r="38" spans="1:25" s="14" customFormat="1">
      <c r="A38" s="11"/>
      <c r="B38" s="19" t="s">
        <v>153</v>
      </c>
      <c r="C38" s="19"/>
      <c r="D38" s="19"/>
      <c r="E38" s="21">
        <v>36</v>
      </c>
      <c r="F38" s="94">
        <f t="shared" si="2"/>
        <v>9157</v>
      </c>
      <c r="G38" s="839">
        <v>8536</v>
      </c>
      <c r="H38" s="100"/>
      <c r="I38" s="70">
        <v>621</v>
      </c>
      <c r="J38" s="250"/>
      <c r="K38" s="250"/>
      <c r="L38" s="70"/>
      <c r="M38" s="69"/>
      <c r="N38" s="405"/>
      <c r="O38" s="392"/>
      <c r="P38" s="365"/>
      <c r="Q38" s="101"/>
      <c r="R38" s="1082">
        <v>8197.4</v>
      </c>
      <c r="S38" s="214"/>
      <c r="T38" s="211"/>
      <c r="V38" s="869"/>
      <c r="W38" s="872"/>
      <c r="X38" s="874"/>
      <c r="Y38" s="874"/>
    </row>
    <row r="39" spans="1:25" s="14" customFormat="1">
      <c r="A39" s="11"/>
      <c r="B39" s="19" t="s">
        <v>55</v>
      </c>
      <c r="C39" s="19"/>
      <c r="D39" s="19"/>
      <c r="E39" s="21">
        <v>37</v>
      </c>
      <c r="F39" s="94">
        <f t="shared" si="2"/>
        <v>0</v>
      </c>
      <c r="G39" s="839"/>
      <c r="H39" s="100"/>
      <c r="I39" s="70"/>
      <c r="J39" s="250"/>
      <c r="K39" s="250"/>
      <c r="L39" s="70"/>
      <c r="M39" s="69"/>
      <c r="N39" s="405"/>
      <c r="O39" s="392"/>
      <c r="P39" s="365"/>
      <c r="Q39" s="101"/>
      <c r="R39" s="1082">
        <v>0</v>
      </c>
      <c r="S39" s="214"/>
      <c r="T39" s="211"/>
      <c r="V39" s="869"/>
      <c r="W39" s="872"/>
      <c r="X39" s="874"/>
      <c r="Y39" s="874"/>
    </row>
    <row r="40" spans="1:25" s="14" customFormat="1">
      <c r="A40" s="11"/>
      <c r="B40" s="19" t="s">
        <v>56</v>
      </c>
      <c r="C40" s="19"/>
      <c r="D40" s="19"/>
      <c r="E40" s="21">
        <v>38</v>
      </c>
      <c r="F40" s="94">
        <f t="shared" si="2"/>
        <v>7216</v>
      </c>
      <c r="G40" s="839">
        <v>7111</v>
      </c>
      <c r="H40" s="100"/>
      <c r="I40" s="70">
        <v>105</v>
      </c>
      <c r="J40" s="250"/>
      <c r="K40" s="250"/>
      <c r="L40" s="70"/>
      <c r="M40" s="69"/>
      <c r="N40" s="405"/>
      <c r="O40" s="392"/>
      <c r="P40" s="365"/>
      <c r="Q40" s="101"/>
      <c r="R40" s="1082">
        <v>7195.21036</v>
      </c>
      <c r="S40" s="214"/>
      <c r="T40" s="211"/>
      <c r="V40" s="869"/>
      <c r="W40" s="872"/>
      <c r="X40" s="874"/>
      <c r="Y40" s="874"/>
    </row>
    <row r="41" spans="1:25" s="537" customFormat="1">
      <c r="A41" s="525"/>
      <c r="B41" s="526" t="s">
        <v>161</v>
      </c>
      <c r="C41" s="526"/>
      <c r="D41" s="526"/>
      <c r="E41" s="527">
        <v>39</v>
      </c>
      <c r="F41" s="528">
        <f t="shared" si="2"/>
        <v>3347</v>
      </c>
      <c r="G41" s="840">
        <v>3347</v>
      </c>
      <c r="H41" s="596"/>
      <c r="I41" s="587"/>
      <c r="J41" s="597"/>
      <c r="K41" s="597"/>
      <c r="L41" s="587"/>
      <c r="M41" s="598"/>
      <c r="N41" s="529"/>
      <c r="O41" s="599"/>
      <c r="P41" s="595"/>
      <c r="Q41" s="564"/>
      <c r="R41" s="1082">
        <v>1601.0642499999999</v>
      </c>
      <c r="S41" s="214"/>
      <c r="T41" s="211"/>
      <c r="V41" s="869"/>
      <c r="W41" s="872"/>
    </row>
    <row r="42" spans="1:25" s="14" customFormat="1">
      <c r="A42" s="11"/>
      <c r="B42" s="19" t="s">
        <v>57</v>
      </c>
      <c r="C42" s="19"/>
      <c r="D42" s="19"/>
      <c r="E42" s="21">
        <v>40</v>
      </c>
      <c r="F42" s="94">
        <f t="shared" si="2"/>
        <v>537</v>
      </c>
      <c r="G42" s="839">
        <v>518</v>
      </c>
      <c r="H42" s="100"/>
      <c r="I42" s="70">
        <v>19</v>
      </c>
      <c r="J42" s="250"/>
      <c r="K42" s="250"/>
      <c r="L42" s="70"/>
      <c r="M42" s="69"/>
      <c r="N42" s="405"/>
      <c r="O42" s="392"/>
      <c r="P42" s="367"/>
      <c r="Q42" s="101"/>
      <c r="R42" s="1082">
        <v>393.18064000000004</v>
      </c>
      <c r="S42" s="214"/>
      <c r="T42" s="211"/>
      <c r="V42" s="869"/>
      <c r="W42" s="872"/>
    </row>
    <row r="43" spans="1:25" s="14" customFormat="1">
      <c r="A43" s="11"/>
      <c r="B43" s="19" t="s">
        <v>58</v>
      </c>
      <c r="C43" s="19"/>
      <c r="D43" s="19"/>
      <c r="E43" s="21">
        <v>41</v>
      </c>
      <c r="F43" s="94">
        <f t="shared" si="2"/>
        <v>21164</v>
      </c>
      <c r="G43" s="839">
        <v>20710</v>
      </c>
      <c r="H43" s="100"/>
      <c r="I43" s="70">
        <v>454</v>
      </c>
      <c r="J43" s="250"/>
      <c r="K43" s="250"/>
      <c r="L43" s="70"/>
      <c r="M43" s="69"/>
      <c r="N43" s="405"/>
      <c r="O43" s="392"/>
      <c r="P43" s="367"/>
      <c r="Q43" s="101"/>
      <c r="R43" s="1082">
        <v>21628.408500000001</v>
      </c>
      <c r="S43" s="214"/>
      <c r="T43" s="211"/>
      <c r="V43" s="869"/>
      <c r="W43" s="872"/>
    </row>
    <row r="44" spans="1:25" s="14" customFormat="1">
      <c r="A44" s="11"/>
      <c r="B44" s="19" t="s">
        <v>59</v>
      </c>
      <c r="C44" s="19"/>
      <c r="D44" s="19"/>
      <c r="E44" s="21">
        <v>42</v>
      </c>
      <c r="F44" s="94">
        <f t="shared" si="2"/>
        <v>22960</v>
      </c>
      <c r="G44" s="509"/>
      <c r="H44" s="100">
        <v>14160</v>
      </c>
      <c r="I44" s="70"/>
      <c r="J44" s="250"/>
      <c r="K44" s="250"/>
      <c r="L44" s="70">
        <v>800</v>
      </c>
      <c r="M44" s="69">
        <v>8000</v>
      </c>
      <c r="N44" s="405"/>
      <c r="O44" s="392"/>
      <c r="P44" s="367"/>
      <c r="Q44" s="101"/>
      <c r="R44" s="1082">
        <v>23757.595249999998</v>
      </c>
      <c r="S44" s="214"/>
      <c r="T44" s="211"/>
      <c r="V44" s="869"/>
      <c r="W44" s="872"/>
    </row>
    <row r="45" spans="1:25" s="14" customFormat="1" ht="14" thickBot="1">
      <c r="A45" s="24"/>
      <c r="B45" s="25" t="s">
        <v>47</v>
      </c>
      <c r="C45" s="25"/>
      <c r="D45" s="25"/>
      <c r="E45" s="26">
        <v>43</v>
      </c>
      <c r="F45" s="160">
        <f t="shared" si="2"/>
        <v>5000</v>
      </c>
      <c r="G45" s="841">
        <v>5000</v>
      </c>
      <c r="H45" s="134"/>
      <c r="I45" s="74"/>
      <c r="J45" s="251"/>
      <c r="K45" s="251"/>
      <c r="L45" s="74"/>
      <c r="M45" s="73"/>
      <c r="N45" s="160"/>
      <c r="O45" s="393"/>
      <c r="P45" s="368"/>
      <c r="Q45" s="111"/>
      <c r="R45" s="1082">
        <v>10760.047039999999</v>
      </c>
      <c r="S45" s="214"/>
      <c r="T45" s="211"/>
      <c r="V45" s="869"/>
      <c r="W45" s="872"/>
    </row>
    <row r="46" spans="1:25" s="14" customFormat="1" ht="14" hidden="1" thickBot="1">
      <c r="A46" s="27" t="s">
        <v>60</v>
      </c>
      <c r="B46" s="28"/>
      <c r="C46" s="28"/>
      <c r="D46" s="28"/>
      <c r="E46" s="17">
        <v>44</v>
      </c>
      <c r="F46" s="161">
        <f>F29+F34+F38+F43+F44+F45-F4-F27</f>
        <v>1700</v>
      </c>
      <c r="G46" s="510">
        <f>G29+G34+G38+G43+G45-G4-G27</f>
        <v>1700</v>
      </c>
      <c r="H46" s="77">
        <f>H29+H34+H38+H43+H44+H45-H4-H27</f>
        <v>0</v>
      </c>
      <c r="I46" s="77">
        <f>I29+I34+I38+I43+I44+I45-I4-I27</f>
        <v>0</v>
      </c>
      <c r="J46" s="77">
        <f>J29+J34+J38+J43+J44+J45-J4-J27</f>
        <v>0</v>
      </c>
      <c r="K46" s="77"/>
      <c r="L46" s="261"/>
      <c r="M46" s="77">
        <f>M29+M34+M38+M43+M44+M45-M4-M27</f>
        <v>0</v>
      </c>
      <c r="N46" s="161">
        <f>N29+N34+N38+N43+N44+N45+-N4-N27</f>
        <v>0</v>
      </c>
      <c r="O46" s="355">
        <f>O29+O34+O38+O43+O44+O45-O4-O27</f>
        <v>0</v>
      </c>
      <c r="P46" s="349"/>
      <c r="Q46" s="78">
        <f>Q29+Q34+Q38+Q43+Q44+Q45-Q4-Q27</f>
        <v>0</v>
      </c>
      <c r="R46" s="78">
        <f>R29+R34+R38+R43+R44+R45-R4-R27</f>
        <v>2240.077499999974</v>
      </c>
      <c r="S46" s="214"/>
      <c r="T46" s="211"/>
      <c r="W46" s="872" t="e">
        <f>V46/W45</f>
        <v>#DIV/0!</v>
      </c>
    </row>
    <row r="47" spans="1:25" ht="14" thickBot="1">
      <c r="A47" s="22" t="s">
        <v>61</v>
      </c>
      <c r="B47" s="23"/>
      <c r="C47" s="23"/>
      <c r="D47" s="23"/>
      <c r="E47" s="10">
        <v>45</v>
      </c>
      <c r="F47" s="157">
        <f>F28-F3</f>
        <v>1700</v>
      </c>
      <c r="G47" s="833">
        <f t="shared" ref="G47:O47" si="4">G28-G3</f>
        <v>1700</v>
      </c>
      <c r="H47" s="99">
        <f t="shared" si="4"/>
        <v>0</v>
      </c>
      <c r="I47" s="52">
        <f t="shared" si="4"/>
        <v>0</v>
      </c>
      <c r="J47" s="246">
        <f t="shared" si="4"/>
        <v>0</v>
      </c>
      <c r="K47" s="246">
        <f t="shared" si="4"/>
        <v>0</v>
      </c>
      <c r="L47" s="52">
        <f t="shared" si="4"/>
        <v>0</v>
      </c>
      <c r="M47" s="51">
        <f t="shared" si="4"/>
        <v>0</v>
      </c>
      <c r="N47" s="157">
        <f>N28-N3</f>
        <v>0</v>
      </c>
      <c r="O47" s="404">
        <f t="shared" si="4"/>
        <v>0</v>
      </c>
      <c r="P47" s="53"/>
      <c r="Q47" s="53">
        <f>Q28-Q3</f>
        <v>0</v>
      </c>
      <c r="R47" s="1077">
        <f>R28-R3</f>
        <v>2240.0774999999558</v>
      </c>
      <c r="T47" s="47"/>
    </row>
    <row r="48" spans="1:25">
      <c r="A48" s="1004" t="s">
        <v>213</v>
      </c>
      <c r="B48" s="29"/>
      <c r="C48" s="29"/>
      <c r="D48" s="97"/>
      <c r="E48" s="1300" t="s">
        <v>207</v>
      </c>
      <c r="H48" s="1298">
        <v>7360.358580000001</v>
      </c>
      <c r="I48" s="1298">
        <v>2121.9110800000008</v>
      </c>
      <c r="J48" s="1298"/>
      <c r="K48" s="1298">
        <v>4399.1328899999999</v>
      </c>
      <c r="L48" s="1298">
        <v>1409.4509599999999</v>
      </c>
      <c r="M48" s="1298">
        <v>38416.358340000006</v>
      </c>
    </row>
    <row r="49" spans="1:20" s="29" customFormat="1" ht="12" customHeight="1">
      <c r="E49" s="30"/>
      <c r="G49" s="98"/>
      <c r="H49" s="34"/>
      <c r="I49" s="34"/>
      <c r="J49" s="1329"/>
      <c r="K49" s="1329"/>
      <c r="L49" s="1329"/>
      <c r="M49" s="1329"/>
      <c r="N49" s="199"/>
      <c r="O49" s="737"/>
      <c r="P49" s="213"/>
      <c r="Q49" s="334"/>
      <c r="R49" s="198"/>
      <c r="S49" s="214"/>
      <c r="T49" s="211"/>
    </row>
    <row r="50" spans="1:20" s="34" customFormat="1" ht="11">
      <c r="A50" s="31"/>
      <c r="B50" s="31"/>
      <c r="C50" s="31"/>
      <c r="D50" s="31"/>
      <c r="E50" s="33"/>
      <c r="F50" s="29"/>
      <c r="G50" s="98"/>
      <c r="P50" s="212"/>
      <c r="Q50" s="334"/>
      <c r="R50" s="198"/>
      <c r="S50" s="214"/>
      <c r="T50" s="214"/>
    </row>
    <row r="51" spans="1:20" s="34" customFormat="1" ht="11">
      <c r="A51" s="31"/>
      <c r="B51" s="31"/>
      <c r="C51" s="31"/>
      <c r="D51" s="31"/>
      <c r="E51" s="33"/>
      <c r="F51" s="29"/>
      <c r="G51" s="98"/>
      <c r="P51" s="212"/>
      <c r="Q51" s="334"/>
      <c r="R51" s="198"/>
      <c r="S51" s="214"/>
      <c r="T51" s="214"/>
    </row>
    <row r="52" spans="1:20" s="34" customFormat="1" ht="11">
      <c r="A52" s="31"/>
      <c r="B52" s="31"/>
      <c r="C52" s="31"/>
      <c r="D52" s="31"/>
      <c r="E52" s="33"/>
      <c r="F52" s="29"/>
      <c r="G52" s="98"/>
      <c r="P52" s="212"/>
      <c r="Q52" s="334"/>
      <c r="R52" s="198"/>
      <c r="S52" s="214"/>
      <c r="T52" s="214"/>
    </row>
  </sheetData>
  <mergeCells count="4">
    <mergeCell ref="J49:M49"/>
    <mergeCell ref="A1:D1"/>
    <mergeCell ref="H1:M1"/>
    <mergeCell ref="C2:D2"/>
  </mergeCells>
  <phoneticPr fontId="0" type="noConversion"/>
  <printOptions horizontalCentered="1" verticalCentered="1"/>
  <pageMargins left="0.31496062992125984" right="0.27559055118110237" top="0.3" bottom="0.23" header="0.19685039370078741" footer="0.17"/>
  <pageSetup paperSize="9" scale="8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workbookViewId="0">
      <pane ySplit="3" topLeftCell="A10" activePane="bottomLeft" state="frozen"/>
      <selection activeCell="Y52" sqref="Y52"/>
      <selection pane="bottomLeft" activeCell="W20" sqref="W20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6" width="10.85546875" style="29" bestFit="1" customWidth="1"/>
    <col min="7" max="7" width="11.42578125" style="34" bestFit="1" customWidth="1"/>
    <col min="8" max="8" width="9.28515625" style="34" customWidth="1"/>
    <col min="9" max="11" width="8.85546875" style="34" customWidth="1"/>
    <col min="12" max="12" width="7.28515625" style="34" customWidth="1"/>
    <col min="13" max="13" width="9.28515625" style="34" bestFit="1" customWidth="1"/>
    <col min="14" max="14" width="11.42578125" style="34" hidden="1" customWidth="1"/>
    <col min="15" max="15" width="10.85546875" style="425" hidden="1" customWidth="1" collapsed="1"/>
    <col min="16" max="16" width="7.140625" style="212" hidden="1" customWidth="1"/>
    <col min="17" max="17" width="10.85546875" style="334" hidden="1" customWidth="1"/>
    <col min="18" max="18" width="10.85546875" style="29" bestFit="1" customWidth="1" collapsed="1"/>
    <col min="19" max="19" width="7.42578125" style="214" customWidth="1"/>
    <col min="20" max="20" width="7.140625" style="214" customWidth="1"/>
  </cols>
  <sheetData>
    <row r="1" spans="1:20" ht="15.75" customHeight="1">
      <c r="A1" s="1319" t="s">
        <v>200</v>
      </c>
      <c r="B1" s="1320"/>
      <c r="C1" s="1320"/>
      <c r="D1" s="1321"/>
      <c r="E1" s="1"/>
      <c r="F1" s="472" t="s">
        <v>0</v>
      </c>
      <c r="G1" s="41" t="s">
        <v>2</v>
      </c>
      <c r="H1" s="1322" t="s">
        <v>3</v>
      </c>
      <c r="I1" s="1323"/>
      <c r="J1" s="1323"/>
      <c r="K1" s="1323"/>
      <c r="L1" s="1323"/>
      <c r="M1" s="1324"/>
      <c r="N1" s="42" t="s">
        <v>1</v>
      </c>
      <c r="O1" s="467" t="s">
        <v>4</v>
      </c>
      <c r="P1" s="42" t="s">
        <v>132</v>
      </c>
      <c r="Q1" s="42" t="s">
        <v>133</v>
      </c>
      <c r="R1" s="472" t="s">
        <v>4</v>
      </c>
      <c r="S1" s="1333"/>
      <c r="T1" s="1332"/>
    </row>
    <row r="2" spans="1:20" s="7" customFormat="1" ht="14" thickBot="1">
      <c r="A2" s="240" t="s">
        <v>122</v>
      </c>
      <c r="B2" s="4"/>
      <c r="C2" s="1325" t="s">
        <v>143</v>
      </c>
      <c r="D2" s="1326"/>
      <c r="E2" s="5" t="s">
        <v>5</v>
      </c>
      <c r="F2" s="473">
        <v>2014</v>
      </c>
      <c r="G2" s="43" t="s">
        <v>8</v>
      </c>
      <c r="H2" s="44" t="s">
        <v>9</v>
      </c>
      <c r="I2" s="45" t="s">
        <v>10</v>
      </c>
      <c r="J2" s="245" t="s">
        <v>11</v>
      </c>
      <c r="K2" s="245" t="s">
        <v>204</v>
      </c>
      <c r="L2" s="207" t="s">
        <v>121</v>
      </c>
      <c r="M2" s="43" t="s">
        <v>12</v>
      </c>
      <c r="N2" s="46" t="s">
        <v>7</v>
      </c>
      <c r="O2" s="468">
        <v>2011</v>
      </c>
      <c r="P2" s="46"/>
      <c r="Q2" s="46"/>
      <c r="R2" s="473">
        <v>2013</v>
      </c>
      <c r="S2" s="1333"/>
      <c r="T2" s="1332"/>
    </row>
    <row r="3" spans="1:20" ht="14" thickBot="1">
      <c r="A3" s="8" t="s">
        <v>13</v>
      </c>
      <c r="B3" s="9"/>
      <c r="C3" s="9"/>
      <c r="D3" s="9"/>
      <c r="E3" s="10">
        <v>1</v>
      </c>
      <c r="F3" s="157">
        <f t="shared" ref="F3:O3" si="0">SUM(F5:F27)</f>
        <v>3821239.3629999999</v>
      </c>
      <c r="G3" s="51">
        <f t="shared" si="0"/>
        <v>3612168.4219999998</v>
      </c>
      <c r="H3" s="52">
        <f t="shared" si="0"/>
        <v>90760</v>
      </c>
      <c r="I3" s="52">
        <f t="shared" si="0"/>
        <v>43733.940999999992</v>
      </c>
      <c r="J3" s="246">
        <f t="shared" si="0"/>
        <v>3275</v>
      </c>
      <c r="K3" s="246">
        <f>SUM(K5:K27)</f>
        <v>0</v>
      </c>
      <c r="L3" s="52">
        <f t="shared" si="0"/>
        <v>18386</v>
      </c>
      <c r="M3" s="51">
        <f t="shared" si="0"/>
        <v>52916</v>
      </c>
      <c r="N3" s="404">
        <f t="shared" si="0"/>
        <v>0</v>
      </c>
      <c r="O3" s="404">
        <f t="shared" si="0"/>
        <v>0</v>
      </c>
      <c r="P3" s="346">
        <f>IF(F3=0,0,O3/F3)</f>
        <v>0</v>
      </c>
      <c r="Q3" s="53">
        <f>SUM(Q5:Q27)</f>
        <v>0</v>
      </c>
      <c r="R3" s="157">
        <f>SUM(R5:R27)</f>
        <v>3918552.6717399997</v>
      </c>
    </row>
    <row r="4" spans="1:20" s="14" customFormat="1">
      <c r="A4" s="11" t="s">
        <v>14</v>
      </c>
      <c r="B4" s="12" t="s">
        <v>15</v>
      </c>
      <c r="C4" s="12"/>
      <c r="D4" s="12"/>
      <c r="E4" s="13">
        <v>2</v>
      </c>
      <c r="F4" s="158">
        <f t="shared" ref="F4:O4" si="1">SUM(F5:F15)</f>
        <v>2384805.5349999997</v>
      </c>
      <c r="G4" s="1048">
        <f t="shared" si="1"/>
        <v>2213308.1380000003</v>
      </c>
      <c r="H4" s="56">
        <f t="shared" si="1"/>
        <v>90760</v>
      </c>
      <c r="I4" s="56">
        <f t="shared" si="1"/>
        <v>6160.3969999999999</v>
      </c>
      <c r="J4" s="56">
        <f t="shared" si="1"/>
        <v>3275</v>
      </c>
      <c r="K4" s="56">
        <f>SUM(K5:K15)</f>
        <v>0</v>
      </c>
      <c r="L4" s="56">
        <f>SUM(L5:L15)</f>
        <v>18386</v>
      </c>
      <c r="M4" s="1049">
        <f>SUM(M5:M15)</f>
        <v>52916</v>
      </c>
      <c r="N4" s="125">
        <f>LF!N4+FF!N4+PrF!N4+FSS!N4+PřF!N4+FI!N4+PdF!N4+FSpS!N4+ESF!N4</f>
        <v>0</v>
      </c>
      <c r="O4" s="456">
        <f t="shared" si="1"/>
        <v>0</v>
      </c>
      <c r="P4" s="343">
        <f>IF(F4=0,0,O4/F4)</f>
        <v>0</v>
      </c>
      <c r="Q4" s="57">
        <f>SUM(Q5:Q15)</f>
        <v>0</v>
      </c>
      <c r="R4" s="158">
        <f>SUM(R5:R15)</f>
        <v>2329244.6447499995</v>
      </c>
      <c r="S4" s="214"/>
      <c r="T4" s="211"/>
    </row>
    <row r="5" spans="1:20" s="40" customFormat="1">
      <c r="A5" s="36"/>
      <c r="B5" s="37"/>
      <c r="C5" s="37" t="s">
        <v>16</v>
      </c>
      <c r="D5" s="38" t="s">
        <v>17</v>
      </c>
      <c r="E5" s="39">
        <v>3</v>
      </c>
      <c r="F5" s="159">
        <f t="shared" ref="F5:F27" si="2">SUM(G5:M5)</f>
        <v>1159575</v>
      </c>
      <c r="G5" s="1050">
        <f>LF!G5+FF!G5+PrF!G5+FSS!G5+PřF!G5+FI!G5+PdF!G5+FSpS!G5+ESF!G5</f>
        <v>1146466</v>
      </c>
      <c r="H5" s="1051">
        <f>LF!H5+FF!H5+PrF!H5+FSS!H5+PřF!H5+FI!H5+PdF!H5+FSpS!H5+ESF!H5</f>
        <v>11120</v>
      </c>
      <c r="I5" s="1051">
        <f>LF!I5+FF!I5+PrF!I5+FSS!I5+PřF!I5+FI!I5+PdF!I5+FSpS!I5+ESF!I5</f>
        <v>1989</v>
      </c>
      <c r="J5" s="1051">
        <f>LF!J5+FF!J5+PrF!J5+FSS!J5+PřF!J5+FI!J5+PdF!J5+FSpS!J5+ESF!J5</f>
        <v>0</v>
      </c>
      <c r="K5" s="1051"/>
      <c r="L5" s="1051">
        <f>LF!L5+FF!L5+PrF!L5+FSS!L5+PřF!L5+FI!L5+PdF!L5+FSpS!L5+ESF!L5</f>
        <v>0</v>
      </c>
      <c r="M5" s="1052">
        <f>LF!M5+FF!M5+PrF!M5+FSS!M5+PřF!M5+FI!M5+PdF!M5+FSpS!M5+ESF!M5</f>
        <v>0</v>
      </c>
      <c r="N5" s="125"/>
      <c r="O5" s="62"/>
      <c r="P5" s="730"/>
      <c r="Q5" s="159"/>
      <c r="R5" s="159">
        <f>LF!R5+FF!R5+PrF!R5+FSS!R5+PřF!R5+FI!R5+PdF!R5+FSpS!R5+ESF!R5</f>
        <v>1149743.01464</v>
      </c>
      <c r="S5" s="475"/>
      <c r="T5" s="475"/>
    </row>
    <row r="6" spans="1:20" s="40" customFormat="1">
      <c r="A6" s="36"/>
      <c r="B6" s="37"/>
      <c r="C6" s="37"/>
      <c r="D6" s="38" t="s">
        <v>18</v>
      </c>
      <c r="E6" s="39">
        <v>4</v>
      </c>
      <c r="F6" s="159">
        <f t="shared" si="2"/>
        <v>51668</v>
      </c>
      <c r="G6" s="1050">
        <f>LF!G6+FF!G6+PrF!G6+FSS!G6+PřF!G6+FI!G6+PdF!G6+FSpS!G6+ESF!G6</f>
        <v>49018</v>
      </c>
      <c r="H6" s="1051">
        <f>LF!H6+FF!H6+PrF!H6+FSS!H6+PřF!H6+FI!H6+PdF!H6+FSpS!H6+ESF!H6</f>
        <v>142</v>
      </c>
      <c r="I6" s="1051">
        <f>LF!I6+FF!I6+PrF!I6+FSS!I6+PřF!I6+FI!I6+PdF!I6+FSpS!I6+ESF!I6</f>
        <v>100</v>
      </c>
      <c r="J6" s="1051">
        <f>LF!J6+FF!J6+PrF!J6+FSS!J6+PřF!J6+FI!J6+PdF!J6+FSpS!J6+ESF!J6</f>
        <v>2408</v>
      </c>
      <c r="K6" s="1051"/>
      <c r="L6" s="1051">
        <f>LF!L6+FF!L6+PrF!L6+FSS!L6+PřF!L6+FI!L6+PdF!L6+FSpS!L6+ESF!L6</f>
        <v>0</v>
      </c>
      <c r="M6" s="1052">
        <f>LF!M6+FF!M6+PrF!M6+FSS!M6+PřF!M6+FI!M6+PdF!M6+FSpS!M6+ESF!M6</f>
        <v>0</v>
      </c>
      <c r="N6" s="125"/>
      <c r="O6" s="62"/>
      <c r="P6" s="730"/>
      <c r="Q6" s="159"/>
      <c r="R6" s="159">
        <f>LF!R6+FF!R6+PrF!R6+FSS!R6+PřF!R6+FI!R6+PdF!R6+FSpS!R6+ESF!R6</f>
        <v>48936.500359999991</v>
      </c>
      <c r="S6" s="475"/>
      <c r="T6" s="475"/>
    </row>
    <row r="7" spans="1:20" s="40" customFormat="1">
      <c r="A7" s="36"/>
      <c r="B7" s="37"/>
      <c r="C7" s="37"/>
      <c r="D7" s="38" t="s">
        <v>19</v>
      </c>
      <c r="E7" s="39">
        <v>5</v>
      </c>
      <c r="F7" s="159">
        <f t="shared" si="2"/>
        <v>404176.83</v>
      </c>
      <c r="G7" s="1050">
        <f>LF!G7+FF!G7+PrF!G7+FSS!G7+PřF!G7+FI!G7+PdF!G7+FSpS!G7+ESF!G7</f>
        <v>396870.83</v>
      </c>
      <c r="H7" s="1051">
        <f>LF!H7+FF!H7+PrF!H7+FSS!H7+PřF!H7+FI!H7+PdF!H7+FSpS!H7+ESF!H7</f>
        <v>3942</v>
      </c>
      <c r="I7" s="1051">
        <f>LF!I7+FF!I7+PrF!I7+FSS!I7+PřF!I7+FI!I7+PdF!I7+FSpS!I7+ESF!I7</f>
        <v>697</v>
      </c>
      <c r="J7" s="1051">
        <f>LF!J7+FF!J7+PrF!J7+FSS!J7+PřF!J7+FI!J7+PdF!J7+FSpS!J7+ESF!J7</f>
        <v>867</v>
      </c>
      <c r="K7" s="1051"/>
      <c r="L7" s="1051">
        <f>LF!L7+FF!L7+PrF!L7+FSS!L7+PřF!L7+FI!L7+PdF!L7+FSpS!L7+ESF!L7</f>
        <v>1800</v>
      </c>
      <c r="M7" s="1052">
        <f>LF!M7+FF!M7+PrF!M7+FSS!M7+PřF!M7+FI!M7+PdF!M7+FSpS!M7+ESF!M7</f>
        <v>0</v>
      </c>
      <c r="N7" s="125"/>
      <c r="O7" s="62"/>
      <c r="P7" s="730"/>
      <c r="Q7" s="159"/>
      <c r="R7" s="159">
        <f>LF!R7+FF!R7+PrF!R7+FSS!R7+PřF!R7+FI!R7+PdF!R7+FSpS!R7+ESF!R7</f>
        <v>394701.58928999992</v>
      </c>
      <c r="S7" s="475"/>
      <c r="T7" s="475"/>
    </row>
    <row r="8" spans="1:20" s="40" customFormat="1">
      <c r="A8" s="36"/>
      <c r="B8" s="37"/>
      <c r="C8" s="37"/>
      <c r="D8" s="38" t="s">
        <v>20</v>
      </c>
      <c r="E8" s="39">
        <v>6</v>
      </c>
      <c r="F8" s="159">
        <f t="shared" si="2"/>
        <v>115381</v>
      </c>
      <c r="G8" s="1050">
        <f>LF!G8+FF!G8+PrF!G8+FSS!G8+PřF!G8+FI!G8+PdF!G8+FSpS!G8+ESF!G8</f>
        <v>85177</v>
      </c>
      <c r="H8" s="1051">
        <f>LF!H8+FF!H8+PrF!H8+FSS!H8+PřF!H8+FI!H8+PdF!H8+FSpS!H8+ESF!H8</f>
        <v>30204</v>
      </c>
      <c r="I8" s="1051">
        <f>LF!I8+FF!I8+PrF!I8+FSS!I8+PřF!I8+FI!I8+PdF!I8+FSpS!I8+ESF!I8</f>
        <v>0</v>
      </c>
      <c r="J8" s="1051">
        <f>LF!J8+FF!J8+PrF!J8+FSS!J8+PřF!J8+FI!J8+PdF!J8+FSpS!J8+ESF!J8</f>
        <v>0</v>
      </c>
      <c r="K8" s="1051"/>
      <c r="L8" s="1051">
        <f>LF!L8+FF!L8+PrF!L8+FSS!L8+PřF!L8+FI!L8+PdF!L8+FSpS!L8+ESF!L8</f>
        <v>0</v>
      </c>
      <c r="M8" s="1052">
        <f>LF!M8+FF!M8+PrF!M8+FSS!M8+PřF!M8+FI!M8+PdF!M8+FSpS!M8+ESF!M8</f>
        <v>0</v>
      </c>
      <c r="N8" s="125"/>
      <c r="O8" s="62"/>
      <c r="P8" s="730"/>
      <c r="Q8" s="159"/>
      <c r="R8" s="159">
        <f>LF!R8+FF!R8+PrF!R8+FSS!R8+PřF!R8+FI!R8+PdF!R8+FSpS!R8+ESF!R8</f>
        <v>98378.848970000006</v>
      </c>
      <c r="S8" s="475"/>
      <c r="T8" s="475"/>
    </row>
    <row r="9" spans="1:20" s="40" customFormat="1">
      <c r="A9" s="36"/>
      <c r="B9" s="37"/>
      <c r="C9" s="37"/>
      <c r="D9" s="38" t="s">
        <v>21</v>
      </c>
      <c r="E9" s="39">
        <v>7</v>
      </c>
      <c r="F9" s="159">
        <f t="shared" si="2"/>
        <v>37308</v>
      </c>
      <c r="G9" s="1050">
        <f>LF!G9+FF!G9+PrF!G9+FSS!G9+PřF!G9+FI!G9+PdF!G9+FSpS!G9+ESF!G9</f>
        <v>29629</v>
      </c>
      <c r="H9" s="1051">
        <f>LF!H9+FF!H9+PrF!H9+FSS!H9+PřF!H9+FI!H9+PdF!H9+FSpS!H9+ESF!H9</f>
        <v>7638</v>
      </c>
      <c r="I9" s="1051">
        <f>LF!I9+FF!I9+PrF!I9+FSS!I9+PřF!I9+FI!I9+PdF!I9+FSpS!I9+ESF!I9</f>
        <v>41</v>
      </c>
      <c r="J9" s="1051">
        <f>LF!J9+FF!J9+PrF!J9+FSS!J9+PřF!J9+FI!J9+PdF!J9+FSpS!J9+ESF!J9</f>
        <v>0</v>
      </c>
      <c r="K9" s="1051"/>
      <c r="L9" s="1051">
        <f>LF!L9+FF!L9+PrF!L9+FSS!L9+PřF!L9+FI!L9+PdF!L9+FSpS!L9+ESF!L9</f>
        <v>0</v>
      </c>
      <c r="M9" s="1052">
        <f>LF!M9+FF!M9+PrF!M9+FSS!M9+PřF!M9+FI!M9+PdF!M9+FSpS!M9+ESF!M9</f>
        <v>0</v>
      </c>
      <c r="N9" s="125"/>
      <c r="O9" s="62"/>
      <c r="P9" s="730"/>
      <c r="Q9" s="159"/>
      <c r="R9" s="159">
        <f>LF!R9+FF!R9+PrF!R9+FSS!R9+PřF!R9+FI!R9+PdF!R9+FSpS!R9+ESF!R9</f>
        <v>35054.776340000004</v>
      </c>
      <c r="S9" s="475"/>
      <c r="T9" s="475"/>
    </row>
    <row r="10" spans="1:20" s="40" customFormat="1">
      <c r="A10" s="36"/>
      <c r="B10" s="37"/>
      <c r="C10" s="37"/>
      <c r="D10" s="38" t="s">
        <v>22</v>
      </c>
      <c r="E10" s="39">
        <v>8</v>
      </c>
      <c r="F10" s="159">
        <f t="shared" si="2"/>
        <v>83975</v>
      </c>
      <c r="G10" s="1050">
        <f>LF!G10+FF!G10+PrF!G10+FSS!G10+PřF!G10+FI!G10+PdF!G10+FSpS!G10+ESF!G10</f>
        <v>79854</v>
      </c>
      <c r="H10" s="1051">
        <f>LF!H10+FF!H10+PrF!H10+FSS!H10+PřF!H10+FI!H10+PdF!H10+FSpS!H10+ESF!H10</f>
        <v>3775</v>
      </c>
      <c r="I10" s="1051">
        <f>LF!I10+FF!I10+PrF!I10+FSS!I10+PřF!I10+FI!I10+PdF!I10+FSpS!I10+ESF!I10</f>
        <v>346</v>
      </c>
      <c r="J10" s="1051">
        <f>LF!J10+FF!J10+PrF!J10+FSS!J10+PřF!J10+FI!J10+PdF!J10+FSpS!J10+ESF!J10</f>
        <v>0</v>
      </c>
      <c r="K10" s="1051"/>
      <c r="L10" s="1051">
        <f>LF!L10+FF!L10+PrF!L10+FSS!L10+PřF!L10+FI!L10+PdF!L10+FSpS!L10+ESF!L10</f>
        <v>0</v>
      </c>
      <c r="M10" s="1052">
        <f>LF!M10+FF!M10+PrF!M10+FSS!M10+PřF!M10+FI!M10+PdF!M10+FSpS!M10+ESF!M10</f>
        <v>0</v>
      </c>
      <c r="N10" s="125"/>
      <c r="O10" s="62"/>
      <c r="P10" s="730"/>
      <c r="Q10" s="159"/>
      <c r="R10" s="159">
        <f>LF!R10+FF!R10+PrF!R10+FSS!R10+PřF!R10+FI!R10+PdF!R10+FSpS!R10+ESF!R10</f>
        <v>85847.030600000013</v>
      </c>
      <c r="S10" s="475"/>
      <c r="T10" s="475"/>
    </row>
    <row r="11" spans="1:20" s="40" customFormat="1">
      <c r="A11" s="36"/>
      <c r="B11" s="37"/>
      <c r="C11" s="37"/>
      <c r="D11" s="38" t="s">
        <v>23</v>
      </c>
      <c r="E11" s="39">
        <v>9</v>
      </c>
      <c r="F11" s="159">
        <f t="shared" si="2"/>
        <v>119096.42</v>
      </c>
      <c r="G11" s="1050">
        <f>LF!G11+FF!G11+PrF!G11+FSS!G11+PřF!G11+FI!G11+PdF!G11+FSpS!G11+ESF!G11</f>
        <v>107900.961</v>
      </c>
      <c r="H11" s="1051">
        <f>LF!H11+FF!H11+PrF!H11+FSS!H11+PřF!H11+FI!H11+PdF!H11+FSpS!H11+ESF!H11</f>
        <v>8875</v>
      </c>
      <c r="I11" s="1051">
        <f>LF!I11+FF!I11+PrF!I11+FSS!I11+PřF!I11+FI!I11+PdF!I11+FSpS!I11+ESF!I11</f>
        <v>2220.4589999999998</v>
      </c>
      <c r="J11" s="1051">
        <f>LF!J11+FF!J11+PrF!J11+FSS!J11+PřF!J11+FI!J11+PdF!J11+FSpS!J11+ESF!J11</f>
        <v>0</v>
      </c>
      <c r="K11" s="1051"/>
      <c r="L11" s="1051">
        <f>LF!L11+FF!L11+PrF!L11+FSS!L11+PřF!L11+FI!L11+PdF!L11+FSpS!L11+ESF!L11</f>
        <v>100</v>
      </c>
      <c r="M11" s="1052">
        <f>LF!M11+FF!M11+PrF!M11+FSS!M11+PřF!M11+FI!M11+PdF!M11+FSpS!M11+ESF!M11</f>
        <v>0</v>
      </c>
      <c r="N11" s="125"/>
      <c r="O11" s="62"/>
      <c r="P11" s="730"/>
      <c r="Q11" s="159"/>
      <c r="R11" s="159">
        <f>LF!R11+FF!R11+PrF!R11+FSS!R11+PřF!R11+FI!R11+PdF!R11+FSpS!R11+ESF!R11</f>
        <v>117556.74803999999</v>
      </c>
      <c r="S11" s="475"/>
      <c r="T11" s="475"/>
    </row>
    <row r="12" spans="1:20" s="40" customFormat="1">
      <c r="A12" s="36"/>
      <c r="B12" s="37"/>
      <c r="C12" s="37"/>
      <c r="D12" s="38" t="s">
        <v>24</v>
      </c>
      <c r="E12" s="39">
        <v>10</v>
      </c>
      <c r="F12" s="159">
        <f t="shared" si="2"/>
        <v>22323.289000000001</v>
      </c>
      <c r="G12" s="1050">
        <f>LF!G12+FF!G12+PrF!G12+FSS!G12+PřF!G12+FI!G12+PdF!G12+FSpS!G12+ESF!G12</f>
        <v>21781.289000000001</v>
      </c>
      <c r="H12" s="1051">
        <f>LF!H12+FF!H12+PrF!H12+FSS!H12+PřF!H12+FI!H12+PdF!H12+FSpS!H12+ESF!H12</f>
        <v>42</v>
      </c>
      <c r="I12" s="1051">
        <f>LF!I12+FF!I12+PrF!I12+FSS!I12+PřF!I12+FI!I12+PdF!I12+FSpS!I12+ESF!I12</f>
        <v>500</v>
      </c>
      <c r="J12" s="1051">
        <f>LF!J12+FF!J12+PrF!J12+FSS!J12+PřF!J12+FI!J12+PdF!J12+FSpS!J12+ESF!J12</f>
        <v>0</v>
      </c>
      <c r="K12" s="1051"/>
      <c r="L12" s="1051">
        <f>LF!L12+FF!L12+PrF!L12+FSS!L12+PřF!L12+FI!L12+PdF!L12+FSpS!L12+ESF!L12</f>
        <v>0</v>
      </c>
      <c r="M12" s="1052">
        <f>LF!M12+FF!M12+PrF!M12+FSS!M12+PřF!M12+FI!M12+PdF!M12+FSpS!M12+ESF!M12</f>
        <v>0</v>
      </c>
      <c r="N12" s="125"/>
      <c r="O12" s="62"/>
      <c r="P12" s="730"/>
      <c r="Q12" s="159"/>
      <c r="R12" s="159">
        <f>LF!R12+FF!R12+PrF!R12+FSS!R12+PřF!R12+FI!R12+PdF!R12+FSpS!R12+ESF!R12</f>
        <v>20446.995059999997</v>
      </c>
      <c r="S12" s="475"/>
      <c r="T12" s="475"/>
    </row>
    <row r="13" spans="1:20" s="40" customFormat="1">
      <c r="A13" s="36"/>
      <c r="B13" s="37"/>
      <c r="C13" s="37"/>
      <c r="D13" s="38" t="s">
        <v>25</v>
      </c>
      <c r="E13" s="39">
        <v>11</v>
      </c>
      <c r="F13" s="159">
        <f t="shared" si="2"/>
        <v>195737</v>
      </c>
      <c r="G13" s="1050">
        <f>LF!G13+FF!G13+PrF!G13+FSS!G13+PřF!G13+FI!G13+PdF!G13+FSpS!G13+ESF!G13</f>
        <v>191749</v>
      </c>
      <c r="H13" s="1051">
        <f>LF!H13+FF!H13+PrF!H13+FSS!H13+PřF!H13+FI!H13+PdF!H13+FSpS!H13+ESF!H13</f>
        <v>3988</v>
      </c>
      <c r="I13" s="1051">
        <f>LF!I13+FF!I13+PrF!I13+FSS!I13+PřF!I13+FI!I13+PdF!I13+FSpS!I13+ESF!I13</f>
        <v>0</v>
      </c>
      <c r="J13" s="1051">
        <f>LF!J13+FF!J13+PrF!J13+FSS!J13+PřF!J13+FI!J13+PdF!J13+FSpS!J13+ESF!J13</f>
        <v>0</v>
      </c>
      <c r="K13" s="1051"/>
      <c r="L13" s="1051">
        <f>LF!L13+FF!L13+PrF!L13+FSS!L13+PřF!L13+FI!L13+PdF!L13+FSpS!L13+ESF!L13</f>
        <v>0</v>
      </c>
      <c r="M13" s="1052">
        <f>LF!M13+FF!M13+PrF!M13+FSS!M13+PřF!M13+FI!M13+PdF!M13+FSpS!M13+ESF!M13</f>
        <v>0</v>
      </c>
      <c r="N13" s="125"/>
      <c r="O13" s="62"/>
      <c r="P13" s="730"/>
      <c r="Q13" s="159"/>
      <c r="R13" s="159">
        <f>LF!R13+FF!R13+PrF!R13+FSS!R13+PřF!R13+FI!R13+PdF!R13+FSpS!R13+ESF!R13</f>
        <v>195059.51253999997</v>
      </c>
      <c r="S13" s="475"/>
      <c r="T13" s="475"/>
    </row>
    <row r="14" spans="1:20" s="40" customFormat="1">
      <c r="A14" s="36"/>
      <c r="B14" s="37"/>
      <c r="C14" s="37"/>
      <c r="D14" s="38" t="s">
        <v>26</v>
      </c>
      <c r="E14" s="39">
        <v>12</v>
      </c>
      <c r="F14" s="159">
        <f t="shared" si="2"/>
        <v>63596.5</v>
      </c>
      <c r="G14" s="1050">
        <f>LF!G14+FF!G14+PrF!G14+FSS!G14+PřF!G14+FI!G14+PdF!G14+FSpS!G14+ESF!G14</f>
        <v>10630.5</v>
      </c>
      <c r="H14" s="1051">
        <f>LF!H14+FF!H14+PrF!H14+FSS!H14+PřF!H14+FI!H14+PdF!H14+FSpS!H14+ESF!H14</f>
        <v>0</v>
      </c>
      <c r="I14" s="1051">
        <f>LF!I14+FF!I14+PrF!I14+FSS!I14+PřF!I14+FI!I14+PdF!I14+FSpS!I14+ESF!I14</f>
        <v>50</v>
      </c>
      <c r="J14" s="1051">
        <f>LF!J14+FF!J14+PrF!J14+FSS!J14+PřF!J14+FI!J14+PdF!J14+FSpS!J14+ESF!J14</f>
        <v>0</v>
      </c>
      <c r="K14" s="1051"/>
      <c r="L14" s="1051">
        <f>LF!L14+FF!L14+PrF!L14+FSS!L14+PřF!L14+FI!L14+PdF!L14+FSpS!L14+ESF!L14</f>
        <v>0</v>
      </c>
      <c r="M14" s="1052">
        <f>LF!M14+FF!M14+PrF!M14+FSS!M14+PřF!M14+FI!M14+PdF!M14+FSpS!M14+ESF!M14</f>
        <v>52916</v>
      </c>
      <c r="N14" s="125"/>
      <c r="O14" s="62"/>
      <c r="P14" s="730"/>
      <c r="Q14" s="159"/>
      <c r="R14" s="159">
        <f>LF!R14+FF!R14+PrF!R14+FSS!R14+PřF!R14+FI!R14+PdF!R14+FSpS!R14+ESF!R14</f>
        <v>68206.615850000017</v>
      </c>
      <c r="S14" s="475"/>
      <c r="T14" s="475"/>
    </row>
    <row r="15" spans="1:20" s="40" customFormat="1">
      <c r="A15" s="36"/>
      <c r="B15" s="37"/>
      <c r="C15" s="38"/>
      <c r="D15" s="38" t="s">
        <v>27</v>
      </c>
      <c r="E15" s="39">
        <v>13</v>
      </c>
      <c r="F15" s="159">
        <f t="shared" si="2"/>
        <v>131968.49599999998</v>
      </c>
      <c r="G15" s="1050">
        <f>LF!G15+FF!G15+PrF!G15+FSS!G15+PřF!G15+FI!G15+PdF!G15+FSpS!G15+ESF!G15</f>
        <v>94231.558000000005</v>
      </c>
      <c r="H15" s="1051">
        <f>LF!H15+FF!H15+PrF!H15+FSS!H15+PřF!H15+FI!H15+PdF!H15+FSpS!H15+ESF!H15</f>
        <v>21034</v>
      </c>
      <c r="I15" s="1051">
        <f>LF!I15+FF!I15+PrF!I15+FSS!I15+PřF!I15+FI!I15+PdF!I15+FSpS!I15+ESF!I15</f>
        <v>216.93799999999999</v>
      </c>
      <c r="J15" s="1051">
        <f>LF!J15+FF!J15+PrF!J15+FSS!J15+PřF!J15+FI!J15+PdF!J15+FSpS!J15+ESF!J15</f>
        <v>0</v>
      </c>
      <c r="K15" s="1051"/>
      <c r="L15" s="1051">
        <f>LF!L15+FF!L15+PrF!L15+FSS!L15+PřF!L15+FI!L15+PdF!L15+FSpS!L15+ESF!L15</f>
        <v>16486</v>
      </c>
      <c r="M15" s="1052">
        <f>LF!M15+FF!M15+PrF!M15+FSS!M15+PřF!M15+FI!M15+PdF!M15+FSpS!M15+ESF!M15</f>
        <v>0</v>
      </c>
      <c r="N15" s="125"/>
      <c r="O15" s="62"/>
      <c r="P15" s="730"/>
      <c r="Q15" s="159"/>
      <c r="R15" s="159">
        <f>LF!R15+FF!R15+PrF!R15+FSS!R15+PřF!R15+FI!R15+PdF!R15+FSpS!R15+ESF!R15</f>
        <v>115313.01306</v>
      </c>
      <c r="S15" s="475"/>
      <c r="T15" s="475"/>
    </row>
    <row r="16" spans="1:20" s="14" customFormat="1">
      <c r="A16" s="11"/>
      <c r="B16" s="18" t="s">
        <v>28</v>
      </c>
      <c r="C16" s="16"/>
      <c r="D16" s="16"/>
      <c r="E16" s="17">
        <v>14</v>
      </c>
      <c r="F16" s="94">
        <f t="shared" si="2"/>
        <v>162550</v>
      </c>
      <c r="G16" s="1053">
        <f>LF!G16+FF!G16+PrF!G16+FSS!G16+PřF!G16+FI!G16+PdF!G16+FSpS!G16+ESF!G16</f>
        <v>162550</v>
      </c>
      <c r="H16" s="794">
        <f>LF!H16+FF!H16+PrF!H16+FSS!H16+PřF!H16+FI!H16+PdF!H16+FSpS!H16+ESF!H16</f>
        <v>0</v>
      </c>
      <c r="I16" s="794">
        <f>LF!I16+FF!I16+PrF!I16+FSS!I16+PřF!I16+FI!I16+PdF!I16+FSpS!I16+ESF!I16</f>
        <v>0</v>
      </c>
      <c r="J16" s="794">
        <f>LF!J16+FF!J16+PrF!J16+FSS!J16+PřF!J16+FI!J16+PdF!J16+FSpS!J16+ESF!J16</f>
        <v>0</v>
      </c>
      <c r="K16" s="794"/>
      <c r="L16" s="794">
        <f>LF!L16+FF!L16+PrF!L16+FSS!L16+PřF!L16+FI!L16+PdF!L16+FSpS!L16+ESF!L16</f>
        <v>0</v>
      </c>
      <c r="M16" s="1054">
        <f>LF!M16+FF!M16+PrF!M16+FSS!M16+PřF!M16+FI!M16+PdF!M16+FSpS!M16+ESF!M16</f>
        <v>0</v>
      </c>
      <c r="N16" s="125"/>
      <c r="O16" s="67"/>
      <c r="P16" s="365"/>
      <c r="Q16" s="159"/>
      <c r="R16" s="94">
        <f>LF!R16+FF!R16+PrF!R16+FSS!R16+PřF!R16+FI!R16+PdF!R16+FSpS!R16+ESF!R16</f>
        <v>157275</v>
      </c>
      <c r="S16" s="214"/>
      <c r="T16" s="211"/>
    </row>
    <row r="17" spans="1:20" s="14" customFormat="1">
      <c r="A17" s="11"/>
      <c r="B17" s="18" t="s">
        <v>30</v>
      </c>
      <c r="C17" s="16"/>
      <c r="D17" s="16"/>
      <c r="E17" s="17">
        <v>15</v>
      </c>
      <c r="F17" s="94">
        <f t="shared" si="2"/>
        <v>8222</v>
      </c>
      <c r="G17" s="1053">
        <f>LF!G17+FF!G17+PrF!G17+FSS!G17+PřF!G17+FI!G17+PdF!G17+FSpS!G17+ESF!G17</f>
        <v>8222</v>
      </c>
      <c r="H17" s="794">
        <f>LF!H17+FF!H17+PrF!H17+FSS!H17+PřF!H17+FI!H17+PdF!H17+FSpS!H17+ESF!H17</f>
        <v>0</v>
      </c>
      <c r="I17" s="794">
        <f>LF!I17+FF!I17+PrF!I17+FSS!I17+PřF!I17+FI!I17+PdF!I17+FSpS!I17+ESF!I17</f>
        <v>0</v>
      </c>
      <c r="J17" s="794">
        <f>LF!J17+FF!J17+PrF!J17+FSS!J17+PřF!J17+FI!J17+PdF!J17+FSpS!J17+ESF!J17</f>
        <v>0</v>
      </c>
      <c r="K17" s="794"/>
      <c r="L17" s="794">
        <f>LF!L17+FF!L17+PrF!L17+FSS!L17+PřF!L17+FI!L17+PdF!L17+FSpS!L17+ESF!L17</f>
        <v>0</v>
      </c>
      <c r="M17" s="1054">
        <f>LF!M17+FF!M17+PrF!M17+FSS!M17+PřF!M17+FI!M17+PdF!M17+FSpS!M17+ESF!M17</f>
        <v>0</v>
      </c>
      <c r="N17" s="125"/>
      <c r="O17" s="67"/>
      <c r="P17" s="365"/>
      <c r="Q17" s="159"/>
      <c r="R17" s="94">
        <f>LF!R17+FF!R17+PrF!R17+FSS!R17+PřF!R17+FI!R17+PdF!R17+FSpS!R17+ESF!R17</f>
        <v>8604.9844000000012</v>
      </c>
      <c r="S17" s="214"/>
      <c r="T17" s="211"/>
    </row>
    <row r="18" spans="1:20" s="14" customFormat="1">
      <c r="A18" s="11"/>
      <c r="B18" s="19" t="s">
        <v>32</v>
      </c>
      <c r="C18" s="20"/>
      <c r="D18" s="20"/>
      <c r="E18" s="21">
        <v>16</v>
      </c>
      <c r="F18" s="94">
        <f t="shared" si="2"/>
        <v>45893.19</v>
      </c>
      <c r="G18" s="1053">
        <f>LF!G18+FF!G18+PrF!G18+FSS!G18+PřF!G18+FI!G18+PdF!G18+FSpS!G18+ESF!G18</f>
        <v>45893.19</v>
      </c>
      <c r="H18" s="794">
        <f>LF!H18+FF!H18+PrF!H18+FSS!H18+PřF!H18+FI!H18+PdF!H18+FSpS!H18+ESF!H18</f>
        <v>0</v>
      </c>
      <c r="I18" s="794">
        <f>LF!I18+FF!I18+PrF!I18+FSS!I18+PřF!I18+FI!I18+PdF!I18+FSpS!I18+ESF!I18</f>
        <v>0</v>
      </c>
      <c r="J18" s="794">
        <f>LF!J18+FF!J18+PrF!J18+FSS!J18+PřF!J18+FI!J18+PdF!J18+FSpS!J18+ESF!J18</f>
        <v>0</v>
      </c>
      <c r="K18" s="794"/>
      <c r="L18" s="794">
        <f>LF!L18+FF!L18+PrF!L18+FSS!L18+PřF!L18+FI!L18+PdF!L18+FSpS!L18+ESF!L18</f>
        <v>0</v>
      </c>
      <c r="M18" s="1054">
        <f>LF!M18+FF!M18+PrF!M18+FSS!M18+PřF!M18+FI!M18+PdF!M18+FSpS!M18+ESF!M18</f>
        <v>0</v>
      </c>
      <c r="N18" s="125"/>
      <c r="O18" s="67"/>
      <c r="P18" s="365"/>
      <c r="Q18" s="159"/>
      <c r="R18" s="94">
        <f>LF!R18+FF!R18+PrF!R18+FSS!R18+PřF!R18+FI!R18+PdF!R18+FSpS!R18+ESF!R18</f>
        <v>42031.49</v>
      </c>
      <c r="S18" s="214"/>
      <c r="T18" s="211"/>
    </row>
    <row r="19" spans="1:20" s="14" customFormat="1">
      <c r="A19" s="11"/>
      <c r="B19" s="19" t="s">
        <v>34</v>
      </c>
      <c r="C19" s="20"/>
      <c r="D19" s="20"/>
      <c r="E19" s="21">
        <v>17</v>
      </c>
      <c r="F19" s="94">
        <f t="shared" si="2"/>
        <v>772</v>
      </c>
      <c r="G19" s="1053">
        <f>LF!G19+FF!G19+PrF!G19+FSS!G19+PřF!G19+FI!G19+PdF!G19+FSpS!G19+ESF!G19</f>
        <v>772</v>
      </c>
      <c r="H19" s="794">
        <f>LF!H19+FF!H19+PrF!H19+FSS!H19+PřF!H19+FI!H19+PdF!H19+FSpS!H19+ESF!H19</f>
        <v>0</v>
      </c>
      <c r="I19" s="794">
        <f>LF!I19+FF!I19+PrF!I19+FSS!I19+PřF!I19+FI!I19+PdF!I19+FSpS!I19+ESF!I19</f>
        <v>0</v>
      </c>
      <c r="J19" s="794">
        <f>LF!J19+FF!J19+PrF!J19+FSS!J19+PřF!J19+FI!J19+PdF!J19+FSpS!J19+ESF!J19</f>
        <v>0</v>
      </c>
      <c r="K19" s="794"/>
      <c r="L19" s="794">
        <f>LF!L19+FF!L19+PrF!L19+FSS!L19+PřF!L19+FI!L19+PdF!L19+FSpS!L19+ESF!L19</f>
        <v>0</v>
      </c>
      <c r="M19" s="1054">
        <f>LF!M19+FF!M19+PrF!M19+FSS!M19+PřF!M19+FI!M19+PdF!M19+FSpS!M19+ESF!M19</f>
        <v>0</v>
      </c>
      <c r="N19" s="125"/>
      <c r="O19" s="67"/>
      <c r="P19" s="365"/>
      <c r="Q19" s="159"/>
      <c r="R19" s="94">
        <f>LF!R19+FF!R19+PrF!R19+FSS!R19+PřF!R19+FI!R19+PdF!R19+FSpS!R19+ESF!R19</f>
        <v>3427.9806999999996</v>
      </c>
      <c r="S19" s="214"/>
      <c r="T19" s="211"/>
    </row>
    <row r="20" spans="1:20" s="14" customFormat="1">
      <c r="A20" s="11"/>
      <c r="B20" s="19" t="s">
        <v>36</v>
      </c>
      <c r="C20" s="19"/>
      <c r="D20" s="19"/>
      <c r="E20" s="21">
        <v>18</v>
      </c>
      <c r="F20" s="94">
        <f t="shared" si="2"/>
        <v>23842</v>
      </c>
      <c r="G20" s="1053">
        <f>LF!G20+FF!G20+PrF!G20+FSS!G20+PřF!G20+FI!G20+PdF!G20+FSpS!G20+ESF!G20</f>
        <v>23842</v>
      </c>
      <c r="H20" s="794">
        <f>LF!H20+FF!H20+PrF!H20+FSS!H20+PřF!H20+FI!H20+PdF!H20+FSpS!H20+ESF!H20</f>
        <v>0</v>
      </c>
      <c r="I20" s="794">
        <f>LF!I20+FF!I20+PrF!I20+FSS!I20+PřF!I20+FI!I20+PdF!I20+FSpS!I20+ESF!I20</f>
        <v>0</v>
      </c>
      <c r="J20" s="794">
        <f>LF!J20+FF!J20+PrF!J20+FSS!J20+PřF!J20+FI!J20+PdF!J20+FSpS!J20+ESF!J20</f>
        <v>0</v>
      </c>
      <c r="K20" s="794"/>
      <c r="L20" s="794">
        <f>LF!L20+FF!L20+PrF!L20+FSS!L20+PřF!L20+FI!L20+PdF!L20+FSpS!L20+ESF!L20</f>
        <v>0</v>
      </c>
      <c r="M20" s="1054">
        <f>LF!M20+FF!M20+PrF!M20+FSS!M20+PřF!M20+FI!M20+PdF!M20+FSpS!M20+ESF!M20</f>
        <v>0</v>
      </c>
      <c r="N20" s="125"/>
      <c r="O20" s="67"/>
      <c r="P20" s="365"/>
      <c r="Q20" s="159"/>
      <c r="R20" s="94">
        <f>LF!R20+FF!R20+PrF!R20+FSS!R20+PřF!R20+FI!R20+PdF!R20+FSpS!R20+ESF!R20</f>
        <v>25544.387899999998</v>
      </c>
      <c r="S20" s="214"/>
      <c r="T20" s="211"/>
    </row>
    <row r="21" spans="1:20" s="537" customFormat="1">
      <c r="A21" s="525"/>
      <c r="B21" s="526" t="s">
        <v>158</v>
      </c>
      <c r="C21" s="526"/>
      <c r="D21" s="526"/>
      <c r="E21" s="527">
        <v>19</v>
      </c>
      <c r="F21" s="528">
        <f t="shared" si="2"/>
        <v>454117.58100000001</v>
      </c>
      <c r="G21" s="1055">
        <f>LF!G21+FF!G21+PrF!G21+FSS!G21+PřF!G21+FI!G21+PdF!G21+FSpS!G21+ESF!G21</f>
        <v>454117.58100000001</v>
      </c>
      <c r="H21" s="542">
        <f>LF!H21+FF!H21+PrF!H21+FSS!H21+PřF!H21+FI!H21+PdF!H21+FSpS!H21+ESF!H21</f>
        <v>0</v>
      </c>
      <c r="I21" s="542">
        <f>LF!I21+FF!I21+PrF!I21+FSS!I21+PřF!I21+FI!I21+PdF!I21+FSpS!I21+ESF!I21</f>
        <v>0</v>
      </c>
      <c r="J21" s="542">
        <f>LF!J21+FF!J21+PrF!J21+FSS!J21+PřF!J21+FI!J21+PdF!J21+FSpS!J21+ESF!J21</f>
        <v>0</v>
      </c>
      <c r="K21" s="542"/>
      <c r="L21" s="542">
        <f>LF!L21+FF!L21+PrF!L21+FSS!L21+PřF!L21+FI!L21+PdF!L21+FSpS!L21+ESF!L21</f>
        <v>0</v>
      </c>
      <c r="M21" s="1056">
        <f>LF!M21+FF!M21+PrF!M21+FSS!M21+PřF!M21+FI!M21+PdF!M21+FSpS!M21+ESF!M21</f>
        <v>0</v>
      </c>
      <c r="N21" s="125"/>
      <c r="O21" s="491"/>
      <c r="P21" s="556"/>
      <c r="Q21" s="557"/>
      <c r="R21" s="528">
        <f>LF!R21+FF!R21+PrF!R21+FSS!R21+PřF!R21+FI!R21+PdF!R21+FSpS!R21+ESF!R21</f>
        <v>562715.84475000005</v>
      </c>
      <c r="S21" s="214"/>
      <c r="T21" s="211"/>
    </row>
    <row r="22" spans="1:20" s="14" customFormat="1">
      <c r="A22" s="11"/>
      <c r="B22" s="19" t="s">
        <v>40</v>
      </c>
      <c r="C22" s="19"/>
      <c r="D22" s="19"/>
      <c r="E22" s="21">
        <v>20</v>
      </c>
      <c r="F22" s="94">
        <f t="shared" si="2"/>
        <v>38442.512999999999</v>
      </c>
      <c r="G22" s="1053">
        <f>LF!G22+FF!G22+PrF!G22+FSS!G22+PřF!G22+FI!G22+PdF!G22+FSpS!G22+ESF!G22</f>
        <v>33612.512999999999</v>
      </c>
      <c r="H22" s="794">
        <f>LF!H22+FF!H22+PrF!H22+FSS!H22+PřF!H22+FI!H22+PdF!H22+FSpS!H22+ESF!H22</f>
        <v>0</v>
      </c>
      <c r="I22" s="794">
        <f>LF!I22+FF!I22+PrF!I22+FSS!I22+PřF!I22+FI!I22+PdF!I22+FSpS!I22+ESF!I22</f>
        <v>4830</v>
      </c>
      <c r="J22" s="794">
        <f>LF!J22+FF!J22+PrF!J22+FSS!J22+PřF!J22+FI!J22+PdF!J22+FSpS!J22+ESF!J22</f>
        <v>0</v>
      </c>
      <c r="K22" s="794"/>
      <c r="L22" s="794">
        <f>LF!L22+FF!L22+PrF!L22+FSS!L22+PřF!L22+FI!L22+PdF!L22+FSpS!L22+ESF!L22</f>
        <v>0</v>
      </c>
      <c r="M22" s="1054">
        <f>LF!M22+FF!M22+PrF!M22+FSS!M22+PřF!M22+FI!M22+PdF!M22+FSpS!M22+ESF!M22</f>
        <v>0</v>
      </c>
      <c r="N22" s="125"/>
      <c r="O22" s="67"/>
      <c r="P22" s="365"/>
      <c r="Q22" s="159"/>
      <c r="R22" s="94">
        <f>LF!R22+FF!R22+PrF!R22+FSS!R22+PřF!R22+FI!R22+PdF!R22+FSpS!R22+ESF!R22</f>
        <v>51988.048960000007</v>
      </c>
      <c r="S22" s="214"/>
      <c r="T22" s="211"/>
    </row>
    <row r="23" spans="1:20" s="14" customFormat="1">
      <c r="A23" s="11"/>
      <c r="B23" s="19" t="s">
        <v>42</v>
      </c>
      <c r="C23" s="19"/>
      <c r="D23" s="19"/>
      <c r="E23" s="21">
        <v>21</v>
      </c>
      <c r="F23" s="94">
        <f t="shared" si="2"/>
        <v>0</v>
      </c>
      <c r="G23" s="1053">
        <f>LF!G23+FF!G23+PrF!G23+FSS!G23+PřF!G23+FI!G23+PdF!G23+FSpS!G23+ESF!G23</f>
        <v>0</v>
      </c>
      <c r="H23" s="794">
        <f>LF!H23+FF!H23+PrF!H23+FSS!H23+PřF!H23+FI!H23+PdF!H23+FSpS!H23+ESF!H23</f>
        <v>0</v>
      </c>
      <c r="I23" s="794">
        <f>LF!I23+FF!I23+PrF!I23+FSS!I23+PřF!I23+FI!I23+PdF!I23+FSpS!I23+ESF!I23</f>
        <v>0</v>
      </c>
      <c r="J23" s="794">
        <f>LF!J23+FF!J23+PrF!J23+FSS!J23+PřF!J23+FI!J23+PdF!J23+FSpS!J23+ESF!J23</f>
        <v>0</v>
      </c>
      <c r="K23" s="794"/>
      <c r="L23" s="794">
        <f>LF!L23+FF!L23+PrF!L23+FSS!L23+PřF!L23+FI!L23+PdF!L23+FSpS!L23+ESF!L23</f>
        <v>0</v>
      </c>
      <c r="M23" s="1054">
        <f>LF!M23+FF!M23+PrF!M23+FSS!M23+PřF!M23+FI!M23+PdF!M23+FSpS!M23+ESF!M23</f>
        <v>0</v>
      </c>
      <c r="N23" s="125"/>
      <c r="O23" s="67"/>
      <c r="P23" s="365"/>
      <c r="Q23" s="159"/>
      <c r="R23" s="94">
        <f>LF!R23+FF!R23+PrF!R23+FSS!R23+PřF!R23+FI!R23+PdF!R23+FSpS!R23+ESF!R23</f>
        <v>11305.23847</v>
      </c>
      <c r="S23" s="214"/>
      <c r="T23" s="211"/>
    </row>
    <row r="24" spans="1:20" s="14" customFormat="1">
      <c r="A24" s="11"/>
      <c r="B24" s="19" t="s">
        <v>43</v>
      </c>
      <c r="C24" s="19"/>
      <c r="D24" s="19"/>
      <c r="E24" s="21">
        <v>22</v>
      </c>
      <c r="F24" s="94">
        <f t="shared" si="2"/>
        <v>484844.40700000001</v>
      </c>
      <c r="G24" s="1053">
        <f>LF!G24+FF!G24+PrF!G24+FSS!G24+PřF!G24+FI!G24+PdF!G24+FSpS!G24+ESF!G24</f>
        <v>478802</v>
      </c>
      <c r="H24" s="794">
        <f>LF!H24+FF!H24+PrF!H24+FSS!H24+PřF!H24+FI!H24+PdF!H24+FSpS!H24+ESF!H24</f>
        <v>0</v>
      </c>
      <c r="I24" s="794">
        <f>LF!I24+FF!I24+PrF!I24+FSS!I24+PřF!I24+FI!I24+PdF!I24+FSpS!I24+ESF!I24</f>
        <v>6042.4070000000002</v>
      </c>
      <c r="J24" s="794">
        <f>LF!J24+FF!J24+PrF!J24+FSS!J24+PřF!J24+FI!J24+PdF!J24+FSpS!J24+ESF!J24</f>
        <v>0</v>
      </c>
      <c r="K24" s="794"/>
      <c r="L24" s="794">
        <f>LF!L24+FF!L24+PrF!L24+FSS!L24+PřF!L24+FI!L24+PdF!L24+FSpS!L24+ESF!L24</f>
        <v>0</v>
      </c>
      <c r="M24" s="1054">
        <f>LF!M24+FF!M24+PrF!M24+FSS!M24+PřF!M24+FI!M24+PdF!M24+FSpS!M24+ESF!M24</f>
        <v>0</v>
      </c>
      <c r="N24" s="125"/>
      <c r="O24" s="67"/>
      <c r="P24" s="365"/>
      <c r="Q24" s="159"/>
      <c r="R24" s="94">
        <f>LF!R24+FF!R24+PrF!R24+FSS!R24+PřF!R24+FI!R24+PdF!R24+FSpS!R24+ESF!R24</f>
        <v>446002.75964</v>
      </c>
      <c r="S24" s="214"/>
      <c r="T24" s="211"/>
    </row>
    <row r="25" spans="1:20" s="537" customFormat="1">
      <c r="A25" s="525"/>
      <c r="B25" s="526" t="s">
        <v>161</v>
      </c>
      <c r="C25" s="526"/>
      <c r="D25" s="526"/>
      <c r="E25" s="527">
        <v>23</v>
      </c>
      <c r="F25" s="528">
        <f t="shared" si="2"/>
        <v>130732.70600000001</v>
      </c>
      <c r="G25" s="1055">
        <f>LF!G25+FF!G25+PrF!G25+FSS!G25+PřF!G25+FI!G25+PdF!G25+FSpS!G25+ESF!G25</f>
        <v>104972</v>
      </c>
      <c r="H25" s="542">
        <f>LF!H25+FF!H25+PrF!H25+FSS!H25+PřF!H25+FI!H25+PdF!H25+FSpS!H25+ESF!H25</f>
        <v>0</v>
      </c>
      <c r="I25" s="542">
        <f>LF!I25+FF!I25+PrF!I25+FSS!I25+PřF!I25+FI!I25+PdF!I25+FSpS!I25+ESF!I25</f>
        <v>25760.705999999998</v>
      </c>
      <c r="J25" s="542">
        <f>LF!J25+FF!J25+PrF!J25+FSS!J25+PřF!J25+FI!J25+PdF!J25+FSpS!J25+ESF!J25</f>
        <v>0</v>
      </c>
      <c r="K25" s="542"/>
      <c r="L25" s="542">
        <f>LF!L25+FF!L25+PrF!L25+FSS!L25+PřF!L25+FI!L25+PdF!L25+FSpS!L25+ESF!L25</f>
        <v>0</v>
      </c>
      <c r="M25" s="1056">
        <f>LF!M25+FF!M25+PrF!M25+FSS!M25+PřF!M25+FI!M25+PdF!M25+FSpS!M25+ESF!M25</f>
        <v>0</v>
      </c>
      <c r="N25" s="125"/>
      <c r="O25" s="491"/>
      <c r="P25" s="556"/>
      <c r="Q25" s="557"/>
      <c r="R25" s="528">
        <f>LF!R25+FF!R25+PrF!R25+FSS!R25+PřF!R25+FI!R25+PdF!R25+FSpS!R25+ESF!R25</f>
        <v>191263.53777</v>
      </c>
      <c r="S25" s="214"/>
      <c r="T25" s="211"/>
    </row>
    <row r="26" spans="1:20" s="14" customFormat="1">
      <c r="A26" s="11"/>
      <c r="B26" s="19" t="s">
        <v>45</v>
      </c>
      <c r="C26" s="19"/>
      <c r="D26" s="19"/>
      <c r="E26" s="21">
        <v>24</v>
      </c>
      <c r="F26" s="94">
        <f t="shared" si="2"/>
        <v>52187.430999999997</v>
      </c>
      <c r="G26" s="1053">
        <f>LF!G26+FF!G26+PrF!G26+FSS!G26+PřF!G26+FI!G26+PdF!G26+FSpS!G26+ESF!G26</f>
        <v>51247</v>
      </c>
      <c r="H26" s="794">
        <f>LF!H26+FF!H26+PrF!H26+FSS!H26+PřF!H26+FI!H26+PdF!H26+FSpS!H26+ESF!H26</f>
        <v>0</v>
      </c>
      <c r="I26" s="794">
        <f>LF!I26+FF!I26+PrF!I26+FSS!I26+PřF!I26+FI!I26+PdF!I26+FSpS!I26+ESF!I26</f>
        <v>940.43100000000004</v>
      </c>
      <c r="J26" s="794">
        <f>LF!J26+FF!J26+PrF!J26+FSS!J26+PřF!J26+FI!J26+PdF!J26+FSpS!J26+ESF!J26</f>
        <v>0</v>
      </c>
      <c r="K26" s="794"/>
      <c r="L26" s="794">
        <f>LF!L26+FF!L26+PrF!L26+FSS!L26+PřF!L26+FI!L26+PdF!L26+FSpS!L26+ESF!L26</f>
        <v>0</v>
      </c>
      <c r="M26" s="1054">
        <f>LF!M26+FF!M26+PrF!M26+FSS!M26+PřF!M26+FI!M26+PdF!M26+FSpS!M26+ESF!M26</f>
        <v>0</v>
      </c>
      <c r="N26" s="125"/>
      <c r="O26" s="67"/>
      <c r="P26" s="365"/>
      <c r="Q26" s="159"/>
      <c r="R26" s="94">
        <f>LF!R26+FF!R26+PrF!R26+FSS!R26+PřF!R26+FI!R26+PdF!R26+FSpS!R26+ESF!R26</f>
        <v>54087.866919999993</v>
      </c>
      <c r="S26" s="214"/>
      <c r="T26" s="211"/>
    </row>
    <row r="27" spans="1:20" s="14" customFormat="1" ht="14" thickBot="1">
      <c r="A27" s="11"/>
      <c r="B27" s="18" t="s">
        <v>47</v>
      </c>
      <c r="C27" s="18"/>
      <c r="D27" s="18"/>
      <c r="E27" s="17">
        <v>25</v>
      </c>
      <c r="F27" s="94">
        <f t="shared" si="2"/>
        <v>34830</v>
      </c>
      <c r="G27" s="1053">
        <f>LF!G27+FF!G27+PrF!G27+FSS!G27+PřF!G27+FI!G27+PdF!G27+FSpS!G27+ESF!G27</f>
        <v>34830</v>
      </c>
      <c r="H27" s="794">
        <f>LF!H27+FF!H27+PrF!H27+FSS!H27+PřF!H27+FI!H27+PdF!H27+FSpS!H27+ESF!H27</f>
        <v>0</v>
      </c>
      <c r="I27" s="794">
        <f>LF!I27+FF!I27+PrF!I27+FSS!I27+PřF!I27+FI!I27+PdF!I27+FSpS!I27+ESF!I27</f>
        <v>0</v>
      </c>
      <c r="J27" s="794">
        <f>LF!J27+FF!J27+PrF!J27+FSS!J27+PřF!J27+FI!J27+PdF!J27+FSpS!J27+ESF!J27</f>
        <v>0</v>
      </c>
      <c r="K27" s="794"/>
      <c r="L27" s="794">
        <f>LF!L27+FF!L27+PrF!L27+FSS!L27+PřF!L27+FI!L27+PdF!L27+FSpS!L27+ESF!L27</f>
        <v>0</v>
      </c>
      <c r="M27" s="1054">
        <f>LF!M27+FF!M27+PrF!M27+FSS!M27+PřF!M27+FI!M27+PdF!M27+FSpS!M27+ESF!M27</f>
        <v>0</v>
      </c>
      <c r="N27" s="125"/>
      <c r="O27" s="67"/>
      <c r="P27" s="365"/>
      <c r="Q27" s="159"/>
      <c r="R27" s="94">
        <f>LF!R27+FF!R27+PrF!R27+FSS!R27+PřF!R27+FI!R27+PdF!R27+FSpS!R27+ESF!R27</f>
        <v>35060.88747999999</v>
      </c>
      <c r="S27" s="214"/>
      <c r="T27" s="211"/>
    </row>
    <row r="28" spans="1:20" ht="14" thickBot="1">
      <c r="A28" s="22" t="s">
        <v>49</v>
      </c>
      <c r="B28" s="23"/>
      <c r="C28" s="23"/>
      <c r="D28" s="23"/>
      <c r="E28" s="10">
        <v>26</v>
      </c>
      <c r="F28" s="157">
        <f t="shared" ref="F28:O28" si="3">SUM(F29:F45)</f>
        <v>3837725.1839999994</v>
      </c>
      <c r="G28" s="446">
        <f t="shared" si="3"/>
        <v>3628654.2489999998</v>
      </c>
      <c r="H28" s="52">
        <f t="shared" si="3"/>
        <v>90760</v>
      </c>
      <c r="I28" s="52">
        <f t="shared" si="3"/>
        <v>43733.934999999998</v>
      </c>
      <c r="J28" s="52">
        <f t="shared" si="3"/>
        <v>3275</v>
      </c>
      <c r="K28" s="52">
        <f t="shared" si="3"/>
        <v>0</v>
      </c>
      <c r="L28" s="52">
        <f t="shared" si="3"/>
        <v>18386</v>
      </c>
      <c r="M28" s="1057">
        <f t="shared" si="3"/>
        <v>52916</v>
      </c>
      <c r="N28" s="404">
        <f t="shared" si="3"/>
        <v>0</v>
      </c>
      <c r="O28" s="404">
        <f t="shared" si="3"/>
        <v>0</v>
      </c>
      <c r="P28" s="346">
        <f>IF(F28=0,0,O28/F28)</f>
        <v>0</v>
      </c>
      <c r="Q28" s="53">
        <f>SUM(Q29:Q45)</f>
        <v>0</v>
      </c>
      <c r="R28" s="157">
        <f>SUM(R29:R45)</f>
        <v>3969144.1471599997</v>
      </c>
    </row>
    <row r="29" spans="1:20" s="14" customFormat="1">
      <c r="A29" s="11" t="s">
        <v>14</v>
      </c>
      <c r="B29" s="16" t="s">
        <v>50</v>
      </c>
      <c r="C29" s="16"/>
      <c r="D29" s="16"/>
      <c r="E29" s="129">
        <v>27</v>
      </c>
      <c r="F29" s="158">
        <f t="shared" ref="F29:F45" si="4">SUM(G29:M29)</f>
        <v>1339649</v>
      </c>
      <c r="G29" s="1058">
        <f>LF!G29+FF!G29+PrF!G29+FSS!G29+PřF!G29+FI!G29+PdF!G29+FSpS!G29+ESF!G29</f>
        <v>1339649</v>
      </c>
      <c r="H29" s="782">
        <f>LF!H29+FF!H29+PrF!H29+FSS!H29+PřF!H29+FI!H29+PdF!H29+FSpS!H29+ESF!H29</f>
        <v>0</v>
      </c>
      <c r="I29" s="782">
        <f>LF!I29+FF!I29+PrF!I29+FSS!I29+PřF!I29+FI!I29+PdF!I29+FSpS!I29+ESF!I29</f>
        <v>0</v>
      </c>
      <c r="J29" s="782">
        <f>LF!J29+FF!J29+PrF!J29+FSS!J29+PřF!J29+FI!J29+PdF!J29+FSpS!J29+ESF!J29</f>
        <v>0</v>
      </c>
      <c r="K29" s="782"/>
      <c r="L29" s="782">
        <f>LF!L29+FF!L29+PrF!L29+FSS!L29+PřF!L29+FI!L29+PdF!L29+FSpS!L29+ESF!L29</f>
        <v>0</v>
      </c>
      <c r="M29" s="1059">
        <f>LF!M29+FF!M29+PrF!M29+FSS!M29+PřF!M29+FI!M29+PdF!M29+FSpS!M29+ESF!M29</f>
        <v>0</v>
      </c>
      <c r="N29" s="125"/>
      <c r="O29" s="727"/>
      <c r="P29" s="366"/>
      <c r="Q29" s="109"/>
      <c r="R29" s="158">
        <f>LF!R29+FF!R29+PrF!R29+FSS!R29+PřF!R29+FI!R29+PdF!R29+FSpS!R29+ESF!R29</f>
        <v>1294684.42607</v>
      </c>
      <c r="S29" s="214"/>
      <c r="T29" s="214"/>
    </row>
    <row r="30" spans="1:20" s="14" customFormat="1">
      <c r="A30" s="11"/>
      <c r="B30" s="18" t="s">
        <v>28</v>
      </c>
      <c r="C30" s="18"/>
      <c r="D30" s="18"/>
      <c r="E30" s="129">
        <v>28</v>
      </c>
      <c r="F30" s="94">
        <f t="shared" si="4"/>
        <v>162550</v>
      </c>
      <c r="G30" s="1053">
        <f>LF!G30+FF!G30+PrF!G30+FSS!G30+PřF!G30+FI!G30+PdF!G30+FSpS!G30+ESF!G30</f>
        <v>162550</v>
      </c>
      <c r="H30" s="794">
        <f>LF!H30+FF!H30+PrF!H30+FSS!H30+PřF!H30+FI!H30+PdF!H30+FSpS!H30+ESF!H30</f>
        <v>0</v>
      </c>
      <c r="I30" s="794">
        <f>LF!I30+FF!I30+PrF!I30+FSS!I30+PřF!I30+FI!I30+PdF!I30+FSpS!I30+ESF!I30</f>
        <v>0</v>
      </c>
      <c r="J30" s="794">
        <f>LF!J30+FF!J30+PrF!J30+FSS!J30+PřF!J30+FI!J30+PdF!J30+FSpS!J30+ESF!J30</f>
        <v>0</v>
      </c>
      <c r="K30" s="794"/>
      <c r="L30" s="794">
        <f>LF!L30+FF!L30+PrF!L30+FSS!L30+PřF!L30+FI!L30+PdF!L30+FSpS!L30+ESF!L30</f>
        <v>0</v>
      </c>
      <c r="M30" s="1054">
        <f>LF!M30+FF!M30+PrF!M30+FSS!M30+PřF!M30+FI!M30+PdF!M30+FSpS!M30+ESF!M30</f>
        <v>0</v>
      </c>
      <c r="N30" s="125"/>
      <c r="O30" s="67"/>
      <c r="P30" s="367"/>
      <c r="Q30" s="110"/>
      <c r="R30" s="94">
        <f>LF!R30+FF!R30+PrF!R30+FSS!R30+PřF!R30+FI!R30+PdF!R30+FSpS!R30+ESF!R30</f>
        <v>157275</v>
      </c>
      <c r="S30" s="214"/>
      <c r="T30" s="214"/>
    </row>
    <row r="31" spans="1:20" s="14" customFormat="1">
      <c r="A31" s="11"/>
      <c r="B31" s="18" t="s">
        <v>30</v>
      </c>
      <c r="C31" s="18"/>
      <c r="D31" s="18"/>
      <c r="E31" s="129">
        <v>29</v>
      </c>
      <c r="F31" s="94">
        <f t="shared" si="4"/>
        <v>8222</v>
      </c>
      <c r="G31" s="1053">
        <f>LF!G31+FF!G31+PrF!G31+FSS!G31+PřF!G31+FI!G31+PdF!G31+FSpS!G31+ESF!G31</f>
        <v>8222</v>
      </c>
      <c r="H31" s="794">
        <f>LF!H31+FF!H31+PrF!H31+FSS!H31+PřF!H31+FI!H31+PdF!H31+FSpS!H31+ESF!H31</f>
        <v>0</v>
      </c>
      <c r="I31" s="794">
        <f>LF!I31+FF!I31+PrF!I31+FSS!I31+PřF!I31+FI!I31+PdF!I31+FSpS!I31+ESF!I31</f>
        <v>0</v>
      </c>
      <c r="J31" s="794">
        <f>LF!J31+FF!J31+PrF!J31+FSS!J31+PřF!J31+FI!J31+PdF!J31+FSpS!J31+ESF!J31</f>
        <v>0</v>
      </c>
      <c r="K31" s="794"/>
      <c r="L31" s="794">
        <f>LF!L31+FF!L31+PrF!L31+FSS!L31+PřF!L31+FI!L31+PdF!L31+FSpS!L31+ESF!L31</f>
        <v>0</v>
      </c>
      <c r="M31" s="1054">
        <f>LF!M31+FF!M31+PrF!M31+FSS!M31+PřF!M31+FI!M31+PdF!M31+FSpS!M31+ESF!M31</f>
        <v>0</v>
      </c>
      <c r="N31" s="125"/>
      <c r="O31" s="67"/>
      <c r="P31" s="367"/>
      <c r="Q31" s="110"/>
      <c r="R31" s="94">
        <f>LF!R31+FF!R31+PrF!R31+FSS!R31+PřF!R31+FI!R31+PdF!R31+FSpS!R31+ESF!R31</f>
        <v>8604.9844000000012</v>
      </c>
      <c r="S31" s="214"/>
      <c r="T31" s="214"/>
    </row>
    <row r="32" spans="1:20" s="14" customFormat="1">
      <c r="A32" s="11"/>
      <c r="B32" s="19" t="s">
        <v>32</v>
      </c>
      <c r="C32" s="20"/>
      <c r="D32" s="20"/>
      <c r="E32" s="130">
        <v>30</v>
      </c>
      <c r="F32" s="94">
        <f t="shared" si="4"/>
        <v>48276.19</v>
      </c>
      <c r="G32" s="1053">
        <f>LF!G32+FF!G32+PrF!G32+FSS!G32+PřF!G32+FI!G32+PdF!G32+FSpS!G32+ESF!G32</f>
        <v>48276.19</v>
      </c>
      <c r="H32" s="794">
        <f>LF!H32+FF!H32+PrF!H32+FSS!H32+PřF!H32+FI!H32+PdF!H32+FSpS!H32+ESF!H32</f>
        <v>0</v>
      </c>
      <c r="I32" s="794">
        <f>LF!I32+FF!I32+PrF!I32+FSS!I32+PřF!I32+FI!I32+PdF!I32+FSpS!I32+ESF!I32</f>
        <v>0</v>
      </c>
      <c r="J32" s="794">
        <f>LF!J32+FF!J32+PrF!J32+FSS!J32+PřF!J32+FI!J32+PdF!J32+FSpS!J32+ESF!J32</f>
        <v>0</v>
      </c>
      <c r="K32" s="794"/>
      <c r="L32" s="794">
        <f>LF!L32+FF!L32+PrF!L32+FSS!L32+PřF!L32+FI!L32+PdF!L32+FSpS!L32+ESF!L32</f>
        <v>0</v>
      </c>
      <c r="M32" s="1054">
        <f>LF!M32+FF!M32+PrF!M32+FSS!M32+PřF!M32+FI!M32+PdF!M32+FSpS!M32+ESF!M32</f>
        <v>0</v>
      </c>
      <c r="N32" s="125"/>
      <c r="O32" s="67"/>
      <c r="P32" s="367"/>
      <c r="Q32" s="110"/>
      <c r="R32" s="94">
        <f>LF!R32+FF!R32+PrF!R32+FSS!R32+PřF!R32+FI!R32+PdF!R32+FSpS!R32+ESF!R32</f>
        <v>42031.49</v>
      </c>
      <c r="S32" s="214"/>
      <c r="T32" s="214"/>
    </row>
    <row r="33" spans="1:20" s="14" customFormat="1">
      <c r="A33" s="11"/>
      <c r="B33" s="19" t="s">
        <v>34</v>
      </c>
      <c r="C33" s="19"/>
      <c r="D33" s="19"/>
      <c r="E33" s="130">
        <v>31</v>
      </c>
      <c r="F33" s="94">
        <f t="shared" si="4"/>
        <v>772</v>
      </c>
      <c r="G33" s="1053">
        <f>LF!G33+FF!G33+PrF!G33+FSS!G33+PřF!G33+FI!G33+PdF!G33+FSpS!G33+ESF!G33</f>
        <v>772</v>
      </c>
      <c r="H33" s="794">
        <f>LF!H33+FF!H33+PrF!H33+FSS!H33+PřF!H33+FI!H33+PdF!H33+FSpS!H33+ESF!H33</f>
        <v>0</v>
      </c>
      <c r="I33" s="794">
        <f>LF!I33+FF!I33+PrF!I33+FSS!I33+PřF!I33+FI!I33+PdF!I33+FSpS!I33+ESF!I33</f>
        <v>0</v>
      </c>
      <c r="J33" s="794">
        <f>LF!J33+FF!J33+PrF!J33+FSS!J33+PřF!J33+FI!J33+PdF!J33+FSpS!J33+ESF!J33</f>
        <v>0</v>
      </c>
      <c r="K33" s="794"/>
      <c r="L33" s="794">
        <f>LF!L33+FF!L33+PrF!L33+FSS!L33+PřF!L33+FI!L33+PdF!L33+FSpS!L33+ESF!L33</f>
        <v>0</v>
      </c>
      <c r="M33" s="1054">
        <f>LF!M33+FF!M33+PrF!M33+FSS!M33+PřF!M33+FI!M33+PdF!M33+FSpS!M33+ESF!M33</f>
        <v>0</v>
      </c>
      <c r="N33" s="125"/>
      <c r="O33" s="67"/>
      <c r="P33" s="367"/>
      <c r="Q33" s="110"/>
      <c r="R33" s="94">
        <f>LF!R33+FF!R33+PrF!R33+FSS!R33+PřF!R33+FI!R33+PdF!R33+FSpS!R33+ESF!R33</f>
        <v>3427.9806999999996</v>
      </c>
      <c r="S33" s="214"/>
      <c r="T33" s="214"/>
    </row>
    <row r="34" spans="1:20" s="14" customFormat="1">
      <c r="A34" s="11"/>
      <c r="B34" s="19" t="s">
        <v>52</v>
      </c>
      <c r="C34" s="19"/>
      <c r="D34" s="19"/>
      <c r="E34" s="130">
        <v>32</v>
      </c>
      <c r="F34" s="94">
        <f t="shared" si="4"/>
        <v>0</v>
      </c>
      <c r="G34" s="1053">
        <f>LF!G34+FF!G34+PrF!G34+FSS!G34+PřF!G34+FI!G34+PdF!G34+FSpS!G34+ESF!G34</f>
        <v>0</v>
      </c>
      <c r="H34" s="794">
        <f>LF!H34+FF!H34+PrF!H34+FSS!H34+PřF!H34+FI!H34+PdF!H34+FSpS!H34+ESF!H34</f>
        <v>0</v>
      </c>
      <c r="I34" s="794">
        <f>LF!I34+FF!I34+PrF!I34+FSS!I34+PřF!I34+FI!I34+PdF!I34+FSpS!I34+ESF!I34</f>
        <v>0</v>
      </c>
      <c r="J34" s="794">
        <f>LF!J34+FF!J34+PrF!J34+FSS!J34+PřF!J34+FI!J34+PdF!J34+FSpS!J34+ESF!J34</f>
        <v>0</v>
      </c>
      <c r="K34" s="794"/>
      <c r="L34" s="794">
        <f>LF!L34+FF!L34+PrF!L34+FSS!L34+PřF!L34+FI!L34+PdF!L34+FSpS!L34+ESF!L34</f>
        <v>0</v>
      </c>
      <c r="M34" s="1054">
        <f>LF!M34+FF!M34+PrF!M34+FSS!M34+PřF!M34+FI!M34+PdF!M34+FSpS!M34+ESF!M34</f>
        <v>0</v>
      </c>
      <c r="N34" s="125"/>
      <c r="O34" s="67"/>
      <c r="P34" s="367"/>
      <c r="Q34" s="110"/>
      <c r="R34" s="94">
        <f>LF!R34+FF!R34+PrF!R34+FSS!R34+PřF!R34+FI!R34+PdF!R34+FSpS!R34+ESF!R34</f>
        <v>0</v>
      </c>
      <c r="S34" s="214"/>
      <c r="T34" s="214"/>
    </row>
    <row r="35" spans="1:20" s="14" customFormat="1">
      <c r="A35" s="11"/>
      <c r="B35" s="19" t="s">
        <v>36</v>
      </c>
      <c r="C35" s="19"/>
      <c r="D35" s="19"/>
      <c r="E35" s="130">
        <v>33</v>
      </c>
      <c r="F35" s="94">
        <f t="shared" si="4"/>
        <v>23842</v>
      </c>
      <c r="G35" s="1053">
        <f>LF!G35+FF!G35+PrF!G35+FSS!G35+PřF!G35+FI!G35+PdF!G35+FSpS!G35+ESF!G35</f>
        <v>23842</v>
      </c>
      <c r="H35" s="794">
        <f>LF!H35+FF!H35+PrF!H35+FSS!H35+PřF!H35+FI!H35+PdF!H35+FSpS!H35+ESF!H35</f>
        <v>0</v>
      </c>
      <c r="I35" s="794">
        <f>LF!I35+FF!I35+PrF!I35+FSS!I35+PřF!I35+FI!I35+PdF!I35+FSpS!I35+ESF!I35</f>
        <v>0</v>
      </c>
      <c r="J35" s="794">
        <f>LF!J35+FF!J35+PrF!J35+FSS!J35+PřF!J35+FI!J35+PdF!J35+FSpS!J35+ESF!J35</f>
        <v>0</v>
      </c>
      <c r="K35" s="794"/>
      <c r="L35" s="794">
        <f>LF!L35+FF!L35+PrF!L35+FSS!L35+PřF!L35+FI!L35+PdF!L35+FSpS!L35+ESF!L35</f>
        <v>0</v>
      </c>
      <c r="M35" s="1054">
        <f>LF!M35+FF!M35+PrF!M35+FSS!M35+PřF!M35+FI!M35+PdF!M35+FSpS!M35+ESF!M35</f>
        <v>0</v>
      </c>
      <c r="N35" s="125"/>
      <c r="O35" s="67"/>
      <c r="P35" s="367"/>
      <c r="Q35" s="110"/>
      <c r="R35" s="94">
        <f>LF!R35+FF!R35+PrF!R35+FSS!R35+PřF!R35+FI!R35+PdF!R35+FSpS!R35+ESF!R35</f>
        <v>25544.387899999998</v>
      </c>
      <c r="S35" s="214"/>
      <c r="T35" s="214"/>
    </row>
    <row r="36" spans="1:20" s="537" customFormat="1">
      <c r="A36" s="525"/>
      <c r="B36" s="526" t="s">
        <v>158</v>
      </c>
      <c r="C36" s="526"/>
      <c r="D36" s="526"/>
      <c r="E36" s="594">
        <v>34</v>
      </c>
      <c r="F36" s="528">
        <f t="shared" si="4"/>
        <v>454117.58100000001</v>
      </c>
      <c r="G36" s="1055">
        <f>LF!G36+FF!G36+PrF!G36+FSS!G36+PřF!G36+FI!G36+PdF!G36+FSpS!G36+ESF!G36</f>
        <v>454117.58100000001</v>
      </c>
      <c r="H36" s="542">
        <f>LF!H36+FF!H36+PrF!H36+FSS!H36+PřF!H36+FI!H36+PdF!H36+FSpS!H36+ESF!H36</f>
        <v>0</v>
      </c>
      <c r="I36" s="542">
        <f>LF!I36+FF!I36+PrF!I36+FSS!I36+PřF!I36+FI!I36+PdF!I36+FSpS!I36+ESF!I36</f>
        <v>0</v>
      </c>
      <c r="J36" s="542">
        <f>LF!J36+FF!J36+PrF!J36+FSS!J36+PřF!J36+FI!J36+PdF!J36+FSpS!J36+ESF!J36</f>
        <v>0</v>
      </c>
      <c r="K36" s="542"/>
      <c r="L36" s="542">
        <f>LF!L36+FF!L36+PrF!L36+FSS!L36+PřF!L36+FI!L36+PdF!L36+FSpS!L36+ESF!L36</f>
        <v>0</v>
      </c>
      <c r="M36" s="1056">
        <f>LF!M36+FF!M36+PrF!M36+FSS!M36+PřF!M36+FI!M36+PdF!M36+FSpS!M36+ESF!M36</f>
        <v>0</v>
      </c>
      <c r="N36" s="728"/>
      <c r="O36" s="491"/>
      <c r="P36" s="595"/>
      <c r="Q36" s="451"/>
      <c r="R36" s="528">
        <f>LF!R36+FF!R36+PrF!R36+FSS!R36+PřF!R36+FI!R36+PdF!R36+FSpS!R36+ESF!R36</f>
        <v>562715.84475000005</v>
      </c>
      <c r="S36" s="214"/>
      <c r="T36" s="214"/>
    </row>
    <row r="37" spans="1:20" s="14" customFormat="1">
      <c r="A37" s="11"/>
      <c r="B37" s="19" t="s">
        <v>54</v>
      </c>
      <c r="C37" s="19"/>
      <c r="D37" s="19"/>
      <c r="E37" s="130">
        <v>35</v>
      </c>
      <c r="F37" s="94">
        <f t="shared" si="4"/>
        <v>38442.512999999999</v>
      </c>
      <c r="G37" s="1053">
        <f>LF!G37+FF!G37+PrF!G37+FSS!G37+PřF!G37+FI!G37+PdF!G37+FSpS!G37+ESF!G37</f>
        <v>33612.512999999999</v>
      </c>
      <c r="H37" s="794">
        <f>LF!H37+FF!H37+PrF!H37+FSS!H37+PřF!H37+FI!H37+PdF!H37+FSpS!H37+ESF!H37</f>
        <v>0</v>
      </c>
      <c r="I37" s="794">
        <f>LF!I37+FF!I37+PrF!I37+FSS!I37+PřF!I37+FI!I37+PdF!I37+FSpS!I37+ESF!I37</f>
        <v>4830</v>
      </c>
      <c r="J37" s="794">
        <f>LF!J37+FF!J37+PrF!J37+FSS!J37+PřF!J37+FI!J37+PdF!J37+FSpS!J37+ESF!J37</f>
        <v>0</v>
      </c>
      <c r="K37" s="794"/>
      <c r="L37" s="794">
        <f>LF!L37+FF!L37+PrF!L37+FSS!L37+PřF!L37+FI!L37+PdF!L37+FSpS!L37+ESF!L37</f>
        <v>0</v>
      </c>
      <c r="M37" s="1054">
        <f>LF!M37+FF!M37+PrF!M37+FSS!M37+PřF!M37+FI!M37+PdF!M37+FSpS!M37+ESF!M37</f>
        <v>0</v>
      </c>
      <c r="N37" s="125"/>
      <c r="O37" s="67"/>
      <c r="P37" s="367"/>
      <c r="Q37" s="110"/>
      <c r="R37" s="94">
        <f>LF!R37+FF!R37+PrF!R37+FSS!R37+PřF!R37+FI!R37+PdF!R37+FSpS!R37+ESF!R37</f>
        <v>51994.438120000006</v>
      </c>
      <c r="S37" s="214"/>
      <c r="T37" s="214"/>
    </row>
    <row r="38" spans="1:20" s="14" customFormat="1">
      <c r="A38" s="11"/>
      <c r="B38" s="19" t="s">
        <v>153</v>
      </c>
      <c r="C38" s="19"/>
      <c r="D38" s="19"/>
      <c r="E38" s="130">
        <v>36</v>
      </c>
      <c r="F38" s="94">
        <f t="shared" si="4"/>
        <v>423060.39799999999</v>
      </c>
      <c r="G38" s="1053">
        <f>LF!G38+FF!G38+PrF!G38+FSS!G38+PřF!G38+FI!G38+PdF!G38+FSpS!G38+ESF!G38</f>
        <v>419581</v>
      </c>
      <c r="H38" s="794">
        <f>LF!H38+FF!H38+PrF!H38+FSS!H38+PřF!H38+FI!H38+PdF!H38+FSpS!H38+ESF!H38</f>
        <v>0</v>
      </c>
      <c r="I38" s="794">
        <f>LF!I38+FF!I38+PrF!I38+FSS!I38+PřF!I38+FI!I38+PdF!I38+FSpS!I38+ESF!I38</f>
        <v>3479.3980000000001</v>
      </c>
      <c r="J38" s="794">
        <f>LF!J38+FF!J38+PrF!J38+FSS!J38+PřF!J38+FI!J38+PdF!J38+FSpS!J38+ESF!J38</f>
        <v>0</v>
      </c>
      <c r="K38" s="794"/>
      <c r="L38" s="794">
        <f>LF!L38+FF!L38+PrF!L38+FSS!L38+PřF!L38+FI!L38+PdF!L38+FSpS!L38+ESF!L38</f>
        <v>0</v>
      </c>
      <c r="M38" s="1054">
        <f>LF!M38+FF!M38+PrF!M38+FSS!M38+PřF!M38+FI!M38+PdF!M38+FSpS!M38+ESF!M38</f>
        <v>0</v>
      </c>
      <c r="N38" s="125"/>
      <c r="O38" s="67"/>
      <c r="P38" s="367"/>
      <c r="Q38" s="110"/>
      <c r="R38" s="94">
        <f>LF!R38+FF!R38+PrF!R38+FSS!R38+PřF!R38+FI!R38+PdF!R38+FSpS!R38+ESF!R38</f>
        <v>433558.78313000005</v>
      </c>
      <c r="S38" s="214"/>
      <c r="T38" s="214"/>
    </row>
    <row r="39" spans="1:20" s="14" customFormat="1">
      <c r="A39" s="11"/>
      <c r="B39" s="19" t="s">
        <v>55</v>
      </c>
      <c r="C39" s="19"/>
      <c r="D39" s="19"/>
      <c r="E39" s="130">
        <v>37</v>
      </c>
      <c r="F39" s="94">
        <f t="shared" si="4"/>
        <v>0</v>
      </c>
      <c r="G39" s="1053">
        <f>LF!G39+FF!G39+PrF!G39+FSS!G39+PřF!G39+FI!G39+PdF!G39+FSpS!G39+ESF!G39</f>
        <v>0</v>
      </c>
      <c r="H39" s="794">
        <f>LF!H39+FF!H39+PrF!H39+FSS!H39+PřF!H39+FI!H39+PdF!H39+FSpS!H39+ESF!H39</f>
        <v>0</v>
      </c>
      <c r="I39" s="794">
        <f>LF!I39+FF!I39+PrF!I39+FSS!I39+PřF!I39+FI!I39+PdF!I39+FSpS!I39+ESF!I39</f>
        <v>0</v>
      </c>
      <c r="J39" s="794">
        <f>LF!J39+FF!J39+PrF!J39+FSS!J39+PřF!J39+FI!J39+PdF!J39+FSpS!J39+ESF!J39</f>
        <v>0</v>
      </c>
      <c r="K39" s="794"/>
      <c r="L39" s="794">
        <f>LF!L39+FF!L39+PrF!L39+FSS!L39+PřF!L39+FI!L39+PdF!L39+FSpS!L39+ESF!L39</f>
        <v>0</v>
      </c>
      <c r="M39" s="1054">
        <f>LF!M39+FF!M39+PrF!M39+FSS!M39+PřF!M39+FI!M39+PdF!M39+FSpS!M39+ESF!M39</f>
        <v>0</v>
      </c>
      <c r="N39" s="125"/>
      <c r="O39" s="67"/>
      <c r="P39" s="367"/>
      <c r="Q39" s="110"/>
      <c r="R39" s="94">
        <f>LF!R39+FF!R39+PrF!R39+FSS!R39+PřF!R39+FI!R39+PdF!R39+FSpS!R39+ESF!R39</f>
        <v>11305.23847</v>
      </c>
      <c r="S39" s="214"/>
      <c r="T39" s="214"/>
    </row>
    <row r="40" spans="1:20" s="14" customFormat="1">
      <c r="A40" s="11"/>
      <c r="B40" s="19" t="s">
        <v>56</v>
      </c>
      <c r="C40" s="19"/>
      <c r="D40" s="19"/>
      <c r="E40" s="130">
        <v>38</v>
      </c>
      <c r="F40" s="94">
        <f t="shared" si="4"/>
        <v>484844.4</v>
      </c>
      <c r="G40" s="1053">
        <f>LF!G40+FF!G40+PrF!G40+FSS!G40+PřF!G40+FI!G40+PdF!G40+FSpS!G40+ESF!G40</f>
        <v>478802</v>
      </c>
      <c r="H40" s="794">
        <f>LF!H40+FF!H40+PrF!H40+FSS!H40+PřF!H40+FI!H40+PdF!H40+FSpS!H40+ESF!H40</f>
        <v>0</v>
      </c>
      <c r="I40" s="794">
        <f>LF!I40+FF!I40+PrF!I40+FSS!I40+PřF!I40+FI!I40+PdF!I40+FSpS!I40+ESF!I40</f>
        <v>6042.4</v>
      </c>
      <c r="J40" s="794">
        <f>LF!J40+FF!J40+PrF!J40+FSS!J40+PřF!J40+FI!J40+PdF!J40+FSpS!J40+ESF!J40</f>
        <v>0</v>
      </c>
      <c r="K40" s="794"/>
      <c r="L40" s="794">
        <f>LF!L40+FF!L40+PrF!L40+FSS!L40+PřF!L40+FI!L40+PdF!L40+FSpS!L40+ESF!L40</f>
        <v>0</v>
      </c>
      <c r="M40" s="1054">
        <f>LF!M40+FF!M40+PrF!M40+FSS!M40+PřF!M40+FI!M40+PdF!M40+FSpS!M40+ESF!M40</f>
        <v>0</v>
      </c>
      <c r="N40" s="125"/>
      <c r="O40" s="67"/>
      <c r="P40" s="367"/>
      <c r="Q40" s="110"/>
      <c r="R40" s="94">
        <f>LF!R40+FF!R40+PrF!R40+FSS!R40+PřF!R40+FI!R40+PdF!R40+FSpS!R40+ESF!R40</f>
        <v>446002.75964</v>
      </c>
      <c r="S40" s="214"/>
      <c r="T40" s="214"/>
    </row>
    <row r="41" spans="1:20" s="537" customFormat="1">
      <c r="A41" s="525"/>
      <c r="B41" s="526" t="s">
        <v>161</v>
      </c>
      <c r="C41" s="526"/>
      <c r="D41" s="526"/>
      <c r="E41" s="594">
        <v>39</v>
      </c>
      <c r="F41" s="528">
        <f t="shared" si="4"/>
        <v>130732.70600000001</v>
      </c>
      <c r="G41" s="1055">
        <f>LF!G41+FF!G41+PrF!G41+FSS!G41+PřF!G41+FI!G41+PdF!G41+FSpS!G41+ESF!G41</f>
        <v>104972</v>
      </c>
      <c r="H41" s="542">
        <f>LF!H41+FF!H41+PrF!H41+FSS!H41+PřF!H41+FI!H41+PdF!H41+FSpS!H41+ESF!H41</f>
        <v>0</v>
      </c>
      <c r="I41" s="542">
        <f>LF!I41+FF!I41+PrF!I41+FSS!I41+PřF!I41+FI!I41+PdF!I41+FSpS!I41+ESF!I41</f>
        <v>25760.705999999998</v>
      </c>
      <c r="J41" s="542">
        <f>LF!J41+FF!J41+PrF!J41+FSS!J41+PřF!J41+FI!J41+PdF!J41+FSpS!J41+ESF!J41</f>
        <v>0</v>
      </c>
      <c r="K41" s="542"/>
      <c r="L41" s="542">
        <f>LF!L41+FF!L41+PrF!L41+FSS!L41+PřF!L41+FI!L41+PdF!L41+FSpS!L41+ESF!L41</f>
        <v>0</v>
      </c>
      <c r="M41" s="1056">
        <f>LF!M41+FF!M41+PrF!M41+FSS!M41+PřF!M41+FI!M41+PdF!M41+FSpS!M41+ESF!M41</f>
        <v>0</v>
      </c>
      <c r="N41" s="728"/>
      <c r="O41" s="491"/>
      <c r="P41" s="595"/>
      <c r="Q41" s="451"/>
      <c r="R41" s="528">
        <f>LF!R41+FF!R41+PrF!R41+FSS!R41+PřF!R41+FI!R41+PdF!R41+FSpS!R41+ESF!R41</f>
        <v>191263.53777</v>
      </c>
      <c r="S41" s="214"/>
      <c r="T41" s="214"/>
    </row>
    <row r="42" spans="1:20" s="14" customFormat="1">
      <c r="A42" s="11"/>
      <c r="B42" s="19" t="s">
        <v>57</v>
      </c>
      <c r="C42" s="19"/>
      <c r="D42" s="19"/>
      <c r="E42" s="130">
        <v>40</v>
      </c>
      <c r="F42" s="94">
        <f t="shared" si="4"/>
        <v>52187.430999999997</v>
      </c>
      <c r="G42" s="1053">
        <f>LF!G42+FF!G42+PrF!G42+FSS!G42+PřF!G42+FI!G42+PdF!G42+FSpS!G42+ESF!G42</f>
        <v>51247</v>
      </c>
      <c r="H42" s="794">
        <f>LF!H42+FF!H42+PrF!H42+FSS!H42+PřF!H42+FI!H42+PdF!H42+FSpS!H42+ESF!H42</f>
        <v>0</v>
      </c>
      <c r="I42" s="794">
        <f>LF!I42+FF!I42+PrF!I42+FSS!I42+PřF!I42+FI!I42+PdF!I42+FSpS!I42+ESF!I42</f>
        <v>940.43100000000004</v>
      </c>
      <c r="J42" s="794">
        <f>LF!J42+FF!J42+PrF!J42+FSS!J42+PřF!J42+FI!J42+PdF!J42+FSpS!J42+ESF!J42</f>
        <v>0</v>
      </c>
      <c r="K42" s="794"/>
      <c r="L42" s="794">
        <f>LF!L42+FF!L42+PrF!L42+FSS!L42+PřF!L42+FI!L42+PdF!L42+FSpS!L42+ESF!L42</f>
        <v>0</v>
      </c>
      <c r="M42" s="1054">
        <f>LF!M42+FF!M42+PrF!M42+FSS!M42+PřF!M42+FI!M42+PdF!M42+FSpS!M42+ESF!M42</f>
        <v>0</v>
      </c>
      <c r="N42" s="125"/>
      <c r="O42" s="67"/>
      <c r="P42" s="367"/>
      <c r="Q42" s="110"/>
      <c r="R42" s="94">
        <f>LF!R42+FF!R42+PrF!R42+FSS!R42+PřF!R42+FI!R42+PdF!R42+FSpS!R42+ESF!R42</f>
        <v>54087.866919999993</v>
      </c>
      <c r="S42" s="214"/>
      <c r="T42" s="214"/>
    </row>
    <row r="43" spans="1:20" s="14" customFormat="1">
      <c r="A43" s="11"/>
      <c r="B43" s="19" t="s">
        <v>58</v>
      </c>
      <c r="C43" s="19"/>
      <c r="D43" s="19"/>
      <c r="E43" s="130">
        <v>41</v>
      </c>
      <c r="F43" s="94">
        <f t="shared" si="4"/>
        <v>464150.96500000003</v>
      </c>
      <c r="G43" s="1053">
        <f>LF!G43+FF!G43+PrF!G43+FSS!G43+PřF!G43+FI!G43+PdF!G43+FSpS!G43+ESF!G43</f>
        <v>461469.96500000003</v>
      </c>
      <c r="H43" s="794">
        <f>LF!H43+FF!H43+PrF!H43+FSS!H43+PřF!H43+FI!H43+PdF!H43+FSpS!H43+ESF!H43</f>
        <v>0</v>
      </c>
      <c r="I43" s="794">
        <f>LF!I43+FF!I43+PrF!I43+FSS!I43+PřF!I43+FI!I43+PdF!I43+FSpS!I43+ESF!I43</f>
        <v>2681</v>
      </c>
      <c r="J43" s="794">
        <f>LF!J43+FF!J43+PrF!J43+FSS!J43+PřF!J43+FI!J43+PdF!J43+FSpS!J43+ESF!J43</f>
        <v>0</v>
      </c>
      <c r="K43" s="794"/>
      <c r="L43" s="794">
        <f>LF!L43+FF!L43+PrF!L43+FSS!L43+PřF!L43+FI!L43+PdF!L43+FSpS!L43+ESF!L43</f>
        <v>0</v>
      </c>
      <c r="M43" s="1054">
        <f>LF!M43+FF!M43+PrF!M43+FSS!M43+PřF!M43+FI!M43+PdF!M43+FSpS!M43+ESF!M43</f>
        <v>0</v>
      </c>
      <c r="N43" s="125"/>
      <c r="O43" s="67"/>
      <c r="P43" s="367"/>
      <c r="Q43" s="110"/>
      <c r="R43" s="94">
        <f>LF!R43+FF!R43+PrF!R43+FSS!R43+PřF!R43+FI!R43+PdF!R43+FSpS!R43+ESF!R43</f>
        <v>471328.05324999994</v>
      </c>
      <c r="S43" s="214"/>
      <c r="T43" s="214"/>
    </row>
    <row r="44" spans="1:20" s="14" customFormat="1">
      <c r="A44" s="11"/>
      <c r="B44" s="19" t="s">
        <v>59</v>
      </c>
      <c r="C44" s="19"/>
      <c r="D44" s="19"/>
      <c r="E44" s="130">
        <v>42</v>
      </c>
      <c r="F44" s="94">
        <f t="shared" si="4"/>
        <v>169128</v>
      </c>
      <c r="G44" s="1053">
        <f>LF!G44+FF!G44+PrF!G44+FSS!G44+PřF!G44+FI!G44+PdF!G44+FSpS!G44+ESF!G44</f>
        <v>3791</v>
      </c>
      <c r="H44" s="794">
        <f>LF!H44+FF!H44+PrF!H44+FSS!H44+PřF!H44+FI!H44+PdF!H44+FSpS!H44+ESF!H44</f>
        <v>90760</v>
      </c>
      <c r="I44" s="794">
        <f>LF!I44+FF!I44+PrF!I44+FSS!I44+PřF!I44+FI!I44+PdF!I44+FSpS!I44+ESF!I44</f>
        <v>0</v>
      </c>
      <c r="J44" s="794">
        <f>LF!J44+FF!J44+PrF!J44+FSS!J44+PřF!J44+FI!J44+PdF!J44+FSpS!J44+ESF!J44</f>
        <v>3275</v>
      </c>
      <c r="K44" s="794"/>
      <c r="L44" s="794">
        <f>LF!L44+FF!L44+PrF!L44+FSS!L44+PřF!L44+FI!L44+PdF!L44+FSpS!L44+ESF!L44</f>
        <v>18386</v>
      </c>
      <c r="M44" s="1054">
        <f>LF!M44+FF!M44+PrF!M44+FSS!M44+PřF!M44+FI!M44+PdF!M44+FSpS!M44+ESF!M44</f>
        <v>52916</v>
      </c>
      <c r="N44" s="125"/>
      <c r="O44" s="67"/>
      <c r="P44" s="367"/>
      <c r="Q44" s="110"/>
      <c r="R44" s="94">
        <f>LF!R44+FF!R44+PrF!R44+FSS!R44+PřF!R44+FI!R44+PdF!R44+FSpS!R44+ESF!R44</f>
        <v>170777.44756</v>
      </c>
      <c r="S44" s="214"/>
      <c r="T44" s="214"/>
    </row>
    <row r="45" spans="1:20" s="14" customFormat="1">
      <c r="A45" s="24"/>
      <c r="B45" s="25" t="s">
        <v>47</v>
      </c>
      <c r="C45" s="25"/>
      <c r="D45" s="25"/>
      <c r="E45" s="131">
        <v>43</v>
      </c>
      <c r="F45" s="160">
        <f t="shared" si="4"/>
        <v>37750</v>
      </c>
      <c r="G45" s="1060">
        <f>LF!G45+FF!G45+PrF!G45+FSS!G45+PřF!G45+FI!G45+PdF!G45+FSpS!G45+ESF!G45</f>
        <v>37750</v>
      </c>
      <c r="H45" s="1061">
        <f>LF!H45+FF!H45+PrF!H45+FSS!H45+PřF!H45+FI!H45+PdF!H45+FSpS!H45+ESF!H45</f>
        <v>0</v>
      </c>
      <c r="I45" s="1061">
        <f>LF!I45+FF!I45+PrF!I45+FSS!I45+PřF!I45+FI!I45+PdF!I45+FSpS!I45+ESF!I45</f>
        <v>0</v>
      </c>
      <c r="J45" s="1061">
        <f>LF!J45+FF!J45+PrF!J45+FSS!J45+PřF!J45+FI!J45+PdF!J45+FSpS!J45+ESF!J45</f>
        <v>0</v>
      </c>
      <c r="K45" s="1061"/>
      <c r="L45" s="1061">
        <f>LF!L45+FF!L45+PrF!L45+FSS!L45+PřF!L45+FI!L45+PdF!L45+FSpS!L45+ESF!L45</f>
        <v>0</v>
      </c>
      <c r="M45" s="1062">
        <f>LF!M45+FF!M45+PrF!M45+FSS!M45+PřF!M45+FI!M45+PdF!M45+FSpS!M45+ESF!M45</f>
        <v>0</v>
      </c>
      <c r="N45" s="269"/>
      <c r="O45" s="75"/>
      <c r="P45" s="368"/>
      <c r="Q45" s="111"/>
      <c r="R45" s="160">
        <f>LF!R45+FF!R45+PrF!R45+FSS!R45+PřF!R45+FI!R45+PdF!R45+FSpS!R45+ESF!R45</f>
        <v>44541.908479999998</v>
      </c>
      <c r="S45" s="214"/>
      <c r="T45" s="214"/>
    </row>
    <row r="46" spans="1:20" s="14" customFormat="1" ht="14" thickBot="1">
      <c r="A46" s="27" t="s">
        <v>60</v>
      </c>
      <c r="B46" s="28"/>
      <c r="C46" s="28"/>
      <c r="D46" s="28"/>
      <c r="E46" s="129">
        <v>44</v>
      </c>
      <c r="F46" s="161">
        <f>F29+F34+F38+F43+F44+F45-F4-F27</f>
        <v>14102.828000000212</v>
      </c>
      <c r="G46" s="1063">
        <f>G29+G34+G38+G43+G45-G4-G27</f>
        <v>10311.826999999583</v>
      </c>
      <c r="H46" s="261">
        <f>H29+H34+H38+H43+H44+H45-H4-H27</f>
        <v>0</v>
      </c>
      <c r="I46" s="261">
        <f>I29+I34+I38+I43+I44+I45-I4-I27</f>
        <v>1.0000000002037268E-3</v>
      </c>
      <c r="J46" s="261">
        <f>J29+J34+J38+J43+J44+J45-J4-J27</f>
        <v>0</v>
      </c>
      <c r="K46" s="261"/>
      <c r="L46" s="261"/>
      <c r="M46" s="1064">
        <f>M29+M34+M38+M43+M44+M45-M4-M27</f>
        <v>0</v>
      </c>
      <c r="N46" s="78"/>
      <c r="O46" s="78">
        <f>O29+O34+O38+O43+O44+O45-O4-O27</f>
        <v>0</v>
      </c>
      <c r="P46" s="349"/>
      <c r="Q46" s="78">
        <f>Q29+Q34+Q38+Q43+Q44+Q45-Q4-Q27</f>
        <v>0</v>
      </c>
      <c r="R46" s="161">
        <f>R29+R34+R38+R43+R44+R45-R4-R27</f>
        <v>50585.086260001219</v>
      </c>
      <c r="S46" s="214"/>
      <c r="T46" s="211"/>
    </row>
    <row r="47" spans="1:20" ht="14" thickBot="1">
      <c r="A47" s="22" t="s">
        <v>61</v>
      </c>
      <c r="B47" s="23"/>
      <c r="C47" s="23"/>
      <c r="D47" s="23"/>
      <c r="E47" s="132">
        <v>45</v>
      </c>
      <c r="F47" s="157">
        <f t="shared" ref="F47:O47" si="5">F28-F3</f>
        <v>16485.820999999531</v>
      </c>
      <c r="G47" s="446">
        <f t="shared" si="5"/>
        <v>16485.827000000048</v>
      </c>
      <c r="H47" s="52">
        <f t="shared" si="5"/>
        <v>0</v>
      </c>
      <c r="I47" s="52">
        <f t="shared" si="5"/>
        <v>-5.9999999939464033E-3</v>
      </c>
      <c r="J47" s="52">
        <f t="shared" si="5"/>
        <v>0</v>
      </c>
      <c r="K47" s="52">
        <f t="shared" si="5"/>
        <v>0</v>
      </c>
      <c r="L47" s="52">
        <f t="shared" si="5"/>
        <v>0</v>
      </c>
      <c r="M47" s="1057">
        <f t="shared" si="5"/>
        <v>0</v>
      </c>
      <c r="N47" s="404">
        <f t="shared" si="5"/>
        <v>0</v>
      </c>
      <c r="O47" s="404">
        <f t="shared" si="5"/>
        <v>0</v>
      </c>
      <c r="P47" s="53"/>
      <c r="Q47" s="53">
        <f>Q28-Q3</f>
        <v>0</v>
      </c>
      <c r="R47" s="157">
        <f>R28-R3</f>
        <v>50591.475420000032</v>
      </c>
    </row>
    <row r="48" spans="1:20" ht="15.75" customHeight="1">
      <c r="A48" s="29"/>
      <c r="B48" s="29"/>
      <c r="C48" s="29"/>
      <c r="D48" s="29"/>
      <c r="E48" s="1300" t="s">
        <v>207</v>
      </c>
      <c r="H48" s="1298">
        <f>LF!H48+FF!H48+PrF!H48+FSS!H48+PřF!H48+FI!H48+PdF!H48+FSpS!H48+ESF!H48</f>
        <v>442909.18231</v>
      </c>
      <c r="I48" s="1298">
        <f>LF!I48+FF!I48+PrF!I48+FSS!I48+PřF!I48+FI!I48+PdF!I48+FSpS!I48+ESF!I48</f>
        <v>50442.208220000008</v>
      </c>
      <c r="J48" s="1298">
        <f>LF!J48+FF!J48+PrF!J48+FSS!J48+PřF!J48+FI!J48+PdF!J48+FSpS!J48+ESF!J48</f>
        <v>30812.053949999998</v>
      </c>
      <c r="K48" s="1298">
        <f>LF!K48+FF!K48+PrF!K48+FSS!K48+PřF!K48+FI!K48+PdF!K48+FSpS!K48+ESF!K48</f>
        <v>85109.730909999998</v>
      </c>
      <c r="L48" s="1298">
        <f>LF!L48+FF!L48+PrF!L48+FSS!L48+PřF!L48+FI!L48+PdF!L48+FSpS!L48+ESF!L48</f>
        <v>29442.590709999997</v>
      </c>
      <c r="M48" s="1298">
        <f>LF!M48+FF!M48+PrF!M48+FSS!M48+PřF!M48+FI!M48+PdF!M48+FSpS!M48+ESF!M48</f>
        <v>102436.96637000001</v>
      </c>
    </row>
    <row r="49" spans="1:20" s="29" customFormat="1" ht="11.25" customHeight="1">
      <c r="E49" s="30"/>
      <c r="G49" s="34"/>
      <c r="H49" s="34"/>
      <c r="I49" s="34"/>
      <c r="J49" s="1329"/>
      <c r="K49" s="1329"/>
      <c r="L49" s="1329"/>
      <c r="M49" s="1329"/>
      <c r="N49" s="199"/>
      <c r="O49" s="737"/>
      <c r="P49" s="516"/>
      <c r="Q49" s="516"/>
      <c r="R49" s="457"/>
      <c r="S49" s="214"/>
      <c r="T49" s="211"/>
    </row>
    <row r="50" spans="1:20" s="31" customFormat="1" ht="11">
      <c r="E50" s="32"/>
      <c r="G50" s="47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211"/>
    </row>
    <row r="51" spans="1:20" s="29" customFormat="1" ht="11">
      <c r="A51" s="31"/>
      <c r="B51" s="31"/>
      <c r="C51" s="31"/>
      <c r="D51" s="31"/>
      <c r="E51" s="30"/>
      <c r="G51" s="34"/>
      <c r="H51" s="34"/>
      <c r="I51" s="34"/>
      <c r="J51" s="34"/>
      <c r="K51" s="34"/>
      <c r="L51" s="34"/>
      <c r="M51" s="34"/>
      <c r="N51" s="34">
        <f>N50/1000</f>
        <v>0</v>
      </c>
      <c r="O51" s="34">
        <f>O50/1000</f>
        <v>0</v>
      </c>
      <c r="P51" s="34">
        <f>P50/1000</f>
        <v>0</v>
      </c>
      <c r="Q51" s="34">
        <f>Q50/1000</f>
        <v>0</v>
      </c>
      <c r="R51" s="34"/>
      <c r="S51" s="34"/>
      <c r="T51" s="211"/>
    </row>
    <row r="52" spans="1:20" s="34" customFormat="1" ht="11">
      <c r="A52" s="31"/>
      <c r="B52" s="31"/>
      <c r="C52" s="31"/>
      <c r="D52" s="31"/>
      <c r="E52" s="33"/>
      <c r="F52" s="29"/>
      <c r="T52" s="214"/>
    </row>
    <row r="53" spans="1:20" s="34" customFormat="1" ht="11">
      <c r="A53" s="31"/>
      <c r="B53" s="31"/>
      <c r="C53" s="31"/>
      <c r="D53" s="31"/>
      <c r="E53" s="33"/>
      <c r="F53" s="29"/>
      <c r="T53" s="214"/>
    </row>
    <row r="54" spans="1:20" s="34" customFormat="1" ht="11">
      <c r="A54" s="31"/>
      <c r="B54" s="31"/>
      <c r="C54" s="31"/>
      <c r="D54" s="31"/>
      <c r="E54" s="33"/>
      <c r="F54" s="29"/>
      <c r="O54" s="425"/>
      <c r="P54" s="212"/>
      <c r="Q54" s="334"/>
      <c r="R54" s="29"/>
      <c r="S54" s="214"/>
      <c r="T54" s="214"/>
    </row>
  </sheetData>
  <mergeCells count="6">
    <mergeCell ref="J49:M49"/>
    <mergeCell ref="T1:T2"/>
    <mergeCell ref="A1:D1"/>
    <mergeCell ref="C2:D2"/>
    <mergeCell ref="S1:S2"/>
    <mergeCell ref="H1:M1"/>
  </mergeCells>
  <phoneticPr fontId="0" type="noConversion"/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85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showGridLines="0" topLeftCell="A13" workbookViewId="0">
      <selection activeCell="S45" sqref="S45"/>
    </sheetView>
  </sheetViews>
  <sheetFormatPr baseColWidth="10" defaultColWidth="8.7109375" defaultRowHeight="13" x14ac:dyDescent="0"/>
  <cols>
    <col min="4" max="4" width="28" customWidth="1"/>
    <col min="5" max="5" width="5.42578125" customWidth="1"/>
    <col min="6" max="7" width="9" customWidth="1"/>
    <col min="8" max="8" width="6.140625" customWidth="1"/>
    <col min="9" max="9" width="7.42578125" customWidth="1"/>
    <col min="10" max="11" width="6.140625" customWidth="1"/>
    <col min="12" max="12" width="6.85546875" customWidth="1"/>
    <col min="13" max="13" width="6.140625" customWidth="1"/>
    <col min="14" max="17" width="0" hidden="1" customWidth="1"/>
    <col min="18" max="18" width="11.140625" style="29" customWidth="1"/>
    <col min="19" max="19" width="7" style="210" customWidth="1"/>
    <col min="20" max="20" width="8.7109375" style="210" customWidth="1"/>
    <col min="21" max="21" width="7.42578125" style="210" customWidth="1"/>
    <col min="22" max="22" width="9.7109375" style="210" customWidth="1"/>
  </cols>
  <sheetData>
    <row r="1" spans="1:22" ht="16">
      <c r="A1" s="1319" t="s">
        <v>200</v>
      </c>
      <c r="B1" s="1334"/>
      <c r="C1" s="1334"/>
      <c r="D1" s="1335"/>
      <c r="E1" s="1"/>
      <c r="F1" s="472" t="s">
        <v>0</v>
      </c>
      <c r="G1" s="503" t="s">
        <v>187</v>
      </c>
      <c r="H1" s="1323" t="s">
        <v>3</v>
      </c>
      <c r="I1" s="1323"/>
      <c r="J1" s="1323"/>
      <c r="K1" s="1323"/>
      <c r="L1" s="1323"/>
      <c r="M1" s="1324"/>
      <c r="N1" s="141" t="s">
        <v>1</v>
      </c>
      <c r="O1" s="467" t="s">
        <v>4</v>
      </c>
      <c r="P1" s="42" t="s">
        <v>132</v>
      </c>
      <c r="Q1" s="42" t="s">
        <v>133</v>
      </c>
      <c r="R1" s="472" t="s">
        <v>4</v>
      </c>
      <c r="S1" s="1078"/>
      <c r="T1" s="1046"/>
      <c r="V1" s="1015"/>
    </row>
    <row r="2" spans="1:22" ht="15" customHeight="1" thickBot="1">
      <c r="A2" s="240" t="s">
        <v>122</v>
      </c>
      <c r="B2" s="4"/>
      <c r="C2" s="1325" t="s">
        <v>180</v>
      </c>
      <c r="D2" s="1326"/>
      <c r="E2" s="5" t="s">
        <v>5</v>
      </c>
      <c r="F2" s="473">
        <v>2014</v>
      </c>
      <c r="G2" s="504" t="s">
        <v>8</v>
      </c>
      <c r="H2" s="44" t="s">
        <v>9</v>
      </c>
      <c r="I2" s="45" t="s">
        <v>10</v>
      </c>
      <c r="J2" s="245" t="s">
        <v>11</v>
      </c>
      <c r="K2" s="1225" t="s">
        <v>204</v>
      </c>
      <c r="L2" s="207" t="s">
        <v>121</v>
      </c>
      <c r="M2" s="43" t="s">
        <v>12</v>
      </c>
      <c r="N2" s="473" t="s">
        <v>7</v>
      </c>
      <c r="O2" s="468">
        <v>2011</v>
      </c>
      <c r="P2" s="46"/>
      <c r="Q2" s="46"/>
      <c r="R2" s="473">
        <v>2013</v>
      </c>
      <c r="S2" s="1078"/>
      <c r="T2" s="1046"/>
    </row>
    <row r="3" spans="1:22" ht="14" thickBot="1">
      <c r="A3" s="8" t="s">
        <v>13</v>
      </c>
      <c r="B3" s="9"/>
      <c r="C3" s="9"/>
      <c r="D3" s="9"/>
      <c r="E3" s="10">
        <v>1</v>
      </c>
      <c r="F3" s="157">
        <f>SUM(F5:F27)</f>
        <v>664820</v>
      </c>
      <c r="G3" s="493">
        <f t="shared" ref="G3:O3" si="0">SUM(G5:G27)</f>
        <v>602043</v>
      </c>
      <c r="H3" s="796">
        <f t="shared" si="0"/>
        <v>2000</v>
      </c>
      <c r="I3" s="208">
        <f t="shared" si="0"/>
        <v>59677</v>
      </c>
      <c r="J3" s="1233">
        <f>SUM(J5:J27)</f>
        <v>0</v>
      </c>
      <c r="K3" s="1233">
        <f>SUM(K5:K27)</f>
        <v>0</v>
      </c>
      <c r="L3" s="208">
        <f>SUM(L5:L27)</f>
        <v>1100</v>
      </c>
      <c r="M3" s="411">
        <f t="shared" si="0"/>
        <v>0</v>
      </c>
      <c r="N3" s="157">
        <f t="shared" si="0"/>
        <v>0</v>
      </c>
      <c r="O3" s="157">
        <f t="shared" si="0"/>
        <v>0</v>
      </c>
      <c r="P3" s="1234">
        <f>IF(F3=0,0,O3/F3)</f>
        <v>0</v>
      </c>
      <c r="Q3" s="779">
        <f>SUM(Q5:Q27)</f>
        <v>0</v>
      </c>
      <c r="R3" s="157">
        <f>SUM(R5:R27)</f>
        <v>497022.40066999994</v>
      </c>
      <c r="S3" s="478"/>
      <c r="T3" s="695"/>
    </row>
    <row r="4" spans="1:22" s="1097" customFormat="1">
      <c r="A4" s="1084" t="s">
        <v>14</v>
      </c>
      <c r="B4" s="1085" t="s">
        <v>15</v>
      </c>
      <c r="C4" s="1085"/>
      <c r="D4" s="1085"/>
      <c r="E4" s="1086">
        <v>2</v>
      </c>
      <c r="F4" s="158">
        <f t="shared" ref="F4:M4" si="1">SUM(F5:F15)</f>
        <v>194869</v>
      </c>
      <c r="G4" s="1235">
        <f>SUM(G5:G15)</f>
        <v>186409</v>
      </c>
      <c r="H4" s="797">
        <v>2000</v>
      </c>
      <c r="I4" s="782">
        <f t="shared" si="1"/>
        <v>5360</v>
      </c>
      <c r="J4" s="1236">
        <f t="shared" si="1"/>
        <v>0</v>
      </c>
      <c r="K4" s="1236">
        <f>SUM(K5:K15)</f>
        <v>0</v>
      </c>
      <c r="L4" s="782">
        <f t="shared" si="1"/>
        <v>1100</v>
      </c>
      <c r="M4" s="780">
        <f t="shared" si="1"/>
        <v>0</v>
      </c>
      <c r="N4" s="158"/>
      <c r="O4" s="1237">
        <f>SUM(O5:O15)</f>
        <v>0</v>
      </c>
      <c r="P4" s="1238">
        <f>IF(F4=0,0,O4/F4)</f>
        <v>0</v>
      </c>
      <c r="Q4" s="158">
        <f>SUM(Q5:Q15)</f>
        <v>0</v>
      </c>
      <c r="R4" s="158">
        <f>SUM(R5:R15)</f>
        <v>165232.55786999999</v>
      </c>
      <c r="S4" s="1020"/>
      <c r="T4" s="1020"/>
      <c r="U4" s="1096"/>
      <c r="V4" s="1096"/>
    </row>
    <row r="5" spans="1:22" s="1097" customFormat="1">
      <c r="A5" s="36"/>
      <c r="B5" s="37"/>
      <c r="C5" s="37" t="s">
        <v>16</v>
      </c>
      <c r="D5" s="38" t="s">
        <v>17</v>
      </c>
      <c r="E5" s="39">
        <v>3</v>
      </c>
      <c r="F5" s="1239">
        <f t="shared" ref="F5:F27" si="2">SUM(G5:M5)</f>
        <v>3000</v>
      </c>
      <c r="G5" s="1240">
        <v>1550</v>
      </c>
      <c r="H5" s="1241"/>
      <c r="I5" s="1242">
        <v>1450</v>
      </c>
      <c r="J5" s="1243"/>
      <c r="K5" s="1243"/>
      <c r="L5" s="1242"/>
      <c r="M5" s="1244"/>
      <c r="N5" s="1239"/>
      <c r="O5" s="1245"/>
      <c r="P5" s="1246"/>
      <c r="Q5" s="1247"/>
      <c r="R5" s="1172">
        <v>25845.868010000002</v>
      </c>
      <c r="S5" s="1104"/>
      <c r="T5" s="1104"/>
      <c r="U5" s="1096"/>
      <c r="V5" s="1096"/>
    </row>
    <row r="6" spans="1:22" s="1097" customFormat="1">
      <c r="A6" s="36"/>
      <c r="B6" s="37"/>
      <c r="C6" s="37"/>
      <c r="D6" s="38" t="s">
        <v>18</v>
      </c>
      <c r="E6" s="39">
        <v>4</v>
      </c>
      <c r="F6" s="1239">
        <f t="shared" si="2"/>
        <v>250</v>
      </c>
      <c r="G6" s="1248">
        <v>250</v>
      </c>
      <c r="H6" s="1241"/>
      <c r="I6" s="1242"/>
      <c r="J6" s="1243"/>
      <c r="K6" s="1243"/>
      <c r="L6" s="1242"/>
      <c r="M6" s="1244"/>
      <c r="N6" s="1239"/>
      <c r="O6" s="1245"/>
      <c r="P6" s="1246"/>
      <c r="Q6" s="1247"/>
      <c r="R6" s="1172">
        <v>1072.173</v>
      </c>
      <c r="S6" s="1104"/>
      <c r="T6" s="1104"/>
      <c r="U6" s="1096"/>
      <c r="V6" s="1096"/>
    </row>
    <row r="7" spans="1:22" s="1097" customFormat="1">
      <c r="A7" s="36"/>
      <c r="B7" s="37"/>
      <c r="C7" s="37"/>
      <c r="D7" s="38" t="s">
        <v>19</v>
      </c>
      <c r="E7" s="39">
        <v>5</v>
      </c>
      <c r="F7" s="1239">
        <f t="shared" si="2"/>
        <v>1050</v>
      </c>
      <c r="G7" s="1249">
        <v>540</v>
      </c>
      <c r="H7" s="1241"/>
      <c r="I7" s="1242">
        <v>510</v>
      </c>
      <c r="J7" s="1243"/>
      <c r="K7" s="1243"/>
      <c r="L7" s="1250"/>
      <c r="M7" s="1244"/>
      <c r="N7" s="1239"/>
      <c r="O7" s="1245"/>
      <c r="P7" s="1246"/>
      <c r="Q7" s="1247"/>
      <c r="R7" s="1172">
        <v>9171.0536499999998</v>
      </c>
      <c r="S7" s="1104"/>
      <c r="T7" s="1104"/>
      <c r="U7" s="1096"/>
      <c r="V7" s="1096"/>
    </row>
    <row r="8" spans="1:22" s="1097" customFormat="1">
      <c r="A8" s="36"/>
      <c r="B8" s="37"/>
      <c r="C8" s="37"/>
      <c r="D8" s="38" t="s">
        <v>20</v>
      </c>
      <c r="E8" s="39">
        <v>6</v>
      </c>
      <c r="F8" s="1239">
        <f t="shared" si="2"/>
        <v>12100</v>
      </c>
      <c r="G8" s="1248">
        <v>12100</v>
      </c>
      <c r="H8" s="1241"/>
      <c r="I8" s="1242"/>
      <c r="J8" s="1243"/>
      <c r="K8" s="1243"/>
      <c r="L8" s="1242"/>
      <c r="M8" s="1244"/>
      <c r="N8" s="1239"/>
      <c r="O8" s="1245"/>
      <c r="P8" s="1246"/>
      <c r="Q8" s="1251"/>
      <c r="R8" s="1172">
        <v>11243.090910000001</v>
      </c>
      <c r="S8" s="1104"/>
      <c r="T8" s="1104"/>
      <c r="U8" s="1096"/>
      <c r="V8" s="1096"/>
    </row>
    <row r="9" spans="1:22" s="1097" customFormat="1">
      <c r="A9" s="36"/>
      <c r="B9" s="37"/>
      <c r="C9" s="37"/>
      <c r="D9" s="38" t="s">
        <v>21</v>
      </c>
      <c r="E9" s="39">
        <v>7</v>
      </c>
      <c r="F9" s="1239">
        <f t="shared" si="2"/>
        <v>1500</v>
      </c>
      <c r="G9" s="1248">
        <v>1500</v>
      </c>
      <c r="H9" s="1241"/>
      <c r="I9" s="1242"/>
      <c r="J9" s="1243"/>
      <c r="K9" s="1243"/>
      <c r="L9" s="1242"/>
      <c r="M9" s="1244"/>
      <c r="N9" s="1239"/>
      <c r="O9" s="1245"/>
      <c r="P9" s="1246"/>
      <c r="Q9" s="1252"/>
      <c r="R9" s="1172">
        <v>4183.8152499999997</v>
      </c>
      <c r="S9" s="1104"/>
      <c r="T9" s="1104"/>
      <c r="U9" s="1096"/>
      <c r="V9" s="1096"/>
    </row>
    <row r="10" spans="1:22" s="1097" customFormat="1">
      <c r="A10" s="36"/>
      <c r="B10" s="37"/>
      <c r="C10" s="37"/>
      <c r="D10" s="38" t="s">
        <v>22</v>
      </c>
      <c r="E10" s="39">
        <v>8</v>
      </c>
      <c r="F10" s="1239">
        <f t="shared" si="2"/>
        <v>3500</v>
      </c>
      <c r="G10" s="1248"/>
      <c r="H10" s="1241">
        <v>500</v>
      </c>
      <c r="I10" s="1242">
        <v>3000</v>
      </c>
      <c r="J10" s="1243"/>
      <c r="K10" s="1243"/>
      <c r="L10" s="1242"/>
      <c r="M10" s="1244"/>
      <c r="N10" s="1239"/>
      <c r="O10" s="1245"/>
      <c r="P10" s="1246"/>
      <c r="Q10" s="1253"/>
      <c r="R10" s="1172">
        <v>10838.108960000001</v>
      </c>
      <c r="S10" s="1104"/>
      <c r="T10" s="1104"/>
      <c r="U10" s="1096"/>
      <c r="V10" s="1096"/>
    </row>
    <row r="11" spans="1:22" s="1097" customFormat="1">
      <c r="A11" s="36"/>
      <c r="B11" s="37"/>
      <c r="C11" s="37"/>
      <c r="D11" s="38" t="s">
        <v>23</v>
      </c>
      <c r="E11" s="39">
        <v>9</v>
      </c>
      <c r="F11" s="1239">
        <f t="shared" si="2"/>
        <v>1500</v>
      </c>
      <c r="G11" s="1248"/>
      <c r="H11" s="1241">
        <v>1500</v>
      </c>
      <c r="I11" s="1242"/>
      <c r="J11" s="1243"/>
      <c r="K11" s="1243"/>
      <c r="L11" s="1242"/>
      <c r="M11" s="1244"/>
      <c r="N11" s="1239"/>
      <c r="O11" s="1245"/>
      <c r="P11" s="1246"/>
      <c r="Q11" s="1251"/>
      <c r="R11" s="1172">
        <v>6321.08763</v>
      </c>
      <c r="S11" s="1104"/>
      <c r="T11" s="1104"/>
      <c r="U11" s="1096"/>
      <c r="V11" s="1096"/>
    </row>
    <row r="12" spans="1:22" s="1097" customFormat="1">
      <c r="A12" s="36"/>
      <c r="B12" s="37"/>
      <c r="C12" s="37"/>
      <c r="D12" s="38" t="s">
        <v>24</v>
      </c>
      <c r="E12" s="39">
        <v>10</v>
      </c>
      <c r="F12" s="1239">
        <f t="shared" si="2"/>
        <v>1000</v>
      </c>
      <c r="G12" s="1248">
        <v>600</v>
      </c>
      <c r="H12" s="1241"/>
      <c r="I12" s="1242">
        <v>400</v>
      </c>
      <c r="J12" s="1243"/>
      <c r="K12" s="1243"/>
      <c r="L12" s="1242"/>
      <c r="M12" s="1244"/>
      <c r="N12" s="1239"/>
      <c r="O12" s="1245"/>
      <c r="P12" s="1246"/>
      <c r="Q12" s="1239"/>
      <c r="R12" s="1172">
        <v>957.34168</v>
      </c>
      <c r="S12" s="1104"/>
      <c r="T12" s="1104"/>
      <c r="U12" s="1096"/>
      <c r="V12" s="1096"/>
    </row>
    <row r="13" spans="1:22" s="1097" customFormat="1">
      <c r="A13" s="36"/>
      <c r="B13" s="37"/>
      <c r="C13" s="37"/>
      <c r="D13" s="38" t="s">
        <v>25</v>
      </c>
      <c r="E13" s="39">
        <v>11</v>
      </c>
      <c r="F13" s="1239">
        <f t="shared" si="2"/>
        <v>138000</v>
      </c>
      <c r="G13" s="1248">
        <v>138000</v>
      </c>
      <c r="H13" s="1241"/>
      <c r="I13" s="1242"/>
      <c r="J13" s="1243"/>
      <c r="K13" s="1243"/>
      <c r="L13" s="1242"/>
      <c r="M13" s="1244"/>
      <c r="N13" s="1239"/>
      <c r="O13" s="1245"/>
      <c r="P13" s="1246"/>
      <c r="Q13" s="1247"/>
      <c r="R13" s="1172">
        <v>116671.35145</v>
      </c>
      <c r="S13" s="1104"/>
      <c r="T13" s="1104"/>
      <c r="U13" s="1096"/>
      <c r="V13" s="1096"/>
    </row>
    <row r="14" spans="1:22" s="1097" customFormat="1">
      <c r="A14" s="36"/>
      <c r="B14" s="37"/>
      <c r="C14" s="37"/>
      <c r="D14" s="38" t="s">
        <v>26</v>
      </c>
      <c r="E14" s="39">
        <v>12</v>
      </c>
      <c r="F14" s="1239">
        <f t="shared" si="2"/>
        <v>0</v>
      </c>
      <c r="G14" s="1248"/>
      <c r="H14" s="1241"/>
      <c r="I14" s="1242"/>
      <c r="J14" s="1243"/>
      <c r="K14" s="1243"/>
      <c r="L14" s="1242"/>
      <c r="M14" s="1244"/>
      <c r="N14" s="1239"/>
      <c r="O14" s="1245"/>
      <c r="P14" s="1246"/>
      <c r="Q14" s="1239"/>
      <c r="R14" s="1172">
        <v>219</v>
      </c>
      <c r="S14" s="1104"/>
      <c r="T14" s="1104"/>
      <c r="U14" s="1096"/>
      <c r="V14" s="1096"/>
    </row>
    <row r="15" spans="1:22" s="1097" customFormat="1">
      <c r="A15" s="36"/>
      <c r="B15" s="37"/>
      <c r="C15" s="38"/>
      <c r="D15" s="38" t="s">
        <v>27</v>
      </c>
      <c r="E15" s="39">
        <v>13</v>
      </c>
      <c r="F15" s="1239">
        <f t="shared" si="2"/>
        <v>32969</v>
      </c>
      <c r="G15" s="1248">
        <v>31869</v>
      </c>
      <c r="H15" s="1241"/>
      <c r="I15" s="1242"/>
      <c r="J15" s="1243"/>
      <c r="K15" s="1243"/>
      <c r="L15" s="1250">
        <v>1100</v>
      </c>
      <c r="M15" s="1244"/>
      <c r="N15" s="1239"/>
      <c r="O15" s="1245"/>
      <c r="P15" s="1246"/>
      <c r="Q15" s="1239"/>
      <c r="R15" s="1172">
        <v>-21290.332670000003</v>
      </c>
      <c r="S15" s="1104"/>
      <c r="T15" s="1104"/>
      <c r="U15" s="1096"/>
      <c r="V15" s="1096"/>
    </row>
    <row r="16" spans="1:22" s="1097" customFormat="1">
      <c r="A16" s="1084"/>
      <c r="B16" s="1114" t="s">
        <v>28</v>
      </c>
      <c r="C16" s="1115"/>
      <c r="D16" s="1115"/>
      <c r="E16" s="1116">
        <v>14</v>
      </c>
      <c r="F16" s="94">
        <f t="shared" si="2"/>
        <v>0</v>
      </c>
      <c r="G16" s="804"/>
      <c r="H16" s="798"/>
      <c r="I16" s="794"/>
      <c r="J16" s="1254"/>
      <c r="K16" s="1254"/>
      <c r="L16" s="794"/>
      <c r="M16" s="791"/>
      <c r="N16" s="94"/>
      <c r="O16" s="386"/>
      <c r="P16" s="376"/>
      <c r="Q16" s="94"/>
      <c r="R16" s="1173">
        <v>0</v>
      </c>
      <c r="S16" s="1020"/>
      <c r="T16" s="1020"/>
      <c r="U16" s="1096"/>
      <c r="V16" s="1096"/>
    </row>
    <row r="17" spans="1:22" s="1097" customFormat="1">
      <c r="A17" s="1084"/>
      <c r="B17" s="1114" t="s">
        <v>30</v>
      </c>
      <c r="C17" s="1115"/>
      <c r="D17" s="1115"/>
      <c r="E17" s="1116">
        <v>15</v>
      </c>
      <c r="F17" s="94">
        <f t="shared" si="2"/>
        <v>0</v>
      </c>
      <c r="G17" s="804"/>
      <c r="H17" s="798"/>
      <c r="I17" s="794"/>
      <c r="J17" s="1254"/>
      <c r="K17" s="1254"/>
      <c r="L17" s="794"/>
      <c r="M17" s="791"/>
      <c r="N17" s="94"/>
      <c r="O17" s="386"/>
      <c r="P17" s="376"/>
      <c r="Q17" s="94"/>
      <c r="R17" s="1173">
        <v>3.3319999999999999</v>
      </c>
      <c r="S17" s="1020"/>
      <c r="T17" s="1020"/>
      <c r="U17" s="1096"/>
      <c r="V17" s="1096"/>
    </row>
    <row r="18" spans="1:22" s="1097" customFormat="1">
      <c r="A18" s="1084"/>
      <c r="B18" s="1125" t="s">
        <v>32</v>
      </c>
      <c r="C18" s="1126"/>
      <c r="D18" s="1126"/>
      <c r="E18" s="1127">
        <v>16</v>
      </c>
      <c r="F18" s="94">
        <f t="shared" si="2"/>
        <v>0</v>
      </c>
      <c r="G18" s="804"/>
      <c r="H18" s="798"/>
      <c r="I18" s="794"/>
      <c r="J18" s="1254"/>
      <c r="K18" s="1254"/>
      <c r="L18" s="794"/>
      <c r="M18" s="791"/>
      <c r="N18" s="94"/>
      <c r="O18" s="386"/>
      <c r="P18" s="376"/>
      <c r="Q18" s="94"/>
      <c r="R18" s="1173">
        <v>424</v>
      </c>
      <c r="S18" s="1020"/>
      <c r="T18" s="1020"/>
      <c r="U18" s="1096"/>
      <c r="V18" s="1096"/>
    </row>
    <row r="19" spans="1:22" s="1097" customFormat="1">
      <c r="A19" s="1084"/>
      <c r="B19" s="1125" t="s">
        <v>34</v>
      </c>
      <c r="C19" s="1126"/>
      <c r="D19" s="1126"/>
      <c r="E19" s="1127">
        <v>17</v>
      </c>
      <c r="F19" s="94">
        <f t="shared" si="2"/>
        <v>0</v>
      </c>
      <c r="G19" s="804"/>
      <c r="H19" s="798"/>
      <c r="I19" s="794"/>
      <c r="J19" s="1254"/>
      <c r="K19" s="1254"/>
      <c r="L19" s="794"/>
      <c r="M19" s="791"/>
      <c r="N19" s="94"/>
      <c r="O19" s="386"/>
      <c r="P19" s="376"/>
      <c r="Q19" s="94"/>
      <c r="R19" s="1173">
        <v>0</v>
      </c>
      <c r="S19" s="1020"/>
      <c r="T19" s="1020"/>
      <c r="U19" s="1096"/>
      <c r="V19" s="1096"/>
    </row>
    <row r="20" spans="1:22" s="1097" customFormat="1">
      <c r="A20" s="1084"/>
      <c r="B20" s="1125" t="s">
        <v>36</v>
      </c>
      <c r="C20" s="1125"/>
      <c r="D20" s="1125"/>
      <c r="E20" s="1127">
        <v>18</v>
      </c>
      <c r="F20" s="94">
        <f t="shared" si="2"/>
        <v>6864</v>
      </c>
      <c r="G20" s="804">
        <v>6864</v>
      </c>
      <c r="H20" s="798"/>
      <c r="I20" s="794"/>
      <c r="J20" s="1254"/>
      <c r="K20" s="1254"/>
      <c r="L20" s="794"/>
      <c r="M20" s="791"/>
      <c r="N20" s="94"/>
      <c r="O20" s="386"/>
      <c r="P20" s="376"/>
      <c r="Q20" s="94"/>
      <c r="R20" s="1173">
        <v>3506.7028100000002</v>
      </c>
      <c r="S20" s="1020"/>
      <c r="T20" s="1020"/>
      <c r="U20" s="1096"/>
      <c r="V20" s="1096"/>
    </row>
    <row r="21" spans="1:22" s="1097" customFormat="1">
      <c r="A21" s="525"/>
      <c r="B21" s="526" t="s">
        <v>158</v>
      </c>
      <c r="C21" s="526"/>
      <c r="D21" s="526"/>
      <c r="E21" s="527">
        <v>19</v>
      </c>
      <c r="F21" s="528">
        <f t="shared" si="2"/>
        <v>127479</v>
      </c>
      <c r="G21" s="754">
        <v>127479</v>
      </c>
      <c r="H21" s="798"/>
      <c r="I21" s="794"/>
      <c r="J21" s="1254"/>
      <c r="K21" s="1254"/>
      <c r="L21" s="794"/>
      <c r="M21" s="791"/>
      <c r="N21" s="528"/>
      <c r="O21" s="534"/>
      <c r="P21" s="535"/>
      <c r="Q21" s="528"/>
      <c r="R21" s="1173">
        <v>103881.55666</v>
      </c>
      <c r="S21" s="1020"/>
      <c r="T21" s="1020"/>
      <c r="U21" s="1096"/>
      <c r="V21" s="1096"/>
    </row>
    <row r="22" spans="1:22" s="1097" customFormat="1">
      <c r="A22" s="1084"/>
      <c r="B22" s="1125" t="s">
        <v>40</v>
      </c>
      <c r="C22" s="1125"/>
      <c r="D22" s="1125"/>
      <c r="E22" s="1127">
        <v>20</v>
      </c>
      <c r="F22" s="94">
        <f t="shared" si="2"/>
        <v>10712</v>
      </c>
      <c r="G22" s="1255">
        <v>10712</v>
      </c>
      <c r="H22" s="798"/>
      <c r="I22" s="794"/>
      <c r="J22" s="1254"/>
      <c r="K22" s="1254"/>
      <c r="L22" s="794"/>
      <c r="M22" s="791"/>
      <c r="N22" s="94"/>
      <c r="O22" s="386"/>
      <c r="P22" s="376"/>
      <c r="Q22" s="94"/>
      <c r="R22" s="1173">
        <v>7337.3483200000001</v>
      </c>
      <c r="S22" s="1020"/>
      <c r="T22" s="1020"/>
      <c r="U22" s="1096"/>
      <c r="V22" s="1096"/>
    </row>
    <row r="23" spans="1:22" s="1097" customFormat="1">
      <c r="A23" s="1084"/>
      <c r="B23" s="1125" t="s">
        <v>42</v>
      </c>
      <c r="C23" s="1125"/>
      <c r="D23" s="1125"/>
      <c r="E23" s="1127">
        <v>21</v>
      </c>
      <c r="F23" s="94">
        <f t="shared" si="2"/>
        <v>0</v>
      </c>
      <c r="G23" s="804"/>
      <c r="H23" s="798"/>
      <c r="I23" s="794"/>
      <c r="J23" s="1254"/>
      <c r="K23" s="1254"/>
      <c r="L23" s="794"/>
      <c r="M23" s="791"/>
      <c r="N23" s="94"/>
      <c r="O23" s="386"/>
      <c r="P23" s="376"/>
      <c r="Q23" s="94"/>
      <c r="R23" s="1173">
        <v>1361.6635100000001</v>
      </c>
      <c r="S23" s="1020"/>
      <c r="T23" s="1020"/>
      <c r="U23" s="1096"/>
      <c r="V23" s="1096"/>
    </row>
    <row r="24" spans="1:22" s="1097" customFormat="1">
      <c r="A24" s="1084"/>
      <c r="B24" s="1125" t="s">
        <v>43</v>
      </c>
      <c r="C24" s="1125"/>
      <c r="D24" s="1125"/>
      <c r="E24" s="1127">
        <v>22</v>
      </c>
      <c r="F24" s="94">
        <f t="shared" si="2"/>
        <v>66348</v>
      </c>
      <c r="G24" s="804">
        <v>64201</v>
      </c>
      <c r="H24" s="798"/>
      <c r="I24" s="794">
        <v>2147</v>
      </c>
      <c r="J24" s="1254"/>
      <c r="K24" s="1254"/>
      <c r="L24" s="794"/>
      <c r="M24" s="791"/>
      <c r="N24" s="94"/>
      <c r="O24" s="386"/>
      <c r="P24" s="376"/>
      <c r="Q24" s="94"/>
      <c r="R24" s="1173">
        <v>74841.951119999998</v>
      </c>
      <c r="S24" s="1020"/>
      <c r="T24" s="1020"/>
      <c r="U24" s="1096"/>
      <c r="V24" s="1096"/>
    </row>
    <row r="25" spans="1:22" s="1097" customFormat="1">
      <c r="A25" s="525"/>
      <c r="B25" s="526" t="s">
        <v>161</v>
      </c>
      <c r="C25" s="526"/>
      <c r="D25" s="526"/>
      <c r="E25" s="527">
        <v>23</v>
      </c>
      <c r="F25" s="528">
        <f t="shared" si="2"/>
        <v>237825</v>
      </c>
      <c r="G25" s="754">
        <v>185655</v>
      </c>
      <c r="H25" s="798"/>
      <c r="I25" s="794">
        <v>52170</v>
      </c>
      <c r="J25" s="1254"/>
      <c r="K25" s="1254"/>
      <c r="L25" s="794"/>
      <c r="M25" s="791"/>
      <c r="N25" s="528"/>
      <c r="O25" s="534"/>
      <c r="P25" s="535"/>
      <c r="Q25" s="528"/>
      <c r="R25" s="1173">
        <v>121295.00917</v>
      </c>
      <c r="S25" s="1020"/>
      <c r="T25" s="1020"/>
      <c r="U25" s="1096"/>
      <c r="V25" s="1096"/>
    </row>
    <row r="26" spans="1:22" s="1097" customFormat="1">
      <c r="A26" s="1084"/>
      <c r="B26" s="1125" t="s">
        <v>45</v>
      </c>
      <c r="C26" s="1125"/>
      <c r="D26" s="1125"/>
      <c r="E26" s="1127">
        <v>24</v>
      </c>
      <c r="F26" s="94">
        <f>SUM(G26:M26)</f>
        <v>17223</v>
      </c>
      <c r="G26" s="804">
        <v>17223</v>
      </c>
      <c r="H26" s="798"/>
      <c r="I26" s="794"/>
      <c r="J26" s="1254"/>
      <c r="K26" s="1254"/>
      <c r="L26" s="794"/>
      <c r="M26" s="791"/>
      <c r="N26" s="94"/>
      <c r="O26" s="386"/>
      <c r="P26" s="376"/>
      <c r="Q26" s="94"/>
      <c r="R26" s="1173">
        <v>17038.730489999998</v>
      </c>
      <c r="S26" s="1020"/>
      <c r="T26" s="1020"/>
      <c r="U26" s="1096"/>
      <c r="V26" s="1096"/>
    </row>
    <row r="27" spans="1:22" s="1097" customFormat="1" ht="14" thickBot="1">
      <c r="A27" s="1084"/>
      <c r="B27" s="1114" t="s">
        <v>47</v>
      </c>
      <c r="C27" s="1114"/>
      <c r="D27" s="1114"/>
      <c r="E27" s="1116">
        <v>25</v>
      </c>
      <c r="F27" s="94">
        <f t="shared" si="2"/>
        <v>3500</v>
      </c>
      <c r="G27" s="804">
        <v>3500</v>
      </c>
      <c r="H27" s="798"/>
      <c r="I27" s="794"/>
      <c r="J27" s="1254"/>
      <c r="K27" s="1254"/>
      <c r="L27" s="1256"/>
      <c r="M27" s="791"/>
      <c r="N27" s="94"/>
      <c r="O27" s="386"/>
      <c r="P27" s="376"/>
      <c r="Q27" s="160"/>
      <c r="R27" s="1173">
        <v>2099.5487200000002</v>
      </c>
      <c r="S27" s="1020"/>
      <c r="T27" s="1020"/>
      <c r="U27" s="1096"/>
      <c r="V27" s="1096"/>
    </row>
    <row r="28" spans="1:22" ht="14" thickBot="1">
      <c r="A28" s="22" t="s">
        <v>49</v>
      </c>
      <c r="B28" s="23"/>
      <c r="C28" s="23"/>
      <c r="D28" s="23"/>
      <c r="E28" s="10">
        <v>26</v>
      </c>
      <c r="F28" s="157">
        <f t="shared" ref="F28:O28" si="3">SUM(F29:F45)</f>
        <v>665570</v>
      </c>
      <c r="G28" s="493">
        <f t="shared" si="3"/>
        <v>602793</v>
      </c>
      <c r="H28" s="796">
        <f t="shared" si="3"/>
        <v>2000</v>
      </c>
      <c r="I28" s="208">
        <f t="shared" si="3"/>
        <v>59677</v>
      </c>
      <c r="J28" s="1233">
        <f t="shared" si="3"/>
        <v>0</v>
      </c>
      <c r="K28" s="1233">
        <f t="shared" si="3"/>
        <v>0</v>
      </c>
      <c r="L28" s="208">
        <f t="shared" si="3"/>
        <v>1100</v>
      </c>
      <c r="M28" s="411">
        <f t="shared" si="3"/>
        <v>0</v>
      </c>
      <c r="N28" s="157">
        <f t="shared" si="3"/>
        <v>0</v>
      </c>
      <c r="O28" s="157">
        <f t="shared" si="3"/>
        <v>0</v>
      </c>
      <c r="P28" s="1234">
        <f>IF(F28=0,0,O28/F28)</f>
        <v>0</v>
      </c>
      <c r="Q28" s="779">
        <f>SUM(Q29:Q45)</f>
        <v>0</v>
      </c>
      <c r="R28" s="1174">
        <v>502181.68832000002</v>
      </c>
      <c r="S28" s="478"/>
      <c r="T28" s="478"/>
    </row>
    <row r="29" spans="1:22" s="1097" customFormat="1">
      <c r="A29" s="1084" t="s">
        <v>14</v>
      </c>
      <c r="B29" s="1115" t="s">
        <v>50</v>
      </c>
      <c r="C29" s="1115"/>
      <c r="D29" s="1115"/>
      <c r="E29" s="1116">
        <v>27</v>
      </c>
      <c r="F29" s="94">
        <f t="shared" ref="F29:F45" si="4">SUM(G29:M29)</f>
        <v>5256</v>
      </c>
      <c r="G29" s="1275">
        <v>5256</v>
      </c>
      <c r="H29" s="797"/>
      <c r="I29" s="782"/>
      <c r="J29" s="1236"/>
      <c r="K29" s="1236"/>
      <c r="L29" s="782"/>
      <c r="M29" s="780"/>
      <c r="N29" s="158"/>
      <c r="O29" s="1237"/>
      <c r="P29" s="1238"/>
      <c r="Q29" s="158"/>
      <c r="R29" s="1173">
        <v>2029.54116</v>
      </c>
      <c r="S29" s="1020"/>
      <c r="T29" s="1274"/>
      <c r="U29" s="1096"/>
      <c r="V29" s="1096"/>
    </row>
    <row r="30" spans="1:22" s="1097" customFormat="1">
      <c r="A30" s="1084"/>
      <c r="B30" s="1114" t="s">
        <v>28</v>
      </c>
      <c r="C30" s="1114"/>
      <c r="D30" s="1114"/>
      <c r="E30" s="1116">
        <v>28</v>
      </c>
      <c r="F30" s="94">
        <f t="shared" si="4"/>
        <v>0</v>
      </c>
      <c r="G30" s="877"/>
      <c r="H30" s="401"/>
      <c r="I30" s="93"/>
      <c r="J30" s="243"/>
      <c r="K30" s="243"/>
      <c r="L30" s="93"/>
      <c r="M30" s="460"/>
      <c r="N30" s="405"/>
      <c r="O30" s="1257"/>
      <c r="P30" s="1258"/>
      <c r="Q30" s="405"/>
      <c r="R30" s="1173">
        <v>0</v>
      </c>
      <c r="S30" s="1020"/>
      <c r="T30" s="1020"/>
      <c r="U30" s="1096"/>
      <c r="V30" s="1096"/>
    </row>
    <row r="31" spans="1:22" s="1097" customFormat="1">
      <c r="A31" s="1084"/>
      <c r="B31" s="1114" t="s">
        <v>30</v>
      </c>
      <c r="C31" s="1114"/>
      <c r="D31" s="1114"/>
      <c r="E31" s="1116">
        <v>29</v>
      </c>
      <c r="F31" s="94">
        <f t="shared" si="4"/>
        <v>0</v>
      </c>
      <c r="G31" s="877"/>
      <c r="H31" s="401"/>
      <c r="I31" s="93"/>
      <c r="J31" s="243"/>
      <c r="K31" s="243"/>
      <c r="L31" s="93"/>
      <c r="M31" s="460"/>
      <c r="N31" s="405"/>
      <c r="O31" s="1257"/>
      <c r="P31" s="1258"/>
      <c r="Q31" s="405"/>
      <c r="R31" s="1173">
        <v>3.3319999999999999</v>
      </c>
      <c r="S31" s="1020"/>
      <c r="T31" s="1020"/>
      <c r="U31" s="1096"/>
      <c r="V31" s="1096"/>
    </row>
    <row r="32" spans="1:22" s="1097" customFormat="1">
      <c r="A32" s="1084"/>
      <c r="B32" s="1125" t="s">
        <v>32</v>
      </c>
      <c r="C32" s="1126"/>
      <c r="D32" s="1126"/>
      <c r="E32" s="1127">
        <v>30</v>
      </c>
      <c r="F32" s="94">
        <f t="shared" si="4"/>
        <v>0</v>
      </c>
      <c r="G32" s="877"/>
      <c r="H32" s="401"/>
      <c r="I32" s="93"/>
      <c r="J32" s="243"/>
      <c r="K32" s="243"/>
      <c r="L32" s="93"/>
      <c r="M32" s="460"/>
      <c r="N32" s="405"/>
      <c r="O32" s="1257"/>
      <c r="P32" s="1258"/>
      <c r="Q32" s="405"/>
      <c r="R32" s="1173">
        <v>424</v>
      </c>
      <c r="S32" s="1020"/>
      <c r="T32" s="1020"/>
      <c r="U32" s="1096"/>
      <c r="V32" s="1096"/>
    </row>
    <row r="33" spans="1:22" s="1097" customFormat="1">
      <c r="A33" s="1084"/>
      <c r="B33" s="1125" t="s">
        <v>34</v>
      </c>
      <c r="C33" s="1125"/>
      <c r="D33" s="1125"/>
      <c r="E33" s="1127">
        <v>31</v>
      </c>
      <c r="F33" s="94">
        <f t="shared" si="4"/>
        <v>0</v>
      </c>
      <c r="G33" s="877"/>
      <c r="H33" s="401"/>
      <c r="I33" s="93"/>
      <c r="J33" s="243"/>
      <c r="K33" s="243"/>
      <c r="L33" s="93"/>
      <c r="M33" s="460"/>
      <c r="N33" s="405"/>
      <c r="O33" s="1257"/>
      <c r="P33" s="1258"/>
      <c r="Q33" s="405"/>
      <c r="R33" s="1173">
        <v>0</v>
      </c>
      <c r="S33" s="1020"/>
      <c r="T33" s="1020"/>
      <c r="U33" s="1096"/>
      <c r="V33" s="1096"/>
    </row>
    <row r="34" spans="1:22" s="1097" customFormat="1">
      <c r="A34" s="1084"/>
      <c r="B34" s="1125" t="s">
        <v>52</v>
      </c>
      <c r="C34" s="1125"/>
      <c r="D34" s="1125"/>
      <c r="E34" s="1127">
        <v>32</v>
      </c>
      <c r="F34" s="94">
        <f t="shared" si="4"/>
        <v>0</v>
      </c>
      <c r="G34" s="877"/>
      <c r="H34" s="401"/>
      <c r="I34" s="93"/>
      <c r="J34" s="243"/>
      <c r="K34" s="243"/>
      <c r="L34" s="93"/>
      <c r="M34" s="460"/>
      <c r="N34" s="405"/>
      <c r="O34" s="1257"/>
      <c r="P34" s="1258"/>
      <c r="Q34" s="405"/>
      <c r="R34" s="1173">
        <v>0</v>
      </c>
      <c r="S34" s="1020"/>
      <c r="T34" s="1020"/>
      <c r="U34" s="1096"/>
      <c r="V34" s="1096"/>
    </row>
    <row r="35" spans="1:22" s="1097" customFormat="1">
      <c r="A35" s="1084"/>
      <c r="B35" s="1125" t="s">
        <v>36</v>
      </c>
      <c r="C35" s="1125"/>
      <c r="D35" s="1125"/>
      <c r="E35" s="1127">
        <v>33</v>
      </c>
      <c r="F35" s="94">
        <f t="shared" si="4"/>
        <v>6864</v>
      </c>
      <c r="G35" s="877">
        <f>G20</f>
        <v>6864</v>
      </c>
      <c r="H35" s="401"/>
      <c r="I35" s="93"/>
      <c r="J35" s="243"/>
      <c r="K35" s="243"/>
      <c r="L35" s="93"/>
      <c r="M35" s="460"/>
      <c r="N35" s="405"/>
      <c r="O35" s="1257"/>
      <c r="P35" s="1258"/>
      <c r="Q35" s="405"/>
      <c r="R35" s="1173">
        <v>3506.7028100000002</v>
      </c>
      <c r="S35" s="1020"/>
      <c r="T35" s="1020"/>
      <c r="U35" s="1096"/>
      <c r="V35" s="1096"/>
    </row>
    <row r="36" spans="1:22" s="1097" customFormat="1">
      <c r="A36" s="525"/>
      <c r="B36" s="526" t="s">
        <v>158</v>
      </c>
      <c r="C36" s="526"/>
      <c r="D36" s="526"/>
      <c r="E36" s="527">
        <v>34</v>
      </c>
      <c r="F36" s="528">
        <f t="shared" si="4"/>
        <v>127479</v>
      </c>
      <c r="G36" s="754">
        <f>G21</f>
        <v>127479</v>
      </c>
      <c r="H36" s="530"/>
      <c r="I36" s="531"/>
      <c r="J36" s="532"/>
      <c r="K36" s="532"/>
      <c r="L36" s="531"/>
      <c r="M36" s="533"/>
      <c r="N36" s="529"/>
      <c r="O36" s="538"/>
      <c r="P36" s="623"/>
      <c r="Q36" s="529"/>
      <c r="R36" s="1173">
        <v>103881.55666</v>
      </c>
      <c r="S36" s="1020"/>
      <c r="T36" s="1171"/>
      <c r="U36" s="1171"/>
      <c r="V36" s="1096"/>
    </row>
    <row r="37" spans="1:22" s="1097" customFormat="1">
      <c r="A37" s="1084"/>
      <c r="B37" s="1125" t="s">
        <v>54</v>
      </c>
      <c r="C37" s="1125"/>
      <c r="D37" s="1125"/>
      <c r="E37" s="1127">
        <v>35</v>
      </c>
      <c r="F37" s="94">
        <f t="shared" si="4"/>
        <v>10712</v>
      </c>
      <c r="G37" s="877">
        <f>G22</f>
        <v>10712</v>
      </c>
      <c r="H37" s="401"/>
      <c r="I37" s="93"/>
      <c r="J37" s="243"/>
      <c r="K37" s="243"/>
      <c r="L37" s="93"/>
      <c r="M37" s="460"/>
      <c r="N37" s="405"/>
      <c r="O37" s="1257"/>
      <c r="P37" s="1258"/>
      <c r="Q37" s="405"/>
      <c r="R37" s="1173">
        <v>7337.3483200000001</v>
      </c>
      <c r="S37" s="1020"/>
      <c r="T37" s="1171"/>
      <c r="U37" s="1171"/>
      <c r="V37" s="1096"/>
    </row>
    <row r="38" spans="1:22" s="1097" customFormat="1">
      <c r="A38" s="1084"/>
      <c r="B38" s="1125" t="s">
        <v>153</v>
      </c>
      <c r="C38" s="1125"/>
      <c r="D38" s="1125"/>
      <c r="E38" s="1127">
        <v>36</v>
      </c>
      <c r="F38" s="94">
        <f t="shared" si="4"/>
        <v>46313</v>
      </c>
      <c r="G38" s="877">
        <v>40953</v>
      </c>
      <c r="H38" s="401"/>
      <c r="I38" s="93">
        <v>5360</v>
      </c>
      <c r="J38" s="243"/>
      <c r="K38" s="243"/>
      <c r="L38" s="93"/>
      <c r="M38" s="460"/>
      <c r="N38" s="405"/>
      <c r="O38" s="1257"/>
      <c r="P38" s="1258"/>
      <c r="Q38" s="405"/>
      <c r="R38" s="1173">
        <v>49041.156840000003</v>
      </c>
      <c r="S38" s="1020"/>
      <c r="T38" s="1171"/>
      <c r="U38" s="1171"/>
      <c r="V38" s="1171"/>
    </row>
    <row r="39" spans="1:22" s="1097" customFormat="1">
      <c r="A39" s="1084"/>
      <c r="B39" s="1125" t="s">
        <v>55</v>
      </c>
      <c r="C39" s="1125"/>
      <c r="D39" s="1125"/>
      <c r="E39" s="1127">
        <v>37</v>
      </c>
      <c r="F39" s="94">
        <f t="shared" si="4"/>
        <v>0</v>
      </c>
      <c r="G39" s="757"/>
      <c r="H39" s="401"/>
      <c r="I39" s="93"/>
      <c r="J39" s="243"/>
      <c r="K39" s="243"/>
      <c r="L39" s="93"/>
      <c r="M39" s="460"/>
      <c r="N39" s="405"/>
      <c r="O39" s="1257"/>
      <c r="P39" s="1258"/>
      <c r="Q39" s="405"/>
      <c r="R39" s="1173">
        <v>1361.6635100000001</v>
      </c>
      <c r="S39" s="1020"/>
      <c r="T39" s="1171"/>
      <c r="U39" s="1171"/>
      <c r="V39" s="1096"/>
    </row>
    <row r="40" spans="1:22" s="1097" customFormat="1">
      <c r="A40" s="1084"/>
      <c r="B40" s="1125" t="s">
        <v>56</v>
      </c>
      <c r="C40" s="1125"/>
      <c r="D40" s="1125"/>
      <c r="E40" s="1127">
        <v>38</v>
      </c>
      <c r="F40" s="94">
        <f t="shared" si="4"/>
        <v>66348</v>
      </c>
      <c r="G40" s="757">
        <f>G24</f>
        <v>64201</v>
      </c>
      <c r="H40" s="401"/>
      <c r="I40" s="93">
        <v>2147</v>
      </c>
      <c r="J40" s="243"/>
      <c r="K40" s="243"/>
      <c r="L40" s="93"/>
      <c r="M40" s="460"/>
      <c r="N40" s="405"/>
      <c r="O40" s="1257"/>
      <c r="P40" s="1258"/>
      <c r="Q40" s="405"/>
      <c r="R40" s="1173">
        <v>74841.951119999998</v>
      </c>
      <c r="S40" s="1020"/>
      <c r="T40" s="1171"/>
      <c r="U40" s="1171"/>
      <c r="V40" s="1096"/>
    </row>
    <row r="41" spans="1:22" s="1097" customFormat="1">
      <c r="A41" s="525"/>
      <c r="B41" s="526" t="s">
        <v>161</v>
      </c>
      <c r="C41" s="526"/>
      <c r="D41" s="526"/>
      <c r="E41" s="527">
        <v>39</v>
      </c>
      <c r="F41" s="528">
        <f t="shared" si="4"/>
        <v>237825</v>
      </c>
      <c r="G41" s="757">
        <f>G25</f>
        <v>185655</v>
      </c>
      <c r="H41" s="530"/>
      <c r="I41" s="93">
        <v>52170</v>
      </c>
      <c r="J41" s="532"/>
      <c r="K41" s="532"/>
      <c r="L41" s="531"/>
      <c r="M41" s="533"/>
      <c r="N41" s="529"/>
      <c r="O41" s="538"/>
      <c r="P41" s="623"/>
      <c r="Q41" s="529"/>
      <c r="R41" s="1173">
        <v>121295.00917</v>
      </c>
      <c r="S41" s="1020"/>
      <c r="T41" s="1171"/>
      <c r="U41" s="1171"/>
      <c r="V41" s="1096"/>
    </row>
    <row r="42" spans="1:22" s="1097" customFormat="1">
      <c r="A42" s="1084"/>
      <c r="B42" s="1125" t="s">
        <v>57</v>
      </c>
      <c r="C42" s="1125"/>
      <c r="D42" s="1125"/>
      <c r="E42" s="1127">
        <v>40</v>
      </c>
      <c r="F42" s="94">
        <f t="shared" si="4"/>
        <v>17223</v>
      </c>
      <c r="G42" s="757">
        <f>G26</f>
        <v>17223</v>
      </c>
      <c r="H42" s="401"/>
      <c r="I42" s="93"/>
      <c r="J42" s="243"/>
      <c r="K42" s="243"/>
      <c r="L42" s="93"/>
      <c r="M42" s="460"/>
      <c r="N42" s="405"/>
      <c r="O42" s="1257"/>
      <c r="P42" s="1258"/>
      <c r="Q42" s="405"/>
      <c r="R42" s="1173">
        <v>17038.730489999998</v>
      </c>
      <c r="S42" s="1020"/>
      <c r="T42" s="1171"/>
      <c r="U42" s="1171"/>
      <c r="V42" s="1096"/>
    </row>
    <row r="43" spans="1:22" s="1097" customFormat="1">
      <c r="A43" s="1084"/>
      <c r="B43" s="1125" t="s">
        <v>58</v>
      </c>
      <c r="C43" s="1125"/>
      <c r="D43" s="1125"/>
      <c r="E43" s="1127">
        <v>41</v>
      </c>
      <c r="F43" s="94">
        <f t="shared" si="4"/>
        <v>138000</v>
      </c>
      <c r="G43" s="754">
        <v>138000</v>
      </c>
      <c r="H43" s="401"/>
      <c r="I43" s="93"/>
      <c r="J43" s="243"/>
      <c r="K43" s="243"/>
      <c r="L43" s="93"/>
      <c r="M43" s="460"/>
      <c r="N43" s="405"/>
      <c r="O43" s="1257"/>
      <c r="P43" s="1258"/>
      <c r="Q43" s="405"/>
      <c r="R43" s="1173">
        <v>117291.7507</v>
      </c>
      <c r="S43" s="1020"/>
      <c r="T43" s="1171"/>
      <c r="U43" s="1171"/>
      <c r="V43" s="1096"/>
    </row>
    <row r="44" spans="1:22" s="1097" customFormat="1">
      <c r="A44" s="1084"/>
      <c r="B44" s="1125" t="s">
        <v>59</v>
      </c>
      <c r="C44" s="1125"/>
      <c r="D44" s="1125"/>
      <c r="E44" s="1127">
        <v>42</v>
      </c>
      <c r="F44" s="94">
        <f t="shared" si="4"/>
        <v>3100</v>
      </c>
      <c r="G44" s="1259"/>
      <c r="H44" s="401">
        <f>H3</f>
        <v>2000</v>
      </c>
      <c r="I44" s="93"/>
      <c r="J44" s="243"/>
      <c r="K44" s="243"/>
      <c r="L44" s="93">
        <f>L3</f>
        <v>1100</v>
      </c>
      <c r="M44" s="460"/>
      <c r="N44" s="405"/>
      <c r="O44" s="1257"/>
      <c r="P44" s="1258"/>
      <c r="Q44" s="405"/>
      <c r="R44" s="1173">
        <v>809.93799999999999</v>
      </c>
      <c r="S44" s="1171"/>
      <c r="T44" s="1171"/>
      <c r="U44" s="1171"/>
      <c r="V44" s="1096"/>
    </row>
    <row r="45" spans="1:22" s="1097" customFormat="1" ht="14" thickBot="1">
      <c r="A45" s="1153"/>
      <c r="B45" s="1154" t="s">
        <v>47</v>
      </c>
      <c r="C45" s="1154"/>
      <c r="D45" s="1154"/>
      <c r="E45" s="1155">
        <v>43</v>
      </c>
      <c r="F45" s="160">
        <f t="shared" si="4"/>
        <v>6450</v>
      </c>
      <c r="G45" s="1260">
        <v>6450</v>
      </c>
      <c r="H45" s="1261"/>
      <c r="I45" s="1061"/>
      <c r="J45" s="1262"/>
      <c r="K45" s="1262"/>
      <c r="L45" s="1061"/>
      <c r="M45" s="792"/>
      <c r="N45" s="160"/>
      <c r="O45" s="1263"/>
      <c r="P45" s="1264"/>
      <c r="Q45" s="160"/>
      <c r="R45" s="1226">
        <v>3319.0075400000001</v>
      </c>
      <c r="S45" s="1020"/>
      <c r="T45" s="1171"/>
      <c r="U45" s="1171"/>
      <c r="V45" s="1096"/>
    </row>
    <row r="46" spans="1:22" s="1097" customFormat="1" ht="14" hidden="1" thickBot="1">
      <c r="A46" s="1163" t="s">
        <v>60</v>
      </c>
      <c r="B46" s="1164"/>
      <c r="C46" s="1164"/>
      <c r="D46" s="1164"/>
      <c r="E46" s="1116">
        <v>44</v>
      </c>
      <c r="F46" s="161">
        <f>F29+F34+F38+F43+F44+F45-F4-F27</f>
        <v>750</v>
      </c>
      <c r="G46" s="1265">
        <f>G29+G34+G38+G43+G45-G4-G27</f>
        <v>750</v>
      </c>
      <c r="H46" s="793">
        <f>H29+H34+H38+H43+H44+H45-H4-H27</f>
        <v>0</v>
      </c>
      <c r="I46" s="1266">
        <f>I29+I34+I38+I43+I44+I45-I4-I27</f>
        <v>0</v>
      </c>
      <c r="J46" s="1266">
        <f>J29+J34+J38+J43+J44+J45-J4-J27</f>
        <v>0</v>
      </c>
      <c r="K46" s="793">
        <f>K29+K34+K38+K43+K44+K45-K4-K27</f>
        <v>0</v>
      </c>
      <c r="L46" s="1266"/>
      <c r="M46" s="793">
        <f>M29+M34+M38+M43+M44+M45-M4-M27</f>
        <v>0</v>
      </c>
      <c r="N46" s="161"/>
      <c r="O46" s="1267">
        <f>O29+O34+O38+O43+O44+O45-O4-O27</f>
        <v>0</v>
      </c>
      <c r="P46" s="1268"/>
      <c r="Q46" s="161">
        <f>Q29+Q34+Q38+Q43+Q44+Q45-Q4-Q27</f>
        <v>0</v>
      </c>
      <c r="R46" s="161">
        <f>R29+R34+R38+R43+R44+R45-R4-R27</f>
        <v>5159.2876500000039</v>
      </c>
      <c r="S46" s="1020"/>
      <c r="T46" s="1171"/>
      <c r="U46" s="1171"/>
      <c r="V46" s="1096"/>
    </row>
    <row r="47" spans="1:22" ht="14" thickBot="1">
      <c r="A47" s="22" t="s">
        <v>61</v>
      </c>
      <c r="B47" s="23"/>
      <c r="C47" s="23"/>
      <c r="D47" s="23"/>
      <c r="E47" s="10">
        <v>45</v>
      </c>
      <c r="F47" s="157">
        <f t="shared" ref="F47:O47" si="5">F28-F3</f>
        <v>750</v>
      </c>
      <c r="G47" s="493">
        <f t="shared" si="5"/>
        <v>750</v>
      </c>
      <c r="H47" s="796">
        <f t="shared" si="5"/>
        <v>0</v>
      </c>
      <c r="I47" s="208">
        <f t="shared" si="5"/>
        <v>0</v>
      </c>
      <c r="J47" s="1233">
        <f t="shared" si="5"/>
        <v>0</v>
      </c>
      <c r="K47" s="1233">
        <f>K28-K3</f>
        <v>0</v>
      </c>
      <c r="L47" s="208">
        <f t="shared" si="5"/>
        <v>0</v>
      </c>
      <c r="M47" s="411">
        <f t="shared" si="5"/>
        <v>0</v>
      </c>
      <c r="N47" s="157">
        <f t="shared" si="5"/>
        <v>0</v>
      </c>
      <c r="O47" s="157">
        <f t="shared" si="5"/>
        <v>0</v>
      </c>
      <c r="P47" s="779"/>
      <c r="Q47" s="779">
        <f>Q28-Q3</f>
        <v>0</v>
      </c>
      <c r="R47" s="157">
        <f>R28-R3</f>
        <v>5159.2876500000712</v>
      </c>
      <c r="S47" s="1065"/>
      <c r="T47" s="695"/>
      <c r="U47" s="695"/>
    </row>
    <row r="48" spans="1:22">
      <c r="A48" s="1004" t="s">
        <v>216</v>
      </c>
      <c r="E48" s="1300" t="s">
        <v>207</v>
      </c>
      <c r="F48" s="1302"/>
      <c r="G48" s="1300"/>
      <c r="H48" s="1299">
        <v>2030</v>
      </c>
      <c r="I48" s="1299">
        <v>67240</v>
      </c>
      <c r="J48" s="1299">
        <v>0</v>
      </c>
      <c r="K48" s="1299">
        <v>500</v>
      </c>
      <c r="L48" s="1299">
        <v>1459</v>
      </c>
      <c r="M48" s="1303"/>
    </row>
    <row r="49" spans="1:8">
      <c r="A49" s="845"/>
      <c r="H49" s="415"/>
    </row>
    <row r="50" spans="1:8">
      <c r="A50" s="846"/>
      <c r="H50" s="415"/>
    </row>
    <row r="52" spans="1:8">
      <c r="H52" s="415"/>
    </row>
  </sheetData>
  <mergeCells count="3">
    <mergeCell ref="A1:D1"/>
    <mergeCell ref="H1:M1"/>
    <mergeCell ref="C2:D2"/>
  </mergeCells>
  <phoneticPr fontId="14" type="noConversion"/>
  <pageMargins left="0.48" right="0.4" top="0.35" bottom="0.36" header="0.25" footer="0.21"/>
  <pageSetup paperSize="9" scale="8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GridLines="0" workbookViewId="0">
      <pane ySplit="3" topLeftCell="A4" activePane="bottomLeft" state="frozen"/>
      <selection activeCell="R46" sqref="R46"/>
      <selection pane="bottomLeft" activeCell="V40" sqref="V40"/>
    </sheetView>
  </sheetViews>
  <sheetFormatPr baseColWidth="10" defaultColWidth="8.7109375" defaultRowHeight="13" x14ac:dyDescent="0"/>
  <cols>
    <col min="4" max="4" width="28" customWidth="1"/>
    <col min="5" max="5" width="5.42578125" customWidth="1"/>
    <col min="14" max="17" width="0" hidden="1" customWidth="1"/>
    <col min="18" max="18" width="10.85546875" style="29" customWidth="1"/>
    <col min="19" max="19" width="7.5703125" style="210" customWidth="1"/>
    <col min="20" max="20" width="6.42578125" style="210" customWidth="1"/>
    <col min="21" max="23" width="8.7109375" style="210"/>
  </cols>
  <sheetData>
    <row r="1" spans="1:23" ht="16">
      <c r="A1" s="1319" t="s">
        <v>200</v>
      </c>
      <c r="B1" s="1320"/>
      <c r="C1" s="1320"/>
      <c r="D1" s="1321"/>
      <c r="E1" s="1"/>
      <c r="F1" s="472" t="s">
        <v>0</v>
      </c>
      <c r="G1" s="503" t="s">
        <v>2</v>
      </c>
      <c r="H1" s="1323" t="s">
        <v>3</v>
      </c>
      <c r="I1" s="1323"/>
      <c r="J1" s="1323"/>
      <c r="K1" s="1323"/>
      <c r="L1" s="1323"/>
      <c r="M1" s="1324"/>
      <c r="N1" s="141" t="s">
        <v>1</v>
      </c>
      <c r="O1" s="467" t="s">
        <v>4</v>
      </c>
      <c r="P1" s="42" t="s">
        <v>132</v>
      </c>
      <c r="Q1" s="42" t="s">
        <v>133</v>
      </c>
      <c r="R1" s="472" t="s">
        <v>4</v>
      </c>
      <c r="S1" s="1078"/>
      <c r="T1" s="1046"/>
      <c r="V1" s="1015"/>
    </row>
    <row r="2" spans="1:23" ht="15" customHeight="1" thickBot="1">
      <c r="A2" s="240" t="s">
        <v>122</v>
      </c>
      <c r="B2" s="4"/>
      <c r="C2" s="1325" t="s">
        <v>179</v>
      </c>
      <c r="D2" s="1326"/>
      <c r="E2" s="5" t="s">
        <v>5</v>
      </c>
      <c r="F2" s="473">
        <v>2014</v>
      </c>
      <c r="G2" s="504" t="s">
        <v>8</v>
      </c>
      <c r="H2" s="44" t="s">
        <v>9</v>
      </c>
      <c r="I2" s="45" t="s">
        <v>10</v>
      </c>
      <c r="J2" s="245" t="s">
        <v>11</v>
      </c>
      <c r="K2" s="245" t="s">
        <v>204</v>
      </c>
      <c r="L2" s="207" t="s">
        <v>121</v>
      </c>
      <c r="M2" s="43" t="s">
        <v>12</v>
      </c>
      <c r="N2" s="473" t="s">
        <v>7</v>
      </c>
      <c r="O2" s="468">
        <v>2011</v>
      </c>
      <c r="P2" s="46"/>
      <c r="Q2" s="46"/>
      <c r="R2" s="473">
        <v>2013</v>
      </c>
      <c r="S2" s="1078"/>
      <c r="T2" s="1046"/>
    </row>
    <row r="3" spans="1:23" ht="14" thickBot="1">
      <c r="A3" s="8" t="s">
        <v>13</v>
      </c>
      <c r="B3" s="9"/>
      <c r="C3" s="9"/>
      <c r="D3" s="9"/>
      <c r="E3" s="10">
        <v>1</v>
      </c>
      <c r="F3" s="157">
        <f>SUM(F5:F27)</f>
        <v>46921</v>
      </c>
      <c r="G3" s="495">
        <f>SUM(G5:G27)</f>
        <v>46921</v>
      </c>
      <c r="H3" s="99">
        <f t="shared" ref="H3:O3" si="0">SUM(H5:H27)</f>
        <v>0</v>
      </c>
      <c r="I3" s="52">
        <f t="shared" si="0"/>
        <v>0</v>
      </c>
      <c r="J3" s="246">
        <f t="shared" si="0"/>
        <v>0</v>
      </c>
      <c r="K3" s="246">
        <f>SUM(K5:K27)</f>
        <v>0</v>
      </c>
      <c r="L3" s="52">
        <f t="shared" si="0"/>
        <v>0</v>
      </c>
      <c r="M3" s="51">
        <f t="shared" si="0"/>
        <v>0</v>
      </c>
      <c r="N3" s="404">
        <f t="shared" si="0"/>
        <v>0</v>
      </c>
      <c r="O3" s="404">
        <f t="shared" si="0"/>
        <v>0</v>
      </c>
      <c r="P3" s="346">
        <f>IF(F3=0,0,O3/F3)</f>
        <v>0</v>
      </c>
      <c r="Q3" s="53">
        <f>SUM(Q5:Q27)</f>
        <v>0</v>
      </c>
      <c r="R3" s="157">
        <f>SUM(R5:R27)</f>
        <v>84370.326809999999</v>
      </c>
      <c r="S3" s="478"/>
      <c r="T3" s="478"/>
    </row>
    <row r="4" spans="1:23" s="1097" customFormat="1">
      <c r="A4" s="1084" t="s">
        <v>14</v>
      </c>
      <c r="B4" s="1085" t="s">
        <v>15</v>
      </c>
      <c r="C4" s="1085"/>
      <c r="D4" s="1085"/>
      <c r="E4" s="1086">
        <v>2</v>
      </c>
      <c r="F4" s="1087">
        <f>SUM(F5:F15)</f>
        <v>3353</v>
      </c>
      <c r="G4" s="1088">
        <f>SUM(G5:G15)</f>
        <v>3353</v>
      </c>
      <c r="H4" s="1089">
        <f t="shared" ref="H4:O4" si="1">SUM(H5:H15)</f>
        <v>0</v>
      </c>
      <c r="I4" s="1090">
        <f t="shared" si="1"/>
        <v>0</v>
      </c>
      <c r="J4" s="1091">
        <f t="shared" si="1"/>
        <v>0</v>
      </c>
      <c r="K4" s="1091">
        <f>SUM(K5:K15)</f>
        <v>0</v>
      </c>
      <c r="L4" s="1090">
        <f t="shared" si="1"/>
        <v>0</v>
      </c>
      <c r="M4" s="1092">
        <f t="shared" si="1"/>
        <v>0</v>
      </c>
      <c r="N4" s="1087"/>
      <c r="O4" s="1093">
        <f t="shared" si="1"/>
        <v>0</v>
      </c>
      <c r="P4" s="1094">
        <f>IF(F4=0,0,O4/F4)</f>
        <v>0</v>
      </c>
      <c r="Q4" s="1087">
        <f>SUM(Q5:Q15)</f>
        <v>0</v>
      </c>
      <c r="R4" s="158">
        <f>SUM(R5:R15)</f>
        <v>4701.1781499999997</v>
      </c>
      <c r="S4" s="1095"/>
      <c r="T4" s="1095"/>
      <c r="U4" s="1096"/>
      <c r="V4" s="1096"/>
      <c r="W4" s="1096"/>
    </row>
    <row r="5" spans="1:23" s="1097" customFormat="1">
      <c r="A5" s="36"/>
      <c r="B5" s="37"/>
      <c r="C5" s="37" t="s">
        <v>16</v>
      </c>
      <c r="D5" s="38" t="s">
        <v>17</v>
      </c>
      <c r="E5" s="39">
        <v>3</v>
      </c>
      <c r="F5" s="1098">
        <f>SUM(G5:M5)</f>
        <v>687</v>
      </c>
      <c r="G5" s="1099">
        <v>687</v>
      </c>
      <c r="H5" s="1100"/>
      <c r="I5" s="237"/>
      <c r="J5" s="811"/>
      <c r="K5" s="811"/>
      <c r="L5" s="237"/>
      <c r="M5" s="58"/>
      <c r="N5" s="1098"/>
      <c r="O5" s="1101"/>
      <c r="P5" s="1102"/>
      <c r="Q5" s="1103"/>
      <c r="R5" s="1173">
        <v>2137.4692799999998</v>
      </c>
      <c r="S5" s="1104"/>
      <c r="T5" s="1104"/>
      <c r="U5" s="1096"/>
      <c r="V5" s="1096"/>
      <c r="W5" s="1096"/>
    </row>
    <row r="6" spans="1:23" s="1097" customFormat="1">
      <c r="A6" s="36"/>
      <c r="B6" s="37"/>
      <c r="C6" s="37"/>
      <c r="D6" s="38" t="s">
        <v>18</v>
      </c>
      <c r="E6" s="39">
        <v>4</v>
      </c>
      <c r="F6" s="1098">
        <f t="shared" ref="F6:F45" si="2">SUM(G6:M6)</f>
        <v>0</v>
      </c>
      <c r="G6" s="1105"/>
      <c r="H6" s="1100"/>
      <c r="I6" s="237"/>
      <c r="J6" s="811"/>
      <c r="K6" s="811"/>
      <c r="L6" s="237"/>
      <c r="M6" s="58"/>
      <c r="N6" s="1098"/>
      <c r="O6" s="1101"/>
      <c r="P6" s="1102"/>
      <c r="Q6" s="1103"/>
      <c r="R6" s="1173">
        <v>54</v>
      </c>
      <c r="S6" s="1104"/>
      <c r="T6" s="1104"/>
      <c r="U6" s="1096"/>
      <c r="V6" s="1096"/>
      <c r="W6" s="1096"/>
    </row>
    <row r="7" spans="1:23" s="1097" customFormat="1">
      <c r="A7" s="36"/>
      <c r="B7" s="37"/>
      <c r="C7" s="37"/>
      <c r="D7" s="38" t="s">
        <v>19</v>
      </c>
      <c r="E7" s="39">
        <v>5</v>
      </c>
      <c r="F7" s="1098">
        <f t="shared" si="2"/>
        <v>233</v>
      </c>
      <c r="G7" s="1105">
        <v>233</v>
      </c>
      <c r="H7" s="1100"/>
      <c r="I7" s="237"/>
      <c r="J7" s="811"/>
      <c r="K7" s="811"/>
      <c r="L7" s="1106"/>
      <c r="M7" s="58"/>
      <c r="N7" s="1098"/>
      <c r="O7" s="1101"/>
      <c r="P7" s="1102"/>
      <c r="Q7" s="1103"/>
      <c r="R7" s="1173">
        <v>810.23785999999996</v>
      </c>
      <c r="S7" s="1104"/>
      <c r="T7" s="1104"/>
      <c r="U7" s="1096"/>
      <c r="V7" s="1096"/>
      <c r="W7" s="1096"/>
    </row>
    <row r="8" spans="1:23" s="1097" customFormat="1">
      <c r="A8" s="36"/>
      <c r="B8" s="37"/>
      <c r="C8" s="37"/>
      <c r="D8" s="38" t="s">
        <v>20</v>
      </c>
      <c r="E8" s="39">
        <v>6</v>
      </c>
      <c r="F8" s="1098">
        <f t="shared" si="2"/>
        <v>0</v>
      </c>
      <c r="G8" s="1105"/>
      <c r="H8" s="1100"/>
      <c r="I8" s="237"/>
      <c r="J8" s="811"/>
      <c r="K8" s="811"/>
      <c r="L8" s="237"/>
      <c r="M8" s="58"/>
      <c r="N8" s="1098"/>
      <c r="O8" s="1101"/>
      <c r="P8" s="1102"/>
      <c r="Q8" s="1107"/>
      <c r="R8" s="1173">
        <v>153.68495999999999</v>
      </c>
      <c r="S8" s="1104"/>
      <c r="T8" s="1104"/>
      <c r="U8" s="1096"/>
      <c r="V8" s="1096"/>
      <c r="W8" s="1096"/>
    </row>
    <row r="9" spans="1:23" s="1097" customFormat="1">
      <c r="A9" s="36"/>
      <c r="B9" s="37"/>
      <c r="C9" s="37"/>
      <c r="D9" s="38" t="s">
        <v>21</v>
      </c>
      <c r="E9" s="39">
        <v>7</v>
      </c>
      <c r="F9" s="1098">
        <f t="shared" si="2"/>
        <v>0</v>
      </c>
      <c r="G9" s="1105"/>
      <c r="H9" s="1100"/>
      <c r="I9" s="237"/>
      <c r="J9" s="811"/>
      <c r="K9" s="811"/>
      <c r="L9" s="237"/>
      <c r="M9" s="58"/>
      <c r="N9" s="1098"/>
      <c r="O9" s="1101"/>
      <c r="P9" s="1102"/>
      <c r="Q9" s="1108"/>
      <c r="R9" s="1173">
        <v>68.322690000000009</v>
      </c>
      <c r="S9" s="1104"/>
      <c r="T9" s="1104"/>
      <c r="U9" s="1096"/>
      <c r="V9" s="1096"/>
      <c r="W9" s="1096"/>
    </row>
    <row r="10" spans="1:23" s="1097" customFormat="1">
      <c r="A10" s="36"/>
      <c r="B10" s="37"/>
      <c r="C10" s="37"/>
      <c r="D10" s="38" t="s">
        <v>22</v>
      </c>
      <c r="E10" s="39">
        <v>8</v>
      </c>
      <c r="F10" s="1098">
        <f t="shared" si="2"/>
        <v>24</v>
      </c>
      <c r="G10" s="1105">
        <v>24</v>
      </c>
      <c r="H10" s="1100"/>
      <c r="I10" s="237"/>
      <c r="J10" s="811"/>
      <c r="K10" s="811"/>
      <c r="L10" s="237"/>
      <c r="M10" s="58"/>
      <c r="N10" s="1098"/>
      <c r="O10" s="1101"/>
      <c r="P10" s="1102"/>
      <c r="Q10" s="1109"/>
      <c r="R10" s="1173">
        <v>465.29823999999996</v>
      </c>
      <c r="S10" s="1104"/>
      <c r="T10" s="1104"/>
      <c r="U10" s="1096"/>
      <c r="V10" s="1096"/>
      <c r="W10" s="1096"/>
    </row>
    <row r="11" spans="1:23" s="1097" customFormat="1">
      <c r="A11" s="36"/>
      <c r="B11" s="37"/>
      <c r="C11" s="37"/>
      <c r="D11" s="38" t="s">
        <v>23</v>
      </c>
      <c r="E11" s="39">
        <v>9</v>
      </c>
      <c r="F11" s="1098">
        <f t="shared" si="2"/>
        <v>595</v>
      </c>
      <c r="G11" s="1105">
        <v>595</v>
      </c>
      <c r="H11" s="1100"/>
      <c r="I11" s="237"/>
      <c r="J11" s="811"/>
      <c r="K11" s="811"/>
      <c r="L11" s="237"/>
      <c r="M11" s="58"/>
      <c r="N11" s="1098"/>
      <c r="O11" s="1101"/>
      <c r="P11" s="1102"/>
      <c r="Q11" s="1107"/>
      <c r="R11" s="1173">
        <v>1049.4834099999998</v>
      </c>
      <c r="S11" s="1104"/>
      <c r="T11" s="1104"/>
      <c r="U11" s="1096"/>
      <c r="V11" s="1096"/>
      <c r="W11" s="1096"/>
    </row>
    <row r="12" spans="1:23" s="1097" customFormat="1">
      <c r="A12" s="36"/>
      <c r="B12" s="37"/>
      <c r="C12" s="37"/>
      <c r="D12" s="38" t="s">
        <v>24</v>
      </c>
      <c r="E12" s="39">
        <v>10</v>
      </c>
      <c r="F12" s="1098">
        <f t="shared" si="2"/>
        <v>164</v>
      </c>
      <c r="G12" s="1105">
        <v>164</v>
      </c>
      <c r="H12" s="1100"/>
      <c r="I12" s="237"/>
      <c r="J12" s="811"/>
      <c r="K12" s="811"/>
      <c r="L12" s="237"/>
      <c r="M12" s="58"/>
      <c r="N12" s="1098"/>
      <c r="O12" s="1101"/>
      <c r="P12" s="1102"/>
      <c r="Q12" s="1098"/>
      <c r="R12" s="1173">
        <v>86.147499999999994</v>
      </c>
      <c r="S12" s="1104"/>
      <c r="T12" s="1110"/>
      <c r="U12" s="1111"/>
      <c r="V12" s="1096"/>
      <c r="W12" s="1096"/>
    </row>
    <row r="13" spans="1:23" s="1097" customFormat="1">
      <c r="A13" s="36"/>
      <c r="B13" s="37"/>
      <c r="C13" s="37"/>
      <c r="D13" s="38" t="s">
        <v>25</v>
      </c>
      <c r="E13" s="39">
        <v>11</v>
      </c>
      <c r="F13" s="1098">
        <f t="shared" si="2"/>
        <v>0</v>
      </c>
      <c r="G13" s="1105"/>
      <c r="H13" s="1100"/>
      <c r="I13" s="237"/>
      <c r="J13" s="811"/>
      <c r="K13" s="811"/>
      <c r="L13" s="237"/>
      <c r="M13" s="58"/>
      <c r="N13" s="1098"/>
      <c r="O13" s="1101"/>
      <c r="P13" s="1102"/>
      <c r="Q13" s="1103"/>
      <c r="R13" s="1173">
        <v>3933.1039999999998</v>
      </c>
      <c r="S13" s="1104"/>
      <c r="T13" s="1104"/>
      <c r="U13" s="1096"/>
      <c r="V13" s="1096"/>
      <c r="W13" s="1096"/>
    </row>
    <row r="14" spans="1:23" s="1097" customFormat="1">
      <c r="A14" s="36"/>
      <c r="B14" s="37"/>
      <c r="C14" s="37"/>
      <c r="D14" s="38" t="s">
        <v>26</v>
      </c>
      <c r="E14" s="39">
        <v>12</v>
      </c>
      <c r="F14" s="1098">
        <f t="shared" si="2"/>
        <v>0</v>
      </c>
      <c r="G14" s="1105"/>
      <c r="H14" s="1100"/>
      <c r="I14" s="237"/>
      <c r="J14" s="811"/>
      <c r="K14" s="811"/>
      <c r="L14" s="237"/>
      <c r="M14" s="58"/>
      <c r="N14" s="1098"/>
      <c r="O14" s="1101"/>
      <c r="P14" s="1102"/>
      <c r="Q14" s="1098"/>
      <c r="R14" s="1173">
        <v>0</v>
      </c>
      <c r="S14" s="1104"/>
      <c r="T14" s="1104"/>
      <c r="U14" s="1096"/>
      <c r="V14" s="1096"/>
      <c r="W14" s="1096"/>
    </row>
    <row r="15" spans="1:23" s="1097" customFormat="1">
      <c r="A15" s="36"/>
      <c r="B15" s="37"/>
      <c r="C15" s="38"/>
      <c r="D15" s="38" t="s">
        <v>27</v>
      </c>
      <c r="E15" s="39">
        <v>13</v>
      </c>
      <c r="F15" s="1098">
        <f t="shared" si="2"/>
        <v>1650</v>
      </c>
      <c r="G15" s="1112">
        <v>1650</v>
      </c>
      <c r="H15" s="1100"/>
      <c r="I15" s="237"/>
      <c r="J15" s="811"/>
      <c r="K15" s="811"/>
      <c r="L15" s="1113"/>
      <c r="M15" s="58"/>
      <c r="N15" s="1098"/>
      <c r="O15" s="1101"/>
      <c r="P15" s="1102"/>
      <c r="Q15" s="1098"/>
      <c r="R15" s="1173">
        <v>-4056.56979</v>
      </c>
      <c r="S15" s="1104"/>
      <c r="T15" s="1104"/>
      <c r="U15" s="1096"/>
      <c r="V15" s="1096"/>
      <c r="W15" s="1096"/>
    </row>
    <row r="16" spans="1:23" s="1097" customFormat="1">
      <c r="A16" s="1084"/>
      <c r="B16" s="1114" t="s">
        <v>28</v>
      </c>
      <c r="C16" s="1115"/>
      <c r="D16" s="1115"/>
      <c r="E16" s="1116">
        <v>14</v>
      </c>
      <c r="F16" s="1117">
        <f t="shared" si="2"/>
        <v>0</v>
      </c>
      <c r="G16" s="1118"/>
      <c r="H16" s="1119"/>
      <c r="I16" s="1120"/>
      <c r="J16" s="1121"/>
      <c r="K16" s="1121"/>
      <c r="L16" s="1120"/>
      <c r="M16" s="1122"/>
      <c r="N16" s="1117"/>
      <c r="O16" s="1123"/>
      <c r="P16" s="1124"/>
      <c r="Q16" s="1117"/>
      <c r="R16" s="1173">
        <v>0</v>
      </c>
      <c r="S16" s="1095"/>
      <c r="T16" s="1095"/>
      <c r="U16" s="1096"/>
      <c r="V16" s="1096"/>
      <c r="W16" s="1096"/>
    </row>
    <row r="17" spans="1:23" s="1097" customFormat="1">
      <c r="A17" s="1084"/>
      <c r="B17" s="1114" t="s">
        <v>30</v>
      </c>
      <c r="C17" s="1115"/>
      <c r="D17" s="1115"/>
      <c r="E17" s="1116">
        <v>15</v>
      </c>
      <c r="F17" s="1117">
        <f t="shared" si="2"/>
        <v>0</v>
      </c>
      <c r="G17" s="1118"/>
      <c r="H17" s="1119"/>
      <c r="I17" s="1120"/>
      <c r="J17" s="1121"/>
      <c r="K17" s="1121"/>
      <c r="L17" s="1120"/>
      <c r="M17" s="1122"/>
      <c r="N17" s="1117"/>
      <c r="O17" s="1123"/>
      <c r="P17" s="1124"/>
      <c r="Q17" s="1117"/>
      <c r="R17" s="1173">
        <v>0</v>
      </c>
      <c r="S17" s="1095"/>
      <c r="T17" s="1095"/>
      <c r="U17" s="1096"/>
      <c r="V17" s="1096"/>
      <c r="W17" s="1096"/>
    </row>
    <row r="18" spans="1:23" s="1097" customFormat="1">
      <c r="A18" s="1084"/>
      <c r="B18" s="1125" t="s">
        <v>32</v>
      </c>
      <c r="C18" s="1126"/>
      <c r="D18" s="1126"/>
      <c r="E18" s="1127">
        <v>16</v>
      </c>
      <c r="F18" s="1117">
        <f t="shared" si="2"/>
        <v>0</v>
      </c>
      <c r="G18" s="1118"/>
      <c r="H18" s="1119"/>
      <c r="I18" s="1120"/>
      <c r="J18" s="1121"/>
      <c r="K18" s="1121"/>
      <c r="L18" s="1120"/>
      <c r="M18" s="1122"/>
      <c r="N18" s="1117"/>
      <c r="O18" s="1123"/>
      <c r="P18" s="1124"/>
      <c r="Q18" s="1117"/>
      <c r="R18" s="1173">
        <v>0</v>
      </c>
      <c r="S18" s="1095"/>
      <c r="T18" s="1095"/>
      <c r="U18" s="1096"/>
      <c r="V18" s="1096"/>
      <c r="W18" s="1096"/>
    </row>
    <row r="19" spans="1:23" s="1097" customFormat="1">
      <c r="A19" s="1084"/>
      <c r="B19" s="1125" t="s">
        <v>34</v>
      </c>
      <c r="C19" s="1126"/>
      <c r="D19" s="1126"/>
      <c r="E19" s="1127">
        <v>17</v>
      </c>
      <c r="F19" s="1117">
        <f t="shared" si="2"/>
        <v>0</v>
      </c>
      <c r="G19" s="1118"/>
      <c r="H19" s="1119"/>
      <c r="I19" s="1120"/>
      <c r="J19" s="1121"/>
      <c r="K19" s="1121"/>
      <c r="L19" s="1120"/>
      <c r="M19" s="1122"/>
      <c r="N19" s="1117"/>
      <c r="O19" s="1123"/>
      <c r="P19" s="1124"/>
      <c r="Q19" s="1117"/>
      <c r="R19" s="1173">
        <v>0</v>
      </c>
      <c r="S19" s="1095"/>
      <c r="T19" s="1095"/>
      <c r="U19" s="1096"/>
      <c r="V19" s="1096"/>
      <c r="W19" s="1096"/>
    </row>
    <row r="20" spans="1:23" s="1097" customFormat="1">
      <c r="A20" s="1084"/>
      <c r="B20" s="1125" t="s">
        <v>36</v>
      </c>
      <c r="C20" s="1125"/>
      <c r="D20" s="1125"/>
      <c r="E20" s="1127">
        <v>18</v>
      </c>
      <c r="F20" s="1117">
        <f t="shared" si="2"/>
        <v>0</v>
      </c>
      <c r="G20" s="999"/>
      <c r="H20" s="1119"/>
      <c r="I20" s="1120"/>
      <c r="J20" s="1121"/>
      <c r="K20" s="1121"/>
      <c r="L20" s="1120"/>
      <c r="M20" s="1122"/>
      <c r="N20" s="1117"/>
      <c r="O20" s="1123"/>
      <c r="P20" s="1124"/>
      <c r="Q20" s="1117"/>
      <c r="R20" s="1173">
        <v>0</v>
      </c>
      <c r="S20" s="1095"/>
      <c r="T20" s="1095"/>
      <c r="U20" s="1096"/>
      <c r="V20" s="1096"/>
      <c r="W20" s="1096"/>
    </row>
    <row r="21" spans="1:23" s="1097" customFormat="1">
      <c r="A21" s="525"/>
      <c r="B21" s="526" t="s">
        <v>158</v>
      </c>
      <c r="C21" s="526"/>
      <c r="D21" s="526"/>
      <c r="E21" s="527">
        <v>19</v>
      </c>
      <c r="F21" s="1128">
        <f t="shared" si="2"/>
        <v>12288</v>
      </c>
      <c r="G21" s="1230">
        <v>12288</v>
      </c>
      <c r="H21" s="1129"/>
      <c r="I21" s="1130"/>
      <c r="J21" s="1131"/>
      <c r="K21" s="1131"/>
      <c r="L21" s="1130"/>
      <c r="M21" s="1132"/>
      <c r="N21" s="1128"/>
      <c r="O21" s="1133"/>
      <c r="P21" s="1134"/>
      <c r="Q21" s="1128"/>
      <c r="R21" s="1231">
        <v>6020.7737400000005</v>
      </c>
      <c r="S21" s="1095"/>
      <c r="T21" s="1095"/>
      <c r="U21" s="1096"/>
      <c r="V21" s="1096"/>
      <c r="W21" s="1096"/>
    </row>
    <row r="22" spans="1:23" s="1097" customFormat="1">
      <c r="A22" s="1084"/>
      <c r="B22" s="1125" t="s">
        <v>40</v>
      </c>
      <c r="C22" s="1125"/>
      <c r="D22" s="1125"/>
      <c r="E22" s="1127">
        <v>20</v>
      </c>
      <c r="F22" s="1117">
        <f t="shared" si="2"/>
        <v>1154</v>
      </c>
      <c r="G22" s="1000">
        <v>1154</v>
      </c>
      <c r="H22" s="1119"/>
      <c r="I22" s="1120"/>
      <c r="J22" s="1121"/>
      <c r="K22" s="1121"/>
      <c r="L22" s="1120"/>
      <c r="M22" s="1122"/>
      <c r="N22" s="1117"/>
      <c r="O22" s="1123"/>
      <c r="P22" s="1124"/>
      <c r="Q22" s="1117"/>
      <c r="R22" s="1173">
        <v>1421.54961</v>
      </c>
      <c r="S22" s="1095"/>
      <c r="T22" s="1095"/>
      <c r="U22" s="1096"/>
      <c r="V22" s="1096"/>
      <c r="W22" s="1096"/>
    </row>
    <row r="23" spans="1:23" s="1097" customFormat="1">
      <c r="A23" s="1084"/>
      <c r="B23" s="1125" t="s">
        <v>42</v>
      </c>
      <c r="C23" s="1125"/>
      <c r="D23" s="1125"/>
      <c r="E23" s="1127">
        <v>21</v>
      </c>
      <c r="F23" s="1117">
        <f t="shared" si="2"/>
        <v>0</v>
      </c>
      <c r="G23" s="1000"/>
      <c r="H23" s="1119"/>
      <c r="I23" s="1120"/>
      <c r="J23" s="1121"/>
      <c r="K23" s="1121"/>
      <c r="L23" s="1120"/>
      <c r="M23" s="1122"/>
      <c r="N23" s="1117"/>
      <c r="O23" s="1123"/>
      <c r="P23" s="1124"/>
      <c r="Q23" s="1117"/>
      <c r="R23" s="1173">
        <v>0</v>
      </c>
      <c r="S23" s="1095"/>
      <c r="T23" s="1095"/>
      <c r="U23" s="1096"/>
      <c r="V23" s="1096"/>
      <c r="W23" s="1096"/>
    </row>
    <row r="24" spans="1:23" s="1097" customFormat="1">
      <c r="A24" s="1084"/>
      <c r="B24" s="1125" t="s">
        <v>43</v>
      </c>
      <c r="C24" s="1125"/>
      <c r="D24" s="1125"/>
      <c r="E24" s="1127">
        <v>22</v>
      </c>
      <c r="F24" s="1117">
        <f t="shared" si="2"/>
        <v>150</v>
      </c>
      <c r="G24" s="1000">
        <v>150</v>
      </c>
      <c r="H24" s="1119"/>
      <c r="I24" s="1120"/>
      <c r="J24" s="1121"/>
      <c r="K24" s="1121"/>
      <c r="L24" s="1120"/>
      <c r="M24" s="1122"/>
      <c r="N24" s="1117"/>
      <c r="O24" s="1123"/>
      <c r="P24" s="1124"/>
      <c r="Q24" s="1117"/>
      <c r="R24" s="1173">
        <v>2986.1506600000002</v>
      </c>
      <c r="S24" s="1095"/>
      <c r="T24" s="1095"/>
      <c r="U24" s="1096"/>
      <c r="V24" s="1096"/>
      <c r="W24" s="1096"/>
    </row>
    <row r="25" spans="1:23" s="1097" customFormat="1">
      <c r="A25" s="525"/>
      <c r="B25" s="526" t="s">
        <v>161</v>
      </c>
      <c r="C25" s="526"/>
      <c r="D25" s="526"/>
      <c r="E25" s="527">
        <v>23</v>
      </c>
      <c r="F25" s="1128">
        <f t="shared" si="2"/>
        <v>29976</v>
      </c>
      <c r="G25" s="1230">
        <v>29976</v>
      </c>
      <c r="H25" s="1129"/>
      <c r="I25" s="1120"/>
      <c r="J25" s="1131"/>
      <c r="K25" s="1131"/>
      <c r="L25" s="1130"/>
      <c r="M25" s="1132"/>
      <c r="N25" s="1128"/>
      <c r="O25" s="1133"/>
      <c r="P25" s="1134"/>
      <c r="Q25" s="1128"/>
      <c r="R25" s="1231">
        <v>69240.674650000001</v>
      </c>
      <c r="S25" s="1095"/>
      <c r="T25" s="1095"/>
      <c r="U25" s="1096"/>
      <c r="V25" s="1096"/>
      <c r="W25" s="1096"/>
    </row>
    <row r="26" spans="1:23" s="1097" customFormat="1">
      <c r="A26" s="1084"/>
      <c r="B26" s="1125" t="s">
        <v>45</v>
      </c>
      <c r="C26" s="1125"/>
      <c r="D26" s="1125"/>
      <c r="E26" s="1127">
        <v>24</v>
      </c>
      <c r="F26" s="1117">
        <f t="shared" si="2"/>
        <v>0</v>
      </c>
      <c r="G26" s="1118"/>
      <c r="H26" s="1119"/>
      <c r="I26" s="1120"/>
      <c r="J26" s="1121"/>
      <c r="K26" s="1121"/>
      <c r="L26" s="1120"/>
      <c r="M26" s="1122"/>
      <c r="N26" s="1117"/>
      <c r="O26" s="1123"/>
      <c r="P26" s="1124"/>
      <c r="Q26" s="1117"/>
      <c r="R26" s="1173">
        <v>0</v>
      </c>
      <c r="S26" s="1095"/>
      <c r="T26" s="1095"/>
      <c r="U26" s="1096"/>
      <c r="V26" s="1096"/>
      <c r="W26" s="1096"/>
    </row>
    <row r="27" spans="1:23" s="1097" customFormat="1" ht="14" thickBot="1">
      <c r="A27" s="1084"/>
      <c r="B27" s="1114" t="s">
        <v>47</v>
      </c>
      <c r="C27" s="1114"/>
      <c r="D27" s="1114"/>
      <c r="E27" s="1116">
        <v>25</v>
      </c>
      <c r="F27" s="1117">
        <f t="shared" si="2"/>
        <v>0</v>
      </c>
      <c r="G27" s="1118"/>
      <c r="H27" s="1119"/>
      <c r="I27" s="1120"/>
      <c r="J27" s="1121"/>
      <c r="K27" s="1121"/>
      <c r="L27" s="1135"/>
      <c r="M27" s="1122"/>
      <c r="N27" s="1117"/>
      <c r="O27" s="1123"/>
      <c r="P27" s="1124"/>
      <c r="Q27" s="1136"/>
      <c r="R27" s="1173">
        <v>0</v>
      </c>
      <c r="S27" s="1095"/>
      <c r="T27" s="1095"/>
      <c r="U27" s="1096"/>
      <c r="V27" s="1096"/>
      <c r="W27" s="1096"/>
    </row>
    <row r="28" spans="1:23" ht="14" thickBot="1">
      <c r="A28" s="22" t="s">
        <v>49</v>
      </c>
      <c r="B28" s="23"/>
      <c r="C28" s="23"/>
      <c r="D28" s="23"/>
      <c r="E28" s="10">
        <v>26</v>
      </c>
      <c r="F28" s="157">
        <f>SUM(F29:F45)</f>
        <v>48421</v>
      </c>
      <c r="G28" s="495">
        <f t="shared" ref="G28:M28" si="3">SUM(G29:G45)</f>
        <v>48421</v>
      </c>
      <c r="H28" s="99">
        <f t="shared" si="3"/>
        <v>0</v>
      </c>
      <c r="I28" s="52">
        <f t="shared" si="3"/>
        <v>0</v>
      </c>
      <c r="J28" s="246">
        <f t="shared" si="3"/>
        <v>0</v>
      </c>
      <c r="K28" s="246">
        <f t="shared" si="3"/>
        <v>0</v>
      </c>
      <c r="L28" s="52">
        <f t="shared" si="3"/>
        <v>0</v>
      </c>
      <c r="M28" s="51">
        <f t="shared" si="3"/>
        <v>0</v>
      </c>
      <c r="N28" s="404">
        <f>SUM(N29:N45)</f>
        <v>0</v>
      </c>
      <c r="O28" s="404">
        <f>SUM(O29:O45)</f>
        <v>0</v>
      </c>
      <c r="P28" s="346">
        <f>IF(F28=0,0,O28/F28)</f>
        <v>0</v>
      </c>
      <c r="Q28" s="53">
        <f>SUM(Q29:Q45)</f>
        <v>0</v>
      </c>
      <c r="R28" s="1174">
        <v>84371.81508</v>
      </c>
      <c r="S28" s="478"/>
      <c r="T28" s="478"/>
    </row>
    <row r="29" spans="1:23" s="1097" customFormat="1">
      <c r="A29" s="1084" t="s">
        <v>14</v>
      </c>
      <c r="B29" s="1115" t="s">
        <v>50</v>
      </c>
      <c r="C29" s="1115"/>
      <c r="D29" s="1115"/>
      <c r="E29" s="1116">
        <v>27</v>
      </c>
      <c r="F29" s="1117">
        <f t="shared" si="2"/>
        <v>1500</v>
      </c>
      <c r="G29" s="1273">
        <v>1500</v>
      </c>
      <c r="H29" s="1089"/>
      <c r="I29" s="1090"/>
      <c r="J29" s="1091"/>
      <c r="K29" s="1091"/>
      <c r="L29" s="1090"/>
      <c r="M29" s="1092"/>
      <c r="N29" s="1087"/>
      <c r="O29" s="1093"/>
      <c r="P29" s="1094"/>
      <c r="Q29" s="1087"/>
      <c r="R29" s="1173">
        <v>0</v>
      </c>
      <c r="S29" s="1095"/>
      <c r="T29" s="1095"/>
      <c r="U29" s="1096"/>
      <c r="V29" s="1096"/>
      <c r="W29" s="1096"/>
    </row>
    <row r="30" spans="1:23" s="1097" customFormat="1">
      <c r="A30" s="1084"/>
      <c r="B30" s="1114" t="s">
        <v>28</v>
      </c>
      <c r="C30" s="1114"/>
      <c r="D30" s="1114"/>
      <c r="E30" s="1116">
        <v>28</v>
      </c>
      <c r="F30" s="1117">
        <f t="shared" si="2"/>
        <v>0</v>
      </c>
      <c r="G30" s="1137"/>
      <c r="H30" s="1138"/>
      <c r="I30" s="1139"/>
      <c r="J30" s="1140"/>
      <c r="K30" s="1140"/>
      <c r="L30" s="1139"/>
      <c r="M30" s="1141"/>
      <c r="N30" s="1142"/>
      <c r="O30" s="1143"/>
      <c r="P30" s="1144"/>
      <c r="Q30" s="1142"/>
      <c r="R30" s="1173">
        <v>0</v>
      </c>
      <c r="S30" s="1095"/>
      <c r="T30" s="1095"/>
      <c r="U30" s="1096"/>
      <c r="V30" s="1096"/>
      <c r="W30" s="1096"/>
    </row>
    <row r="31" spans="1:23" s="1097" customFormat="1">
      <c r="A31" s="1084"/>
      <c r="B31" s="1114" t="s">
        <v>30</v>
      </c>
      <c r="C31" s="1114"/>
      <c r="D31" s="1114"/>
      <c r="E31" s="1116">
        <v>29</v>
      </c>
      <c r="F31" s="1117">
        <f t="shared" si="2"/>
        <v>0</v>
      </c>
      <c r="G31" s="1137"/>
      <c r="H31" s="1138"/>
      <c r="I31" s="1139"/>
      <c r="J31" s="1140"/>
      <c r="K31" s="1140"/>
      <c r="L31" s="1139"/>
      <c r="M31" s="1141"/>
      <c r="N31" s="1142"/>
      <c r="O31" s="1143"/>
      <c r="P31" s="1144"/>
      <c r="Q31" s="1142"/>
      <c r="R31" s="1173">
        <v>0</v>
      </c>
      <c r="S31" s="1095"/>
      <c r="T31" s="1095"/>
      <c r="U31" s="1096"/>
      <c r="V31" s="1096"/>
      <c r="W31" s="1096"/>
    </row>
    <row r="32" spans="1:23" s="1097" customFormat="1">
      <c r="A32" s="1084"/>
      <c r="B32" s="1125" t="s">
        <v>32</v>
      </c>
      <c r="C32" s="1126"/>
      <c r="D32" s="1126"/>
      <c r="E32" s="1127">
        <v>30</v>
      </c>
      <c r="F32" s="1117">
        <f>SUM(G32:M32)</f>
        <v>0</v>
      </c>
      <c r="G32" s="1137"/>
      <c r="H32" s="1138"/>
      <c r="I32" s="1139"/>
      <c r="J32" s="1140"/>
      <c r="K32" s="1140"/>
      <c r="L32" s="1139"/>
      <c r="M32" s="1141"/>
      <c r="N32" s="1142"/>
      <c r="O32" s="1143"/>
      <c r="P32" s="1144"/>
      <c r="Q32" s="1142"/>
      <c r="R32" s="1173">
        <v>0</v>
      </c>
      <c r="S32" s="1095"/>
      <c r="T32" s="1095"/>
      <c r="U32" s="1096"/>
      <c r="V32" s="1096"/>
      <c r="W32" s="1096"/>
    </row>
    <row r="33" spans="1:23" s="1097" customFormat="1">
      <c r="A33" s="1084"/>
      <c r="B33" s="1125" t="s">
        <v>34</v>
      </c>
      <c r="C33" s="1125"/>
      <c r="D33" s="1125"/>
      <c r="E33" s="1127">
        <v>31</v>
      </c>
      <c r="F33" s="1117">
        <f t="shared" si="2"/>
        <v>0</v>
      </c>
      <c r="G33" s="1137"/>
      <c r="H33" s="1138"/>
      <c r="I33" s="1139"/>
      <c r="J33" s="1140"/>
      <c r="K33" s="1140"/>
      <c r="L33" s="1139"/>
      <c r="M33" s="1141"/>
      <c r="N33" s="1142"/>
      <c r="O33" s="1143"/>
      <c r="P33" s="1144"/>
      <c r="Q33" s="1142"/>
      <c r="R33" s="1173">
        <v>0</v>
      </c>
      <c r="S33" s="1095"/>
      <c r="T33" s="1095"/>
      <c r="U33" s="1096"/>
      <c r="V33" s="1096"/>
      <c r="W33" s="1096"/>
    </row>
    <row r="34" spans="1:23" s="1097" customFormat="1">
      <c r="A34" s="1084"/>
      <c r="B34" s="1125" t="s">
        <v>52</v>
      </c>
      <c r="C34" s="1125"/>
      <c r="D34" s="1125"/>
      <c r="E34" s="1127">
        <v>32</v>
      </c>
      <c r="F34" s="1117">
        <f t="shared" si="2"/>
        <v>0</v>
      </c>
      <c r="G34" s="1137"/>
      <c r="H34" s="1138"/>
      <c r="I34" s="1139"/>
      <c r="J34" s="1140"/>
      <c r="K34" s="1140"/>
      <c r="L34" s="1139"/>
      <c r="M34" s="1141"/>
      <c r="N34" s="1142"/>
      <c r="O34" s="1143"/>
      <c r="P34" s="1144"/>
      <c r="Q34" s="1142"/>
      <c r="R34" s="1173">
        <v>0</v>
      </c>
      <c r="S34" s="1095"/>
      <c r="T34" s="1095"/>
      <c r="U34" s="1096"/>
      <c r="V34" s="1096"/>
      <c r="W34" s="1096"/>
    </row>
    <row r="35" spans="1:23" s="1097" customFormat="1">
      <c r="A35" s="1084"/>
      <c r="B35" s="1125" t="s">
        <v>36</v>
      </c>
      <c r="C35" s="1125"/>
      <c r="D35" s="1125"/>
      <c r="E35" s="1127">
        <v>33</v>
      </c>
      <c r="F35" s="1117">
        <f t="shared" si="2"/>
        <v>0</v>
      </c>
      <c r="G35" s="1137"/>
      <c r="H35" s="1138"/>
      <c r="I35" s="1139"/>
      <c r="J35" s="1140"/>
      <c r="K35" s="1140"/>
      <c r="L35" s="1139"/>
      <c r="M35" s="1141"/>
      <c r="N35" s="1142"/>
      <c r="O35" s="1143"/>
      <c r="P35" s="1144"/>
      <c r="Q35" s="1142"/>
      <c r="R35" s="1173">
        <v>0</v>
      </c>
      <c r="S35" s="1095"/>
      <c r="T35" s="1095"/>
      <c r="U35" s="1096"/>
      <c r="V35" s="1096"/>
      <c r="W35" s="1096"/>
    </row>
    <row r="36" spans="1:23" s="1097" customFormat="1">
      <c r="A36" s="525"/>
      <c r="B36" s="526" t="s">
        <v>158</v>
      </c>
      <c r="C36" s="526"/>
      <c r="D36" s="526"/>
      <c r="E36" s="527">
        <v>34</v>
      </c>
      <c r="F36" s="1128">
        <f t="shared" si="2"/>
        <v>12288</v>
      </c>
      <c r="G36" s="1232">
        <f>G21</f>
        <v>12288</v>
      </c>
      <c r="H36" s="1145"/>
      <c r="I36" s="1146"/>
      <c r="J36" s="1147"/>
      <c r="K36" s="1147"/>
      <c r="L36" s="1146"/>
      <c r="M36" s="1148"/>
      <c r="N36" s="1149"/>
      <c r="O36" s="1150"/>
      <c r="P36" s="1151"/>
      <c r="Q36" s="1149"/>
      <c r="R36" s="1231">
        <v>6020.8253399999994</v>
      </c>
      <c r="S36" s="1095"/>
      <c r="T36" s="1095"/>
      <c r="U36" s="1096"/>
      <c r="V36" s="1096"/>
      <c r="W36" s="1096"/>
    </row>
    <row r="37" spans="1:23" s="1097" customFormat="1">
      <c r="A37" s="1084"/>
      <c r="B37" s="1125" t="s">
        <v>54</v>
      </c>
      <c r="C37" s="1125"/>
      <c r="D37" s="1125"/>
      <c r="E37" s="1127">
        <v>35</v>
      </c>
      <c r="F37" s="1117">
        <f t="shared" si="2"/>
        <v>1154</v>
      </c>
      <c r="G37" s="999">
        <f>G22</f>
        <v>1154</v>
      </c>
      <c r="H37" s="1138"/>
      <c r="I37" s="1139"/>
      <c r="J37" s="1140"/>
      <c r="K37" s="1140"/>
      <c r="L37" s="1139"/>
      <c r="M37" s="1141"/>
      <c r="N37" s="1142"/>
      <c r="O37" s="1143"/>
      <c r="P37" s="1144"/>
      <c r="Q37" s="1142"/>
      <c r="R37" s="1173">
        <v>1421.54961</v>
      </c>
      <c r="S37" s="1095"/>
      <c r="T37" s="1095"/>
      <c r="U37" s="1096"/>
      <c r="V37" s="1096"/>
      <c r="W37" s="1096"/>
    </row>
    <row r="38" spans="1:23" s="1097" customFormat="1">
      <c r="A38" s="1084"/>
      <c r="B38" s="1125" t="s">
        <v>153</v>
      </c>
      <c r="C38" s="1125"/>
      <c r="D38" s="1125"/>
      <c r="E38" s="1127">
        <v>36</v>
      </c>
      <c r="F38" s="1117">
        <f t="shared" si="2"/>
        <v>0</v>
      </c>
      <c r="G38" s="999"/>
      <c r="H38" s="1138"/>
      <c r="I38" s="1139"/>
      <c r="J38" s="1140"/>
      <c r="K38" s="1140"/>
      <c r="L38" s="1139"/>
      <c r="M38" s="1141"/>
      <c r="N38" s="1142"/>
      <c r="O38" s="1143"/>
      <c r="P38" s="1144"/>
      <c r="Q38" s="1142"/>
      <c r="R38" s="1173">
        <v>0</v>
      </c>
      <c r="S38" s="1095"/>
      <c r="T38" s="1095"/>
      <c r="U38" s="1096"/>
      <c r="V38" s="1096"/>
      <c r="W38" s="1096"/>
    </row>
    <row r="39" spans="1:23" s="1097" customFormat="1">
      <c r="A39" s="1084"/>
      <c r="B39" s="1125" t="s">
        <v>55</v>
      </c>
      <c r="C39" s="1125"/>
      <c r="D39" s="1125"/>
      <c r="E39" s="1127">
        <v>37</v>
      </c>
      <c r="F39" s="1117">
        <f t="shared" si="2"/>
        <v>0</v>
      </c>
      <c r="G39" s="999"/>
      <c r="H39" s="1138"/>
      <c r="I39" s="1139"/>
      <c r="J39" s="1140"/>
      <c r="K39" s="1140"/>
      <c r="L39" s="1139"/>
      <c r="M39" s="1141"/>
      <c r="N39" s="1142"/>
      <c r="O39" s="1143"/>
      <c r="P39" s="1144"/>
      <c r="Q39" s="1142"/>
      <c r="R39" s="1173">
        <v>0</v>
      </c>
      <c r="S39" s="1095"/>
      <c r="T39" s="1095"/>
      <c r="U39" s="1096"/>
      <c r="V39" s="1096"/>
      <c r="W39" s="1096"/>
    </row>
    <row r="40" spans="1:23" s="1097" customFormat="1">
      <c r="A40" s="1084"/>
      <c r="B40" s="1125" t="s">
        <v>56</v>
      </c>
      <c r="C40" s="1125"/>
      <c r="D40" s="1125"/>
      <c r="E40" s="1127">
        <v>38</v>
      </c>
      <c r="F40" s="1117">
        <f t="shared" si="2"/>
        <v>150</v>
      </c>
      <c r="G40" s="999">
        <f>G24</f>
        <v>150</v>
      </c>
      <c r="H40" s="1138"/>
      <c r="I40" s="1139"/>
      <c r="J40" s="1140"/>
      <c r="K40" s="1140"/>
      <c r="L40" s="1139"/>
      <c r="M40" s="1141"/>
      <c r="N40" s="1142"/>
      <c r="O40" s="1143"/>
      <c r="P40" s="1144"/>
      <c r="Q40" s="1142"/>
      <c r="R40" s="1173">
        <v>2986.1506600000002</v>
      </c>
      <c r="S40" s="1095"/>
      <c r="T40" s="1095"/>
      <c r="U40" s="1096"/>
      <c r="V40" s="1096"/>
      <c r="W40" s="1096"/>
    </row>
    <row r="41" spans="1:23" s="1097" customFormat="1">
      <c r="A41" s="525"/>
      <c r="B41" s="526" t="s">
        <v>161</v>
      </c>
      <c r="C41" s="526"/>
      <c r="D41" s="526"/>
      <c r="E41" s="527">
        <v>39</v>
      </c>
      <c r="F41" s="1128">
        <f t="shared" si="2"/>
        <v>29976</v>
      </c>
      <c r="G41" s="1232">
        <f>G25</f>
        <v>29976</v>
      </c>
      <c r="H41" s="1145"/>
      <c r="I41" s="1146"/>
      <c r="J41" s="1147"/>
      <c r="K41" s="1147"/>
      <c r="L41" s="1146"/>
      <c r="M41" s="1148"/>
      <c r="N41" s="1149"/>
      <c r="O41" s="1150"/>
      <c r="P41" s="1151"/>
      <c r="Q41" s="1149"/>
      <c r="R41" s="1231">
        <v>69240.674650000001</v>
      </c>
      <c r="S41" s="1095"/>
      <c r="T41" s="1095"/>
      <c r="U41" s="1096"/>
      <c r="V41" s="1096"/>
      <c r="W41" s="1096"/>
    </row>
    <row r="42" spans="1:23" s="1097" customFormat="1">
      <c r="A42" s="1084"/>
      <c r="B42" s="1125" t="s">
        <v>57</v>
      </c>
      <c r="C42" s="1125"/>
      <c r="D42" s="1125"/>
      <c r="E42" s="1127">
        <v>40</v>
      </c>
      <c r="F42" s="1117">
        <f t="shared" si="2"/>
        <v>0</v>
      </c>
      <c r="G42" s="999"/>
      <c r="H42" s="1138"/>
      <c r="I42" s="1139"/>
      <c r="J42" s="1140"/>
      <c r="K42" s="1140"/>
      <c r="L42" s="1139"/>
      <c r="M42" s="1141"/>
      <c r="N42" s="1142"/>
      <c r="O42" s="1143"/>
      <c r="P42" s="1144"/>
      <c r="Q42" s="1142"/>
      <c r="R42" s="1173">
        <v>0</v>
      </c>
      <c r="S42" s="1095"/>
      <c r="T42" s="1095"/>
      <c r="U42" s="1096"/>
      <c r="V42" s="1096"/>
      <c r="W42" s="1096"/>
    </row>
    <row r="43" spans="1:23" s="1097" customFormat="1">
      <c r="A43" s="1084"/>
      <c r="B43" s="1125" t="s">
        <v>58</v>
      </c>
      <c r="C43" s="1125"/>
      <c r="D43" s="1125"/>
      <c r="E43" s="1127">
        <v>41</v>
      </c>
      <c r="F43" s="1117">
        <f t="shared" si="2"/>
        <v>3353</v>
      </c>
      <c r="G43" s="999">
        <v>3353</v>
      </c>
      <c r="H43" s="1138"/>
      <c r="I43" s="1139"/>
      <c r="J43" s="1140"/>
      <c r="K43" s="1140"/>
      <c r="L43" s="1139"/>
      <c r="M43" s="1141"/>
      <c r="N43" s="1142"/>
      <c r="O43" s="1143"/>
      <c r="P43" s="1144"/>
      <c r="Q43" s="1142"/>
      <c r="R43" s="1173">
        <v>4636.16482</v>
      </c>
      <c r="S43" s="1095"/>
      <c r="T43" s="1095"/>
      <c r="U43" s="1096"/>
      <c r="V43" s="1096"/>
      <c r="W43" s="1096"/>
    </row>
    <row r="44" spans="1:23" s="1097" customFormat="1">
      <c r="A44" s="1084"/>
      <c r="B44" s="1125" t="s">
        <v>59</v>
      </c>
      <c r="C44" s="1125"/>
      <c r="D44" s="1125"/>
      <c r="E44" s="1127">
        <v>42</v>
      </c>
      <c r="F44" s="1117">
        <f t="shared" si="2"/>
        <v>0</v>
      </c>
      <c r="G44" s="1152"/>
      <c r="H44" s="1138"/>
      <c r="I44" s="1139"/>
      <c r="J44" s="1140"/>
      <c r="K44" s="1140"/>
      <c r="L44" s="1139"/>
      <c r="M44" s="1141"/>
      <c r="N44" s="1142"/>
      <c r="O44" s="1143"/>
      <c r="P44" s="1144"/>
      <c r="Q44" s="1142"/>
      <c r="R44" s="1173">
        <v>66.45</v>
      </c>
      <c r="S44" s="1095"/>
      <c r="T44" s="1095"/>
      <c r="U44" s="1096"/>
      <c r="V44" s="1096"/>
      <c r="W44" s="1096"/>
    </row>
    <row r="45" spans="1:23" s="1097" customFormat="1" ht="14" thickBot="1">
      <c r="A45" s="1153"/>
      <c r="B45" s="1154" t="s">
        <v>47</v>
      </c>
      <c r="C45" s="1154"/>
      <c r="D45" s="1154"/>
      <c r="E45" s="1155">
        <v>43</v>
      </c>
      <c r="F45" s="1136">
        <f t="shared" si="2"/>
        <v>0</v>
      </c>
      <c r="G45" s="1156"/>
      <c r="H45" s="1157"/>
      <c r="I45" s="1158"/>
      <c r="J45" s="1159"/>
      <c r="K45" s="1159"/>
      <c r="L45" s="1158"/>
      <c r="M45" s="1160"/>
      <c r="N45" s="1136"/>
      <c r="O45" s="1161"/>
      <c r="P45" s="1162"/>
      <c r="Q45" s="1136"/>
      <c r="R45" s="1226">
        <v>0</v>
      </c>
      <c r="S45" s="1095"/>
      <c r="T45" s="1095"/>
      <c r="U45" s="1096"/>
      <c r="V45" s="1096"/>
      <c r="W45" s="1096"/>
    </row>
    <row r="46" spans="1:23" s="1097" customFormat="1" ht="14" hidden="1" thickBot="1">
      <c r="A46" s="1163" t="s">
        <v>60</v>
      </c>
      <c r="B46" s="1164"/>
      <c r="C46" s="1164"/>
      <c r="D46" s="1164"/>
      <c r="E46" s="1116">
        <v>44</v>
      </c>
      <c r="F46" s="1165">
        <f>F29+F34+F38+F43+F44+F45-F4-F27</f>
        <v>1500</v>
      </c>
      <c r="G46" s="1166">
        <f>G29+G34+G38+G43+G45-G4-G27</f>
        <v>1500</v>
      </c>
      <c r="H46" s="1167">
        <f>H29+H34+H38+H43+H44+H45-H4-H27</f>
        <v>0</v>
      </c>
      <c r="I46" s="1168">
        <f>I29+I34+I38+I43+I44+I45-I4-I27</f>
        <v>0</v>
      </c>
      <c r="J46" s="1168">
        <f>J29+J34+J38+J43+J44+J45-J4-J27</f>
        <v>0</v>
      </c>
      <c r="K46" s="1167">
        <f>K29+K34+K38+K43+K44+K45-K4-K27</f>
        <v>0</v>
      </c>
      <c r="L46" s="1168"/>
      <c r="M46" s="1167">
        <f>M29+M34+M38+M43+M44+M45-M4-M27</f>
        <v>0</v>
      </c>
      <c r="N46" s="1165"/>
      <c r="O46" s="1169">
        <f>O29+O34+O38+O43+O44+O45-O4-O27</f>
        <v>0</v>
      </c>
      <c r="P46" s="1170"/>
      <c r="Q46" s="1165">
        <f>Q29+Q34+Q38+Q43+Q44+Q45-Q4-Q27</f>
        <v>0</v>
      </c>
      <c r="R46" s="1227">
        <f>R29+R34+R38+R43+R44+R45-R4-R27</f>
        <v>1.4366700000000492</v>
      </c>
      <c r="S46" s="1020"/>
      <c r="T46" s="1020"/>
      <c r="U46" s="1096"/>
      <c r="V46" s="1096"/>
      <c r="W46" s="1096"/>
    </row>
    <row r="47" spans="1:23" ht="14" thickBot="1">
      <c r="A47" s="22" t="s">
        <v>61</v>
      </c>
      <c r="B47" s="23"/>
      <c r="C47" s="23"/>
      <c r="D47" s="23"/>
      <c r="E47" s="10">
        <v>45</v>
      </c>
      <c r="F47" s="157">
        <f>F28-F3</f>
        <v>1500</v>
      </c>
      <c r="G47" s="495">
        <f t="shared" ref="G47:M47" si="4">G28-G3</f>
        <v>1500</v>
      </c>
      <c r="H47" s="99">
        <f t="shared" si="4"/>
        <v>0</v>
      </c>
      <c r="I47" s="52">
        <f t="shared" si="4"/>
        <v>0</v>
      </c>
      <c r="J47" s="246">
        <f t="shared" si="4"/>
        <v>0</v>
      </c>
      <c r="K47" s="246">
        <f>K28-K3</f>
        <v>0</v>
      </c>
      <c r="L47" s="52">
        <f t="shared" si="4"/>
        <v>0</v>
      </c>
      <c r="M47" s="51">
        <f t="shared" si="4"/>
        <v>0</v>
      </c>
      <c r="N47" s="404">
        <f>N28-N3</f>
        <v>0</v>
      </c>
      <c r="O47" s="404">
        <f>O28-O3</f>
        <v>0</v>
      </c>
      <c r="P47" s="53"/>
      <c r="Q47" s="53">
        <f>Q28-Q3</f>
        <v>0</v>
      </c>
      <c r="R47" s="157">
        <f>R28-R3</f>
        <v>1.4882700000016484</v>
      </c>
      <c r="S47" s="478"/>
      <c r="T47" s="478"/>
    </row>
    <row r="48" spans="1:23">
      <c r="E48" s="1300" t="s">
        <v>207</v>
      </c>
      <c r="F48" s="1304"/>
      <c r="G48" s="1300"/>
      <c r="H48" s="1305"/>
      <c r="I48" s="1305">
        <v>1</v>
      </c>
      <c r="J48" s="1305">
        <v>0</v>
      </c>
      <c r="K48" s="1305">
        <v>199</v>
      </c>
      <c r="L48" s="1305">
        <v>88</v>
      </c>
      <c r="M48" s="654"/>
    </row>
  </sheetData>
  <mergeCells count="3">
    <mergeCell ref="A1:D1"/>
    <mergeCell ref="H1:M1"/>
    <mergeCell ref="C2:D2"/>
  </mergeCells>
  <phoneticPr fontId="14" type="noConversion"/>
  <pageMargins left="0.78740157499999996" right="0.78740157499999996" top="0.45" bottom="0.41" header="0.28000000000000003" footer="0.25"/>
  <pageSetup paperSize="9" scale="85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showGridLines="0" workbookViewId="0">
      <pane ySplit="3" topLeftCell="A7" activePane="bottomLeft" state="frozen"/>
      <selection activeCell="R46" sqref="R46"/>
      <selection pane="bottomLeft" activeCell="W9" sqref="W9:W10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6" width="9.5703125" style="29" bestFit="1" customWidth="1"/>
    <col min="7" max="7" width="9.5703125" style="34" bestFit="1" customWidth="1"/>
    <col min="8" max="12" width="8" style="34" customWidth="1"/>
    <col min="13" max="13" width="8.140625" style="34" customWidth="1"/>
    <col min="14" max="14" width="9.5703125" style="34" hidden="1" customWidth="1"/>
    <col min="15" max="15" width="11.42578125" style="34" hidden="1" customWidth="1" collapsed="1"/>
    <col min="16" max="16" width="7.85546875" style="212" hidden="1" customWidth="1"/>
    <col min="17" max="17" width="9.5703125" hidden="1" customWidth="1"/>
    <col min="18" max="18" width="8.7109375" style="860" bestFit="1" customWidth="1" collapsed="1"/>
    <col min="19" max="19" width="7.140625" style="478" customWidth="1"/>
    <col min="20" max="20" width="6" style="478" customWidth="1"/>
    <col min="21" max="21" width="9.140625" style="1066" customWidth="1"/>
    <col min="22" max="23" width="8.7109375" style="210"/>
  </cols>
  <sheetData>
    <row r="1" spans="1:23" ht="15.75" customHeight="1">
      <c r="A1" s="1319" t="s">
        <v>200</v>
      </c>
      <c r="B1" s="1320"/>
      <c r="C1" s="1320"/>
      <c r="D1" s="1321"/>
      <c r="E1" s="1"/>
      <c r="F1" s="472" t="s">
        <v>0</v>
      </c>
      <c r="G1" s="503" t="s">
        <v>2</v>
      </c>
      <c r="H1" s="1323" t="s">
        <v>3</v>
      </c>
      <c r="I1" s="1323"/>
      <c r="J1" s="1323"/>
      <c r="K1" s="1323"/>
      <c r="L1" s="1323"/>
      <c r="M1" s="1324"/>
      <c r="N1" s="141" t="s">
        <v>1</v>
      </c>
      <c r="O1" s="467" t="s">
        <v>4</v>
      </c>
      <c r="P1" s="42" t="s">
        <v>132</v>
      </c>
      <c r="Q1" s="42" t="s">
        <v>133</v>
      </c>
      <c r="R1" s="42" t="s">
        <v>4</v>
      </c>
      <c r="S1" s="1078"/>
      <c r="T1" s="1046"/>
      <c r="W1" s="1015"/>
    </row>
    <row r="2" spans="1:23" s="7" customFormat="1" ht="15" customHeight="1" thickBot="1">
      <c r="A2" s="240" t="s">
        <v>122</v>
      </c>
      <c r="B2" s="4"/>
      <c r="C2" s="1325" t="s">
        <v>80</v>
      </c>
      <c r="D2" s="1326"/>
      <c r="E2" s="5" t="s">
        <v>5</v>
      </c>
      <c r="F2" s="473">
        <v>2014</v>
      </c>
      <c r="G2" s="504" t="s">
        <v>8</v>
      </c>
      <c r="H2" s="1269" t="s">
        <v>9</v>
      </c>
      <c r="I2" s="45" t="s">
        <v>10</v>
      </c>
      <c r="J2" s="245" t="s">
        <v>11</v>
      </c>
      <c r="K2" s="245" t="s">
        <v>204</v>
      </c>
      <c r="L2" s="207" t="s">
        <v>121</v>
      </c>
      <c r="M2" s="43" t="s">
        <v>12</v>
      </c>
      <c r="N2" s="473" t="s">
        <v>7</v>
      </c>
      <c r="O2" s="468">
        <v>2011</v>
      </c>
      <c r="P2" s="46"/>
      <c r="Q2" s="46"/>
      <c r="R2" s="46">
        <v>2013</v>
      </c>
      <c r="S2" s="1078"/>
      <c r="T2" s="1046"/>
      <c r="U2" s="1066"/>
      <c r="V2" s="1016"/>
      <c r="W2" s="1016"/>
    </row>
    <row r="3" spans="1:23" ht="14" thickBot="1">
      <c r="A3" s="8" t="s">
        <v>13</v>
      </c>
      <c r="B3" s="9"/>
      <c r="C3" s="9"/>
      <c r="D3" s="9"/>
      <c r="E3" s="10">
        <v>1</v>
      </c>
      <c r="F3" s="157">
        <f>SUM(F5:F27)</f>
        <v>222355</v>
      </c>
      <c r="G3" s="495">
        <f t="shared" ref="G3:O3" si="0">SUM(G5:G27)</f>
        <v>214242</v>
      </c>
      <c r="H3" s="99">
        <f t="shared" si="0"/>
        <v>7577</v>
      </c>
      <c r="I3" s="52">
        <f t="shared" si="0"/>
        <v>0</v>
      </c>
      <c r="J3" s="246">
        <f t="shared" si="0"/>
        <v>0</v>
      </c>
      <c r="K3" s="246">
        <f>SUM(K5:K27)</f>
        <v>0</v>
      </c>
      <c r="L3" s="52">
        <f t="shared" si="0"/>
        <v>536</v>
      </c>
      <c r="M3" s="51">
        <f t="shared" si="0"/>
        <v>0</v>
      </c>
      <c r="N3" s="404">
        <f t="shared" si="0"/>
        <v>0</v>
      </c>
      <c r="O3" s="404">
        <f t="shared" si="0"/>
        <v>0</v>
      </c>
      <c r="P3" s="346">
        <f>IF(F3=0,0,O3/F3)</f>
        <v>0</v>
      </c>
      <c r="Q3" s="53">
        <f>SUM(Q5:Q27)</f>
        <v>0</v>
      </c>
      <c r="R3" s="1077">
        <f>SUM(R5:R27)</f>
        <v>211336.47798999998</v>
      </c>
    </row>
    <row r="4" spans="1:23" s="14" customFormat="1">
      <c r="A4" s="11" t="s">
        <v>14</v>
      </c>
      <c r="B4" s="12" t="s">
        <v>15</v>
      </c>
      <c r="C4" s="12"/>
      <c r="D4" s="12"/>
      <c r="E4" s="13">
        <v>2</v>
      </c>
      <c r="F4" s="158">
        <f>SUM(F5:F15)</f>
        <v>190355</v>
      </c>
      <c r="G4" s="492">
        <f t="shared" ref="G4:O4" si="1">SUM(G5:G15)</f>
        <v>182242</v>
      </c>
      <c r="H4" s="87">
        <f>SUM(H5:H15)</f>
        <v>7577</v>
      </c>
      <c r="I4" s="56">
        <f t="shared" si="1"/>
        <v>0</v>
      </c>
      <c r="J4" s="247">
        <f t="shared" si="1"/>
        <v>0</v>
      </c>
      <c r="K4" s="247">
        <f>SUM(K5:K15)</f>
        <v>0</v>
      </c>
      <c r="L4" s="56">
        <f t="shared" si="1"/>
        <v>536</v>
      </c>
      <c r="M4" s="55">
        <f t="shared" si="1"/>
        <v>0</v>
      </c>
      <c r="N4" s="57"/>
      <c r="O4" s="350">
        <f t="shared" si="1"/>
        <v>0</v>
      </c>
      <c r="P4" s="343">
        <f>IF(F4=0,0,O4/F4)</f>
        <v>0</v>
      </c>
      <c r="Q4" s="57">
        <f>SUM(Q5:Q15)</f>
        <v>0</v>
      </c>
      <c r="R4" s="57">
        <f>SUM(R5:R15)</f>
        <v>180798.72285999998</v>
      </c>
      <c r="S4" s="478"/>
      <c r="T4" s="478"/>
      <c r="U4" s="1067"/>
      <c r="V4" s="1010"/>
      <c r="W4" s="1010"/>
    </row>
    <row r="5" spans="1:23" s="40" customFormat="1">
      <c r="A5" s="36"/>
      <c r="B5" s="37"/>
      <c r="C5" s="37" t="s">
        <v>16</v>
      </c>
      <c r="D5" s="38" t="s">
        <v>17</v>
      </c>
      <c r="E5" s="39">
        <v>3</v>
      </c>
      <c r="F5" s="159">
        <f>SUM(G5:M5)</f>
        <v>47000</v>
      </c>
      <c r="G5" s="429">
        <v>47000</v>
      </c>
      <c r="H5" s="59"/>
      <c r="I5" s="60"/>
      <c r="J5" s="248"/>
      <c r="K5" s="248"/>
      <c r="L5" s="60"/>
      <c r="M5" s="61"/>
      <c r="N5" s="62"/>
      <c r="O5" s="351"/>
      <c r="P5" s="361"/>
      <c r="Q5" s="720"/>
      <c r="R5" s="1178">
        <v>46447.510499999997</v>
      </c>
      <c r="S5" s="998"/>
      <c r="T5" s="998"/>
      <c r="U5" s="1066"/>
      <c r="V5" s="847"/>
      <c r="W5" s="847"/>
    </row>
    <row r="6" spans="1:23" s="40" customFormat="1">
      <c r="A6" s="36"/>
      <c r="B6" s="37"/>
      <c r="C6" s="37"/>
      <c r="D6" s="38" t="s">
        <v>18</v>
      </c>
      <c r="E6" s="39">
        <v>4</v>
      </c>
      <c r="F6" s="159">
        <f t="shared" ref="F6:F45" si="2">SUM(G6:M6)</f>
        <v>1000</v>
      </c>
      <c r="G6" s="506">
        <v>1000</v>
      </c>
      <c r="H6" s="59"/>
      <c r="I6" s="60"/>
      <c r="J6" s="248"/>
      <c r="K6" s="248"/>
      <c r="L6" s="201"/>
      <c r="M6" s="61"/>
      <c r="N6" s="62"/>
      <c r="O6" s="351"/>
      <c r="P6" s="361"/>
      <c r="Q6" s="720"/>
      <c r="R6" s="1178">
        <v>763.92110000000002</v>
      </c>
      <c r="S6" s="998"/>
      <c r="T6" s="998"/>
      <c r="U6" s="1066"/>
      <c r="V6" s="847"/>
      <c r="W6" s="847"/>
    </row>
    <row r="7" spans="1:23" s="40" customFormat="1">
      <c r="A7" s="36"/>
      <c r="B7" s="37"/>
      <c r="C7" s="37"/>
      <c r="D7" s="38" t="s">
        <v>19</v>
      </c>
      <c r="E7" s="39">
        <v>5</v>
      </c>
      <c r="F7" s="159">
        <f t="shared" si="2"/>
        <v>15914</v>
      </c>
      <c r="G7" s="506">
        <v>15914</v>
      </c>
      <c r="H7" s="59"/>
      <c r="I7" s="60"/>
      <c r="J7" s="248"/>
      <c r="K7" s="248"/>
      <c r="L7" s="997"/>
      <c r="M7" s="61"/>
      <c r="N7" s="62"/>
      <c r="O7" s="351"/>
      <c r="P7" s="361"/>
      <c r="Q7" s="720"/>
      <c r="R7" s="1178">
        <v>16424.10557</v>
      </c>
      <c r="S7" s="998"/>
      <c r="T7" s="998"/>
      <c r="U7" s="1066"/>
      <c r="V7" s="847"/>
      <c r="W7" s="847"/>
    </row>
    <row r="8" spans="1:23" s="40" customFormat="1">
      <c r="A8" s="36"/>
      <c r="B8" s="37"/>
      <c r="C8" s="37"/>
      <c r="D8" s="38" t="s">
        <v>20</v>
      </c>
      <c r="E8" s="39">
        <v>6</v>
      </c>
      <c r="F8" s="159">
        <f t="shared" si="2"/>
        <v>32500</v>
      </c>
      <c r="G8" s="506">
        <v>32500</v>
      </c>
      <c r="H8" s="59"/>
      <c r="I8" s="60"/>
      <c r="J8" s="248"/>
      <c r="K8" s="248"/>
      <c r="L8" s="201"/>
      <c r="M8" s="61"/>
      <c r="N8" s="62"/>
      <c r="O8" s="351"/>
      <c r="P8" s="361"/>
      <c r="Q8" s="689"/>
      <c r="R8" s="1178">
        <v>33236.505360000003</v>
      </c>
      <c r="S8" s="998"/>
      <c r="T8" s="998"/>
      <c r="U8" s="1066"/>
      <c r="V8" s="847"/>
      <c r="W8" s="847"/>
    </row>
    <row r="9" spans="1:23" s="40" customFormat="1">
      <c r="A9" s="36"/>
      <c r="B9" s="37"/>
      <c r="C9" s="37"/>
      <c r="D9" s="38" t="s">
        <v>21</v>
      </c>
      <c r="E9" s="39">
        <v>7</v>
      </c>
      <c r="F9" s="159">
        <f t="shared" si="2"/>
        <v>10000</v>
      </c>
      <c r="G9" s="506">
        <v>10000</v>
      </c>
      <c r="H9" s="59"/>
      <c r="I9" s="60"/>
      <c r="J9" s="248"/>
      <c r="K9" s="248"/>
      <c r="L9" s="201"/>
      <c r="M9" s="61"/>
      <c r="N9" s="62"/>
      <c r="O9" s="351"/>
      <c r="P9" s="361"/>
      <c r="Q9" s="688"/>
      <c r="R9" s="1178">
        <v>8604.7170600000009</v>
      </c>
      <c r="S9" s="998"/>
      <c r="T9" s="998"/>
      <c r="U9" s="1066"/>
      <c r="V9" s="847"/>
      <c r="W9" s="847"/>
    </row>
    <row r="10" spans="1:23" s="40" customFormat="1">
      <c r="A10" s="36"/>
      <c r="B10" s="37"/>
      <c r="C10" s="37"/>
      <c r="D10" s="38" t="s">
        <v>22</v>
      </c>
      <c r="E10" s="39">
        <v>8</v>
      </c>
      <c r="F10" s="159">
        <f t="shared" si="2"/>
        <v>42577</v>
      </c>
      <c r="G10" s="506">
        <v>35000</v>
      </c>
      <c r="H10" s="1271">
        <v>7577</v>
      </c>
      <c r="I10" s="60"/>
      <c r="J10" s="248"/>
      <c r="K10" s="248"/>
      <c r="L10" s="201"/>
      <c r="M10" s="61"/>
      <c r="N10" s="62"/>
      <c r="O10" s="351"/>
      <c r="P10" s="361"/>
      <c r="Q10" s="264"/>
      <c r="R10" s="1178">
        <v>34761.775070000003</v>
      </c>
      <c r="S10" s="998"/>
      <c r="T10" s="998"/>
      <c r="U10" s="1066"/>
      <c r="V10" s="847"/>
      <c r="W10" s="847"/>
    </row>
    <row r="11" spans="1:23" s="40" customFormat="1">
      <c r="A11" s="36"/>
      <c r="B11" s="37"/>
      <c r="C11" s="37"/>
      <c r="D11" s="38" t="s">
        <v>23</v>
      </c>
      <c r="E11" s="39">
        <v>9</v>
      </c>
      <c r="F11" s="159">
        <f t="shared" si="2"/>
        <v>35000</v>
      </c>
      <c r="G11" s="506">
        <v>35000</v>
      </c>
      <c r="H11" s="59"/>
      <c r="I11" s="60"/>
      <c r="J11" s="248"/>
      <c r="K11" s="248"/>
      <c r="L11" s="201"/>
      <c r="M11" s="61"/>
      <c r="N11" s="62"/>
      <c r="O11" s="351"/>
      <c r="P11" s="361"/>
      <c r="Q11" s="689"/>
      <c r="R11" s="1178">
        <v>34484.90857</v>
      </c>
      <c r="S11" s="998"/>
      <c r="T11" s="998"/>
      <c r="U11" s="1066"/>
      <c r="V11" s="847"/>
      <c r="W11" s="847"/>
    </row>
    <row r="12" spans="1:23" s="40" customFormat="1">
      <c r="A12" s="36"/>
      <c r="B12" s="37"/>
      <c r="C12" s="37"/>
      <c r="D12" s="38" t="s">
        <v>24</v>
      </c>
      <c r="E12" s="39">
        <v>10</v>
      </c>
      <c r="F12" s="159">
        <f t="shared" si="2"/>
        <v>75</v>
      </c>
      <c r="G12" s="506">
        <v>75</v>
      </c>
      <c r="H12" s="59"/>
      <c r="I12" s="60"/>
      <c r="J12" s="248"/>
      <c r="K12" s="248"/>
      <c r="L12" s="201"/>
      <c r="M12" s="61"/>
      <c r="N12" s="62"/>
      <c r="O12" s="351"/>
      <c r="P12" s="361"/>
      <c r="Q12" s="62"/>
      <c r="R12" s="1178">
        <v>72.44328999999999</v>
      </c>
      <c r="S12" s="998"/>
      <c r="T12" s="998"/>
      <c r="U12" s="1066"/>
      <c r="V12" s="847"/>
      <c r="W12" s="847"/>
    </row>
    <row r="13" spans="1:23" s="40" customFormat="1">
      <c r="A13" s="36"/>
      <c r="B13" s="37"/>
      <c r="C13" s="37"/>
      <c r="D13" s="38" t="s">
        <v>25</v>
      </c>
      <c r="E13" s="39">
        <v>11</v>
      </c>
      <c r="F13" s="159">
        <f t="shared" si="2"/>
        <v>12839</v>
      </c>
      <c r="G13" s="506">
        <v>12839</v>
      </c>
      <c r="H13" s="59"/>
      <c r="I13" s="60"/>
      <c r="J13" s="248"/>
      <c r="K13" s="248"/>
      <c r="L13" s="201"/>
      <c r="M13" s="61"/>
      <c r="N13" s="62"/>
      <c r="O13" s="351"/>
      <c r="P13" s="361"/>
      <c r="Q13" s="720"/>
      <c r="R13" s="1178">
        <v>12659.704369999999</v>
      </c>
      <c r="S13" s="998"/>
      <c r="T13" s="998"/>
      <c r="U13" s="1066"/>
      <c r="V13" s="847"/>
      <c r="W13" s="847"/>
    </row>
    <row r="14" spans="1:23" s="40" customFormat="1">
      <c r="A14" s="36"/>
      <c r="B14" s="37"/>
      <c r="C14" s="37"/>
      <c r="D14" s="38" t="s">
        <v>26</v>
      </c>
      <c r="E14" s="39">
        <v>12</v>
      </c>
      <c r="F14" s="159">
        <f t="shared" si="2"/>
        <v>0</v>
      </c>
      <c r="G14" s="506"/>
      <c r="H14" s="59"/>
      <c r="I14" s="60"/>
      <c r="J14" s="248"/>
      <c r="K14" s="248"/>
      <c r="L14" s="201"/>
      <c r="M14" s="61"/>
      <c r="N14" s="62"/>
      <c r="O14" s="351"/>
      <c r="P14" s="361"/>
      <c r="Q14" s="62"/>
      <c r="R14" s="1178">
        <v>0</v>
      </c>
      <c r="S14" s="998"/>
      <c r="T14" s="998"/>
      <c r="U14" s="1066"/>
      <c r="V14" s="847"/>
      <c r="W14" s="847"/>
    </row>
    <row r="15" spans="1:23" s="40" customFormat="1">
      <c r="A15" s="36"/>
      <c r="B15" s="37"/>
      <c r="C15" s="38"/>
      <c r="D15" s="38" t="s">
        <v>27</v>
      </c>
      <c r="E15" s="39">
        <v>13</v>
      </c>
      <c r="F15" s="159">
        <f t="shared" si="2"/>
        <v>-6550</v>
      </c>
      <c r="G15" s="506">
        <v>-7086</v>
      </c>
      <c r="H15" s="59"/>
      <c r="I15" s="60"/>
      <c r="J15" s="248"/>
      <c r="K15" s="248"/>
      <c r="L15" s="1270">
        <v>536</v>
      </c>
      <c r="M15" s="61"/>
      <c r="N15" s="62"/>
      <c r="O15" s="351"/>
      <c r="P15" s="361"/>
      <c r="Q15" s="62"/>
      <c r="R15" s="1178">
        <v>-6656.8680300000005</v>
      </c>
      <c r="S15" s="998"/>
      <c r="T15" s="998"/>
      <c r="U15" s="1066"/>
      <c r="V15" s="847"/>
      <c r="W15" s="847"/>
    </row>
    <row r="16" spans="1:23" s="14" customFormat="1">
      <c r="A16" s="11"/>
      <c r="B16" s="18" t="s">
        <v>28</v>
      </c>
      <c r="C16" s="16"/>
      <c r="D16" s="16"/>
      <c r="E16" s="17">
        <v>14</v>
      </c>
      <c r="F16" s="94">
        <f t="shared" si="2"/>
        <v>0</v>
      </c>
      <c r="G16" s="494"/>
      <c r="H16" s="64"/>
      <c r="I16" s="65"/>
      <c r="J16" s="249"/>
      <c r="K16" s="249"/>
      <c r="L16" s="121"/>
      <c r="M16" s="66"/>
      <c r="N16" s="94"/>
      <c r="O16" s="352"/>
      <c r="P16" s="345"/>
      <c r="Q16" s="67"/>
      <c r="R16" s="462">
        <v>0</v>
      </c>
      <c r="S16" s="478"/>
      <c r="T16" s="478"/>
      <c r="U16" s="1066"/>
      <c r="V16" s="1010"/>
      <c r="W16" s="1010"/>
    </row>
    <row r="17" spans="1:23" s="14" customFormat="1">
      <c r="A17" s="11"/>
      <c r="B17" s="18" t="s">
        <v>30</v>
      </c>
      <c r="C17" s="16"/>
      <c r="D17" s="16"/>
      <c r="E17" s="17">
        <v>15</v>
      </c>
      <c r="F17" s="94">
        <f t="shared" si="2"/>
        <v>0</v>
      </c>
      <c r="G17" s="494"/>
      <c r="H17" s="64"/>
      <c r="I17" s="65"/>
      <c r="J17" s="249"/>
      <c r="K17" s="249"/>
      <c r="L17" s="121"/>
      <c r="M17" s="66"/>
      <c r="N17" s="94"/>
      <c r="O17" s="352"/>
      <c r="P17" s="345"/>
      <c r="Q17" s="67"/>
      <c r="R17" s="462">
        <v>268.07299999999998</v>
      </c>
      <c r="S17" s="478"/>
      <c r="T17" s="478"/>
      <c r="U17" s="1066"/>
      <c r="V17" s="1010"/>
      <c r="W17" s="1010"/>
    </row>
    <row r="18" spans="1:23" s="14" customFormat="1">
      <c r="A18" s="11"/>
      <c r="B18" s="19" t="s">
        <v>32</v>
      </c>
      <c r="C18" s="20"/>
      <c r="D18" s="20"/>
      <c r="E18" s="21">
        <v>16</v>
      </c>
      <c r="F18" s="94">
        <f t="shared" si="2"/>
        <v>0</v>
      </c>
      <c r="G18" s="494"/>
      <c r="H18" s="64"/>
      <c r="I18" s="65"/>
      <c r="J18" s="249"/>
      <c r="K18" s="249"/>
      <c r="L18" s="121"/>
      <c r="M18" s="66"/>
      <c r="N18" s="94"/>
      <c r="O18" s="352"/>
      <c r="P18" s="345"/>
      <c r="Q18" s="67"/>
      <c r="R18" s="462">
        <v>0</v>
      </c>
      <c r="S18" s="478"/>
      <c r="T18" s="478"/>
      <c r="U18" s="1066"/>
      <c r="V18" s="1010"/>
      <c r="W18" s="1010"/>
    </row>
    <row r="19" spans="1:23" s="14" customFormat="1">
      <c r="A19" s="11"/>
      <c r="B19" s="19" t="s">
        <v>34</v>
      </c>
      <c r="C19" s="20"/>
      <c r="D19" s="20"/>
      <c r="E19" s="21">
        <v>17</v>
      </c>
      <c r="F19" s="94">
        <f t="shared" si="2"/>
        <v>0</v>
      </c>
      <c r="G19" s="494"/>
      <c r="H19" s="64"/>
      <c r="I19" s="65"/>
      <c r="J19" s="249"/>
      <c r="K19" s="249"/>
      <c r="L19" s="121"/>
      <c r="M19" s="66"/>
      <c r="N19" s="94"/>
      <c r="O19" s="352"/>
      <c r="P19" s="345"/>
      <c r="Q19" s="67"/>
      <c r="R19" s="462">
        <v>0</v>
      </c>
      <c r="S19" s="478"/>
      <c r="T19" s="478"/>
      <c r="U19" s="1066"/>
      <c r="V19" s="1010"/>
      <c r="W19" s="1010"/>
    </row>
    <row r="20" spans="1:23" s="14" customFormat="1">
      <c r="A20" s="11"/>
      <c r="B20" s="19" t="s">
        <v>36</v>
      </c>
      <c r="C20" s="19"/>
      <c r="D20" s="19"/>
      <c r="E20" s="21">
        <v>18</v>
      </c>
      <c r="F20" s="94">
        <f t="shared" si="2"/>
        <v>0</v>
      </c>
      <c r="G20" s="494"/>
      <c r="H20" s="64"/>
      <c r="I20" s="65"/>
      <c r="J20" s="249"/>
      <c r="K20" s="249"/>
      <c r="L20" s="121"/>
      <c r="M20" s="66"/>
      <c r="N20" s="67"/>
      <c r="O20" s="352"/>
      <c r="P20" s="345"/>
      <c r="Q20" s="67"/>
      <c r="R20" s="462">
        <v>0</v>
      </c>
      <c r="S20" s="478"/>
      <c r="T20" s="478"/>
      <c r="U20" s="1066"/>
      <c r="V20" s="1010"/>
      <c r="W20" s="1010"/>
    </row>
    <row r="21" spans="1:23" s="537" customFormat="1">
      <c r="A21" s="525"/>
      <c r="B21" s="526" t="s">
        <v>158</v>
      </c>
      <c r="C21" s="526"/>
      <c r="D21" s="526"/>
      <c r="E21" s="527">
        <v>19</v>
      </c>
      <c r="F21" s="528">
        <f t="shared" si="2"/>
        <v>0</v>
      </c>
      <c r="G21" s="540"/>
      <c r="H21" s="541"/>
      <c r="I21" s="542"/>
      <c r="J21" s="543"/>
      <c r="K21" s="543"/>
      <c r="L21" s="619"/>
      <c r="M21" s="544"/>
      <c r="N21" s="528"/>
      <c r="O21" s="534"/>
      <c r="P21" s="535"/>
      <c r="Q21" s="528"/>
      <c r="R21" s="462">
        <v>0</v>
      </c>
      <c r="S21" s="488"/>
      <c r="T21" s="488"/>
      <c r="U21" s="998"/>
      <c r="V21" s="1020"/>
      <c r="W21" s="1020"/>
    </row>
    <row r="22" spans="1:23" s="14" customFormat="1">
      <c r="A22" s="11"/>
      <c r="B22" s="19" t="s">
        <v>40</v>
      </c>
      <c r="C22" s="19"/>
      <c r="D22" s="19"/>
      <c r="E22" s="21">
        <v>20</v>
      </c>
      <c r="F22" s="94">
        <f t="shared" si="2"/>
        <v>0</v>
      </c>
      <c r="G22" s="494"/>
      <c r="H22" s="64"/>
      <c r="I22" s="65"/>
      <c r="J22" s="249"/>
      <c r="K22" s="249"/>
      <c r="L22" s="65"/>
      <c r="M22" s="66"/>
      <c r="N22" s="67"/>
      <c r="O22" s="352"/>
      <c r="P22" s="345"/>
      <c r="Q22" s="67"/>
      <c r="R22" s="462">
        <v>0</v>
      </c>
      <c r="S22" s="478"/>
      <c r="T22" s="478"/>
      <c r="U22" s="1066"/>
      <c r="V22" s="1010"/>
      <c r="W22" s="1010"/>
    </row>
    <row r="23" spans="1:23" s="14" customFormat="1">
      <c r="A23" s="11"/>
      <c r="B23" s="19" t="s">
        <v>42</v>
      </c>
      <c r="C23" s="19"/>
      <c r="D23" s="19"/>
      <c r="E23" s="21">
        <v>21</v>
      </c>
      <c r="F23" s="94">
        <f t="shared" si="2"/>
        <v>0</v>
      </c>
      <c r="G23" s="494"/>
      <c r="H23" s="64"/>
      <c r="I23" s="65"/>
      <c r="J23" s="249"/>
      <c r="K23" s="249"/>
      <c r="L23" s="65"/>
      <c r="M23" s="66"/>
      <c r="N23" s="94"/>
      <c r="O23" s="352"/>
      <c r="P23" s="345"/>
      <c r="Q23" s="67"/>
      <c r="R23" s="462">
        <v>0</v>
      </c>
      <c r="S23" s="478"/>
      <c r="T23" s="478"/>
      <c r="U23" s="1066"/>
      <c r="V23" s="1010"/>
      <c r="W23" s="1010"/>
    </row>
    <row r="24" spans="1:23" s="14" customFormat="1">
      <c r="A24" s="11"/>
      <c r="B24" s="19" t="s">
        <v>43</v>
      </c>
      <c r="C24" s="19"/>
      <c r="D24" s="19"/>
      <c r="E24" s="21">
        <v>22</v>
      </c>
      <c r="F24" s="94">
        <f t="shared" si="2"/>
        <v>0</v>
      </c>
      <c r="G24" s="494"/>
      <c r="H24" s="64"/>
      <c r="I24" s="65"/>
      <c r="J24" s="249"/>
      <c r="K24" s="249"/>
      <c r="L24" s="65"/>
      <c r="M24" s="66"/>
      <c r="N24" s="94"/>
      <c r="O24" s="352"/>
      <c r="P24" s="345"/>
      <c r="Q24" s="67"/>
      <c r="R24" s="462">
        <v>0</v>
      </c>
      <c r="S24" s="478"/>
      <c r="T24" s="478"/>
      <c r="U24" s="1066"/>
      <c r="V24" s="1010"/>
      <c r="W24" s="1010"/>
    </row>
    <row r="25" spans="1:23" s="537" customFormat="1">
      <c r="A25" s="525"/>
      <c r="B25" s="526" t="s">
        <v>161</v>
      </c>
      <c r="C25" s="526"/>
      <c r="D25" s="526"/>
      <c r="E25" s="527">
        <v>23</v>
      </c>
      <c r="F25" s="528">
        <f t="shared" si="2"/>
        <v>0</v>
      </c>
      <c r="G25" s="540"/>
      <c r="H25" s="541"/>
      <c r="I25" s="542"/>
      <c r="J25" s="543"/>
      <c r="K25" s="543"/>
      <c r="L25" s="542"/>
      <c r="M25" s="544"/>
      <c r="N25" s="528"/>
      <c r="O25" s="534"/>
      <c r="P25" s="535"/>
      <c r="Q25" s="528"/>
      <c r="R25" s="462">
        <v>0</v>
      </c>
      <c r="S25" s="488"/>
      <c r="T25" s="488"/>
      <c r="U25" s="998"/>
      <c r="V25" s="1020"/>
      <c r="W25" s="1020"/>
    </row>
    <row r="26" spans="1:23" s="14" customFormat="1">
      <c r="A26" s="11"/>
      <c r="B26" s="19" t="s">
        <v>45</v>
      </c>
      <c r="C26" s="19"/>
      <c r="D26" s="19"/>
      <c r="E26" s="21">
        <v>24</v>
      </c>
      <c r="F26" s="94">
        <f t="shared" si="2"/>
        <v>0</v>
      </c>
      <c r="G26" s="494"/>
      <c r="H26" s="64"/>
      <c r="I26" s="65"/>
      <c r="J26" s="249"/>
      <c r="K26" s="249"/>
      <c r="L26" s="65"/>
      <c r="M26" s="66"/>
      <c r="N26" s="67"/>
      <c r="O26" s="352"/>
      <c r="P26" s="345"/>
      <c r="Q26" s="67"/>
      <c r="R26" s="462">
        <v>0</v>
      </c>
      <c r="S26" s="478"/>
      <c r="T26" s="478"/>
      <c r="U26" s="1066"/>
      <c r="V26" s="1010"/>
      <c r="W26" s="1010"/>
    </row>
    <row r="27" spans="1:23" s="14" customFormat="1" ht="14" thickBot="1">
      <c r="A27" s="11"/>
      <c r="B27" s="18" t="s">
        <v>47</v>
      </c>
      <c r="C27" s="18"/>
      <c r="D27" s="18"/>
      <c r="E27" s="17">
        <v>25</v>
      </c>
      <c r="F27" s="94">
        <f t="shared" si="2"/>
        <v>32000</v>
      </c>
      <c r="G27" s="494">
        <v>32000</v>
      </c>
      <c r="H27" s="64"/>
      <c r="I27" s="65"/>
      <c r="J27" s="249"/>
      <c r="K27" s="249"/>
      <c r="L27" s="121"/>
      <c r="M27" s="66"/>
      <c r="N27" s="67"/>
      <c r="O27" s="352"/>
      <c r="P27" s="345"/>
      <c r="Q27" s="75"/>
      <c r="R27" s="462">
        <v>30269.682129999997</v>
      </c>
      <c r="S27" s="478"/>
      <c r="T27" s="478"/>
      <c r="U27" s="1067"/>
      <c r="V27" s="1010"/>
      <c r="W27" s="1010"/>
    </row>
    <row r="28" spans="1:23" ht="14" thickBot="1">
      <c r="A28" s="22" t="s">
        <v>49</v>
      </c>
      <c r="B28" s="23"/>
      <c r="C28" s="23"/>
      <c r="D28" s="23"/>
      <c r="E28" s="10">
        <v>26</v>
      </c>
      <c r="F28" s="157">
        <f>SUM(F29:F45)</f>
        <v>224555</v>
      </c>
      <c r="G28" s="495">
        <f t="shared" ref="G28:M28" si="3">SUM(G29:G45)</f>
        <v>216442</v>
      </c>
      <c r="H28" s="99">
        <f t="shared" si="3"/>
        <v>7577</v>
      </c>
      <c r="I28" s="52">
        <f t="shared" si="3"/>
        <v>0</v>
      </c>
      <c r="J28" s="246">
        <f t="shared" si="3"/>
        <v>0</v>
      </c>
      <c r="K28" s="246">
        <f t="shared" si="3"/>
        <v>0</v>
      </c>
      <c r="L28" s="52">
        <f t="shared" si="3"/>
        <v>536</v>
      </c>
      <c r="M28" s="51">
        <f t="shared" si="3"/>
        <v>0</v>
      </c>
      <c r="N28" s="404">
        <f>SUM(N29:N45)</f>
        <v>0</v>
      </c>
      <c r="O28" s="404">
        <f>SUM(O29:O45)</f>
        <v>0</v>
      </c>
      <c r="P28" s="346">
        <f>IF(F28=0,0,O28/F28)</f>
        <v>0</v>
      </c>
      <c r="Q28" s="53">
        <f>SUM(Q29:Q45)</f>
        <v>0</v>
      </c>
      <c r="R28" s="1083">
        <v>219754.84020999999</v>
      </c>
    </row>
    <row r="29" spans="1:23" s="14" customFormat="1">
      <c r="A29" s="11" t="s">
        <v>14</v>
      </c>
      <c r="B29" s="16" t="s">
        <v>50</v>
      </c>
      <c r="C29" s="16"/>
      <c r="D29" s="16"/>
      <c r="E29" s="17">
        <v>27</v>
      </c>
      <c r="F29" s="94">
        <f t="shared" si="2"/>
        <v>0</v>
      </c>
      <c r="G29" s="492"/>
      <c r="H29" s="87"/>
      <c r="I29" s="56"/>
      <c r="J29" s="247"/>
      <c r="K29" s="247"/>
      <c r="L29" s="56"/>
      <c r="M29" s="55"/>
      <c r="N29" s="57"/>
      <c r="O29" s="350"/>
      <c r="P29" s="343"/>
      <c r="Q29" s="57"/>
      <c r="R29" s="462">
        <v>0</v>
      </c>
      <c r="S29" s="478"/>
      <c r="T29" s="478"/>
      <c r="U29" s="1066"/>
      <c r="V29" s="1010"/>
      <c r="W29" s="1010"/>
    </row>
    <row r="30" spans="1:23" s="14" customFormat="1">
      <c r="A30" s="11"/>
      <c r="B30" s="18" t="s">
        <v>28</v>
      </c>
      <c r="C30" s="18"/>
      <c r="D30" s="18"/>
      <c r="E30" s="17">
        <v>28</v>
      </c>
      <c r="F30" s="94">
        <f t="shared" si="2"/>
        <v>0</v>
      </c>
      <c r="G30" s="431"/>
      <c r="H30" s="100"/>
      <c r="I30" s="70"/>
      <c r="J30" s="250"/>
      <c r="K30" s="250"/>
      <c r="L30" s="70"/>
      <c r="M30" s="69"/>
      <c r="N30" s="71"/>
      <c r="O30" s="353"/>
      <c r="P30" s="347"/>
      <c r="Q30" s="71"/>
      <c r="R30" s="462">
        <v>0</v>
      </c>
      <c r="S30" s="478"/>
      <c r="T30" s="478"/>
      <c r="U30" s="1066"/>
      <c r="V30" s="1010"/>
      <c r="W30" s="1010"/>
    </row>
    <row r="31" spans="1:23" s="14" customFormat="1">
      <c r="A31" s="11"/>
      <c r="B31" s="18" t="s">
        <v>30</v>
      </c>
      <c r="C31" s="18"/>
      <c r="D31" s="18"/>
      <c r="E31" s="17">
        <v>29</v>
      </c>
      <c r="F31" s="94">
        <f t="shared" si="2"/>
        <v>0</v>
      </c>
      <c r="G31" s="431"/>
      <c r="H31" s="100"/>
      <c r="I31" s="70"/>
      <c r="J31" s="250"/>
      <c r="K31" s="250"/>
      <c r="L31" s="70"/>
      <c r="M31" s="69"/>
      <c r="N31" s="71"/>
      <c r="O31" s="353"/>
      <c r="P31" s="347"/>
      <c r="Q31" s="71"/>
      <c r="R31" s="462">
        <v>268.07299999999998</v>
      </c>
      <c r="S31" s="478"/>
      <c r="T31" s="478"/>
      <c r="U31" s="1066"/>
      <c r="V31" s="1010"/>
      <c r="W31" s="1010"/>
    </row>
    <row r="32" spans="1:23" s="14" customFormat="1">
      <c r="A32" s="11"/>
      <c r="B32" s="19" t="s">
        <v>32</v>
      </c>
      <c r="C32" s="20"/>
      <c r="D32" s="20"/>
      <c r="E32" s="21">
        <v>30</v>
      </c>
      <c r="F32" s="94">
        <f t="shared" si="2"/>
        <v>0</v>
      </c>
      <c r="G32" s="431"/>
      <c r="H32" s="100"/>
      <c r="I32" s="70"/>
      <c r="J32" s="250"/>
      <c r="K32" s="250"/>
      <c r="L32" s="70"/>
      <c r="M32" s="69"/>
      <c r="N32" s="71"/>
      <c r="O32" s="353"/>
      <c r="P32" s="347"/>
      <c r="Q32" s="71"/>
      <c r="R32" s="462">
        <v>0</v>
      </c>
      <c r="S32" s="478"/>
      <c r="T32" s="478"/>
      <c r="U32" s="1066"/>
      <c r="V32" s="1010"/>
      <c r="W32" s="1010"/>
    </row>
    <row r="33" spans="1:23" s="14" customFormat="1">
      <c r="A33" s="11"/>
      <c r="B33" s="19" t="s">
        <v>34</v>
      </c>
      <c r="C33" s="19"/>
      <c r="D33" s="19"/>
      <c r="E33" s="21">
        <v>31</v>
      </c>
      <c r="F33" s="94">
        <f t="shared" si="2"/>
        <v>0</v>
      </c>
      <c r="G33" s="431"/>
      <c r="H33" s="100"/>
      <c r="I33" s="70"/>
      <c r="J33" s="250"/>
      <c r="K33" s="250"/>
      <c r="L33" s="70"/>
      <c r="M33" s="69"/>
      <c r="N33" s="71"/>
      <c r="O33" s="353"/>
      <c r="P33" s="347"/>
      <c r="Q33" s="71"/>
      <c r="R33" s="462">
        <v>0</v>
      </c>
      <c r="S33" s="478"/>
      <c r="T33" s="478"/>
      <c r="U33" s="1066"/>
      <c r="V33" s="1010"/>
      <c r="W33" s="1010"/>
    </row>
    <row r="34" spans="1:23" s="14" customFormat="1">
      <c r="A34" s="11"/>
      <c r="B34" s="19" t="s">
        <v>52</v>
      </c>
      <c r="C34" s="19"/>
      <c r="D34" s="19"/>
      <c r="E34" s="21">
        <v>32</v>
      </c>
      <c r="F34" s="94">
        <f t="shared" si="2"/>
        <v>29189</v>
      </c>
      <c r="G34" s="431">
        <v>29189</v>
      </c>
      <c r="H34" s="100"/>
      <c r="I34" s="70"/>
      <c r="J34" s="250"/>
      <c r="K34" s="250"/>
      <c r="L34" s="70"/>
      <c r="M34" s="69"/>
      <c r="N34" s="71"/>
      <c r="O34" s="353"/>
      <c r="P34" s="347"/>
      <c r="Q34" s="71"/>
      <c r="R34" s="462">
        <v>32811</v>
      </c>
      <c r="S34" s="478"/>
      <c r="T34" s="478"/>
      <c r="U34" s="1067"/>
      <c r="V34" s="1010"/>
      <c r="W34" s="1010"/>
    </row>
    <row r="35" spans="1:23" s="14" customFormat="1">
      <c r="A35" s="11"/>
      <c r="B35" s="19" t="s">
        <v>36</v>
      </c>
      <c r="C35" s="19"/>
      <c r="D35" s="19"/>
      <c r="E35" s="21">
        <v>33</v>
      </c>
      <c r="F35" s="94">
        <f t="shared" si="2"/>
        <v>0</v>
      </c>
      <c r="G35" s="431"/>
      <c r="H35" s="100"/>
      <c r="I35" s="70"/>
      <c r="J35" s="250"/>
      <c r="K35" s="250"/>
      <c r="L35" s="70"/>
      <c r="M35" s="69"/>
      <c r="N35" s="71"/>
      <c r="O35" s="353"/>
      <c r="P35" s="347"/>
      <c r="Q35" s="71"/>
      <c r="R35" s="462">
        <v>0</v>
      </c>
      <c r="S35" s="478"/>
      <c r="T35" s="478"/>
      <c r="U35" s="1066"/>
      <c r="V35" s="1010"/>
      <c r="W35" s="1010"/>
    </row>
    <row r="36" spans="1:23" s="537" customFormat="1">
      <c r="A36" s="525"/>
      <c r="B36" s="526" t="s">
        <v>158</v>
      </c>
      <c r="C36" s="526"/>
      <c r="D36" s="526"/>
      <c r="E36" s="527">
        <v>34</v>
      </c>
      <c r="F36" s="528">
        <f t="shared" si="2"/>
        <v>0</v>
      </c>
      <c r="G36" s="546"/>
      <c r="H36" s="530"/>
      <c r="I36" s="531"/>
      <c r="J36" s="532"/>
      <c r="K36" s="532"/>
      <c r="L36" s="531"/>
      <c r="M36" s="533"/>
      <c r="N36" s="529"/>
      <c r="O36" s="538"/>
      <c r="P36" s="623"/>
      <c r="Q36" s="529"/>
      <c r="R36" s="462">
        <v>0</v>
      </c>
      <c r="S36" s="488"/>
      <c r="T36" s="488"/>
      <c r="U36" s="998"/>
      <c r="V36" s="1020"/>
      <c r="W36" s="1020"/>
    </row>
    <row r="37" spans="1:23" s="14" customFormat="1">
      <c r="A37" s="11"/>
      <c r="B37" s="19" t="s">
        <v>54</v>
      </c>
      <c r="C37" s="19"/>
      <c r="D37" s="19"/>
      <c r="E37" s="21">
        <v>35</v>
      </c>
      <c r="F37" s="94">
        <f t="shared" si="2"/>
        <v>0</v>
      </c>
      <c r="G37" s="431"/>
      <c r="H37" s="100"/>
      <c r="I37" s="70"/>
      <c r="J37" s="250"/>
      <c r="K37" s="250"/>
      <c r="L37" s="70"/>
      <c r="M37" s="69"/>
      <c r="N37" s="71"/>
      <c r="O37" s="353"/>
      <c r="P37" s="347"/>
      <c r="Q37" s="71"/>
      <c r="R37" s="462">
        <v>0</v>
      </c>
      <c r="S37" s="478"/>
      <c r="T37" s="478"/>
      <c r="U37" s="1066"/>
      <c r="V37" s="1010"/>
      <c r="W37" s="1010"/>
    </row>
    <row r="38" spans="1:23" s="14" customFormat="1">
      <c r="A38" s="11"/>
      <c r="B38" s="19" t="s">
        <v>153</v>
      </c>
      <c r="C38" s="19"/>
      <c r="D38" s="19"/>
      <c r="E38" s="21">
        <v>36</v>
      </c>
      <c r="F38" s="94">
        <f t="shared" si="2"/>
        <v>0</v>
      </c>
      <c r="G38" s="431"/>
      <c r="H38" s="100"/>
      <c r="I38" s="70"/>
      <c r="J38" s="250"/>
      <c r="K38" s="250"/>
      <c r="L38" s="70"/>
      <c r="M38" s="69"/>
      <c r="N38" s="71"/>
      <c r="O38" s="353"/>
      <c r="P38" s="347"/>
      <c r="Q38" s="71"/>
      <c r="R38" s="462">
        <v>0</v>
      </c>
      <c r="S38" s="478"/>
      <c r="T38" s="478"/>
      <c r="U38" s="1066"/>
      <c r="V38" s="1010"/>
      <c r="W38" s="1010"/>
    </row>
    <row r="39" spans="1:23" s="14" customFormat="1">
      <c r="A39" s="11"/>
      <c r="B39" s="19" t="s">
        <v>55</v>
      </c>
      <c r="C39" s="19"/>
      <c r="D39" s="19"/>
      <c r="E39" s="21">
        <v>37</v>
      </c>
      <c r="F39" s="94">
        <f t="shared" si="2"/>
        <v>0</v>
      </c>
      <c r="G39" s="431"/>
      <c r="H39" s="100"/>
      <c r="I39" s="70"/>
      <c r="J39" s="250"/>
      <c r="K39" s="250"/>
      <c r="L39" s="70"/>
      <c r="M39" s="69"/>
      <c r="N39" s="71"/>
      <c r="O39" s="353"/>
      <c r="P39" s="347"/>
      <c r="Q39" s="71"/>
      <c r="R39" s="462">
        <v>0</v>
      </c>
      <c r="S39" s="478"/>
      <c r="T39" s="478"/>
      <c r="U39" s="1066"/>
      <c r="V39" s="1010"/>
      <c r="W39" s="1010"/>
    </row>
    <row r="40" spans="1:23" s="14" customFormat="1">
      <c r="A40" s="11"/>
      <c r="B40" s="19" t="s">
        <v>56</v>
      </c>
      <c r="C40" s="19"/>
      <c r="D40" s="19"/>
      <c r="E40" s="21">
        <v>38</v>
      </c>
      <c r="F40" s="94">
        <f t="shared" si="2"/>
        <v>0</v>
      </c>
      <c r="G40" s="431"/>
      <c r="H40" s="100"/>
      <c r="I40" s="70"/>
      <c r="J40" s="250"/>
      <c r="K40" s="250"/>
      <c r="L40" s="70"/>
      <c r="M40" s="69"/>
      <c r="N40" s="71"/>
      <c r="O40" s="353"/>
      <c r="P40" s="347"/>
      <c r="Q40" s="71"/>
      <c r="R40" s="462">
        <v>0</v>
      </c>
      <c r="S40" s="478"/>
      <c r="T40" s="478"/>
      <c r="U40" s="1066"/>
      <c r="V40" s="1010"/>
      <c r="W40" s="1010"/>
    </row>
    <row r="41" spans="1:23" s="537" customFormat="1">
      <c r="A41" s="525"/>
      <c r="B41" s="526" t="s">
        <v>161</v>
      </c>
      <c r="C41" s="526"/>
      <c r="D41" s="526"/>
      <c r="E41" s="527">
        <v>39</v>
      </c>
      <c r="F41" s="528">
        <f t="shared" si="2"/>
        <v>0</v>
      </c>
      <c r="G41" s="546"/>
      <c r="H41" s="530"/>
      <c r="I41" s="531"/>
      <c r="J41" s="532"/>
      <c r="K41" s="532"/>
      <c r="L41" s="531"/>
      <c r="M41" s="533"/>
      <c r="N41" s="529"/>
      <c r="O41" s="538"/>
      <c r="P41" s="623"/>
      <c r="Q41" s="529"/>
      <c r="R41" s="462">
        <v>0</v>
      </c>
      <c r="S41" s="488"/>
      <c r="T41" s="488"/>
      <c r="U41" s="998"/>
      <c r="V41" s="1020"/>
      <c r="W41" s="1020"/>
    </row>
    <row r="42" spans="1:23" s="14" customFormat="1">
      <c r="A42" s="11"/>
      <c r="B42" s="19" t="s">
        <v>57</v>
      </c>
      <c r="C42" s="19"/>
      <c r="D42" s="19"/>
      <c r="E42" s="21">
        <v>40</v>
      </c>
      <c r="F42" s="94">
        <f t="shared" si="2"/>
        <v>0</v>
      </c>
      <c r="G42" s="431"/>
      <c r="H42" s="100"/>
      <c r="I42" s="70"/>
      <c r="J42" s="250"/>
      <c r="K42" s="250"/>
      <c r="L42" s="70"/>
      <c r="M42" s="69"/>
      <c r="N42" s="71"/>
      <c r="O42" s="353"/>
      <c r="P42" s="347"/>
      <c r="Q42" s="71"/>
      <c r="R42" s="462">
        <v>0</v>
      </c>
      <c r="S42" s="478"/>
      <c r="T42" s="478"/>
      <c r="U42" s="1066"/>
      <c r="V42" s="1010"/>
      <c r="W42" s="1010"/>
    </row>
    <row r="43" spans="1:23" s="14" customFormat="1">
      <c r="A43" s="11"/>
      <c r="B43" s="19" t="s">
        <v>58</v>
      </c>
      <c r="C43" s="19"/>
      <c r="D43" s="19"/>
      <c r="E43" s="21">
        <v>41</v>
      </c>
      <c r="F43" s="94">
        <f t="shared" si="2"/>
        <v>145973</v>
      </c>
      <c r="G43" s="431">
        <v>145973</v>
      </c>
      <c r="H43" s="100"/>
      <c r="I43" s="70"/>
      <c r="J43" s="250"/>
      <c r="K43" s="250"/>
      <c r="L43" s="70"/>
      <c r="M43" s="69"/>
      <c r="N43" s="71"/>
      <c r="O43" s="353"/>
      <c r="P43" s="347"/>
      <c r="Q43" s="71"/>
      <c r="R43" s="462">
        <v>144038.93906999999</v>
      </c>
      <c r="S43" s="478"/>
      <c r="T43" s="478"/>
      <c r="U43" s="1067"/>
      <c r="V43" s="1010"/>
      <c r="W43" s="1010"/>
    </row>
    <row r="44" spans="1:23" s="14" customFormat="1">
      <c r="A44" s="11"/>
      <c r="B44" s="19" t="s">
        <v>59</v>
      </c>
      <c r="C44" s="19"/>
      <c r="D44" s="19"/>
      <c r="E44" s="21">
        <v>42</v>
      </c>
      <c r="F44" s="94">
        <f t="shared" si="2"/>
        <v>8113</v>
      </c>
      <c r="G44" s="509"/>
      <c r="H44" s="100">
        <v>7577</v>
      </c>
      <c r="I44" s="70"/>
      <c r="J44" s="250"/>
      <c r="K44" s="250"/>
      <c r="L44" s="70">
        <f>L3</f>
        <v>536</v>
      </c>
      <c r="M44" s="69"/>
      <c r="N44" s="71"/>
      <c r="O44" s="353"/>
      <c r="P44" s="347"/>
      <c r="Q44" s="71"/>
      <c r="R44" s="462">
        <v>422.07</v>
      </c>
      <c r="S44" s="478"/>
      <c r="T44" s="478"/>
      <c r="U44" s="1067"/>
      <c r="V44" s="1010"/>
      <c r="W44" s="1010"/>
    </row>
    <row r="45" spans="1:23" s="14" customFormat="1" ht="14" thickBot="1">
      <c r="A45" s="24"/>
      <c r="B45" s="25" t="s">
        <v>47</v>
      </c>
      <c r="C45" s="25"/>
      <c r="D45" s="25"/>
      <c r="E45" s="26">
        <v>43</v>
      </c>
      <c r="F45" s="160">
        <f t="shared" si="2"/>
        <v>41280</v>
      </c>
      <c r="G45" s="432">
        <v>41280</v>
      </c>
      <c r="H45" s="134"/>
      <c r="I45" s="74"/>
      <c r="J45" s="251"/>
      <c r="K45" s="251"/>
      <c r="L45" s="74"/>
      <c r="M45" s="73"/>
      <c r="N45" s="75"/>
      <c r="O45" s="354"/>
      <c r="P45" s="348"/>
      <c r="Q45" s="75"/>
      <c r="R45" s="1179">
        <v>42214.758139999998</v>
      </c>
      <c r="S45" s="478"/>
      <c r="T45" s="478"/>
      <c r="U45" s="1067"/>
      <c r="V45" s="1010"/>
      <c r="W45" s="1010"/>
    </row>
    <row r="46" spans="1:23" s="14" customFormat="1" ht="12.75" hidden="1" customHeight="1" thickBot="1">
      <c r="A46" s="27" t="s">
        <v>60</v>
      </c>
      <c r="B46" s="28"/>
      <c r="C46" s="28"/>
      <c r="D46" s="28"/>
      <c r="E46" s="17">
        <v>44</v>
      </c>
      <c r="F46" s="161">
        <f>F29+F34+F38+F43+F44+F45-F4-F27</f>
        <v>2200</v>
      </c>
      <c r="G46" s="510">
        <f>G29+G34+G38+G43+G45-G4-G27</f>
        <v>2200</v>
      </c>
      <c r="H46" s="77">
        <f>H29+H34+H38+H43+H44+H45-H4-H27</f>
        <v>0</v>
      </c>
      <c r="I46" s="261">
        <f>I29+I34+I38+I43+I44+I45-I4-I27</f>
        <v>0</v>
      </c>
      <c r="J46" s="261">
        <f>J29+J34+J38+J43+J44+J45-J4-J27</f>
        <v>0</v>
      </c>
      <c r="K46" s="77">
        <f>K29+K34+K38+K43+K44+K45-K4-K27</f>
        <v>0</v>
      </c>
      <c r="L46" s="261"/>
      <c r="M46" s="77">
        <f>M29+M34+M38+M43+M44+M45-M4-M27</f>
        <v>0</v>
      </c>
      <c r="N46" s="78"/>
      <c r="O46" s="355">
        <f>O29+O34+O38+O43+O44+O45-O4-O27</f>
        <v>0</v>
      </c>
      <c r="P46" s="349"/>
      <c r="Q46" s="78">
        <f>Q29+Q34+Q38+Q43+Q44+Q45-Q4-Q27</f>
        <v>0</v>
      </c>
      <c r="R46" s="1227">
        <f>R29+R34+R38+R43+R44+R45-R4-R27</f>
        <v>8418.3622200000136</v>
      </c>
      <c r="S46" s="478"/>
      <c r="T46" s="478"/>
      <c r="U46" s="1066"/>
      <c r="V46" s="1010"/>
      <c r="W46" s="1010"/>
    </row>
    <row r="47" spans="1:23" ht="14" thickBot="1">
      <c r="A47" s="22" t="s">
        <v>61</v>
      </c>
      <c r="B47" s="23"/>
      <c r="C47" s="23"/>
      <c r="D47" s="23"/>
      <c r="E47" s="10">
        <v>45</v>
      </c>
      <c r="F47" s="157">
        <f>F28-F3</f>
        <v>2200</v>
      </c>
      <c r="G47" s="495">
        <f t="shared" ref="G47:M47" si="4">G28-G3</f>
        <v>2200</v>
      </c>
      <c r="H47" s="99">
        <f t="shared" si="4"/>
        <v>0</v>
      </c>
      <c r="I47" s="52">
        <f t="shared" si="4"/>
        <v>0</v>
      </c>
      <c r="J47" s="246">
        <f t="shared" si="4"/>
        <v>0</v>
      </c>
      <c r="K47" s="246">
        <f>K28-K3</f>
        <v>0</v>
      </c>
      <c r="L47" s="52">
        <f t="shared" si="4"/>
        <v>0</v>
      </c>
      <c r="M47" s="51">
        <f t="shared" si="4"/>
        <v>0</v>
      </c>
      <c r="N47" s="404">
        <f>N28-N3</f>
        <v>0</v>
      </c>
      <c r="O47" s="404">
        <f>O28-O3</f>
        <v>0</v>
      </c>
      <c r="P47" s="53"/>
      <c r="Q47" s="53">
        <f>Q28-Q3</f>
        <v>0</v>
      </c>
      <c r="R47" s="1077">
        <f>R28-R3</f>
        <v>8418.36222000001</v>
      </c>
    </row>
    <row r="48" spans="1:23">
      <c r="A48" s="29"/>
      <c r="B48" s="29"/>
      <c r="C48" s="29"/>
      <c r="D48" s="29"/>
      <c r="E48" s="1300" t="s">
        <v>207</v>
      </c>
      <c r="H48" s="1306"/>
      <c r="I48" s="1307"/>
      <c r="J48" s="1307">
        <v>800</v>
      </c>
      <c r="K48" s="1307">
        <v>4514</v>
      </c>
      <c r="L48" s="1307">
        <v>1473</v>
      </c>
      <c r="M48" s="1307"/>
    </row>
    <row r="49" spans="1:23" s="29" customFormat="1" ht="11">
      <c r="E49" s="30"/>
      <c r="G49" s="34"/>
      <c r="H49" s="34"/>
      <c r="I49" s="34"/>
      <c r="J49" s="34"/>
      <c r="K49" s="34"/>
      <c r="L49" s="34"/>
      <c r="M49" s="34"/>
      <c r="N49" s="34"/>
      <c r="O49" s="34"/>
      <c r="P49" s="212"/>
      <c r="R49" s="34"/>
      <c r="S49" s="478"/>
      <c r="T49" s="478"/>
      <c r="U49" s="1066"/>
      <c r="V49" s="881"/>
      <c r="W49" s="881"/>
    </row>
    <row r="50" spans="1:23" s="34" customFormat="1" ht="11">
      <c r="A50" s="31"/>
      <c r="B50" s="31"/>
      <c r="C50" s="31"/>
      <c r="D50" s="31"/>
      <c r="E50" s="33"/>
      <c r="F50" s="29"/>
      <c r="I50" s="198"/>
      <c r="P50" s="212"/>
      <c r="S50" s="478"/>
      <c r="T50" s="478"/>
      <c r="U50" s="1066"/>
      <c r="V50" s="449"/>
      <c r="W50" s="449"/>
    </row>
    <row r="51" spans="1:23">
      <c r="I51" s="198"/>
    </row>
    <row r="53" spans="1:23" s="34" customFormat="1" ht="11.25" hidden="1" customHeight="1">
      <c r="B53" s="653" t="s">
        <v>164</v>
      </c>
      <c r="C53" s="276"/>
      <c r="D53" s="276"/>
      <c r="E53" s="690"/>
      <c r="F53" s="668"/>
      <c r="G53" s="276"/>
      <c r="H53" s="276"/>
      <c r="I53" s="276"/>
      <c r="J53" s="276"/>
      <c r="K53" s="276"/>
      <c r="L53" s="276"/>
      <c r="M53" s="276"/>
      <c r="N53" s="276"/>
      <c r="O53" s="685"/>
      <c r="P53" s="675"/>
      <c r="Q53" s="672" t="e">
        <f>O53/titl!$H$16*12</f>
        <v>#DIV/0!</v>
      </c>
      <c r="S53" s="478"/>
      <c r="T53" s="478"/>
      <c r="U53" s="1066"/>
      <c r="V53" s="449"/>
      <c r="W53" s="449"/>
    </row>
    <row r="54" spans="1:23" s="34" customFormat="1" ht="11.25" hidden="1" customHeight="1">
      <c r="B54" s="691" t="s">
        <v>165</v>
      </c>
      <c r="C54" s="192"/>
      <c r="D54" s="192"/>
      <c r="E54" s="692"/>
      <c r="F54" s="669"/>
      <c r="G54" s="192"/>
      <c r="H54" s="192"/>
      <c r="I54" s="192"/>
      <c r="J54" s="192"/>
      <c r="K54" s="192"/>
      <c r="L54" s="192"/>
      <c r="M54" s="192"/>
      <c r="N54" s="192"/>
      <c r="O54" s="466">
        <f>O43+O45-O53</f>
        <v>0</v>
      </c>
      <c r="P54" s="676"/>
      <c r="Q54" s="677" t="e">
        <f>O54/titl!$H$16*12</f>
        <v>#DIV/0!</v>
      </c>
      <c r="S54" s="478"/>
      <c r="T54" s="478"/>
      <c r="U54" s="1066"/>
      <c r="V54" s="449"/>
      <c r="W54" s="449"/>
    </row>
    <row r="55" spans="1:23" s="34" customFormat="1" ht="11.25" hidden="1" customHeight="1">
      <c r="B55" s="691" t="s">
        <v>166</v>
      </c>
      <c r="C55" s="192"/>
      <c r="D55" s="192"/>
      <c r="E55" s="692"/>
      <c r="F55" s="669"/>
      <c r="G55" s="192"/>
      <c r="H55" s="192"/>
      <c r="I55" s="192"/>
      <c r="J55" s="192"/>
      <c r="K55" s="192"/>
      <c r="L55" s="192"/>
      <c r="M55" s="192"/>
      <c r="N55" s="192"/>
      <c r="O55" s="84"/>
      <c r="P55" s="676"/>
      <c r="Q55" s="678"/>
      <c r="S55" s="478"/>
      <c r="T55" s="478"/>
      <c r="U55" s="1066"/>
      <c r="V55" s="449"/>
      <c r="W55" s="449"/>
    </row>
    <row r="56" spans="1:23" s="34" customFormat="1" ht="11.25" hidden="1" customHeight="1">
      <c r="B56" s="691" t="s">
        <v>167</v>
      </c>
      <c r="C56" s="192"/>
      <c r="D56" s="192"/>
      <c r="E56" s="692"/>
      <c r="F56" s="669"/>
      <c r="G56" s="192"/>
      <c r="H56" s="192"/>
      <c r="I56" s="192"/>
      <c r="J56" s="192"/>
      <c r="K56" s="192"/>
      <c r="L56" s="192"/>
      <c r="M56" s="192"/>
      <c r="N56" s="192"/>
      <c r="O56" s="466">
        <f>O54+O55</f>
        <v>0</v>
      </c>
      <c r="P56" s="676"/>
      <c r="Q56" s="677" t="e">
        <f>O56/titl!$H$16*12</f>
        <v>#DIV/0!</v>
      </c>
      <c r="S56" s="478"/>
      <c r="T56" s="478"/>
      <c r="U56" s="1066"/>
      <c r="V56" s="449"/>
      <c r="W56" s="449"/>
    </row>
    <row r="57" spans="1:23" s="34" customFormat="1" ht="12" hidden="1" customHeight="1" thickBot="1">
      <c r="B57" s="693" t="s">
        <v>168</v>
      </c>
      <c r="C57" s="671"/>
      <c r="D57" s="671"/>
      <c r="E57" s="694"/>
      <c r="F57" s="670"/>
      <c r="G57" s="671"/>
      <c r="H57" s="671"/>
      <c r="I57" s="671"/>
      <c r="J57" s="671"/>
      <c r="K57" s="671"/>
      <c r="L57" s="671"/>
      <c r="M57" s="671"/>
      <c r="N57" s="671"/>
      <c r="O57" s="686">
        <f>O56*4%</f>
        <v>0</v>
      </c>
      <c r="P57" s="679"/>
      <c r="Q57" s="680" t="e">
        <f>O57/titl!$H$16*12</f>
        <v>#DIV/0!</v>
      </c>
      <c r="S57" s="478"/>
      <c r="T57" s="478"/>
      <c r="U57" s="1066"/>
      <c r="V57" s="449"/>
      <c r="W57" s="449"/>
    </row>
  </sheetData>
  <mergeCells count="3">
    <mergeCell ref="A1:D1"/>
    <mergeCell ref="H1:M1"/>
    <mergeCell ref="C2:D2"/>
  </mergeCells>
  <phoneticPr fontId="0" type="noConversion"/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85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2"/>
  <sheetViews>
    <sheetView showGridLines="0" workbookViewId="0">
      <pane xSplit="6" ySplit="5" topLeftCell="G12" activePane="bottomRight" state="frozen"/>
      <selection activeCell="R46" sqref="R46"/>
      <selection pane="topRight" activeCell="R46" sqref="R46"/>
      <selection pane="bottomLeft" activeCell="R46" sqref="R46"/>
      <selection pane="bottomRight" activeCell="AY37" sqref="AY37"/>
    </sheetView>
  </sheetViews>
  <sheetFormatPr baseColWidth="10" defaultColWidth="8.7109375" defaultRowHeight="13" x14ac:dyDescent="0"/>
  <cols>
    <col min="1" max="1" width="10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6" width="7.7109375" style="29" customWidth="1"/>
    <col min="7" max="7" width="7.42578125" style="34" customWidth="1"/>
    <col min="8" max="8" width="6.140625" style="34" customWidth="1"/>
    <col min="9" max="9" width="5.7109375" style="34" customWidth="1"/>
    <col min="10" max="11" width="5.5703125" style="34" customWidth="1"/>
    <col min="12" max="12" width="6.140625" style="34" customWidth="1"/>
    <col min="13" max="13" width="5.28515625" style="34" customWidth="1"/>
    <col min="14" max="14" width="7" style="34" hidden="1" customWidth="1"/>
    <col min="15" max="15" width="10.85546875" style="34" hidden="1" customWidth="1" collapsed="1"/>
    <col min="16" max="16" width="8.28515625" style="34" hidden="1" customWidth="1"/>
    <col min="17" max="17" width="9.85546875" style="34" hidden="1" customWidth="1"/>
    <col min="18" max="18" width="9.140625" style="34" customWidth="1" collapsed="1"/>
    <col min="19" max="19" width="4.42578125" style="214" customWidth="1"/>
    <col min="20" max="20" width="7.28515625" style="47" hidden="1" customWidth="1"/>
    <col min="21" max="21" width="6.85546875" style="47" hidden="1" customWidth="1"/>
    <col min="22" max="23" width="6.28515625" style="34" hidden="1" customWidth="1"/>
    <col min="24" max="24" width="5.140625" style="34" hidden="1" customWidth="1"/>
    <col min="25" max="25" width="7.140625" style="34" hidden="1" customWidth="1"/>
    <col min="26" max="27" width="5" style="34" hidden="1" customWidth="1"/>
    <col min="28" max="28" width="5.42578125" style="34" hidden="1" customWidth="1"/>
    <col min="29" max="29" width="4.7109375" style="34" hidden="1" customWidth="1"/>
    <col min="30" max="30" width="6.140625" style="34" hidden="1" customWidth="1"/>
    <col min="31" max="31" width="7.140625" style="34" hidden="1" customWidth="1"/>
    <col min="32" max="32" width="2.140625" style="34" hidden="1" customWidth="1"/>
    <col min="33" max="36" width="6.28515625" style="34" hidden="1" customWidth="1"/>
    <col min="37" max="38" width="5.5703125" style="34" hidden="1" customWidth="1"/>
    <col min="39" max="39" width="5.7109375" style="34" hidden="1" customWidth="1"/>
    <col min="40" max="40" width="7.140625" style="34" hidden="1" customWidth="1"/>
    <col min="41" max="41" width="7" style="34" hidden="1" customWidth="1"/>
    <col min="42" max="42" width="5.5703125" style="34" hidden="1" customWidth="1"/>
    <col min="43" max="43" width="7.140625" style="34" bestFit="1" customWidth="1"/>
  </cols>
  <sheetData>
    <row r="1" spans="1:43">
      <c r="A1" s="1015" t="s">
        <v>200</v>
      </c>
      <c r="F1" s="34"/>
      <c r="O1" s="202"/>
      <c r="S1" s="1336"/>
      <c r="T1" s="1184" t="s">
        <v>202</v>
      </c>
      <c r="U1" s="1185"/>
      <c r="V1" s="1186"/>
      <c r="W1" s="1187" t="s">
        <v>102</v>
      </c>
      <c r="X1" s="1186"/>
      <c r="Y1" s="1186"/>
      <c r="Z1" s="1186"/>
      <c r="AA1" s="1186"/>
      <c r="AB1" s="1186"/>
      <c r="AC1" s="1188"/>
      <c r="AD1" s="1186"/>
      <c r="AE1" s="1186"/>
      <c r="AF1" s="1189"/>
      <c r="AG1" s="1189"/>
      <c r="AH1" s="1189"/>
      <c r="AI1" s="1189"/>
      <c r="AJ1" s="1189"/>
      <c r="AK1" s="1189"/>
      <c r="AL1" s="1189"/>
      <c r="AM1" s="1189"/>
      <c r="AP1" s="863"/>
      <c r="AQ1" s="863"/>
    </row>
    <row r="2" spans="1:43" ht="15" customHeight="1" thickBot="1">
      <c r="A2" s="241"/>
      <c r="F2" s="34"/>
      <c r="O2" s="469"/>
      <c r="P2" s="199"/>
      <c r="Q2" s="199"/>
      <c r="R2" s="199"/>
      <c r="S2" s="1336"/>
      <c r="T2" s="1190" t="s">
        <v>151</v>
      </c>
      <c r="U2" s="1190" t="s">
        <v>89</v>
      </c>
      <c r="V2" s="1191" t="s">
        <v>90</v>
      </c>
      <c r="W2" s="1191" t="s">
        <v>195</v>
      </c>
      <c r="X2" s="1191" t="s">
        <v>152</v>
      </c>
      <c r="Y2" s="1191" t="s">
        <v>91</v>
      </c>
      <c r="Z2" s="1191" t="s">
        <v>124</v>
      </c>
      <c r="AA2" s="1191" t="s">
        <v>196</v>
      </c>
      <c r="AB2" s="1191" t="s">
        <v>197</v>
      </c>
      <c r="AC2" s="1191" t="s">
        <v>123</v>
      </c>
      <c r="AD2" s="1191"/>
      <c r="AE2" s="1191" t="s">
        <v>92</v>
      </c>
      <c r="AF2" s="1192"/>
      <c r="AG2" s="1193" t="s">
        <v>119</v>
      </c>
      <c r="AH2" s="1193" t="s">
        <v>119</v>
      </c>
      <c r="AI2" s="1193" t="s">
        <v>119</v>
      </c>
      <c r="AJ2" s="1193" t="s">
        <v>119</v>
      </c>
      <c r="AK2" s="1193" t="s">
        <v>119</v>
      </c>
      <c r="AL2" s="1193" t="s">
        <v>119</v>
      </c>
      <c r="AM2" s="1193" t="s">
        <v>119</v>
      </c>
      <c r="AN2" s="1192"/>
      <c r="AP2" s="864"/>
      <c r="AQ2" s="864"/>
    </row>
    <row r="3" spans="1:43" ht="15.75" customHeight="1">
      <c r="A3" s="1319" t="s">
        <v>200</v>
      </c>
      <c r="B3" s="1320"/>
      <c r="C3" s="1320"/>
      <c r="D3" s="1321"/>
      <c r="E3" s="1"/>
      <c r="F3" s="472" t="s">
        <v>0</v>
      </c>
      <c r="G3" s="503" t="s">
        <v>2</v>
      </c>
      <c r="H3" s="1323" t="s">
        <v>3</v>
      </c>
      <c r="I3" s="1323"/>
      <c r="J3" s="1323"/>
      <c r="K3" s="1323"/>
      <c r="L3" s="1323"/>
      <c r="M3" s="1324"/>
      <c r="N3" s="141" t="s">
        <v>1</v>
      </c>
      <c r="O3" s="467" t="s">
        <v>4</v>
      </c>
      <c r="P3" s="42" t="s">
        <v>132</v>
      </c>
      <c r="Q3" s="42" t="s">
        <v>133</v>
      </c>
      <c r="R3" s="42" t="s">
        <v>4</v>
      </c>
      <c r="T3" s="1194" t="s">
        <v>93</v>
      </c>
      <c r="U3" s="1194" t="s">
        <v>94</v>
      </c>
      <c r="V3" s="1195" t="s">
        <v>118</v>
      </c>
      <c r="W3" s="1195">
        <v>1112</v>
      </c>
      <c r="X3" s="1195">
        <v>1112</v>
      </c>
      <c r="Y3" s="1195"/>
      <c r="Z3" s="1195" t="s">
        <v>121</v>
      </c>
      <c r="AA3" s="1195" t="s">
        <v>9</v>
      </c>
      <c r="AB3" s="1195">
        <v>1590</v>
      </c>
      <c r="AC3" s="1195">
        <v>1590</v>
      </c>
      <c r="AD3" s="1195"/>
      <c r="AE3" s="1195" t="s">
        <v>203</v>
      </c>
      <c r="AF3" s="1192"/>
      <c r="AG3" s="1195" t="s">
        <v>95</v>
      </c>
      <c r="AH3" s="1195" t="s">
        <v>96</v>
      </c>
      <c r="AI3" s="1195" t="s">
        <v>112</v>
      </c>
      <c r="AJ3" s="1195" t="s">
        <v>188</v>
      </c>
      <c r="AK3" s="1195" t="s">
        <v>110</v>
      </c>
      <c r="AL3" s="1195" t="s">
        <v>97</v>
      </c>
      <c r="AM3" s="1195" t="s">
        <v>101</v>
      </c>
      <c r="AN3" s="1192"/>
      <c r="AP3" s="864"/>
      <c r="AQ3" s="864"/>
    </row>
    <row r="4" spans="1:43" s="7" customFormat="1" ht="14" thickBot="1">
      <c r="A4" s="3" t="s">
        <v>70</v>
      </c>
      <c r="B4" s="4"/>
      <c r="C4" s="1325" t="s">
        <v>81</v>
      </c>
      <c r="D4" s="1326"/>
      <c r="E4" s="5" t="s">
        <v>5</v>
      </c>
      <c r="F4" s="473">
        <v>2014</v>
      </c>
      <c r="G4" s="504" t="s">
        <v>8</v>
      </c>
      <c r="H4" s="44" t="s">
        <v>9</v>
      </c>
      <c r="I4" s="45" t="s">
        <v>10</v>
      </c>
      <c r="J4" s="245" t="s">
        <v>11</v>
      </c>
      <c r="K4" s="1225" t="s">
        <v>204</v>
      </c>
      <c r="L4" s="207" t="s">
        <v>121</v>
      </c>
      <c r="M4" s="43" t="s">
        <v>12</v>
      </c>
      <c r="N4" s="473" t="s">
        <v>7</v>
      </c>
      <c r="O4" s="468">
        <v>2011</v>
      </c>
      <c r="P4" s="46"/>
      <c r="Q4" s="46"/>
      <c r="R4" s="46">
        <v>2013</v>
      </c>
      <c r="S4" s="214"/>
      <c r="T4" s="1196">
        <v>1</v>
      </c>
      <c r="U4" s="1196">
        <v>2</v>
      </c>
      <c r="V4" s="1197">
        <v>3</v>
      </c>
      <c r="W4" s="1197">
        <v>4</v>
      </c>
      <c r="X4" s="1197">
        <v>5</v>
      </c>
      <c r="Y4" s="1197">
        <v>5</v>
      </c>
      <c r="Z4" s="1197">
        <v>7</v>
      </c>
      <c r="AA4" s="1197">
        <v>8</v>
      </c>
      <c r="AB4" s="1197">
        <v>9</v>
      </c>
      <c r="AC4" s="1197">
        <v>10</v>
      </c>
      <c r="AD4" s="1197">
        <v>11</v>
      </c>
      <c r="AE4" s="1197">
        <v>12</v>
      </c>
      <c r="AF4" s="1192"/>
      <c r="AG4" s="1197" t="s">
        <v>125</v>
      </c>
      <c r="AH4" s="1197" t="s">
        <v>126</v>
      </c>
      <c r="AI4" s="1197" t="s">
        <v>127</v>
      </c>
      <c r="AJ4" s="1197" t="s">
        <v>128</v>
      </c>
      <c r="AK4" s="1197" t="s">
        <v>129</v>
      </c>
      <c r="AL4" s="1197" t="s">
        <v>185</v>
      </c>
      <c r="AM4" s="1197" t="s">
        <v>189</v>
      </c>
      <c r="AN4" s="1192"/>
      <c r="AO4" s="34"/>
      <c r="AP4" s="865"/>
      <c r="AQ4" s="865"/>
    </row>
    <row r="5" spans="1:43" ht="14" thickBot="1">
      <c r="A5" s="8" t="s">
        <v>13</v>
      </c>
      <c r="B5" s="9"/>
      <c r="C5" s="9"/>
      <c r="D5" s="9"/>
      <c r="E5" s="10">
        <v>1</v>
      </c>
      <c r="F5" s="157">
        <f>SUM(F7:F29)</f>
        <v>135804</v>
      </c>
      <c r="G5" s="495">
        <f t="shared" ref="G5:M5" si="0">SUM(G7:G29)</f>
        <v>135084</v>
      </c>
      <c r="H5" s="99">
        <f t="shared" si="0"/>
        <v>420</v>
      </c>
      <c r="I5" s="52">
        <f t="shared" si="0"/>
        <v>0</v>
      </c>
      <c r="J5" s="246">
        <f t="shared" si="0"/>
        <v>0</v>
      </c>
      <c r="K5" s="246">
        <f>SUM(K7:K29)</f>
        <v>0</v>
      </c>
      <c r="L5" s="52">
        <f t="shared" si="0"/>
        <v>300</v>
      </c>
      <c r="M5" s="51">
        <f t="shared" si="0"/>
        <v>0</v>
      </c>
      <c r="N5" s="404"/>
      <c r="O5" s="404"/>
      <c r="P5" s="53"/>
      <c r="Q5" s="53"/>
      <c r="R5" s="157">
        <f>SUM(R7:R29)</f>
        <v>127427.72794000003</v>
      </c>
      <c r="T5" s="1198">
        <f t="shared" ref="T5:AE5" si="1">SUM(T7:T27)</f>
        <v>188509</v>
      </c>
      <c r="U5" s="1198">
        <f t="shared" si="1"/>
        <v>-188509</v>
      </c>
      <c r="V5" s="1199">
        <f t="shared" si="1"/>
        <v>0</v>
      </c>
      <c r="W5" s="1199">
        <f t="shared" si="1"/>
        <v>9866</v>
      </c>
      <c r="X5" s="1199">
        <f t="shared" si="1"/>
        <v>1100</v>
      </c>
      <c r="Y5" s="1199">
        <f t="shared" si="1"/>
        <v>121000</v>
      </c>
      <c r="Z5" s="1199">
        <f t="shared" si="1"/>
        <v>300</v>
      </c>
      <c r="AA5" s="1199">
        <f t="shared" si="1"/>
        <v>420</v>
      </c>
      <c r="AB5" s="1199">
        <v>1718</v>
      </c>
      <c r="AC5" s="1199">
        <f>SUM(AC7:AC27)</f>
        <v>1400</v>
      </c>
      <c r="AD5" s="1199">
        <f t="shared" si="1"/>
        <v>0</v>
      </c>
      <c r="AE5" s="1199">
        <f t="shared" si="1"/>
        <v>135804</v>
      </c>
      <c r="AF5" s="1192"/>
      <c r="AG5" s="1199">
        <f t="shared" ref="AG5:AM5" si="2">SUM(AG7:AG27)</f>
        <v>62197</v>
      </c>
      <c r="AH5" s="1199">
        <f t="shared" si="2"/>
        <v>67338</v>
      </c>
      <c r="AI5" s="1199">
        <f t="shared" si="2"/>
        <v>13692</v>
      </c>
      <c r="AJ5" s="1199">
        <f t="shared" si="2"/>
        <v>42730</v>
      </c>
      <c r="AK5" s="1199">
        <f t="shared" si="2"/>
        <v>493</v>
      </c>
      <c r="AL5" s="1199">
        <f t="shared" si="2"/>
        <v>1798</v>
      </c>
      <c r="AM5" s="1199">
        <f t="shared" si="2"/>
        <v>261</v>
      </c>
      <c r="AN5" s="1224">
        <f>SUM(AG5:AM5)</f>
        <v>188509</v>
      </c>
      <c r="AO5" s="880"/>
      <c r="AP5" s="119"/>
      <c r="AQ5" s="119"/>
    </row>
    <row r="6" spans="1:43" s="14" customFormat="1">
      <c r="A6" s="11" t="s">
        <v>14</v>
      </c>
      <c r="B6" s="12" t="s">
        <v>15</v>
      </c>
      <c r="C6" s="12"/>
      <c r="D6" s="12"/>
      <c r="E6" s="13">
        <v>2</v>
      </c>
      <c r="F6" s="158">
        <f>SUM(F7:F17)</f>
        <v>135804</v>
      </c>
      <c r="G6" s="492">
        <f t="shared" ref="G6:M6" si="3">SUM(G7:G17)</f>
        <v>135084</v>
      </c>
      <c r="H6" s="87">
        <f t="shared" si="3"/>
        <v>420</v>
      </c>
      <c r="I6" s="56">
        <f t="shared" si="3"/>
        <v>0</v>
      </c>
      <c r="J6" s="247">
        <f t="shared" si="3"/>
        <v>0</v>
      </c>
      <c r="K6" s="247">
        <f>SUM(K7:K17)</f>
        <v>0</v>
      </c>
      <c r="L6" s="56">
        <f t="shared" si="3"/>
        <v>300</v>
      </c>
      <c r="M6" s="55">
        <f t="shared" si="3"/>
        <v>0</v>
      </c>
      <c r="N6" s="57"/>
      <c r="O6" s="350"/>
      <c r="P6" s="344"/>
      <c r="Q6" s="158"/>
      <c r="R6" s="158">
        <f>SUM(R7:R17)</f>
        <v>127127.72794000003</v>
      </c>
      <c r="S6" s="214"/>
      <c r="T6" s="1200"/>
      <c r="U6" s="1200">
        <f t="shared" ref="U6:AE6" si="4">SUM(U7:U17)</f>
        <v>-188509</v>
      </c>
      <c r="V6" s="1201">
        <f t="shared" si="4"/>
        <v>0</v>
      </c>
      <c r="W6" s="1201">
        <f t="shared" si="4"/>
        <v>9866</v>
      </c>
      <c r="X6" s="1201">
        <f t="shared" si="4"/>
        <v>1100</v>
      </c>
      <c r="Y6" s="1201">
        <f t="shared" si="4"/>
        <v>121000</v>
      </c>
      <c r="Z6" s="1201">
        <f t="shared" si="4"/>
        <v>300</v>
      </c>
      <c r="AA6" s="1201">
        <f t="shared" si="4"/>
        <v>420</v>
      </c>
      <c r="AB6" s="1201">
        <v>1718</v>
      </c>
      <c r="AC6" s="1201">
        <f>SUM(AC7:AC17)</f>
        <v>1400</v>
      </c>
      <c r="AD6" s="1201">
        <f t="shared" si="4"/>
        <v>0</v>
      </c>
      <c r="AE6" s="1201">
        <f t="shared" si="4"/>
        <v>135804</v>
      </c>
      <c r="AF6" s="1202"/>
      <c r="AG6" s="1201">
        <f t="shared" ref="AG6:AM6" si="5">SUM(AG7:AG17)</f>
        <v>62197</v>
      </c>
      <c r="AH6" s="1201">
        <f>SUM(AH7:AH17)</f>
        <v>67338</v>
      </c>
      <c r="AI6" s="1201">
        <f t="shared" si="5"/>
        <v>13692</v>
      </c>
      <c r="AJ6" s="1201">
        <f t="shared" si="5"/>
        <v>42730</v>
      </c>
      <c r="AK6" s="1201">
        <f t="shared" si="5"/>
        <v>493</v>
      </c>
      <c r="AL6" s="1201">
        <f t="shared" si="5"/>
        <v>1798</v>
      </c>
      <c r="AM6" s="1201">
        <f t="shared" si="5"/>
        <v>261</v>
      </c>
      <c r="AN6" s="1208">
        <f>SUM(AG6:AM6)</f>
        <v>188509</v>
      </c>
      <c r="AO6" s="880"/>
      <c r="AP6" s="119"/>
      <c r="AQ6" s="119"/>
    </row>
    <row r="7" spans="1:43" s="40" customFormat="1">
      <c r="A7" s="36"/>
      <c r="B7" s="37"/>
      <c r="C7" s="37" t="s">
        <v>16</v>
      </c>
      <c r="D7" s="38" t="s">
        <v>17</v>
      </c>
      <c r="E7" s="39">
        <v>3</v>
      </c>
      <c r="F7" s="159">
        <f>SUM(G7:M7)</f>
        <v>32088</v>
      </c>
      <c r="G7" s="506">
        <v>32088</v>
      </c>
      <c r="H7" s="59"/>
      <c r="I7" s="60"/>
      <c r="J7" s="248"/>
      <c r="K7" s="248"/>
      <c r="L7" s="60"/>
      <c r="M7" s="61"/>
      <c r="N7" s="62"/>
      <c r="O7" s="351"/>
      <c r="P7" s="347"/>
      <c r="Q7" s="720"/>
      <c r="R7" s="1178">
        <v>23976.393</v>
      </c>
      <c r="S7" s="475"/>
      <c r="T7" s="1203">
        <v>23335</v>
      </c>
      <c r="U7" s="1203"/>
      <c r="V7" s="1204">
        <f t="shared" ref="V7:V27" si="6">T7+U7</f>
        <v>23335</v>
      </c>
      <c r="W7" s="1205">
        <v>6938</v>
      </c>
      <c r="X7" s="1204">
        <v>445</v>
      </c>
      <c r="Y7" s="1206"/>
      <c r="Z7" s="1206"/>
      <c r="AA7" s="1206"/>
      <c r="AB7" s="1207">
        <v>518</v>
      </c>
      <c r="AC7" s="1207">
        <v>852</v>
      </c>
      <c r="AD7" s="1207"/>
      <c r="AE7" s="1204">
        <f t="shared" ref="AE7:AE27" si="7">SUM(V7:AD7)</f>
        <v>32088</v>
      </c>
      <c r="AF7" s="1208"/>
      <c r="AG7" s="1209">
        <v>9935</v>
      </c>
      <c r="AH7" s="1209">
        <v>6495</v>
      </c>
      <c r="AI7" s="1209">
        <v>3395</v>
      </c>
      <c r="AJ7" s="1209">
        <v>3270</v>
      </c>
      <c r="AK7" s="1209">
        <v>30</v>
      </c>
      <c r="AL7" s="1209">
        <v>180</v>
      </c>
      <c r="AM7" s="1209">
        <v>30</v>
      </c>
      <c r="AN7" s="1208">
        <f>SUM(AG7:AM7)</f>
        <v>23335</v>
      </c>
      <c r="AO7" s="880"/>
      <c r="AP7" s="866"/>
      <c r="AQ7" s="866"/>
    </row>
    <row r="8" spans="1:43" s="40" customFormat="1">
      <c r="A8" s="36"/>
      <c r="B8" s="37"/>
      <c r="C8" s="37"/>
      <c r="D8" s="38" t="s">
        <v>18</v>
      </c>
      <c r="E8" s="39">
        <v>4</v>
      </c>
      <c r="F8" s="159">
        <f t="shared" ref="F8:F47" si="8">SUM(G8:M8)</f>
        <v>489</v>
      </c>
      <c r="G8" s="506">
        <v>69</v>
      </c>
      <c r="H8" s="59">
        <v>420</v>
      </c>
      <c r="I8" s="60"/>
      <c r="J8" s="248"/>
      <c r="K8" s="248"/>
      <c r="L8" s="60"/>
      <c r="M8" s="61"/>
      <c r="N8" s="62"/>
      <c r="O8" s="351"/>
      <c r="P8" s="347"/>
      <c r="Q8" s="720"/>
      <c r="R8" s="1178">
        <v>643.66999999999996</v>
      </c>
      <c r="S8" s="475"/>
      <c r="T8" s="1203"/>
      <c r="U8" s="1203"/>
      <c r="V8" s="1204">
        <f t="shared" si="6"/>
        <v>0</v>
      </c>
      <c r="W8" s="1204"/>
      <c r="X8" s="1204"/>
      <c r="Y8" s="1206"/>
      <c r="Z8" s="1206"/>
      <c r="AA8" s="1206">
        <v>420</v>
      </c>
      <c r="AB8" s="1207">
        <v>69</v>
      </c>
      <c r="AC8" s="1207"/>
      <c r="AD8" s="1207"/>
      <c r="AE8" s="1204">
        <f t="shared" si="7"/>
        <v>489</v>
      </c>
      <c r="AF8" s="1210"/>
      <c r="AG8" s="1209"/>
      <c r="AH8" s="1209"/>
      <c r="AI8" s="1209"/>
      <c r="AJ8" s="1209"/>
      <c r="AK8" s="1209"/>
      <c r="AL8" s="1209"/>
      <c r="AM8" s="1209"/>
      <c r="AN8" s="1208">
        <f t="shared" ref="AN8:AN17" si="9">SUM(AG8:AM8)</f>
        <v>0</v>
      </c>
      <c r="AO8" s="880"/>
      <c r="AP8" s="866"/>
      <c r="AQ8" s="866"/>
    </row>
    <row r="9" spans="1:43" s="40" customFormat="1">
      <c r="A9" s="36"/>
      <c r="B9" s="37"/>
      <c r="C9" s="37"/>
      <c r="D9" s="38" t="s">
        <v>19</v>
      </c>
      <c r="E9" s="39">
        <v>5</v>
      </c>
      <c r="F9" s="159">
        <f t="shared" si="8"/>
        <v>11214</v>
      </c>
      <c r="G9" s="506">
        <v>11214</v>
      </c>
      <c r="H9" s="59"/>
      <c r="I9" s="60"/>
      <c r="J9" s="248"/>
      <c r="K9" s="248"/>
      <c r="L9" s="60"/>
      <c r="M9" s="61"/>
      <c r="N9" s="62"/>
      <c r="O9" s="351"/>
      <c r="P9" s="347"/>
      <c r="Q9" s="720"/>
      <c r="R9" s="1178">
        <v>8310.9013400000003</v>
      </c>
      <c r="S9" s="475"/>
      <c r="T9" s="1203">
        <v>8152</v>
      </c>
      <c r="U9" s="1203"/>
      <c r="V9" s="1204">
        <f t="shared" si="6"/>
        <v>8152</v>
      </c>
      <c r="W9" s="1205">
        <v>2428</v>
      </c>
      <c r="X9" s="1204">
        <v>155</v>
      </c>
      <c r="Y9" s="1206"/>
      <c r="Z9" s="1206"/>
      <c r="AA9" s="1206"/>
      <c r="AB9" s="1207">
        <v>181</v>
      </c>
      <c r="AC9" s="1207">
        <v>298</v>
      </c>
      <c r="AD9" s="1207"/>
      <c r="AE9" s="1204">
        <f t="shared" si="7"/>
        <v>11214</v>
      </c>
      <c r="AF9" s="1210"/>
      <c r="AG9" s="1209">
        <v>3475</v>
      </c>
      <c r="AH9" s="1209">
        <v>2269</v>
      </c>
      <c r="AI9" s="1209">
        <v>1186</v>
      </c>
      <c r="AJ9" s="1209">
        <v>1140</v>
      </c>
      <c r="AK9" s="1209">
        <v>11</v>
      </c>
      <c r="AL9" s="1209">
        <v>61</v>
      </c>
      <c r="AM9" s="1209">
        <v>10</v>
      </c>
      <c r="AN9" s="1208">
        <f t="shared" si="9"/>
        <v>8152</v>
      </c>
      <c r="AO9" s="880"/>
      <c r="AP9" s="866"/>
      <c r="AQ9" s="866"/>
    </row>
    <row r="10" spans="1:43" s="40" customFormat="1">
      <c r="A10" s="36"/>
      <c r="B10" s="37"/>
      <c r="C10" s="37"/>
      <c r="D10" s="38" t="s">
        <v>20</v>
      </c>
      <c r="E10" s="39">
        <v>6</v>
      </c>
      <c r="F10" s="159">
        <f t="shared" si="8"/>
        <v>0</v>
      </c>
      <c r="G10" s="506"/>
      <c r="H10" s="59"/>
      <c r="I10" s="60"/>
      <c r="J10" s="248"/>
      <c r="K10" s="248"/>
      <c r="L10" s="60"/>
      <c r="M10" s="61"/>
      <c r="N10" s="62"/>
      <c r="O10" s="351"/>
      <c r="P10" s="347"/>
      <c r="Q10" s="62"/>
      <c r="R10" s="1178">
        <v>2.2833200000000002</v>
      </c>
      <c r="S10" s="475"/>
      <c r="T10" s="1203">
        <v>99625</v>
      </c>
      <c r="U10" s="1211">
        <f t="shared" ref="U10:U16" si="10">-T10</f>
        <v>-99625</v>
      </c>
      <c r="V10" s="1204">
        <f t="shared" si="6"/>
        <v>0</v>
      </c>
      <c r="W10" s="1204"/>
      <c r="X10" s="1204"/>
      <c r="Y10" s="1206"/>
      <c r="Z10" s="1206"/>
      <c r="AA10" s="1206"/>
      <c r="AB10" s="1207"/>
      <c r="AC10" s="1207"/>
      <c r="AD10" s="1207"/>
      <c r="AE10" s="1204">
        <f t="shared" si="7"/>
        <v>0</v>
      </c>
      <c r="AF10" s="1210"/>
      <c r="AG10" s="1209">
        <v>28010</v>
      </c>
      <c r="AH10" s="1209">
        <v>37675</v>
      </c>
      <c r="AI10" s="1209">
        <v>5595</v>
      </c>
      <c r="AJ10" s="1209">
        <v>27000</v>
      </c>
      <c r="AK10" s="1209">
        <v>255</v>
      </c>
      <c r="AL10" s="1209">
        <v>985</v>
      </c>
      <c r="AM10" s="1209">
        <v>105</v>
      </c>
      <c r="AN10" s="1208">
        <f t="shared" si="9"/>
        <v>99625</v>
      </c>
      <c r="AO10" s="880"/>
      <c r="AP10" s="866"/>
      <c r="AQ10" s="866"/>
    </row>
    <row r="11" spans="1:43" s="40" customFormat="1">
      <c r="A11" s="36"/>
      <c r="B11" s="37"/>
      <c r="C11" s="37"/>
      <c r="D11" s="38" t="s">
        <v>21</v>
      </c>
      <c r="E11" s="39">
        <v>7</v>
      </c>
      <c r="F11" s="159">
        <f t="shared" si="8"/>
        <v>100</v>
      </c>
      <c r="G11" s="506">
        <v>100</v>
      </c>
      <c r="H11" s="59"/>
      <c r="I11" s="60"/>
      <c r="J11" s="248"/>
      <c r="K11" s="248"/>
      <c r="L11" s="60"/>
      <c r="M11" s="61"/>
      <c r="N11" s="62"/>
      <c r="O11" s="351"/>
      <c r="P11" s="347"/>
      <c r="Q11" s="62"/>
      <c r="R11" s="1178">
        <v>370.13494000000003</v>
      </c>
      <c r="S11" s="475"/>
      <c r="T11" s="1203">
        <v>22536</v>
      </c>
      <c r="U11" s="1211">
        <f t="shared" si="10"/>
        <v>-22536</v>
      </c>
      <c r="V11" s="1204">
        <f t="shared" si="6"/>
        <v>0</v>
      </c>
      <c r="W11" s="1204">
        <v>100</v>
      </c>
      <c r="X11" s="1204"/>
      <c r="Y11" s="1206"/>
      <c r="Z11" s="1206"/>
      <c r="AA11" s="1206"/>
      <c r="AB11" s="1207"/>
      <c r="AC11" s="1207"/>
      <c r="AD11" s="1207"/>
      <c r="AE11" s="1204">
        <f t="shared" si="7"/>
        <v>100</v>
      </c>
      <c r="AF11" s="1210"/>
      <c r="AG11" s="1209">
        <v>7912</v>
      </c>
      <c r="AH11" s="1209">
        <v>7888</v>
      </c>
      <c r="AI11" s="1209">
        <v>1050</v>
      </c>
      <c r="AJ11" s="1209">
        <v>5291</v>
      </c>
      <c r="AK11" s="1209">
        <v>108</v>
      </c>
      <c r="AL11" s="1209">
        <v>256</v>
      </c>
      <c r="AM11" s="1209">
        <v>31</v>
      </c>
      <c r="AN11" s="1208">
        <f t="shared" si="9"/>
        <v>22536</v>
      </c>
      <c r="AO11" s="880"/>
      <c r="AP11" s="866"/>
      <c r="AQ11" s="866"/>
    </row>
    <row r="12" spans="1:43" s="40" customFormat="1">
      <c r="A12" s="36"/>
      <c r="B12" s="37"/>
      <c r="C12" s="37"/>
      <c r="D12" s="38" t="s">
        <v>22</v>
      </c>
      <c r="E12" s="39">
        <v>8</v>
      </c>
      <c r="F12" s="159">
        <f t="shared" si="8"/>
        <v>1100</v>
      </c>
      <c r="G12" s="507">
        <v>1100</v>
      </c>
      <c r="H12" s="200"/>
      <c r="I12" s="201"/>
      <c r="J12" s="248"/>
      <c r="K12" s="248"/>
      <c r="L12" s="60"/>
      <c r="M12" s="61"/>
      <c r="N12" s="62"/>
      <c r="O12" s="351"/>
      <c r="P12" s="347"/>
      <c r="Q12" s="62"/>
      <c r="R12" s="1178">
        <v>913.36171000000002</v>
      </c>
      <c r="S12" s="475"/>
      <c r="T12" s="1203">
        <v>5413</v>
      </c>
      <c r="U12" s="1211">
        <f t="shared" si="10"/>
        <v>-5413</v>
      </c>
      <c r="V12" s="1204">
        <f t="shared" si="6"/>
        <v>0</v>
      </c>
      <c r="W12" s="1204">
        <v>800</v>
      </c>
      <c r="X12" s="1212"/>
      <c r="Y12" s="1206"/>
      <c r="Z12" s="1206"/>
      <c r="AA12" s="1206"/>
      <c r="AB12" s="1207"/>
      <c r="AC12" s="1207">
        <v>300</v>
      </c>
      <c r="AD12" s="1207"/>
      <c r="AE12" s="1204">
        <f t="shared" si="7"/>
        <v>1100</v>
      </c>
      <c r="AF12" s="1210"/>
      <c r="AG12" s="1209">
        <v>2299</v>
      </c>
      <c r="AH12" s="1209">
        <v>1650</v>
      </c>
      <c r="AI12" s="1209">
        <v>417</v>
      </c>
      <c r="AJ12" s="1209">
        <v>964</v>
      </c>
      <c r="AK12" s="1209">
        <v>10</v>
      </c>
      <c r="AL12" s="1209">
        <v>66</v>
      </c>
      <c r="AM12" s="1209">
        <v>7</v>
      </c>
      <c r="AN12" s="1208">
        <f t="shared" si="9"/>
        <v>5413</v>
      </c>
      <c r="AO12" s="880"/>
      <c r="AP12" s="866"/>
      <c r="AQ12" s="866"/>
    </row>
    <row r="13" spans="1:43" s="40" customFormat="1">
      <c r="A13" s="36"/>
      <c r="B13" s="37"/>
      <c r="C13" s="37"/>
      <c r="D13" s="38" t="s">
        <v>23</v>
      </c>
      <c r="E13" s="39">
        <v>9</v>
      </c>
      <c r="F13" s="159">
        <f t="shared" si="8"/>
        <v>1000</v>
      </c>
      <c r="G13" s="507">
        <v>1000</v>
      </c>
      <c r="H13" s="59"/>
      <c r="I13" s="60"/>
      <c r="J13" s="248"/>
      <c r="K13" s="248"/>
      <c r="L13" s="60"/>
      <c r="M13" s="61"/>
      <c r="N13" s="62"/>
      <c r="O13" s="351"/>
      <c r="P13" s="347"/>
      <c r="Q13" s="62"/>
      <c r="R13" s="1178">
        <v>524.35645999999997</v>
      </c>
      <c r="S13" s="475"/>
      <c r="T13" s="1203">
        <v>9215</v>
      </c>
      <c r="U13" s="1211">
        <f t="shared" si="10"/>
        <v>-9215</v>
      </c>
      <c r="V13" s="1212">
        <f t="shared" si="6"/>
        <v>0</v>
      </c>
      <c r="W13" s="1212">
        <v>900</v>
      </c>
      <c r="X13" s="1212">
        <v>100</v>
      </c>
      <c r="Y13" s="1206"/>
      <c r="Z13" s="1206"/>
      <c r="AA13" s="1206"/>
      <c r="AB13" s="1207"/>
      <c r="AC13" s="1207"/>
      <c r="AD13" s="1207"/>
      <c r="AE13" s="1204">
        <f t="shared" si="7"/>
        <v>1000</v>
      </c>
      <c r="AF13" s="1210"/>
      <c r="AG13" s="1209">
        <v>2970</v>
      </c>
      <c r="AH13" s="1209">
        <v>3220</v>
      </c>
      <c r="AI13" s="1209">
        <v>907</v>
      </c>
      <c r="AJ13" s="1209">
        <v>1978</v>
      </c>
      <c r="AK13" s="1209">
        <v>30</v>
      </c>
      <c r="AL13" s="1209">
        <v>90</v>
      </c>
      <c r="AM13" s="1209">
        <v>20</v>
      </c>
      <c r="AN13" s="1208">
        <f t="shared" si="9"/>
        <v>9215</v>
      </c>
      <c r="AO13" s="880"/>
      <c r="AP13" s="866"/>
      <c r="AQ13" s="866"/>
    </row>
    <row r="14" spans="1:43" s="40" customFormat="1">
      <c r="A14" s="36"/>
      <c r="B14" s="37"/>
      <c r="C14" s="37"/>
      <c r="D14" s="38" t="s">
        <v>24</v>
      </c>
      <c r="E14" s="39">
        <v>10</v>
      </c>
      <c r="F14" s="159">
        <f t="shared" si="8"/>
        <v>320</v>
      </c>
      <c r="G14" s="507">
        <v>320</v>
      </c>
      <c r="H14" s="59"/>
      <c r="I14" s="60"/>
      <c r="J14" s="248"/>
      <c r="K14" s="248"/>
      <c r="L14" s="60"/>
      <c r="M14" s="61"/>
      <c r="N14" s="62"/>
      <c r="O14" s="351"/>
      <c r="P14" s="347"/>
      <c r="Q14" s="62"/>
      <c r="R14" s="1178">
        <v>208.07640000000001</v>
      </c>
      <c r="S14" s="475"/>
      <c r="T14" s="1203">
        <v>171</v>
      </c>
      <c r="U14" s="1211">
        <f t="shared" si="10"/>
        <v>-171</v>
      </c>
      <c r="V14" s="1204">
        <f t="shared" si="6"/>
        <v>0</v>
      </c>
      <c r="W14" s="1204">
        <v>320</v>
      </c>
      <c r="X14" s="1204"/>
      <c r="Y14" s="1206"/>
      <c r="Z14" s="1206"/>
      <c r="AA14" s="1206"/>
      <c r="AB14" s="1207"/>
      <c r="AC14" s="1207"/>
      <c r="AD14" s="1207"/>
      <c r="AE14" s="1204">
        <f t="shared" si="7"/>
        <v>320</v>
      </c>
      <c r="AF14" s="1210"/>
      <c r="AG14" s="1209">
        <v>67</v>
      </c>
      <c r="AH14" s="1209">
        <v>50</v>
      </c>
      <c r="AI14" s="1209">
        <v>23</v>
      </c>
      <c r="AJ14" s="1209">
        <v>26</v>
      </c>
      <c r="AK14" s="1209">
        <v>1</v>
      </c>
      <c r="AL14" s="1209">
        <v>3</v>
      </c>
      <c r="AM14" s="1209">
        <v>1</v>
      </c>
      <c r="AN14" s="1208">
        <f t="shared" si="9"/>
        <v>171</v>
      </c>
      <c r="AO14" s="880"/>
      <c r="AP14" s="866"/>
      <c r="AQ14" s="866"/>
    </row>
    <row r="15" spans="1:43" s="40" customFormat="1">
      <c r="A15" s="36"/>
      <c r="B15" s="37"/>
      <c r="C15" s="37"/>
      <c r="D15" s="38" t="s">
        <v>25</v>
      </c>
      <c r="E15" s="39">
        <v>11</v>
      </c>
      <c r="F15" s="159">
        <f t="shared" si="8"/>
        <v>121000</v>
      </c>
      <c r="G15" s="507">
        <v>121000</v>
      </c>
      <c r="H15" s="59"/>
      <c r="I15" s="60"/>
      <c r="J15" s="248"/>
      <c r="K15" s="248"/>
      <c r="L15" s="60"/>
      <c r="M15" s="61"/>
      <c r="N15" s="62"/>
      <c r="O15" s="351"/>
      <c r="P15" s="347"/>
      <c r="Q15" s="720"/>
      <c r="R15" s="1178">
        <v>113368.30376000001</v>
      </c>
      <c r="S15" s="475"/>
      <c r="T15" s="1203">
        <v>16125</v>
      </c>
      <c r="U15" s="1211">
        <f t="shared" si="10"/>
        <v>-16125</v>
      </c>
      <c r="V15" s="1204">
        <f t="shared" si="6"/>
        <v>0</v>
      </c>
      <c r="W15" s="1204"/>
      <c r="X15" s="1204"/>
      <c r="Y15" s="1206">
        <v>121000</v>
      </c>
      <c r="Z15" s="1206"/>
      <c r="AA15" s="1206"/>
      <c r="AB15" s="1207"/>
      <c r="AC15" s="1207"/>
      <c r="AD15" s="1207"/>
      <c r="AE15" s="1204">
        <f t="shared" si="7"/>
        <v>121000</v>
      </c>
      <c r="AF15" s="1210"/>
      <c r="AG15" s="1209">
        <v>6105</v>
      </c>
      <c r="AH15" s="1209">
        <v>6854</v>
      </c>
      <c r="AI15" s="1209">
        <v>622</v>
      </c>
      <c r="AJ15" s="1209">
        <v>2334</v>
      </c>
      <c r="AK15" s="1209">
        <v>40</v>
      </c>
      <c r="AL15" s="1209">
        <v>120</v>
      </c>
      <c r="AM15" s="1209">
        <v>50</v>
      </c>
      <c r="AN15" s="1208">
        <f t="shared" si="9"/>
        <v>16125</v>
      </c>
      <c r="AO15" s="880"/>
      <c r="AP15" s="866"/>
      <c r="AQ15" s="866"/>
    </row>
    <row r="16" spans="1:43" s="40" customFormat="1">
      <c r="A16" s="36"/>
      <c r="B16" s="37"/>
      <c r="C16" s="37"/>
      <c r="D16" s="38" t="s">
        <v>26</v>
      </c>
      <c r="E16" s="39">
        <v>12</v>
      </c>
      <c r="F16" s="159">
        <f t="shared" si="8"/>
        <v>0</v>
      </c>
      <c r="G16" s="507"/>
      <c r="H16" s="59"/>
      <c r="I16" s="60"/>
      <c r="J16" s="248"/>
      <c r="K16" s="248"/>
      <c r="L16" s="60"/>
      <c r="M16" s="61"/>
      <c r="N16" s="62"/>
      <c r="O16" s="351"/>
      <c r="P16" s="347"/>
      <c r="Q16" s="62"/>
      <c r="R16" s="1178">
        <v>0</v>
      </c>
      <c r="S16" s="475"/>
      <c r="T16" s="1203"/>
      <c r="U16" s="1211">
        <f t="shared" si="10"/>
        <v>0</v>
      </c>
      <c r="V16" s="1204">
        <f t="shared" si="6"/>
        <v>0</v>
      </c>
      <c r="W16" s="1204"/>
      <c r="X16" s="1204"/>
      <c r="Y16" s="1206"/>
      <c r="Z16" s="1206"/>
      <c r="AA16" s="1206"/>
      <c r="AB16" s="1207"/>
      <c r="AC16" s="1207"/>
      <c r="AD16" s="1207"/>
      <c r="AE16" s="1204">
        <f t="shared" si="7"/>
        <v>0</v>
      </c>
      <c r="AF16" s="1210"/>
      <c r="AG16" s="1209"/>
      <c r="AH16" s="1209"/>
      <c r="AI16" s="1209"/>
      <c r="AJ16" s="1209"/>
      <c r="AK16" s="1209"/>
      <c r="AL16" s="1209"/>
      <c r="AM16" s="1209"/>
      <c r="AN16" s="1208">
        <f t="shared" si="9"/>
        <v>0</v>
      </c>
      <c r="AO16" s="880"/>
      <c r="AP16" s="866"/>
      <c r="AQ16" s="866"/>
    </row>
    <row r="17" spans="1:43" s="40" customFormat="1">
      <c r="A17" s="36"/>
      <c r="B17" s="37"/>
      <c r="C17" s="38"/>
      <c r="D17" s="38" t="s">
        <v>27</v>
      </c>
      <c r="E17" s="39">
        <v>13</v>
      </c>
      <c r="F17" s="159">
        <f t="shared" si="8"/>
        <v>-31507</v>
      </c>
      <c r="G17" s="506">
        <v>-31807</v>
      </c>
      <c r="H17" s="59"/>
      <c r="I17" s="60"/>
      <c r="J17" s="248"/>
      <c r="K17" s="248"/>
      <c r="L17" s="60">
        <v>300</v>
      </c>
      <c r="M17" s="61"/>
      <c r="N17" s="62"/>
      <c r="O17" s="351"/>
      <c r="P17" s="347"/>
      <c r="Q17" s="62"/>
      <c r="R17" s="1178">
        <v>-21189.752989999997</v>
      </c>
      <c r="S17" s="475"/>
      <c r="T17" s="1203">
        <v>3937</v>
      </c>
      <c r="U17" s="1211">
        <f>-T7-T9-T17-T8</f>
        <v>-35424</v>
      </c>
      <c r="V17" s="1204">
        <f t="shared" si="6"/>
        <v>-31487</v>
      </c>
      <c r="W17" s="1205">
        <v>-1620</v>
      </c>
      <c r="X17" s="1204">
        <v>400</v>
      </c>
      <c r="Y17" s="1206"/>
      <c r="Z17" s="1206">
        <v>300</v>
      </c>
      <c r="AA17" s="1206"/>
      <c r="AB17" s="1207">
        <v>950</v>
      </c>
      <c r="AC17" s="1207">
        <v>-50</v>
      </c>
      <c r="AD17" s="1207"/>
      <c r="AE17" s="1204">
        <f t="shared" si="7"/>
        <v>-31507</v>
      </c>
      <c r="AF17" s="1210"/>
      <c r="AG17" s="1209">
        <v>1424</v>
      </c>
      <c r="AH17" s="1209">
        <v>1237</v>
      </c>
      <c r="AI17" s="1209">
        <v>497</v>
      </c>
      <c r="AJ17" s="1209">
        <v>727</v>
      </c>
      <c r="AK17" s="1209">
        <v>8</v>
      </c>
      <c r="AL17" s="1209">
        <v>37</v>
      </c>
      <c r="AM17" s="1209">
        <v>7</v>
      </c>
      <c r="AN17" s="1208">
        <f t="shared" si="9"/>
        <v>3937</v>
      </c>
      <c r="AO17" s="880"/>
      <c r="AP17" s="866"/>
      <c r="AQ17" s="866"/>
    </row>
    <row r="18" spans="1:43" s="14" customFormat="1">
      <c r="A18" s="11"/>
      <c r="B18" s="18" t="s">
        <v>28</v>
      </c>
      <c r="C18" s="16"/>
      <c r="D18" s="16"/>
      <c r="E18" s="17">
        <v>14</v>
      </c>
      <c r="F18" s="94">
        <f t="shared" si="8"/>
        <v>0</v>
      </c>
      <c r="G18" s="494"/>
      <c r="H18" s="64"/>
      <c r="I18" s="65"/>
      <c r="J18" s="249"/>
      <c r="K18" s="249"/>
      <c r="L18" s="65"/>
      <c r="M18" s="66"/>
      <c r="N18" s="67"/>
      <c r="O18" s="352"/>
      <c r="P18" s="347"/>
      <c r="Q18" s="67"/>
      <c r="R18" s="462">
        <v>0</v>
      </c>
      <c r="S18" s="214"/>
      <c r="T18" s="1200"/>
      <c r="U18" s="1200"/>
      <c r="V18" s="1201">
        <f t="shared" si="6"/>
        <v>0</v>
      </c>
      <c r="W18" s="1201"/>
      <c r="X18" s="1201"/>
      <c r="Y18" s="1201"/>
      <c r="Z18" s="1201"/>
      <c r="AA18" s="1201"/>
      <c r="AB18" s="1201"/>
      <c r="AC18" s="1201"/>
      <c r="AD18" s="1201"/>
      <c r="AE18" s="1204">
        <f t="shared" si="7"/>
        <v>0</v>
      </c>
      <c r="AF18" s="1192"/>
      <c r="AG18" s="1201"/>
      <c r="AH18" s="1201"/>
      <c r="AI18" s="1201"/>
      <c r="AJ18" s="1201"/>
      <c r="AK18" s="1201"/>
      <c r="AL18" s="1201"/>
      <c r="AM18" s="1201"/>
      <c r="AN18" s="1192"/>
      <c r="AO18" s="34"/>
      <c r="AP18" s="119"/>
      <c r="AQ18" s="119"/>
    </row>
    <row r="19" spans="1:43" s="14" customFormat="1">
      <c r="A19" s="11"/>
      <c r="B19" s="18" t="s">
        <v>30</v>
      </c>
      <c r="C19" s="16"/>
      <c r="D19" s="16"/>
      <c r="E19" s="17">
        <v>15</v>
      </c>
      <c r="F19" s="94">
        <f t="shared" si="8"/>
        <v>0</v>
      </c>
      <c r="G19" s="494"/>
      <c r="H19" s="64"/>
      <c r="I19" s="65"/>
      <c r="J19" s="249"/>
      <c r="K19" s="249"/>
      <c r="L19" s="65"/>
      <c r="M19" s="66"/>
      <c r="N19" s="67"/>
      <c r="O19" s="352"/>
      <c r="P19" s="347"/>
      <c r="Q19" s="67"/>
      <c r="R19" s="462">
        <v>0</v>
      </c>
      <c r="S19" s="214"/>
      <c r="T19" s="1200"/>
      <c r="U19" s="1200"/>
      <c r="V19" s="1201">
        <f t="shared" si="6"/>
        <v>0</v>
      </c>
      <c r="W19" s="1201"/>
      <c r="X19" s="1201"/>
      <c r="Y19" s="1201"/>
      <c r="Z19" s="1201"/>
      <c r="AA19" s="1201"/>
      <c r="AB19" s="1201"/>
      <c r="AC19" s="1201"/>
      <c r="AD19" s="1201"/>
      <c r="AE19" s="1204">
        <f t="shared" si="7"/>
        <v>0</v>
      </c>
      <c r="AF19" s="1192"/>
      <c r="AG19" s="1201"/>
      <c r="AH19" s="1201"/>
      <c r="AI19" s="1201"/>
      <c r="AJ19" s="1201"/>
      <c r="AK19" s="1201"/>
      <c r="AL19" s="1201"/>
      <c r="AM19" s="1201"/>
      <c r="AN19" s="1192"/>
      <c r="AO19" s="34"/>
      <c r="AP19" s="119"/>
      <c r="AQ19" s="119"/>
    </row>
    <row r="20" spans="1:43" s="14" customFormat="1">
      <c r="A20" s="11"/>
      <c r="B20" s="19" t="s">
        <v>32</v>
      </c>
      <c r="C20" s="20"/>
      <c r="D20" s="20"/>
      <c r="E20" s="21">
        <v>16</v>
      </c>
      <c r="F20" s="94">
        <f t="shared" si="8"/>
        <v>0</v>
      </c>
      <c r="G20" s="494"/>
      <c r="H20" s="64"/>
      <c r="I20" s="65"/>
      <c r="J20" s="249"/>
      <c r="K20" s="249"/>
      <c r="L20" s="65"/>
      <c r="M20" s="66"/>
      <c r="N20" s="67"/>
      <c r="O20" s="352"/>
      <c r="P20" s="347"/>
      <c r="Q20" s="67"/>
      <c r="R20" s="462">
        <v>300</v>
      </c>
      <c r="S20" s="214"/>
      <c r="T20" s="1200"/>
      <c r="U20" s="1200"/>
      <c r="V20" s="1201">
        <f t="shared" si="6"/>
        <v>0</v>
      </c>
      <c r="W20" s="1201"/>
      <c r="X20" s="1201"/>
      <c r="Y20" s="1201"/>
      <c r="Z20" s="1201"/>
      <c r="AA20" s="1201"/>
      <c r="AB20" s="1201"/>
      <c r="AC20" s="1201"/>
      <c r="AD20" s="1201"/>
      <c r="AE20" s="1204">
        <f t="shared" si="7"/>
        <v>0</v>
      </c>
      <c r="AF20" s="1192"/>
      <c r="AG20" s="1201"/>
      <c r="AH20" s="1201"/>
      <c r="AI20" s="1201"/>
      <c r="AJ20" s="1201"/>
      <c r="AK20" s="1201"/>
      <c r="AL20" s="1201"/>
      <c r="AM20" s="1201"/>
      <c r="AN20" s="1192"/>
      <c r="AO20" s="34"/>
      <c r="AP20" s="119"/>
      <c r="AQ20" s="119"/>
    </row>
    <row r="21" spans="1:43" s="537" customFormat="1">
      <c r="A21" s="525"/>
      <c r="B21" s="812" t="s">
        <v>34</v>
      </c>
      <c r="C21" s="622"/>
      <c r="D21" s="622"/>
      <c r="E21" s="527">
        <v>17</v>
      </c>
      <c r="F21" s="528">
        <f t="shared" si="8"/>
        <v>0</v>
      </c>
      <c r="G21" s="540"/>
      <c r="H21" s="541"/>
      <c r="I21" s="542"/>
      <c r="J21" s="543"/>
      <c r="K21" s="543"/>
      <c r="L21" s="542"/>
      <c r="M21" s="544"/>
      <c r="N21" s="528"/>
      <c r="O21" s="534"/>
      <c r="P21" s="623"/>
      <c r="Q21" s="528"/>
      <c r="R21" s="462">
        <v>0</v>
      </c>
      <c r="S21" s="211"/>
      <c r="T21" s="1200"/>
      <c r="U21" s="1200"/>
      <c r="V21" s="1201">
        <f t="shared" si="6"/>
        <v>0</v>
      </c>
      <c r="W21" s="1201"/>
      <c r="X21" s="1201"/>
      <c r="Y21" s="1201"/>
      <c r="Z21" s="1201"/>
      <c r="AA21" s="1201"/>
      <c r="AB21" s="1201"/>
      <c r="AC21" s="1201"/>
      <c r="AD21" s="1201"/>
      <c r="AE21" s="1204">
        <f t="shared" si="7"/>
        <v>0</v>
      </c>
      <c r="AF21" s="1192"/>
      <c r="AG21" s="1201"/>
      <c r="AH21" s="1201"/>
      <c r="AI21" s="1201"/>
      <c r="AJ21" s="1201"/>
      <c r="AK21" s="1201"/>
      <c r="AL21" s="1201"/>
      <c r="AM21" s="1201"/>
      <c r="AN21" s="1192"/>
      <c r="AO21" s="34"/>
      <c r="AP21" s="474"/>
      <c r="AQ21" s="474"/>
    </row>
    <row r="22" spans="1:43" s="14" customFormat="1">
      <c r="A22" s="11"/>
      <c r="B22" s="19" t="s">
        <v>36</v>
      </c>
      <c r="C22" s="19"/>
      <c r="D22" s="19"/>
      <c r="E22" s="21">
        <v>18</v>
      </c>
      <c r="F22" s="94">
        <f t="shared" si="8"/>
        <v>0</v>
      </c>
      <c r="G22" s="494"/>
      <c r="H22" s="64"/>
      <c r="I22" s="65"/>
      <c r="J22" s="249"/>
      <c r="K22" s="249"/>
      <c r="L22" s="65"/>
      <c r="M22" s="66"/>
      <c r="N22" s="67"/>
      <c r="O22" s="632"/>
      <c r="P22" s="347"/>
      <c r="Q22" s="67"/>
      <c r="R22" s="462">
        <v>0</v>
      </c>
      <c r="S22" s="214"/>
      <c r="T22" s="1200"/>
      <c r="U22" s="1200"/>
      <c r="V22" s="1201">
        <f t="shared" si="6"/>
        <v>0</v>
      </c>
      <c r="W22" s="1201"/>
      <c r="X22" s="1201"/>
      <c r="Y22" s="1201"/>
      <c r="Z22" s="1201"/>
      <c r="AA22" s="1201"/>
      <c r="AB22" s="1201"/>
      <c r="AC22" s="1201"/>
      <c r="AD22" s="1201"/>
      <c r="AE22" s="1204">
        <f t="shared" si="7"/>
        <v>0</v>
      </c>
      <c r="AF22" s="1192"/>
      <c r="AG22" s="1201"/>
      <c r="AH22" s="1201"/>
      <c r="AI22" s="1201"/>
      <c r="AJ22" s="1201"/>
      <c r="AK22" s="1201"/>
      <c r="AL22" s="1201"/>
      <c r="AM22" s="1201"/>
      <c r="AN22" s="1192"/>
      <c r="AO22" s="34"/>
      <c r="AP22" s="119"/>
      <c r="AQ22" s="119"/>
    </row>
    <row r="23" spans="1:43" s="14" customFormat="1">
      <c r="A23" s="11"/>
      <c r="B23" s="19" t="s">
        <v>158</v>
      </c>
      <c r="C23" s="19"/>
      <c r="D23" s="19"/>
      <c r="E23" s="21">
        <v>19</v>
      </c>
      <c r="F23" s="94">
        <f t="shared" si="8"/>
        <v>0</v>
      </c>
      <c r="G23" s="494"/>
      <c r="H23" s="64"/>
      <c r="I23" s="65"/>
      <c r="J23" s="249"/>
      <c r="K23" s="249"/>
      <c r="L23" s="65"/>
      <c r="M23" s="66"/>
      <c r="N23" s="67"/>
      <c r="O23" s="352"/>
      <c r="P23" s="347"/>
      <c r="Q23" s="67"/>
      <c r="R23" s="462">
        <v>0</v>
      </c>
      <c r="S23" s="214"/>
      <c r="T23" s="1200"/>
      <c r="U23" s="1200"/>
      <c r="V23" s="1201">
        <f t="shared" si="6"/>
        <v>0</v>
      </c>
      <c r="W23" s="1201"/>
      <c r="X23" s="1201"/>
      <c r="Y23" s="1201"/>
      <c r="Z23" s="1201"/>
      <c r="AA23" s="1201"/>
      <c r="AB23" s="1201"/>
      <c r="AC23" s="1201"/>
      <c r="AD23" s="1201"/>
      <c r="AE23" s="1204">
        <f t="shared" si="7"/>
        <v>0</v>
      </c>
      <c r="AF23" s="1192"/>
      <c r="AG23" s="1201"/>
      <c r="AH23" s="1201"/>
      <c r="AI23" s="1201"/>
      <c r="AJ23" s="1201"/>
      <c r="AK23" s="1201"/>
      <c r="AL23" s="1201"/>
      <c r="AM23" s="1201"/>
      <c r="AN23" s="1192"/>
      <c r="AO23" s="34"/>
      <c r="AP23" s="119"/>
      <c r="AQ23" s="119"/>
    </row>
    <row r="24" spans="1:43" s="14" customFormat="1">
      <c r="A24" s="11"/>
      <c r="B24" s="19" t="s">
        <v>40</v>
      </c>
      <c r="C24" s="19"/>
      <c r="D24" s="19"/>
      <c r="E24" s="21">
        <v>20</v>
      </c>
      <c r="F24" s="94">
        <f t="shared" si="8"/>
        <v>0</v>
      </c>
      <c r="G24" s="494"/>
      <c r="H24" s="64"/>
      <c r="I24" s="65"/>
      <c r="J24" s="249"/>
      <c r="K24" s="249"/>
      <c r="L24" s="65"/>
      <c r="M24" s="66"/>
      <c r="N24" s="67"/>
      <c r="O24" s="352"/>
      <c r="P24" s="347"/>
      <c r="Q24" s="67"/>
      <c r="R24" s="462">
        <v>0</v>
      </c>
      <c r="S24" s="214"/>
      <c r="T24" s="1200"/>
      <c r="U24" s="1200"/>
      <c r="V24" s="1201">
        <f t="shared" si="6"/>
        <v>0</v>
      </c>
      <c r="W24" s="1201"/>
      <c r="X24" s="1201"/>
      <c r="Y24" s="1201"/>
      <c r="Z24" s="1201"/>
      <c r="AA24" s="1201"/>
      <c r="AB24" s="1201"/>
      <c r="AC24" s="1201"/>
      <c r="AD24" s="1201"/>
      <c r="AE24" s="1204">
        <f t="shared" si="7"/>
        <v>0</v>
      </c>
      <c r="AF24" s="1192"/>
      <c r="AG24" s="1201"/>
      <c r="AH24" s="1201"/>
      <c r="AI24" s="1201"/>
      <c r="AJ24" s="1201"/>
      <c r="AK24" s="1201"/>
      <c r="AL24" s="1201"/>
      <c r="AM24" s="1201"/>
      <c r="AN24" s="1192"/>
      <c r="AO24" s="34"/>
      <c r="AP24" s="119"/>
      <c r="AQ24" s="119"/>
    </row>
    <row r="25" spans="1:43" s="537" customFormat="1">
      <c r="A25" s="525"/>
      <c r="B25" s="526" t="s">
        <v>161</v>
      </c>
      <c r="C25" s="526"/>
      <c r="D25" s="526"/>
      <c r="E25" s="527">
        <v>21</v>
      </c>
      <c r="F25" s="528">
        <f t="shared" si="8"/>
        <v>0</v>
      </c>
      <c r="G25" s="540"/>
      <c r="H25" s="541"/>
      <c r="I25" s="542"/>
      <c r="J25" s="543"/>
      <c r="K25" s="543"/>
      <c r="L25" s="542"/>
      <c r="M25" s="544"/>
      <c r="N25" s="528"/>
      <c r="O25" s="534"/>
      <c r="P25" s="623"/>
      <c r="Q25" s="528"/>
      <c r="R25" s="462">
        <v>0</v>
      </c>
      <c r="S25" s="211"/>
      <c r="T25" s="1200"/>
      <c r="U25" s="1200"/>
      <c r="V25" s="1201">
        <f t="shared" si="6"/>
        <v>0</v>
      </c>
      <c r="W25" s="1201"/>
      <c r="X25" s="1201"/>
      <c r="Y25" s="1201"/>
      <c r="Z25" s="1201"/>
      <c r="AA25" s="1201"/>
      <c r="AB25" s="1201"/>
      <c r="AC25" s="1201"/>
      <c r="AD25" s="1201"/>
      <c r="AE25" s="1204">
        <f t="shared" si="7"/>
        <v>0</v>
      </c>
      <c r="AF25" s="1192"/>
      <c r="AG25" s="1201"/>
      <c r="AH25" s="1201"/>
      <c r="AI25" s="1201"/>
      <c r="AJ25" s="1201"/>
      <c r="AK25" s="1201"/>
      <c r="AL25" s="1201"/>
      <c r="AM25" s="1201"/>
      <c r="AN25" s="1192"/>
      <c r="AO25" s="34"/>
      <c r="AP25" s="474"/>
      <c r="AQ25" s="474"/>
    </row>
    <row r="26" spans="1:43" s="14" customFormat="1">
      <c r="A26" s="11"/>
      <c r="B26" s="19" t="s">
        <v>43</v>
      </c>
      <c r="C26" s="19"/>
      <c r="D26" s="19"/>
      <c r="E26" s="21">
        <v>22</v>
      </c>
      <c r="F26" s="94">
        <f t="shared" si="8"/>
        <v>0</v>
      </c>
      <c r="G26" s="494"/>
      <c r="H26" s="64"/>
      <c r="I26" s="65"/>
      <c r="J26" s="249"/>
      <c r="K26" s="249"/>
      <c r="L26" s="65"/>
      <c r="M26" s="66"/>
      <c r="N26" s="67"/>
      <c r="O26" s="352"/>
      <c r="P26" s="347"/>
      <c r="Q26" s="67"/>
      <c r="R26" s="462">
        <v>0</v>
      </c>
      <c r="S26" s="214"/>
      <c r="T26" s="1200"/>
      <c r="U26" s="1200"/>
      <c r="V26" s="1201">
        <f t="shared" si="6"/>
        <v>0</v>
      </c>
      <c r="W26" s="1201"/>
      <c r="X26" s="1201"/>
      <c r="Y26" s="1201"/>
      <c r="Z26" s="1201"/>
      <c r="AA26" s="1201"/>
      <c r="AB26" s="1201"/>
      <c r="AC26" s="1201"/>
      <c r="AD26" s="1201"/>
      <c r="AE26" s="1204">
        <f t="shared" si="7"/>
        <v>0</v>
      </c>
      <c r="AF26" s="1192"/>
      <c r="AG26" s="1201"/>
      <c r="AH26" s="1201"/>
      <c r="AI26" s="1201"/>
      <c r="AJ26" s="1201"/>
      <c r="AK26" s="1201"/>
      <c r="AL26" s="1201"/>
      <c r="AM26" s="1201"/>
      <c r="AN26" s="1192"/>
      <c r="AO26" s="34"/>
      <c r="AP26" s="119"/>
      <c r="AQ26" s="119"/>
    </row>
    <row r="27" spans="1:43" s="14" customFormat="1">
      <c r="A27" s="11"/>
      <c r="B27" s="19" t="s">
        <v>44</v>
      </c>
      <c r="C27" s="19"/>
      <c r="D27" s="19"/>
      <c r="E27" s="21">
        <v>23</v>
      </c>
      <c r="F27" s="94">
        <f t="shared" si="8"/>
        <v>0</v>
      </c>
      <c r="G27" s="494"/>
      <c r="H27" s="64"/>
      <c r="I27" s="65"/>
      <c r="J27" s="249"/>
      <c r="K27" s="249"/>
      <c r="L27" s="65"/>
      <c r="M27" s="66"/>
      <c r="N27" s="67"/>
      <c r="O27" s="352"/>
      <c r="P27" s="347"/>
      <c r="Q27" s="67"/>
      <c r="R27" s="462">
        <v>0</v>
      </c>
      <c r="S27" s="214"/>
      <c r="T27" s="1200"/>
      <c r="U27" s="1200"/>
      <c r="V27" s="1201">
        <f t="shared" si="6"/>
        <v>0</v>
      </c>
      <c r="W27" s="1201"/>
      <c r="X27" s="1201"/>
      <c r="Y27" s="1201"/>
      <c r="Z27" s="1201"/>
      <c r="AA27" s="1201"/>
      <c r="AB27" s="1201"/>
      <c r="AC27" s="1201"/>
      <c r="AD27" s="1201"/>
      <c r="AE27" s="1204">
        <f t="shared" si="7"/>
        <v>0</v>
      </c>
      <c r="AF27" s="1192"/>
      <c r="AG27" s="1201"/>
      <c r="AH27" s="1201"/>
      <c r="AI27" s="1201"/>
      <c r="AJ27" s="1201"/>
      <c r="AK27" s="1201"/>
      <c r="AL27" s="1201"/>
      <c r="AM27" s="1201"/>
      <c r="AN27" s="1192"/>
      <c r="AO27" s="34"/>
      <c r="AP27" s="119"/>
      <c r="AQ27" s="119"/>
    </row>
    <row r="28" spans="1:43" s="14" customFormat="1">
      <c r="A28" s="11"/>
      <c r="B28" s="19" t="s">
        <v>45</v>
      </c>
      <c r="C28" s="19"/>
      <c r="D28" s="19"/>
      <c r="E28" s="21">
        <v>24</v>
      </c>
      <c r="F28" s="94">
        <f t="shared" si="8"/>
        <v>0</v>
      </c>
      <c r="G28" s="494"/>
      <c r="H28" s="64"/>
      <c r="I28" s="65"/>
      <c r="J28" s="249"/>
      <c r="K28" s="249"/>
      <c r="L28" s="65"/>
      <c r="M28" s="66"/>
      <c r="N28" s="67"/>
      <c r="O28" s="470"/>
      <c r="P28" s="347"/>
      <c r="Q28" s="67"/>
      <c r="R28" s="462">
        <v>0</v>
      </c>
      <c r="S28" s="214"/>
      <c r="T28" s="1200"/>
      <c r="U28" s="1200"/>
      <c r="V28" s="1201"/>
      <c r="W28" s="1201"/>
      <c r="X28" s="1201"/>
      <c r="Y28" s="1201"/>
      <c r="Z28" s="1201"/>
      <c r="AA28" s="1201"/>
      <c r="AB28" s="1201"/>
      <c r="AC28" s="1201"/>
      <c r="AD28" s="1201"/>
      <c r="AE28" s="1204"/>
      <c r="AF28" s="1192"/>
      <c r="AG28" s="1201"/>
      <c r="AH28" s="1201"/>
      <c r="AI28" s="1201"/>
      <c r="AJ28" s="1201"/>
      <c r="AK28" s="1201"/>
      <c r="AL28" s="1201"/>
      <c r="AM28" s="1201"/>
      <c r="AN28" s="1192"/>
      <c r="AO28" s="34"/>
      <c r="AP28" s="119"/>
      <c r="AQ28" s="119"/>
    </row>
    <row r="29" spans="1:43" s="14" customFormat="1" ht="14" thickBot="1">
      <c r="A29" s="11"/>
      <c r="B29" s="18" t="s">
        <v>47</v>
      </c>
      <c r="C29" s="18"/>
      <c r="D29" s="18"/>
      <c r="E29" s="17">
        <v>25</v>
      </c>
      <c r="F29" s="94">
        <f t="shared" si="8"/>
        <v>0</v>
      </c>
      <c r="G29" s="494"/>
      <c r="H29" s="64"/>
      <c r="I29" s="65"/>
      <c r="J29" s="249"/>
      <c r="K29" s="249"/>
      <c r="L29" s="65"/>
      <c r="M29" s="66"/>
      <c r="N29" s="67"/>
      <c r="O29" s="352"/>
      <c r="P29" s="345"/>
      <c r="Q29" s="67"/>
      <c r="R29" s="462">
        <v>0</v>
      </c>
      <c r="S29" s="214"/>
      <c r="T29" s="1200"/>
      <c r="U29" s="1200"/>
      <c r="V29" s="1201"/>
      <c r="W29" s="1201"/>
      <c r="X29" s="1201"/>
      <c r="Y29" s="1201"/>
      <c r="Z29" s="1201"/>
      <c r="AA29" s="1201"/>
      <c r="AB29" s="1201"/>
      <c r="AC29" s="1201"/>
      <c r="AD29" s="1201"/>
      <c r="AE29" s="1204"/>
      <c r="AF29" s="1192"/>
      <c r="AG29" s="1201"/>
      <c r="AH29" s="1201"/>
      <c r="AI29" s="1201"/>
      <c r="AJ29" s="1201"/>
      <c r="AK29" s="1201"/>
      <c r="AL29" s="1201"/>
      <c r="AM29" s="1201"/>
      <c r="AN29" s="1192"/>
      <c r="AO29" s="34"/>
      <c r="AP29" s="119"/>
      <c r="AQ29" s="119"/>
    </row>
    <row r="30" spans="1:43" ht="14" thickBot="1">
      <c r="A30" s="22" t="s">
        <v>49</v>
      </c>
      <c r="B30" s="23"/>
      <c r="C30" s="23"/>
      <c r="D30" s="23"/>
      <c r="E30" s="10">
        <v>26</v>
      </c>
      <c r="F30" s="157">
        <f>SUM(F31:F47)</f>
        <v>138186</v>
      </c>
      <c r="G30" s="495">
        <f t="shared" ref="G30:Q30" si="11">SUM(G31:G47)</f>
        <v>137466</v>
      </c>
      <c r="H30" s="99">
        <f t="shared" si="11"/>
        <v>420</v>
      </c>
      <c r="I30" s="52">
        <f t="shared" si="11"/>
        <v>0</v>
      </c>
      <c r="J30" s="246">
        <f t="shared" si="11"/>
        <v>0</v>
      </c>
      <c r="K30" s="246">
        <f t="shared" si="11"/>
        <v>0</v>
      </c>
      <c r="L30" s="52">
        <f t="shared" si="11"/>
        <v>300</v>
      </c>
      <c r="M30" s="51">
        <f t="shared" si="11"/>
        <v>0</v>
      </c>
      <c r="N30" s="157">
        <f t="shared" si="11"/>
        <v>0</v>
      </c>
      <c r="O30" s="157">
        <f t="shared" si="11"/>
        <v>0</v>
      </c>
      <c r="P30" s="157">
        <f t="shared" si="11"/>
        <v>0</v>
      </c>
      <c r="Q30" s="157">
        <f t="shared" si="11"/>
        <v>0</v>
      </c>
      <c r="R30" s="1083">
        <v>127442.08016</v>
      </c>
      <c r="T30" s="1198">
        <f t="shared" ref="T30:AE30" si="12">SUM(T31:T47)</f>
        <v>0</v>
      </c>
      <c r="U30" s="1198">
        <f t="shared" si="12"/>
        <v>0</v>
      </c>
      <c r="V30" s="1199">
        <f t="shared" si="12"/>
        <v>0</v>
      </c>
      <c r="W30" s="1199">
        <f t="shared" si="12"/>
        <v>9866</v>
      </c>
      <c r="X30" s="1199">
        <f t="shared" si="12"/>
        <v>1100</v>
      </c>
      <c r="Y30" s="1199">
        <f t="shared" si="12"/>
        <v>121000</v>
      </c>
      <c r="Z30" s="1199">
        <f t="shared" si="12"/>
        <v>300</v>
      </c>
      <c r="AA30" s="1199">
        <f>SUM(AA31:AA47)</f>
        <v>420</v>
      </c>
      <c r="AB30" s="1199">
        <v>4100</v>
      </c>
      <c r="AC30" s="1199">
        <f>SUM(AC31:AC47)</f>
        <v>1400</v>
      </c>
      <c r="AD30" s="1199">
        <f t="shared" si="12"/>
        <v>0</v>
      </c>
      <c r="AE30" s="1199">
        <f t="shared" si="12"/>
        <v>138186</v>
      </c>
      <c r="AF30" s="1192"/>
      <c r="AG30" s="1199">
        <f t="shared" ref="AG30:AM30" si="13">SUM(AG31:AG47)</f>
        <v>0</v>
      </c>
      <c r="AH30" s="1199">
        <f t="shared" si="13"/>
        <v>0</v>
      </c>
      <c r="AI30" s="1199">
        <f t="shared" si="13"/>
        <v>0</v>
      </c>
      <c r="AJ30" s="1199">
        <f t="shared" si="13"/>
        <v>0</v>
      </c>
      <c r="AK30" s="1199">
        <f t="shared" si="13"/>
        <v>0</v>
      </c>
      <c r="AL30" s="1199">
        <f t="shared" si="13"/>
        <v>0</v>
      </c>
      <c r="AM30" s="1199">
        <f t="shared" si="13"/>
        <v>0</v>
      </c>
      <c r="AN30" s="1192"/>
      <c r="AP30" s="119"/>
      <c r="AQ30" s="119"/>
    </row>
    <row r="31" spans="1:43" s="14" customFormat="1">
      <c r="A31" s="11" t="s">
        <v>14</v>
      </c>
      <c r="B31" s="16" t="s">
        <v>50</v>
      </c>
      <c r="C31" s="16"/>
      <c r="D31" s="16"/>
      <c r="E31" s="17">
        <v>27</v>
      </c>
      <c r="F31" s="94">
        <f t="shared" si="8"/>
        <v>10966</v>
      </c>
      <c r="G31" s="492">
        <v>10966</v>
      </c>
      <c r="H31" s="87"/>
      <c r="I31" s="56"/>
      <c r="J31" s="247"/>
      <c r="K31" s="247"/>
      <c r="L31" s="56"/>
      <c r="M31" s="55"/>
      <c r="N31" s="57"/>
      <c r="O31" s="350"/>
      <c r="P31" s="347"/>
      <c r="Q31" s="57"/>
      <c r="R31" s="462">
        <v>11366</v>
      </c>
      <c r="S31" s="214"/>
      <c r="T31" s="1213"/>
      <c r="U31" s="1213"/>
      <c r="V31" s="1214">
        <f t="shared" ref="V31:V42" si="14">T31+U31</f>
        <v>0</v>
      </c>
      <c r="W31" s="1214">
        <v>9866</v>
      </c>
      <c r="X31" s="1214">
        <v>1100</v>
      </c>
      <c r="Y31" s="1214"/>
      <c r="Z31" s="1214"/>
      <c r="AA31" s="1214"/>
      <c r="AB31" s="1214"/>
      <c r="AC31" s="1214"/>
      <c r="AD31" s="1214"/>
      <c r="AE31" s="1204">
        <f t="shared" ref="AE31:AE48" si="15">SUM(V31:AD31)</f>
        <v>10966</v>
      </c>
      <c r="AF31" s="1192"/>
      <c r="AG31" s="1214"/>
      <c r="AH31" s="1214"/>
      <c r="AI31" s="1214"/>
      <c r="AJ31" s="1214"/>
      <c r="AK31" s="1214"/>
      <c r="AL31" s="1214"/>
      <c r="AM31" s="1214"/>
      <c r="AN31" s="1192"/>
      <c r="AO31" s="34"/>
      <c r="AP31" s="119"/>
      <c r="AQ31" s="119"/>
    </row>
    <row r="32" spans="1:43" s="14" customFormat="1">
      <c r="A32" s="11"/>
      <c r="B32" s="18" t="s">
        <v>28</v>
      </c>
      <c r="C32" s="18"/>
      <c r="D32" s="18"/>
      <c r="E32" s="17">
        <v>28</v>
      </c>
      <c r="F32" s="94">
        <f t="shared" si="8"/>
        <v>0</v>
      </c>
      <c r="G32" s="431"/>
      <c r="H32" s="100"/>
      <c r="I32" s="70"/>
      <c r="J32" s="250"/>
      <c r="K32" s="250"/>
      <c r="L32" s="70"/>
      <c r="M32" s="69"/>
      <c r="N32" s="71"/>
      <c r="O32" s="353"/>
      <c r="P32" s="347"/>
      <c r="Q32" s="71"/>
      <c r="R32" s="462">
        <v>0</v>
      </c>
      <c r="S32" s="214"/>
      <c r="T32" s="1215"/>
      <c r="U32" s="1215"/>
      <c r="V32" s="1216">
        <f t="shared" si="14"/>
        <v>0</v>
      </c>
      <c r="W32" s="1216"/>
      <c r="X32" s="1216"/>
      <c r="Y32" s="1216"/>
      <c r="Z32" s="1216"/>
      <c r="AA32" s="1216"/>
      <c r="AB32" s="1216"/>
      <c r="AC32" s="1216"/>
      <c r="AD32" s="1216"/>
      <c r="AE32" s="1204">
        <f t="shared" si="15"/>
        <v>0</v>
      </c>
      <c r="AF32" s="1192"/>
      <c r="AG32" s="1216"/>
      <c r="AH32" s="1216"/>
      <c r="AI32" s="1216"/>
      <c r="AJ32" s="1216"/>
      <c r="AK32" s="1216"/>
      <c r="AL32" s="1216"/>
      <c r="AM32" s="1216"/>
      <c r="AN32" s="1192"/>
      <c r="AO32" s="34"/>
      <c r="AP32" s="119"/>
      <c r="AQ32" s="119"/>
    </row>
    <row r="33" spans="1:43" s="14" customFormat="1">
      <c r="A33" s="11"/>
      <c r="B33" s="18" t="s">
        <v>30</v>
      </c>
      <c r="C33" s="18"/>
      <c r="D33" s="18"/>
      <c r="E33" s="17">
        <v>29</v>
      </c>
      <c r="F33" s="94">
        <f t="shared" si="8"/>
        <v>0</v>
      </c>
      <c r="G33" s="431"/>
      <c r="H33" s="100"/>
      <c r="I33" s="70"/>
      <c r="J33" s="250"/>
      <c r="K33" s="250"/>
      <c r="L33" s="70"/>
      <c r="M33" s="69"/>
      <c r="N33" s="71"/>
      <c r="O33" s="353"/>
      <c r="P33" s="347"/>
      <c r="Q33" s="71"/>
      <c r="R33" s="462">
        <v>0</v>
      </c>
      <c r="S33" s="214"/>
      <c r="T33" s="1215"/>
      <c r="U33" s="1215"/>
      <c r="V33" s="1216">
        <f t="shared" si="14"/>
        <v>0</v>
      </c>
      <c r="W33" s="1216"/>
      <c r="X33" s="1216"/>
      <c r="Y33" s="1216"/>
      <c r="Z33" s="1216"/>
      <c r="AA33" s="1216"/>
      <c r="AB33" s="1216"/>
      <c r="AC33" s="1216"/>
      <c r="AD33" s="1216"/>
      <c r="AE33" s="1204">
        <f t="shared" si="15"/>
        <v>0</v>
      </c>
      <c r="AF33" s="1192"/>
      <c r="AG33" s="1216"/>
      <c r="AH33" s="1216"/>
      <c r="AI33" s="1216"/>
      <c r="AJ33" s="1216"/>
      <c r="AK33" s="1216"/>
      <c r="AL33" s="1216"/>
      <c r="AM33" s="1216"/>
      <c r="AN33" s="1192"/>
      <c r="AO33" s="34"/>
      <c r="AP33" s="119"/>
      <c r="AQ33" s="119"/>
    </row>
    <row r="34" spans="1:43" s="14" customFormat="1">
      <c r="A34" s="11"/>
      <c r="B34" s="19" t="s">
        <v>32</v>
      </c>
      <c r="C34" s="20"/>
      <c r="D34" s="20"/>
      <c r="E34" s="21">
        <v>30</v>
      </c>
      <c r="F34" s="94">
        <f t="shared" si="8"/>
        <v>0</v>
      </c>
      <c r="G34" s="431"/>
      <c r="H34" s="100"/>
      <c r="I34" s="70"/>
      <c r="J34" s="250"/>
      <c r="K34" s="250"/>
      <c r="L34" s="70"/>
      <c r="M34" s="69"/>
      <c r="N34" s="71"/>
      <c r="O34" s="353"/>
      <c r="P34" s="347"/>
      <c r="Q34" s="71"/>
      <c r="R34" s="462">
        <v>300</v>
      </c>
      <c r="S34" s="214"/>
      <c r="T34" s="1215"/>
      <c r="U34" s="1215"/>
      <c r="V34" s="1216">
        <f t="shared" si="14"/>
        <v>0</v>
      </c>
      <c r="W34" s="1216"/>
      <c r="X34" s="1216"/>
      <c r="Y34" s="1216"/>
      <c r="Z34" s="1216"/>
      <c r="AA34" s="1216"/>
      <c r="AB34" s="1216"/>
      <c r="AC34" s="1216"/>
      <c r="AD34" s="1216"/>
      <c r="AE34" s="1204">
        <f t="shared" si="15"/>
        <v>0</v>
      </c>
      <c r="AF34" s="1192"/>
      <c r="AG34" s="1216"/>
      <c r="AH34" s="1216"/>
      <c r="AI34" s="1216"/>
      <c r="AJ34" s="1216"/>
      <c r="AK34" s="1216"/>
      <c r="AL34" s="1216"/>
      <c r="AM34" s="1216"/>
      <c r="AN34" s="1192"/>
      <c r="AO34" s="34"/>
      <c r="AP34" s="119"/>
      <c r="AQ34" s="119"/>
    </row>
    <row r="35" spans="1:43" s="14" customFormat="1">
      <c r="A35" s="11"/>
      <c r="B35" s="19" t="s">
        <v>34</v>
      </c>
      <c r="C35" s="19"/>
      <c r="D35" s="19"/>
      <c r="E35" s="21">
        <v>31</v>
      </c>
      <c r="F35" s="94">
        <f t="shared" si="8"/>
        <v>0</v>
      </c>
      <c r="G35" s="431"/>
      <c r="H35" s="100"/>
      <c r="I35" s="70"/>
      <c r="J35" s="250"/>
      <c r="K35" s="250"/>
      <c r="L35" s="70"/>
      <c r="M35" s="69"/>
      <c r="N35" s="71"/>
      <c r="O35" s="353"/>
      <c r="P35" s="347"/>
      <c r="Q35" s="71"/>
      <c r="R35" s="462">
        <v>0</v>
      </c>
      <c r="S35" s="214"/>
      <c r="T35" s="1215"/>
      <c r="U35" s="1215"/>
      <c r="V35" s="1216">
        <f t="shared" si="14"/>
        <v>0</v>
      </c>
      <c r="W35" s="1216"/>
      <c r="X35" s="1216"/>
      <c r="Y35" s="1216"/>
      <c r="Z35" s="1216"/>
      <c r="AA35" s="1216"/>
      <c r="AB35" s="1216"/>
      <c r="AC35" s="1216"/>
      <c r="AD35" s="1216"/>
      <c r="AE35" s="1204">
        <f t="shared" si="15"/>
        <v>0</v>
      </c>
      <c r="AF35" s="1192"/>
      <c r="AG35" s="1216"/>
      <c r="AH35" s="1216"/>
      <c r="AI35" s="1216"/>
      <c r="AJ35" s="1216"/>
      <c r="AK35" s="1216"/>
      <c r="AL35" s="1216"/>
      <c r="AM35" s="1216"/>
      <c r="AN35" s="1192"/>
      <c r="AO35" s="34"/>
      <c r="AP35" s="119"/>
      <c r="AQ35" s="119"/>
    </row>
    <row r="36" spans="1:43" s="537" customFormat="1">
      <c r="A36" s="525"/>
      <c r="B36" s="812" t="s">
        <v>52</v>
      </c>
      <c r="C36" s="526"/>
      <c r="D36" s="526"/>
      <c r="E36" s="527">
        <v>32</v>
      </c>
      <c r="F36" s="528">
        <f t="shared" si="8"/>
        <v>0</v>
      </c>
      <c r="G36" s="546"/>
      <c r="H36" s="530"/>
      <c r="I36" s="531"/>
      <c r="J36" s="532"/>
      <c r="K36" s="532"/>
      <c r="L36" s="531"/>
      <c r="M36" s="533"/>
      <c r="N36" s="529"/>
      <c r="O36" s="538"/>
      <c r="P36" s="623"/>
      <c r="Q36" s="529"/>
      <c r="R36" s="462">
        <v>0</v>
      </c>
      <c r="S36" s="211"/>
      <c r="T36" s="1215"/>
      <c r="U36" s="1215"/>
      <c r="V36" s="1216">
        <f t="shared" si="14"/>
        <v>0</v>
      </c>
      <c r="W36" s="1216"/>
      <c r="X36" s="1216"/>
      <c r="Y36" s="1216"/>
      <c r="Z36" s="1216"/>
      <c r="AA36" s="1216"/>
      <c r="AB36" s="1216"/>
      <c r="AC36" s="1216"/>
      <c r="AD36" s="1216"/>
      <c r="AE36" s="1204">
        <f t="shared" si="15"/>
        <v>0</v>
      </c>
      <c r="AF36" s="1192"/>
      <c r="AG36" s="1216"/>
      <c r="AH36" s="1216"/>
      <c r="AI36" s="1216"/>
      <c r="AJ36" s="1216"/>
      <c r="AK36" s="1216"/>
      <c r="AL36" s="1216"/>
      <c r="AM36" s="1216"/>
      <c r="AN36" s="1192"/>
      <c r="AO36" s="34"/>
      <c r="AP36" s="474"/>
      <c r="AQ36" s="474"/>
    </row>
    <row r="37" spans="1:43" s="14" customFormat="1">
      <c r="A37" s="11"/>
      <c r="B37" s="19" t="s">
        <v>36</v>
      </c>
      <c r="C37" s="19"/>
      <c r="D37" s="19"/>
      <c r="E37" s="21">
        <v>33</v>
      </c>
      <c r="F37" s="94">
        <f t="shared" si="8"/>
        <v>0</v>
      </c>
      <c r="G37" s="431"/>
      <c r="H37" s="100"/>
      <c r="I37" s="70"/>
      <c r="J37" s="250"/>
      <c r="K37" s="250"/>
      <c r="L37" s="70"/>
      <c r="M37" s="69"/>
      <c r="N37" s="71"/>
      <c r="O37" s="353"/>
      <c r="P37" s="623"/>
      <c r="Q37" s="71"/>
      <c r="R37" s="462">
        <v>0</v>
      </c>
      <c r="S37" s="214"/>
      <c r="T37" s="1215"/>
      <c r="U37" s="1215"/>
      <c r="V37" s="1216">
        <f t="shared" si="14"/>
        <v>0</v>
      </c>
      <c r="W37" s="1216"/>
      <c r="X37" s="1216"/>
      <c r="Y37" s="1216"/>
      <c r="Z37" s="1216"/>
      <c r="AA37" s="1216"/>
      <c r="AB37" s="1216"/>
      <c r="AC37" s="1216"/>
      <c r="AD37" s="1216"/>
      <c r="AE37" s="1204">
        <f t="shared" si="15"/>
        <v>0</v>
      </c>
      <c r="AF37" s="1192"/>
      <c r="AG37" s="1216"/>
      <c r="AH37" s="1216"/>
      <c r="AI37" s="1216"/>
      <c r="AJ37" s="1216"/>
      <c r="AK37" s="1216"/>
      <c r="AL37" s="1216"/>
      <c r="AM37" s="1216"/>
      <c r="AN37" s="1192"/>
      <c r="AO37" s="34"/>
      <c r="AP37" s="119"/>
      <c r="AQ37" s="119"/>
    </row>
    <row r="38" spans="1:43" s="14" customFormat="1">
      <c r="A38" s="11"/>
      <c r="B38" s="19" t="s">
        <v>158</v>
      </c>
      <c r="C38" s="19"/>
      <c r="D38" s="19"/>
      <c r="E38" s="21">
        <v>34</v>
      </c>
      <c r="F38" s="94">
        <f t="shared" si="8"/>
        <v>0</v>
      </c>
      <c r="G38" s="431"/>
      <c r="H38" s="100"/>
      <c r="I38" s="70"/>
      <c r="J38" s="250"/>
      <c r="K38" s="250"/>
      <c r="L38" s="70"/>
      <c r="M38" s="69"/>
      <c r="N38" s="71"/>
      <c r="O38" s="353"/>
      <c r="P38" s="347"/>
      <c r="Q38" s="71"/>
      <c r="R38" s="462">
        <v>0</v>
      </c>
      <c r="S38" s="214"/>
      <c r="T38" s="1215"/>
      <c r="U38" s="1215"/>
      <c r="V38" s="1216">
        <f t="shared" si="14"/>
        <v>0</v>
      </c>
      <c r="W38" s="1216"/>
      <c r="X38" s="1216"/>
      <c r="Y38" s="1216"/>
      <c r="Z38" s="1216"/>
      <c r="AA38" s="1216"/>
      <c r="AB38" s="1216"/>
      <c r="AC38" s="1216"/>
      <c r="AD38" s="1216"/>
      <c r="AE38" s="1204">
        <f t="shared" si="15"/>
        <v>0</v>
      </c>
      <c r="AF38" s="1192"/>
      <c r="AG38" s="1216"/>
      <c r="AH38" s="1216"/>
      <c r="AI38" s="1216"/>
      <c r="AJ38" s="1216"/>
      <c r="AK38" s="1216"/>
      <c r="AL38" s="1216"/>
      <c r="AM38" s="1216"/>
      <c r="AN38" s="1192"/>
      <c r="AO38" s="34"/>
      <c r="AP38" s="119"/>
      <c r="AQ38" s="119"/>
    </row>
    <row r="39" spans="1:43" s="14" customFormat="1">
      <c r="A39" s="11"/>
      <c r="B39" s="19" t="s">
        <v>54</v>
      </c>
      <c r="C39" s="19"/>
      <c r="D39" s="19"/>
      <c r="E39" s="21">
        <v>35</v>
      </c>
      <c r="F39" s="94">
        <f t="shared" si="8"/>
        <v>0</v>
      </c>
      <c r="G39" s="431"/>
      <c r="H39" s="100"/>
      <c r="I39" s="70"/>
      <c r="J39" s="250"/>
      <c r="K39" s="250"/>
      <c r="L39" s="70"/>
      <c r="M39" s="69"/>
      <c r="N39" s="71"/>
      <c r="O39" s="353"/>
      <c r="P39" s="347"/>
      <c r="Q39" s="71"/>
      <c r="R39" s="462">
        <v>0</v>
      </c>
      <c r="S39" s="214"/>
      <c r="T39" s="1215"/>
      <c r="U39" s="1215"/>
      <c r="V39" s="1216">
        <f t="shared" si="14"/>
        <v>0</v>
      </c>
      <c r="W39" s="1216"/>
      <c r="X39" s="1216"/>
      <c r="Y39" s="1216"/>
      <c r="Z39" s="1216"/>
      <c r="AA39" s="1216"/>
      <c r="AB39" s="1216"/>
      <c r="AC39" s="1216"/>
      <c r="AD39" s="1216"/>
      <c r="AE39" s="1204">
        <f t="shared" si="15"/>
        <v>0</v>
      </c>
      <c r="AF39" s="1192"/>
      <c r="AG39" s="1216"/>
      <c r="AH39" s="1216"/>
      <c r="AI39" s="1216"/>
      <c r="AJ39" s="1216"/>
      <c r="AK39" s="1216"/>
      <c r="AL39" s="1216"/>
      <c r="AM39" s="1216"/>
      <c r="AN39" s="1192"/>
      <c r="AO39" s="34"/>
      <c r="AP39" s="119"/>
      <c r="AQ39" s="119"/>
    </row>
    <row r="40" spans="1:43" s="14" customFormat="1">
      <c r="A40" s="11"/>
      <c r="B40" s="19" t="s">
        <v>153</v>
      </c>
      <c r="C40" s="19"/>
      <c r="D40" s="19"/>
      <c r="E40" s="21">
        <v>36</v>
      </c>
      <c r="F40" s="94">
        <f t="shared" si="8"/>
        <v>0</v>
      </c>
      <c r="G40" s="431"/>
      <c r="H40" s="100"/>
      <c r="I40" s="70"/>
      <c r="J40" s="250"/>
      <c r="K40" s="250"/>
      <c r="L40" s="70"/>
      <c r="M40" s="69"/>
      <c r="N40" s="71"/>
      <c r="O40" s="353"/>
      <c r="P40" s="347"/>
      <c r="Q40" s="71"/>
      <c r="R40" s="462">
        <v>0</v>
      </c>
      <c r="S40" s="214"/>
      <c r="T40" s="1215"/>
      <c r="U40" s="1215"/>
      <c r="V40" s="1216">
        <f t="shared" si="14"/>
        <v>0</v>
      </c>
      <c r="W40" s="1216"/>
      <c r="X40" s="1216"/>
      <c r="Y40" s="1216"/>
      <c r="Z40" s="1216"/>
      <c r="AA40" s="1216"/>
      <c r="AB40" s="1216"/>
      <c r="AC40" s="1216"/>
      <c r="AD40" s="1216"/>
      <c r="AE40" s="1204">
        <f t="shared" si="15"/>
        <v>0</v>
      </c>
      <c r="AF40" s="1192"/>
      <c r="AG40" s="1216"/>
      <c r="AH40" s="1216"/>
      <c r="AI40" s="1216"/>
      <c r="AJ40" s="1216"/>
      <c r="AK40" s="1216"/>
      <c r="AL40" s="1216"/>
      <c r="AM40" s="1216"/>
      <c r="AN40" s="1192"/>
      <c r="AO40" s="34"/>
      <c r="AP40" s="119"/>
      <c r="AQ40" s="119"/>
    </row>
    <row r="41" spans="1:43" s="537" customFormat="1">
      <c r="A41" s="525"/>
      <c r="B41" s="526" t="s">
        <v>161</v>
      </c>
      <c r="C41" s="526"/>
      <c r="D41" s="526"/>
      <c r="E41" s="527">
        <v>37</v>
      </c>
      <c r="F41" s="528">
        <f t="shared" si="8"/>
        <v>0</v>
      </c>
      <c r="G41" s="546"/>
      <c r="H41" s="530"/>
      <c r="I41" s="531"/>
      <c r="J41" s="532"/>
      <c r="K41" s="532"/>
      <c r="L41" s="531"/>
      <c r="M41" s="533"/>
      <c r="N41" s="529"/>
      <c r="O41" s="538"/>
      <c r="P41" s="623"/>
      <c r="Q41" s="529"/>
      <c r="R41" s="462">
        <v>0</v>
      </c>
      <c r="S41" s="211"/>
      <c r="T41" s="1215"/>
      <c r="U41" s="1215"/>
      <c r="V41" s="1216">
        <f t="shared" si="14"/>
        <v>0</v>
      </c>
      <c r="W41" s="1216"/>
      <c r="X41" s="1216"/>
      <c r="Y41" s="1216"/>
      <c r="Z41" s="1216"/>
      <c r="AA41" s="1216"/>
      <c r="AB41" s="1216"/>
      <c r="AC41" s="1216"/>
      <c r="AD41" s="1216"/>
      <c r="AE41" s="1204">
        <f t="shared" si="15"/>
        <v>0</v>
      </c>
      <c r="AF41" s="1192"/>
      <c r="AG41" s="1216"/>
      <c r="AH41" s="1216"/>
      <c r="AI41" s="1216"/>
      <c r="AJ41" s="1216"/>
      <c r="AK41" s="1216"/>
      <c r="AL41" s="1216"/>
      <c r="AM41" s="1216"/>
      <c r="AN41" s="1192"/>
      <c r="AO41" s="34"/>
      <c r="AP41" s="474"/>
      <c r="AQ41" s="474"/>
    </row>
    <row r="42" spans="1:43" s="14" customFormat="1">
      <c r="A42" s="11"/>
      <c r="B42" s="19" t="s">
        <v>56</v>
      </c>
      <c r="C42" s="19"/>
      <c r="D42" s="19"/>
      <c r="E42" s="21">
        <v>38</v>
      </c>
      <c r="F42" s="94">
        <f t="shared" si="8"/>
        <v>0</v>
      </c>
      <c r="G42" s="431"/>
      <c r="H42" s="100"/>
      <c r="I42" s="70"/>
      <c r="J42" s="250"/>
      <c r="K42" s="250"/>
      <c r="L42" s="70"/>
      <c r="M42" s="69"/>
      <c r="N42" s="71"/>
      <c r="O42" s="353"/>
      <c r="P42" s="347"/>
      <c r="Q42" s="71"/>
      <c r="R42" s="462">
        <v>0</v>
      </c>
      <c r="S42" s="214"/>
      <c r="T42" s="1215"/>
      <c r="U42" s="1215"/>
      <c r="V42" s="1216">
        <f t="shared" si="14"/>
        <v>0</v>
      </c>
      <c r="W42" s="1216"/>
      <c r="X42" s="1216"/>
      <c r="Y42" s="1216"/>
      <c r="Z42" s="1216"/>
      <c r="AA42" s="1216"/>
      <c r="AB42" s="1216"/>
      <c r="AC42" s="1216"/>
      <c r="AD42" s="1216"/>
      <c r="AE42" s="1204">
        <f t="shared" si="15"/>
        <v>0</v>
      </c>
      <c r="AF42" s="1192"/>
      <c r="AG42" s="1216"/>
      <c r="AH42" s="1216"/>
      <c r="AI42" s="1216"/>
      <c r="AJ42" s="1216"/>
      <c r="AK42" s="1216"/>
      <c r="AL42" s="1216"/>
      <c r="AM42" s="1216"/>
      <c r="AN42" s="1192"/>
      <c r="AO42" s="34"/>
      <c r="AP42" s="119"/>
      <c r="AQ42" s="119"/>
    </row>
    <row r="43" spans="1:43" s="14" customFormat="1">
      <c r="A43" s="11"/>
      <c r="B43" s="19" t="s">
        <v>44</v>
      </c>
      <c r="C43" s="19"/>
      <c r="D43" s="19"/>
      <c r="E43" s="21">
        <v>39</v>
      </c>
      <c r="F43" s="94">
        <f t="shared" si="8"/>
        <v>0</v>
      </c>
      <c r="G43" s="431"/>
      <c r="H43" s="100"/>
      <c r="I43" s="70"/>
      <c r="J43" s="250"/>
      <c r="K43" s="250"/>
      <c r="L43" s="70"/>
      <c r="M43" s="69"/>
      <c r="N43" s="71"/>
      <c r="O43" s="353"/>
      <c r="P43" s="347"/>
      <c r="Q43" s="71"/>
      <c r="R43" s="462">
        <v>0</v>
      </c>
      <c r="S43" s="214"/>
      <c r="T43" s="1215"/>
      <c r="U43" s="1215"/>
      <c r="V43" s="1216"/>
      <c r="W43" s="1216"/>
      <c r="X43" s="1216"/>
      <c r="Y43" s="1216"/>
      <c r="Z43" s="1216"/>
      <c r="AA43" s="1216"/>
      <c r="AB43" s="1216"/>
      <c r="AC43" s="1216"/>
      <c r="AD43" s="1216"/>
      <c r="AE43" s="1204">
        <f t="shared" si="15"/>
        <v>0</v>
      </c>
      <c r="AF43" s="1192"/>
      <c r="AG43" s="1216"/>
      <c r="AH43" s="1216"/>
      <c r="AI43" s="1216"/>
      <c r="AJ43" s="1216"/>
      <c r="AK43" s="1216"/>
      <c r="AL43" s="1216"/>
      <c r="AM43" s="1216"/>
      <c r="AN43" s="1192"/>
      <c r="AO43" s="34"/>
      <c r="AP43" s="119"/>
      <c r="AQ43" s="119"/>
    </row>
    <row r="44" spans="1:43" s="14" customFormat="1">
      <c r="A44" s="11"/>
      <c r="B44" s="19" t="s">
        <v>57</v>
      </c>
      <c r="C44" s="19"/>
      <c r="D44" s="19"/>
      <c r="E44" s="21">
        <v>40</v>
      </c>
      <c r="F44" s="94">
        <f t="shared" si="8"/>
        <v>0</v>
      </c>
      <c r="G44" s="431"/>
      <c r="H44" s="100"/>
      <c r="I44" s="70"/>
      <c r="J44" s="250"/>
      <c r="K44" s="250"/>
      <c r="L44" s="70"/>
      <c r="M44" s="69"/>
      <c r="N44" s="71"/>
      <c r="O44" s="353"/>
      <c r="P44" s="347"/>
      <c r="Q44" s="71"/>
      <c r="R44" s="462">
        <v>0</v>
      </c>
      <c r="S44" s="214"/>
      <c r="T44" s="1215"/>
      <c r="U44" s="1215"/>
      <c r="V44" s="1216"/>
      <c r="W44" s="1216"/>
      <c r="X44" s="1216"/>
      <c r="Y44" s="1216"/>
      <c r="Z44" s="1216"/>
      <c r="AA44" s="1216"/>
      <c r="AB44" s="1216"/>
      <c r="AC44" s="1216"/>
      <c r="AD44" s="1216"/>
      <c r="AE44" s="1204">
        <f t="shared" si="15"/>
        <v>0</v>
      </c>
      <c r="AF44" s="1192"/>
      <c r="AG44" s="1216"/>
      <c r="AH44" s="1216"/>
      <c r="AI44" s="1216"/>
      <c r="AJ44" s="1216"/>
      <c r="AK44" s="1216"/>
      <c r="AL44" s="1216"/>
      <c r="AM44" s="1216"/>
      <c r="AN44" s="1192"/>
      <c r="AO44" s="34"/>
      <c r="AP44" s="119"/>
      <c r="AQ44" s="119"/>
    </row>
    <row r="45" spans="1:43" s="14" customFormat="1">
      <c r="A45" s="11"/>
      <c r="B45" s="19" t="s">
        <v>58</v>
      </c>
      <c r="C45" s="19"/>
      <c r="D45" s="19"/>
      <c r="E45" s="21">
        <v>41</v>
      </c>
      <c r="F45" s="94">
        <f t="shared" si="8"/>
        <v>126500</v>
      </c>
      <c r="G45" s="749">
        <v>126500</v>
      </c>
      <c r="H45" s="100"/>
      <c r="I45" s="70"/>
      <c r="J45" s="250"/>
      <c r="K45" s="250"/>
      <c r="L45" s="70"/>
      <c r="M45" s="69"/>
      <c r="N45" s="71"/>
      <c r="O45" s="353"/>
      <c r="P45" s="347"/>
      <c r="Q45" s="67"/>
      <c r="R45" s="1179">
        <v>115549.36916</v>
      </c>
      <c r="S45" s="214"/>
      <c r="T45" s="1215"/>
      <c r="U45" s="1215"/>
      <c r="V45" s="1216">
        <f>T45+U45</f>
        <v>0</v>
      </c>
      <c r="W45" s="1216"/>
      <c r="X45" s="1217"/>
      <c r="Y45" s="1218">
        <f>Y5</f>
        <v>121000</v>
      </c>
      <c r="Z45" s="1219"/>
      <c r="AA45" s="1219"/>
      <c r="AB45" s="1207">
        <v>4100</v>
      </c>
      <c r="AC45" s="1220">
        <v>1400</v>
      </c>
      <c r="AD45" s="1219"/>
      <c r="AE45" s="1204">
        <f t="shared" si="15"/>
        <v>126500</v>
      </c>
      <c r="AF45" s="1192"/>
      <c r="AG45" s="1216"/>
      <c r="AH45" s="1216"/>
      <c r="AI45" s="1216"/>
      <c r="AJ45" s="1216"/>
      <c r="AK45" s="1216"/>
      <c r="AL45" s="1216"/>
      <c r="AM45" s="1216"/>
      <c r="AN45" s="1192"/>
      <c r="AO45" s="34"/>
      <c r="AP45" s="119"/>
      <c r="AQ45" s="119"/>
    </row>
    <row r="46" spans="1:43" s="14" customFormat="1">
      <c r="A46" s="11"/>
      <c r="B46" s="19" t="s">
        <v>59</v>
      </c>
      <c r="C46" s="19"/>
      <c r="D46" s="19"/>
      <c r="E46" s="21">
        <v>42</v>
      </c>
      <c r="F46" s="94">
        <f t="shared" si="8"/>
        <v>720</v>
      </c>
      <c r="G46" s="509"/>
      <c r="H46" s="100">
        <f>H5</f>
        <v>420</v>
      </c>
      <c r="I46" s="120"/>
      <c r="J46" s="70"/>
      <c r="K46" s="69"/>
      <c r="L46" s="70">
        <v>300</v>
      </c>
      <c r="M46" s="69"/>
      <c r="N46" s="71"/>
      <c r="O46" s="353"/>
      <c r="P46" s="347"/>
      <c r="Q46" s="71"/>
      <c r="R46" s="1228">
        <f>SUM(S46:Y46)</f>
        <v>0</v>
      </c>
      <c r="S46" s="214"/>
      <c r="T46" s="1215"/>
      <c r="U46" s="1215"/>
      <c r="V46" s="1216">
        <f>T46+U46</f>
        <v>0</v>
      </c>
      <c r="W46" s="1216"/>
      <c r="X46" s="1216"/>
      <c r="Y46" s="1216"/>
      <c r="Z46" s="1218">
        <f>Z5</f>
        <v>300</v>
      </c>
      <c r="AA46" s="1218">
        <f>AA5</f>
        <v>420</v>
      </c>
      <c r="AB46" s="1219"/>
      <c r="AC46" s="1216"/>
      <c r="AD46" s="1216"/>
      <c r="AE46" s="1204">
        <f t="shared" si="15"/>
        <v>720</v>
      </c>
      <c r="AF46" s="1192"/>
      <c r="AG46" s="1216"/>
      <c r="AH46" s="1216"/>
      <c r="AI46" s="1216"/>
      <c r="AJ46" s="1216"/>
      <c r="AK46" s="1216"/>
      <c r="AL46" s="1216"/>
      <c r="AM46" s="1216"/>
      <c r="AN46" s="1192"/>
      <c r="AO46" s="34"/>
      <c r="AP46" s="119"/>
      <c r="AQ46" s="119"/>
    </row>
    <row r="47" spans="1:43" s="14" customFormat="1" ht="14" thickBot="1">
      <c r="A47" s="24"/>
      <c r="B47" s="25" t="s">
        <v>47</v>
      </c>
      <c r="C47" s="25"/>
      <c r="D47" s="25"/>
      <c r="E47" s="26">
        <v>43</v>
      </c>
      <c r="F47" s="160">
        <f t="shared" si="8"/>
        <v>0</v>
      </c>
      <c r="G47" s="432"/>
      <c r="H47" s="134"/>
      <c r="I47" s="74"/>
      <c r="J47" s="251"/>
      <c r="K47" s="251"/>
      <c r="L47" s="74"/>
      <c r="M47" s="73"/>
      <c r="N47" s="75"/>
      <c r="O47" s="471"/>
      <c r="P47" s="345"/>
      <c r="Q47" s="67"/>
      <c r="R47" s="1179">
        <v>0</v>
      </c>
      <c r="S47" s="214"/>
      <c r="T47" s="1215"/>
      <c r="U47" s="1215"/>
      <c r="V47" s="1216">
        <f>T47+U47</f>
        <v>0</v>
      </c>
      <c r="W47" s="1216"/>
      <c r="X47" s="1216"/>
      <c r="Y47" s="1216"/>
      <c r="Z47" s="1219"/>
      <c r="AA47" s="1216"/>
      <c r="AB47" s="1219"/>
      <c r="AC47" s="1219"/>
      <c r="AD47" s="1219"/>
      <c r="AE47" s="1204">
        <f t="shared" si="15"/>
        <v>0</v>
      </c>
      <c r="AF47" s="1192"/>
      <c r="AG47" s="1216"/>
      <c r="AH47" s="1216"/>
      <c r="AI47" s="1216"/>
      <c r="AJ47" s="1216"/>
      <c r="AK47" s="1216"/>
      <c r="AL47" s="1216"/>
      <c r="AM47" s="1216"/>
      <c r="AN47" s="1192"/>
      <c r="AO47" s="34"/>
      <c r="AP47" s="119"/>
      <c r="AQ47" s="119"/>
    </row>
    <row r="48" spans="1:43" s="14" customFormat="1" ht="14" hidden="1" thickBot="1">
      <c r="A48" s="27" t="s">
        <v>60</v>
      </c>
      <c r="B48" s="28"/>
      <c r="C48" s="28"/>
      <c r="D48" s="28"/>
      <c r="E48" s="17">
        <v>44</v>
      </c>
      <c r="F48" s="161">
        <f>F31+F36+F40+F45+F46+F47-F6-F29</f>
        <v>2382</v>
      </c>
      <c r="G48" s="510">
        <f>G31+G36+G40+G45+G47-G6-G29</f>
        <v>2382</v>
      </c>
      <c r="H48" s="77">
        <f>H31+H36+H40+H45+H46+H47-H6-H29</f>
        <v>0</v>
      </c>
      <c r="I48" s="77">
        <f>I31+I36+I40+I45+I46+I47-I6-I29</f>
        <v>0</v>
      </c>
      <c r="J48" s="77">
        <f>J31+J36+J40+J45+J46+J47-J6-J29</f>
        <v>0</v>
      </c>
      <c r="K48" s="77"/>
      <c r="L48" s="261"/>
      <c r="M48" s="77">
        <f>M31+M36+M40+M45+M46+M47-M6-M29</f>
        <v>0</v>
      </c>
      <c r="N48" s="78"/>
      <c r="O48" s="355">
        <f>O31+O36+O40+O45+O46+O47-O6-O29</f>
        <v>0</v>
      </c>
      <c r="P48" s="349"/>
      <c r="Q48" s="78">
        <f>Q31+Q36+Q40+Q45+Q46+Q47-Q6-Q29</f>
        <v>0</v>
      </c>
      <c r="R48" s="78">
        <f>R31+R36+R40+R45+R46+R47-R6-R29</f>
        <v>-212.35878000002413</v>
      </c>
      <c r="S48" s="214"/>
      <c r="T48" s="1221"/>
      <c r="U48" s="1221"/>
      <c r="V48" s="1222"/>
      <c r="W48" s="1222"/>
      <c r="X48" s="1222"/>
      <c r="Y48" s="1222"/>
      <c r="Z48" s="1222"/>
      <c r="AA48" s="1222"/>
      <c r="AB48" s="1222"/>
      <c r="AC48" s="1222"/>
      <c r="AD48" s="1222"/>
      <c r="AE48" s="1204">
        <f t="shared" si="15"/>
        <v>0</v>
      </c>
      <c r="AF48" s="1192"/>
      <c r="AG48" s="1222"/>
      <c r="AH48" s="1222"/>
      <c r="AI48" s="1222"/>
      <c r="AJ48" s="1222"/>
      <c r="AK48" s="1222"/>
      <c r="AL48" s="1222"/>
      <c r="AM48" s="1222"/>
      <c r="AN48" s="1192"/>
      <c r="AO48" s="34"/>
      <c r="AP48" s="866"/>
      <c r="AQ48" s="866"/>
    </row>
    <row r="49" spans="1:43" ht="14" thickBot="1">
      <c r="A49" s="22" t="s">
        <v>61</v>
      </c>
      <c r="B49" s="23"/>
      <c r="C49" s="23"/>
      <c r="D49" s="23"/>
      <c r="E49" s="10">
        <v>45</v>
      </c>
      <c r="F49" s="157">
        <f>F30-F5</f>
        <v>2382</v>
      </c>
      <c r="G49" s="495">
        <f t="shared" ref="G49:O49" si="16">G30-G5</f>
        <v>2382</v>
      </c>
      <c r="H49" s="99">
        <f t="shared" si="16"/>
        <v>0</v>
      </c>
      <c r="I49" s="52">
        <f t="shared" si="16"/>
        <v>0</v>
      </c>
      <c r="J49" s="246">
        <f t="shared" si="16"/>
        <v>0</v>
      </c>
      <c r="K49" s="246">
        <f t="shared" si="16"/>
        <v>0</v>
      </c>
      <c r="L49" s="52">
        <f t="shared" si="16"/>
        <v>0</v>
      </c>
      <c r="M49" s="51">
        <f t="shared" si="16"/>
        <v>0</v>
      </c>
      <c r="N49" s="404">
        <f t="shared" si="16"/>
        <v>0</v>
      </c>
      <c r="O49" s="404">
        <f t="shared" si="16"/>
        <v>0</v>
      </c>
      <c r="P49" s="53"/>
      <c r="Q49" s="53">
        <f>Q30-Q5</f>
        <v>0</v>
      </c>
      <c r="R49" s="53">
        <f>R30-R5</f>
        <v>14.352219999971567</v>
      </c>
      <c r="T49" s="1198">
        <f t="shared" ref="T49:AA49" si="17">T30-T5</f>
        <v>-188509</v>
      </c>
      <c r="U49" s="1198">
        <f t="shared" si="17"/>
        <v>188509</v>
      </c>
      <c r="V49" s="1199">
        <f t="shared" si="17"/>
        <v>0</v>
      </c>
      <c r="W49" s="1199">
        <f t="shared" si="17"/>
        <v>0</v>
      </c>
      <c r="X49" s="1199">
        <f t="shared" si="17"/>
        <v>0</v>
      </c>
      <c r="Y49" s="1199">
        <f t="shared" si="17"/>
        <v>0</v>
      </c>
      <c r="Z49" s="1199">
        <f t="shared" si="17"/>
        <v>0</v>
      </c>
      <c r="AA49" s="1199">
        <f t="shared" si="17"/>
        <v>0</v>
      </c>
      <c r="AB49" s="1199">
        <v>2382</v>
      </c>
      <c r="AC49" s="1199">
        <f>AC30-AC5</f>
        <v>0</v>
      </c>
      <c r="AD49" s="1199">
        <f>AD30-AD5</f>
        <v>0</v>
      </c>
      <c r="AE49" s="1199">
        <f>AE30-AE5</f>
        <v>2382</v>
      </c>
      <c r="AF49" s="1192"/>
      <c r="AG49" s="1199">
        <f t="shared" ref="AG49:AM49" si="18">AG30-AG5</f>
        <v>-62197</v>
      </c>
      <c r="AH49" s="1199">
        <f t="shared" si="18"/>
        <v>-67338</v>
      </c>
      <c r="AI49" s="1199">
        <f t="shared" si="18"/>
        <v>-13692</v>
      </c>
      <c r="AJ49" s="1199">
        <f t="shared" si="18"/>
        <v>-42730</v>
      </c>
      <c r="AK49" s="1199">
        <f t="shared" si="18"/>
        <v>-493</v>
      </c>
      <c r="AL49" s="1199">
        <f t="shared" si="18"/>
        <v>-1798</v>
      </c>
      <c r="AM49" s="1199">
        <f t="shared" si="18"/>
        <v>-261</v>
      </c>
      <c r="AN49" s="1224">
        <f>SUM(AG49:AM49)</f>
        <v>-188509</v>
      </c>
      <c r="AP49" s="119"/>
      <c r="AQ49" s="119"/>
    </row>
    <row r="50" spans="1:43">
      <c r="A50" s="29"/>
      <c r="B50" s="29"/>
      <c r="C50" s="29"/>
      <c r="D50" s="29"/>
      <c r="E50" s="1306" t="s">
        <v>207</v>
      </c>
      <c r="F50" s="1306"/>
      <c r="G50" s="1307" t="s">
        <v>184</v>
      </c>
      <c r="H50" s="1299">
        <v>1689</v>
      </c>
      <c r="I50" s="1299">
        <v>0</v>
      </c>
      <c r="J50" s="1299">
        <v>0</v>
      </c>
      <c r="K50" s="1299"/>
      <c r="L50" s="1299">
        <v>272</v>
      </c>
      <c r="M50" s="1299"/>
      <c r="T50" s="1223"/>
      <c r="U50" s="1223"/>
      <c r="V50" s="1192"/>
      <c r="W50" s="1192"/>
      <c r="X50" s="1192"/>
      <c r="Y50" s="1192"/>
      <c r="Z50" s="1192"/>
      <c r="AA50" s="1192"/>
      <c r="AB50" s="1192"/>
      <c r="AC50" s="1192"/>
      <c r="AD50" s="1192"/>
      <c r="AE50" s="1192"/>
      <c r="AF50" s="1192"/>
      <c r="AG50" s="1192"/>
      <c r="AH50" s="1202"/>
      <c r="AI50" s="1202"/>
      <c r="AJ50" s="1202"/>
      <c r="AK50" s="1202"/>
      <c r="AL50" s="1202"/>
      <c r="AM50" s="1202"/>
      <c r="AN50" s="47"/>
      <c r="AP50" s="119"/>
      <c r="AQ50" s="119"/>
    </row>
    <row r="51" spans="1:43" s="29" customFormat="1" ht="11">
      <c r="E51" s="30"/>
      <c r="G51" s="34"/>
      <c r="H51" s="198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214"/>
      <c r="T51" s="47"/>
      <c r="U51" s="47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</row>
    <row r="52" spans="1:43" s="31" customFormat="1" ht="11">
      <c r="E52" s="32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214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</row>
    <row r="53" spans="1:43" s="31" customFormat="1" ht="11">
      <c r="E53" s="32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214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</row>
    <row r="54" spans="1:43" s="29" customFormat="1" ht="11">
      <c r="A54" s="31"/>
      <c r="B54" s="31"/>
      <c r="C54" s="31"/>
      <c r="D54" s="31"/>
      <c r="E54" s="30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214"/>
      <c r="T54" s="47"/>
      <c r="U54" s="47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</row>
    <row r="55" spans="1:43" s="34" customFormat="1" ht="11">
      <c r="A55" s="31"/>
      <c r="B55" s="31"/>
      <c r="C55" s="31"/>
      <c r="D55" s="31"/>
      <c r="E55" s="33"/>
      <c r="F55" s="29"/>
      <c r="S55" s="214"/>
      <c r="T55" s="47"/>
      <c r="U55" s="47"/>
    </row>
    <row r="56" spans="1:43" s="34" customFormat="1" ht="11">
      <c r="A56" s="31"/>
      <c r="B56" s="31"/>
      <c r="C56" s="31"/>
      <c r="D56" s="31"/>
      <c r="E56" s="33"/>
      <c r="F56" s="29"/>
      <c r="S56" s="214"/>
      <c r="T56" s="47"/>
      <c r="U56" s="47"/>
    </row>
    <row r="57" spans="1:43" s="34" customFormat="1" ht="11">
      <c r="A57" s="31"/>
      <c r="B57" s="31"/>
      <c r="C57" s="31"/>
      <c r="D57" s="31"/>
      <c r="E57" s="33"/>
      <c r="F57" s="29"/>
      <c r="S57" s="214"/>
      <c r="T57" s="47"/>
      <c r="U57" s="47"/>
    </row>
    <row r="58" spans="1:43" s="34" customFormat="1" ht="11" hidden="1">
      <c r="B58" s="653" t="s">
        <v>164</v>
      </c>
      <c r="C58" s="276"/>
      <c r="D58" s="276"/>
      <c r="E58" s="690"/>
      <c r="F58" s="668"/>
      <c r="G58" s="276"/>
      <c r="H58" s="276"/>
      <c r="I58" s="276"/>
      <c r="J58" s="276"/>
      <c r="K58" s="276"/>
      <c r="L58" s="276"/>
      <c r="M58" s="276"/>
      <c r="N58" s="276"/>
      <c r="O58" s="687"/>
      <c r="P58" s="682"/>
      <c r="Q58" s="672" t="e">
        <f>O58/titl!$H$16*12</f>
        <v>#DIV/0!</v>
      </c>
      <c r="S58" s="214"/>
      <c r="T58" s="47"/>
      <c r="U58" s="47"/>
    </row>
    <row r="59" spans="1:43" s="34" customFormat="1" ht="11" hidden="1">
      <c r="B59" s="691" t="s">
        <v>165</v>
      </c>
      <c r="C59" s="192"/>
      <c r="D59" s="192"/>
      <c r="E59" s="692"/>
      <c r="F59" s="669"/>
      <c r="G59" s="192"/>
      <c r="H59" s="192"/>
      <c r="I59" s="192"/>
      <c r="J59" s="192"/>
      <c r="K59" s="192"/>
      <c r="L59" s="192"/>
      <c r="M59" s="192"/>
      <c r="N59" s="192"/>
      <c r="O59" s="466">
        <f>O43+O45-O58</f>
        <v>0</v>
      </c>
      <c r="P59" s="683"/>
      <c r="Q59" s="673" t="e">
        <f>O59/titl!$H$16*12</f>
        <v>#DIV/0!</v>
      </c>
      <c r="S59" s="214"/>
      <c r="T59" s="47"/>
      <c r="U59" s="47"/>
    </row>
    <row r="60" spans="1:43" s="34" customFormat="1" ht="11" hidden="1">
      <c r="B60" s="691" t="s">
        <v>166</v>
      </c>
      <c r="C60" s="192"/>
      <c r="D60" s="192"/>
      <c r="E60" s="692"/>
      <c r="F60" s="669"/>
      <c r="G60" s="192"/>
      <c r="H60" s="192"/>
      <c r="I60" s="192"/>
      <c r="J60" s="192"/>
      <c r="K60" s="192"/>
      <c r="L60" s="192"/>
      <c r="M60" s="192"/>
      <c r="N60" s="192"/>
      <c r="O60" s="84"/>
      <c r="P60" s="683"/>
      <c r="Q60" s="673" t="e">
        <f>O60/titl!$H$16*12</f>
        <v>#DIV/0!</v>
      </c>
      <c r="S60" s="214"/>
      <c r="T60" s="47"/>
      <c r="U60" s="47"/>
    </row>
    <row r="61" spans="1:43" s="34" customFormat="1" ht="11" hidden="1">
      <c r="B61" s="691" t="s">
        <v>167</v>
      </c>
      <c r="C61" s="192"/>
      <c r="D61" s="192"/>
      <c r="E61" s="692"/>
      <c r="F61" s="669"/>
      <c r="G61" s="192"/>
      <c r="H61" s="192"/>
      <c r="I61" s="192"/>
      <c r="J61" s="192"/>
      <c r="K61" s="192"/>
      <c r="L61" s="192"/>
      <c r="M61" s="192"/>
      <c r="N61" s="192"/>
      <c r="O61" s="466">
        <f>O59+O60</f>
        <v>0</v>
      </c>
      <c r="P61" s="683"/>
      <c r="Q61" s="673" t="e">
        <f>O61/titl!$H$16*12</f>
        <v>#DIV/0!</v>
      </c>
      <c r="S61" s="214"/>
      <c r="T61" s="47"/>
      <c r="U61" s="47"/>
    </row>
    <row r="62" spans="1:43" s="34" customFormat="1" ht="12" hidden="1" thickBot="1">
      <c r="B62" s="693" t="s">
        <v>168</v>
      </c>
      <c r="C62" s="671"/>
      <c r="D62" s="671"/>
      <c r="E62" s="694"/>
      <c r="F62" s="670"/>
      <c r="G62" s="671"/>
      <c r="H62" s="671"/>
      <c r="I62" s="671"/>
      <c r="J62" s="671"/>
      <c r="K62" s="671"/>
      <c r="L62" s="671"/>
      <c r="M62" s="671"/>
      <c r="N62" s="671"/>
      <c r="O62" s="686">
        <f>O61*4%</f>
        <v>0</v>
      </c>
      <c r="P62" s="684"/>
      <c r="Q62" s="674" t="e">
        <f>O62/titl!$H$16*12</f>
        <v>#DIV/0!</v>
      </c>
      <c r="S62" s="214"/>
      <c r="T62" s="47"/>
      <c r="U62" s="47"/>
    </row>
  </sheetData>
  <mergeCells count="4">
    <mergeCell ref="A3:D3"/>
    <mergeCell ref="H3:M3"/>
    <mergeCell ref="C4:D4"/>
    <mergeCell ref="S1:S2"/>
  </mergeCells>
  <phoneticPr fontId="0" type="noConversion"/>
  <printOptions horizontalCentered="1" verticalCentered="1"/>
  <pageMargins left="0.23622047244094491" right="0.15748031496062992" top="0.35433070866141736" bottom="0.35433070866141736" header="0.19685039370078741" footer="0.27559055118110237"/>
  <pageSetup paperSize="9" scale="6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showGridLines="0" workbookViewId="0">
      <pane ySplit="3" topLeftCell="A4" activePane="bottomLeft" state="frozen"/>
      <selection activeCell="R46" sqref="R46"/>
      <selection pane="bottomLeft" activeCell="V41" sqref="V41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6" width="8.42578125" style="29" bestFit="1" customWidth="1"/>
    <col min="7" max="7" width="8.42578125" style="34" bestFit="1" customWidth="1"/>
    <col min="8" max="8" width="8.42578125" style="34" customWidth="1"/>
    <col min="9" max="12" width="8" style="34" customWidth="1"/>
    <col min="13" max="13" width="8.140625" style="34" customWidth="1"/>
    <col min="14" max="14" width="8.140625" style="34" hidden="1" customWidth="1"/>
    <col min="15" max="15" width="10.42578125" style="34" hidden="1" customWidth="1"/>
    <col min="16" max="16" width="7.7109375" style="212" hidden="1" customWidth="1"/>
    <col min="17" max="17" width="8.42578125" hidden="1" customWidth="1"/>
    <col min="18" max="18" width="8.7109375" style="860" bestFit="1" customWidth="1"/>
    <col min="19" max="19" width="7.42578125" style="695" customWidth="1"/>
    <col min="20" max="20" width="7.42578125" style="478" customWidth="1"/>
    <col min="21" max="22" width="8.7109375" style="210"/>
  </cols>
  <sheetData>
    <row r="1" spans="1:22" ht="15.75" customHeight="1">
      <c r="A1" s="1319" t="s">
        <v>200</v>
      </c>
      <c r="B1" s="1320"/>
      <c r="C1" s="1320"/>
      <c r="D1" s="1321"/>
      <c r="E1" s="1"/>
      <c r="F1" s="472" t="s">
        <v>0</v>
      </c>
      <c r="G1" s="503" t="s">
        <v>2</v>
      </c>
      <c r="H1" s="1323" t="s">
        <v>3</v>
      </c>
      <c r="I1" s="1323"/>
      <c r="J1" s="1323"/>
      <c r="K1" s="1323"/>
      <c r="L1" s="1323"/>
      <c r="M1" s="1324"/>
      <c r="N1" s="141" t="s">
        <v>1</v>
      </c>
      <c r="O1" s="467" t="s">
        <v>4</v>
      </c>
      <c r="P1" s="42" t="s">
        <v>132</v>
      </c>
      <c r="Q1" s="42" t="s">
        <v>133</v>
      </c>
      <c r="R1" s="42" t="s">
        <v>4</v>
      </c>
      <c r="S1" s="1078"/>
      <c r="T1" s="1046"/>
      <c r="V1" s="1015"/>
    </row>
    <row r="2" spans="1:22" s="7" customFormat="1" ht="15" customHeight="1" thickBot="1">
      <c r="A2" s="240" t="s">
        <v>122</v>
      </c>
      <c r="B2" s="4"/>
      <c r="C2" s="1325" t="s">
        <v>82</v>
      </c>
      <c r="D2" s="1326"/>
      <c r="E2" s="5" t="s">
        <v>5</v>
      </c>
      <c r="F2" s="473">
        <v>2014</v>
      </c>
      <c r="G2" s="504" t="s">
        <v>8</v>
      </c>
      <c r="H2" s="44" t="s">
        <v>9</v>
      </c>
      <c r="I2" s="45" t="s">
        <v>10</v>
      </c>
      <c r="J2" s="245" t="s">
        <v>11</v>
      </c>
      <c r="K2" s="245" t="s">
        <v>204</v>
      </c>
      <c r="L2" s="207" t="s">
        <v>121</v>
      </c>
      <c r="M2" s="43" t="s">
        <v>12</v>
      </c>
      <c r="N2" s="473" t="s">
        <v>7</v>
      </c>
      <c r="O2" s="468">
        <v>2011</v>
      </c>
      <c r="P2" s="46"/>
      <c r="Q2" s="46"/>
      <c r="R2" s="46">
        <v>2013</v>
      </c>
      <c r="S2" s="1078"/>
      <c r="T2" s="1046"/>
      <c r="U2" s="1016"/>
      <c r="V2" s="1016"/>
    </row>
    <row r="3" spans="1:22" ht="14" thickBot="1">
      <c r="A3" s="8" t="s">
        <v>13</v>
      </c>
      <c r="B3" s="9"/>
      <c r="C3" s="9"/>
      <c r="D3" s="9"/>
      <c r="E3" s="10">
        <v>1</v>
      </c>
      <c r="F3" s="157">
        <f>SUM(F5:F27)</f>
        <v>13873</v>
      </c>
      <c r="G3" s="495">
        <f t="shared" ref="G3:M3" si="0">SUM(G5:G27)</f>
        <v>9104</v>
      </c>
      <c r="H3" s="99">
        <f t="shared" si="0"/>
        <v>4769</v>
      </c>
      <c r="I3" s="52">
        <f t="shared" si="0"/>
        <v>0</v>
      </c>
      <c r="J3" s="246">
        <f t="shared" si="0"/>
        <v>0</v>
      </c>
      <c r="K3" s="246">
        <f>SUM(K5:K27)</f>
        <v>0</v>
      </c>
      <c r="L3" s="52">
        <f t="shared" si="0"/>
        <v>0</v>
      </c>
      <c r="M3" s="51">
        <f t="shared" si="0"/>
        <v>0</v>
      </c>
      <c r="N3" s="157">
        <f>SUM(N5:N27)</f>
        <v>0</v>
      </c>
      <c r="O3" s="404">
        <f>SUM(O5:O27)</f>
        <v>0</v>
      </c>
      <c r="P3" s="346">
        <f>IF(F3=0,0,O3/F3)</f>
        <v>0</v>
      </c>
      <c r="Q3" s="53">
        <f>SUM(Q5:Q27)</f>
        <v>0</v>
      </c>
      <c r="R3" s="1077">
        <f>SUM(R5:R27)</f>
        <v>25606.811660000003</v>
      </c>
    </row>
    <row r="4" spans="1:22" s="14" customFormat="1">
      <c r="A4" s="11" t="s">
        <v>14</v>
      </c>
      <c r="B4" s="12" t="s">
        <v>15</v>
      </c>
      <c r="C4" s="12"/>
      <c r="D4" s="12"/>
      <c r="E4" s="13">
        <v>2</v>
      </c>
      <c r="F4" s="158">
        <f t="shared" ref="F4:O4" si="1">SUM(F5:F15)</f>
        <v>13573</v>
      </c>
      <c r="G4" s="505">
        <f t="shared" si="1"/>
        <v>8804</v>
      </c>
      <c r="H4" s="217">
        <f t="shared" si="1"/>
        <v>4769</v>
      </c>
      <c r="I4" s="217">
        <f t="shared" si="1"/>
        <v>0</v>
      </c>
      <c r="J4" s="481">
        <f t="shared" si="1"/>
        <v>0</v>
      </c>
      <c r="K4" s="481">
        <f>SUM(K5:K15)</f>
        <v>0</v>
      </c>
      <c r="L4" s="480">
        <f t="shared" si="1"/>
        <v>0</v>
      </c>
      <c r="M4" s="217">
        <f t="shared" si="1"/>
        <v>0</v>
      </c>
      <c r="N4" s="158">
        <f>SUM(N5:N15)</f>
        <v>0</v>
      </c>
      <c r="O4" s="350">
        <f t="shared" si="1"/>
        <v>0</v>
      </c>
      <c r="P4" s="343">
        <f>IF(F4=0,0,O4/F4)</f>
        <v>0</v>
      </c>
      <c r="Q4" s="57">
        <f>SUM(Q5:Q15)</f>
        <v>0</v>
      </c>
      <c r="R4" s="158">
        <f>SUM(R5:R15)</f>
        <v>13800.441320000002</v>
      </c>
      <c r="S4" s="695"/>
      <c r="T4" s="478"/>
      <c r="U4" s="1010"/>
      <c r="V4" s="1010"/>
    </row>
    <row r="5" spans="1:22" s="40" customFormat="1">
      <c r="A5" s="36"/>
      <c r="B5" s="37"/>
      <c r="C5" s="37" t="s">
        <v>16</v>
      </c>
      <c r="D5" s="38" t="s">
        <v>17</v>
      </c>
      <c r="E5" s="39">
        <v>3</v>
      </c>
      <c r="F5" s="159">
        <f>SUM(G5:M5)</f>
        <v>3500</v>
      </c>
      <c r="G5" s="507">
        <v>2500</v>
      </c>
      <c r="H5" s="200">
        <v>1000</v>
      </c>
      <c r="I5" s="201"/>
      <c r="J5" s="254"/>
      <c r="K5" s="254"/>
      <c r="L5" s="201"/>
      <c r="M5" s="219"/>
      <c r="N5" s="159"/>
      <c r="O5" s="351"/>
      <c r="P5" s="361"/>
      <c r="Q5" s="720"/>
      <c r="R5" s="1178">
        <v>3172.8110000000001</v>
      </c>
      <c r="S5" s="1017"/>
      <c r="T5" s="998"/>
      <c r="U5" s="847"/>
      <c r="V5" s="847"/>
    </row>
    <row r="6" spans="1:22" s="40" customFormat="1">
      <c r="A6" s="36"/>
      <c r="B6" s="37"/>
      <c r="C6" s="37"/>
      <c r="D6" s="38" t="s">
        <v>18</v>
      </c>
      <c r="E6" s="39">
        <v>4</v>
      </c>
      <c r="F6" s="159">
        <f t="shared" ref="F6:F45" si="2">SUM(G6:M6)</f>
        <v>200</v>
      </c>
      <c r="G6" s="507">
        <v>200</v>
      </c>
      <c r="H6" s="200"/>
      <c r="I6" s="201"/>
      <c r="J6" s="254"/>
      <c r="K6" s="254"/>
      <c r="L6" s="201"/>
      <c r="M6" s="219"/>
      <c r="N6" s="159"/>
      <c r="O6" s="351"/>
      <c r="P6" s="361"/>
      <c r="Q6" s="720"/>
      <c r="R6" s="1178">
        <v>409.59</v>
      </c>
      <c r="S6" s="1017"/>
      <c r="T6" s="998"/>
      <c r="U6" s="847"/>
      <c r="V6" s="847"/>
    </row>
    <row r="7" spans="1:22" s="40" customFormat="1">
      <c r="A7" s="36"/>
      <c r="B7" s="37"/>
      <c r="C7" s="37"/>
      <c r="D7" s="38" t="s">
        <v>19</v>
      </c>
      <c r="E7" s="39">
        <v>5</v>
      </c>
      <c r="F7" s="159">
        <f t="shared" si="2"/>
        <v>1300</v>
      </c>
      <c r="G7" s="507">
        <v>950</v>
      </c>
      <c r="H7" s="200">
        <v>350</v>
      </c>
      <c r="I7" s="201"/>
      <c r="J7" s="254"/>
      <c r="K7" s="254"/>
      <c r="L7" s="201"/>
      <c r="M7" s="219"/>
      <c r="N7" s="159"/>
      <c r="O7" s="351"/>
      <c r="P7" s="361"/>
      <c r="Q7" s="720"/>
      <c r="R7" s="1178">
        <v>1214.3658600000001</v>
      </c>
      <c r="S7" s="1017"/>
      <c r="T7" s="998"/>
      <c r="U7" s="847"/>
      <c r="V7" s="847"/>
    </row>
    <row r="8" spans="1:22" s="40" customFormat="1">
      <c r="A8" s="36"/>
      <c r="B8" s="37"/>
      <c r="C8" s="37"/>
      <c r="D8" s="38" t="s">
        <v>20</v>
      </c>
      <c r="E8" s="39">
        <v>6</v>
      </c>
      <c r="F8" s="159">
        <f t="shared" si="2"/>
        <v>1900</v>
      </c>
      <c r="G8" s="507">
        <v>1600</v>
      </c>
      <c r="H8" s="200">
        <v>300</v>
      </c>
      <c r="I8" s="201"/>
      <c r="J8" s="254"/>
      <c r="K8" s="254"/>
      <c r="L8" s="201"/>
      <c r="M8" s="219"/>
      <c r="N8" s="159"/>
      <c r="O8" s="351"/>
      <c r="P8" s="361"/>
      <c r="Q8" s="62"/>
      <c r="R8" s="1178">
        <v>1449.1659199999999</v>
      </c>
      <c r="S8" s="1017"/>
      <c r="T8" s="998"/>
      <c r="U8" s="847"/>
      <c r="V8" s="847"/>
    </row>
    <row r="9" spans="1:22" s="40" customFormat="1">
      <c r="A9" s="36"/>
      <c r="B9" s="37"/>
      <c r="C9" s="37"/>
      <c r="D9" s="38" t="s">
        <v>21</v>
      </c>
      <c r="E9" s="39">
        <v>7</v>
      </c>
      <c r="F9" s="159">
        <f t="shared" si="2"/>
        <v>1470</v>
      </c>
      <c r="G9" s="507">
        <v>1470</v>
      </c>
      <c r="H9" s="200"/>
      <c r="I9" s="201"/>
      <c r="J9" s="254"/>
      <c r="K9" s="254"/>
      <c r="L9" s="201"/>
      <c r="M9" s="219"/>
      <c r="N9" s="159"/>
      <c r="O9" s="351"/>
      <c r="P9" s="361"/>
      <c r="Q9" s="62"/>
      <c r="R9" s="1178">
        <v>206.84414999999998</v>
      </c>
      <c r="S9" s="1017"/>
      <c r="T9" s="998"/>
      <c r="U9" s="847"/>
      <c r="V9" s="847"/>
    </row>
    <row r="10" spans="1:22" s="40" customFormat="1">
      <c r="A10" s="36"/>
      <c r="B10" s="37"/>
      <c r="C10" s="37"/>
      <c r="D10" s="38" t="s">
        <v>22</v>
      </c>
      <c r="E10" s="39">
        <v>8</v>
      </c>
      <c r="F10" s="159">
        <f t="shared" si="2"/>
        <v>1580</v>
      </c>
      <c r="G10" s="507">
        <v>80</v>
      </c>
      <c r="H10" s="200">
        <v>1500</v>
      </c>
      <c r="I10" s="201"/>
      <c r="J10" s="254"/>
      <c r="K10" s="254"/>
      <c r="L10" s="201"/>
      <c r="M10" s="219"/>
      <c r="N10" s="159"/>
      <c r="O10" s="351"/>
      <c r="P10" s="361"/>
      <c r="Q10" s="62"/>
      <c r="R10" s="1178">
        <v>499.10332</v>
      </c>
      <c r="S10" s="1017"/>
      <c r="T10" s="998"/>
      <c r="U10" s="847"/>
      <c r="V10" s="847"/>
    </row>
    <row r="11" spans="1:22" s="40" customFormat="1">
      <c r="A11" s="36"/>
      <c r="B11" s="37"/>
      <c r="C11" s="37"/>
      <c r="D11" s="38" t="s">
        <v>23</v>
      </c>
      <c r="E11" s="39">
        <v>9</v>
      </c>
      <c r="F11" s="159">
        <f t="shared" si="2"/>
        <v>1000</v>
      </c>
      <c r="G11" s="507">
        <v>500</v>
      </c>
      <c r="H11" s="200">
        <v>500</v>
      </c>
      <c r="I11" s="201"/>
      <c r="J11" s="254"/>
      <c r="K11" s="254"/>
      <c r="L11" s="201"/>
      <c r="M11" s="219"/>
      <c r="N11" s="159"/>
      <c r="O11" s="351"/>
      <c r="P11" s="361"/>
      <c r="Q11" s="62"/>
      <c r="R11" s="1178">
        <v>725.70355000000006</v>
      </c>
      <c r="S11" s="1017"/>
      <c r="T11" s="998"/>
      <c r="U11" s="847"/>
      <c r="V11" s="847"/>
    </row>
    <row r="12" spans="1:22" s="40" customFormat="1">
      <c r="A12" s="36"/>
      <c r="B12" s="37"/>
      <c r="C12" s="37"/>
      <c r="D12" s="38" t="s">
        <v>24</v>
      </c>
      <c r="E12" s="39">
        <v>10</v>
      </c>
      <c r="F12" s="159">
        <f t="shared" si="2"/>
        <v>160</v>
      </c>
      <c r="G12" s="507">
        <v>100</v>
      </c>
      <c r="H12" s="200">
        <v>60</v>
      </c>
      <c r="I12" s="201"/>
      <c r="J12" s="254"/>
      <c r="K12" s="254"/>
      <c r="L12" s="201"/>
      <c r="M12" s="219"/>
      <c r="N12" s="159"/>
      <c r="O12" s="351"/>
      <c r="P12" s="361"/>
      <c r="Q12" s="62"/>
      <c r="R12" s="1178">
        <v>48.164290000000001</v>
      </c>
      <c r="S12" s="1017"/>
      <c r="T12" s="998"/>
      <c r="U12" s="847"/>
      <c r="V12" s="847"/>
    </row>
    <row r="13" spans="1:22" s="40" customFormat="1">
      <c r="A13" s="36"/>
      <c r="B13" s="37"/>
      <c r="C13" s="37"/>
      <c r="D13" s="38" t="s">
        <v>25</v>
      </c>
      <c r="E13" s="39">
        <v>11</v>
      </c>
      <c r="F13" s="159">
        <f t="shared" si="2"/>
        <v>704</v>
      </c>
      <c r="G13" s="507">
        <v>704</v>
      </c>
      <c r="H13" s="200"/>
      <c r="I13" s="201"/>
      <c r="J13" s="254"/>
      <c r="K13" s="254"/>
      <c r="L13" s="201"/>
      <c r="M13" s="219"/>
      <c r="N13" s="159"/>
      <c r="O13" s="351"/>
      <c r="P13" s="361"/>
      <c r="Q13" s="720"/>
      <c r="R13" s="1178">
        <v>3347.9659999999999</v>
      </c>
      <c r="S13" s="1017"/>
      <c r="T13" s="998"/>
      <c r="U13" s="847"/>
      <c r="V13" s="847"/>
    </row>
    <row r="14" spans="1:22" s="40" customFormat="1">
      <c r="A14" s="36"/>
      <c r="B14" s="37"/>
      <c r="C14" s="37"/>
      <c r="D14" s="38" t="s">
        <v>26</v>
      </c>
      <c r="E14" s="39">
        <v>12</v>
      </c>
      <c r="F14" s="159">
        <f t="shared" si="2"/>
        <v>0</v>
      </c>
      <c r="G14" s="507"/>
      <c r="H14" s="200"/>
      <c r="I14" s="201"/>
      <c r="J14" s="254"/>
      <c r="K14" s="254"/>
      <c r="L14" s="201"/>
      <c r="M14" s="219"/>
      <c r="N14" s="159"/>
      <c r="O14" s="351"/>
      <c r="P14" s="361"/>
      <c r="Q14" s="62"/>
      <c r="R14" s="1178">
        <v>0</v>
      </c>
      <c r="S14" s="1017"/>
      <c r="T14" s="998"/>
      <c r="U14" s="847"/>
      <c r="V14" s="847"/>
    </row>
    <row r="15" spans="1:22" s="40" customFormat="1">
      <c r="A15" s="36"/>
      <c r="B15" s="37"/>
      <c r="C15" s="38"/>
      <c r="D15" s="38" t="s">
        <v>27</v>
      </c>
      <c r="E15" s="39">
        <v>13</v>
      </c>
      <c r="F15" s="159">
        <f t="shared" si="2"/>
        <v>1759</v>
      </c>
      <c r="G15" s="507">
        <v>700</v>
      </c>
      <c r="H15" s="200">
        <v>1059</v>
      </c>
      <c r="I15" s="201"/>
      <c r="J15" s="254"/>
      <c r="K15" s="254"/>
      <c r="L15" s="201"/>
      <c r="M15" s="219"/>
      <c r="N15" s="159"/>
      <c r="O15" s="351"/>
      <c r="P15" s="361"/>
      <c r="Q15" s="62"/>
      <c r="R15" s="1178">
        <v>2726.72723</v>
      </c>
      <c r="S15" s="1017"/>
      <c r="T15" s="998"/>
      <c r="U15" s="847"/>
      <c r="V15" s="847"/>
    </row>
    <row r="16" spans="1:22" s="14" customFormat="1">
      <c r="A16" s="11"/>
      <c r="B16" s="18" t="s">
        <v>28</v>
      </c>
      <c r="C16" s="16"/>
      <c r="D16" s="16"/>
      <c r="E16" s="17">
        <v>14</v>
      </c>
      <c r="F16" s="94">
        <f t="shared" si="2"/>
        <v>0</v>
      </c>
      <c r="G16" s="508"/>
      <c r="H16" s="268"/>
      <c r="I16" s="121"/>
      <c r="J16" s="256"/>
      <c r="K16" s="256"/>
      <c r="L16" s="121"/>
      <c r="M16" s="117"/>
      <c r="N16" s="94"/>
      <c r="O16" s="352"/>
      <c r="P16" s="345"/>
      <c r="Q16" s="67"/>
      <c r="R16" s="462">
        <v>0</v>
      </c>
      <c r="S16" s="695"/>
      <c r="T16" s="478"/>
      <c r="U16" s="1010"/>
      <c r="V16" s="1010"/>
    </row>
    <row r="17" spans="1:22" s="14" customFormat="1">
      <c r="A17" s="11"/>
      <c r="B17" s="18" t="s">
        <v>30</v>
      </c>
      <c r="C17" s="16"/>
      <c r="D17" s="16"/>
      <c r="E17" s="17">
        <v>15</v>
      </c>
      <c r="F17" s="94">
        <f t="shared" si="2"/>
        <v>0</v>
      </c>
      <c r="G17" s="508"/>
      <c r="H17" s="268"/>
      <c r="I17" s="121"/>
      <c r="J17" s="256"/>
      <c r="K17" s="256"/>
      <c r="L17" s="121"/>
      <c r="M17" s="117"/>
      <c r="N17" s="94"/>
      <c r="O17" s="352"/>
      <c r="P17" s="345"/>
      <c r="Q17" s="67"/>
      <c r="R17" s="462">
        <v>0</v>
      </c>
      <c r="S17" s="695"/>
      <c r="T17" s="478"/>
      <c r="U17" s="1010"/>
      <c r="V17" s="1010"/>
    </row>
    <row r="18" spans="1:22" s="14" customFormat="1">
      <c r="A18" s="11"/>
      <c r="B18" s="19" t="s">
        <v>32</v>
      </c>
      <c r="C18" s="20"/>
      <c r="D18" s="20"/>
      <c r="E18" s="21">
        <v>16</v>
      </c>
      <c r="F18" s="94">
        <f t="shared" si="2"/>
        <v>0</v>
      </c>
      <c r="G18" s="508"/>
      <c r="H18" s="268"/>
      <c r="I18" s="121"/>
      <c r="J18" s="256"/>
      <c r="K18" s="256"/>
      <c r="L18" s="121"/>
      <c r="M18" s="117"/>
      <c r="N18" s="94"/>
      <c r="O18" s="352"/>
      <c r="P18" s="345"/>
      <c r="Q18" s="67"/>
      <c r="R18" s="462">
        <v>0</v>
      </c>
      <c r="S18" s="695"/>
      <c r="T18" s="478"/>
      <c r="U18" s="1010"/>
      <c r="V18" s="1010"/>
    </row>
    <row r="19" spans="1:22" s="14" customFormat="1">
      <c r="A19" s="11"/>
      <c r="B19" s="19" t="s">
        <v>34</v>
      </c>
      <c r="C19" s="20"/>
      <c r="D19" s="20"/>
      <c r="E19" s="21">
        <v>17</v>
      </c>
      <c r="F19" s="94">
        <f t="shared" si="2"/>
        <v>0</v>
      </c>
      <c r="G19" s="508"/>
      <c r="H19" s="268"/>
      <c r="I19" s="121"/>
      <c r="J19" s="256"/>
      <c r="K19" s="256"/>
      <c r="L19" s="121"/>
      <c r="M19" s="117"/>
      <c r="N19" s="94"/>
      <c r="O19" s="352"/>
      <c r="P19" s="345"/>
      <c r="Q19" s="67"/>
      <c r="R19" s="462">
        <v>0</v>
      </c>
      <c r="S19" s="695"/>
      <c r="T19" s="478"/>
      <c r="U19" s="1010"/>
      <c r="V19" s="1010"/>
    </row>
    <row r="20" spans="1:22" s="14" customFormat="1">
      <c r="A20" s="11"/>
      <c r="B20" s="19" t="s">
        <v>36</v>
      </c>
      <c r="C20" s="19"/>
      <c r="D20" s="19"/>
      <c r="E20" s="21">
        <v>18</v>
      </c>
      <c r="F20" s="94">
        <f t="shared" si="2"/>
        <v>0</v>
      </c>
      <c r="G20" s="508"/>
      <c r="H20" s="268"/>
      <c r="I20" s="121"/>
      <c r="J20" s="256"/>
      <c r="K20" s="256"/>
      <c r="L20" s="121"/>
      <c r="M20" s="117"/>
      <c r="N20" s="94"/>
      <c r="O20" s="352"/>
      <c r="P20" s="345"/>
      <c r="Q20" s="67"/>
      <c r="R20" s="462">
        <v>303.20377000000002</v>
      </c>
      <c r="S20" s="695"/>
      <c r="T20" s="478"/>
      <c r="U20" s="1010"/>
      <c r="V20" s="1010"/>
    </row>
    <row r="21" spans="1:22" s="537" customFormat="1">
      <c r="A21" s="525"/>
      <c r="B21" s="526" t="s">
        <v>158</v>
      </c>
      <c r="C21" s="526"/>
      <c r="D21" s="526"/>
      <c r="E21" s="527">
        <v>19</v>
      </c>
      <c r="F21" s="528">
        <f t="shared" si="2"/>
        <v>0</v>
      </c>
      <c r="G21" s="753"/>
      <c r="H21" s="613"/>
      <c r="I21" s="619"/>
      <c r="J21" s="620"/>
      <c r="K21" s="620"/>
      <c r="L21" s="619"/>
      <c r="M21" s="621"/>
      <c r="N21" s="528"/>
      <c r="O21" s="534"/>
      <c r="P21" s="535"/>
      <c r="Q21" s="528"/>
      <c r="R21" s="462">
        <v>0</v>
      </c>
      <c r="S21" s="476"/>
      <c r="T21" s="488"/>
      <c r="U21" s="1020"/>
      <c r="V21" s="1020"/>
    </row>
    <row r="22" spans="1:22" s="14" customFormat="1">
      <c r="A22" s="11"/>
      <c r="B22" s="19" t="s">
        <v>40</v>
      </c>
      <c r="C22" s="19"/>
      <c r="D22" s="19"/>
      <c r="E22" s="21">
        <v>20</v>
      </c>
      <c r="F22" s="94">
        <f t="shared" si="2"/>
        <v>0</v>
      </c>
      <c r="G22" s="508"/>
      <c r="H22" s="268"/>
      <c r="I22" s="121"/>
      <c r="J22" s="256"/>
      <c r="K22" s="256"/>
      <c r="L22" s="121"/>
      <c r="M22" s="117"/>
      <c r="N22" s="94"/>
      <c r="O22" s="352"/>
      <c r="P22" s="345"/>
      <c r="Q22" s="67"/>
      <c r="R22" s="462">
        <v>11109.74829</v>
      </c>
      <c r="S22" s="695"/>
      <c r="T22" s="478"/>
      <c r="U22" s="1010"/>
      <c r="V22" s="1010"/>
    </row>
    <row r="23" spans="1:22" s="14" customFormat="1">
      <c r="A23" s="11"/>
      <c r="B23" s="19" t="s">
        <v>42</v>
      </c>
      <c r="C23" s="19"/>
      <c r="D23" s="19"/>
      <c r="E23" s="21">
        <v>21</v>
      </c>
      <c r="F23" s="94">
        <f t="shared" si="2"/>
        <v>0</v>
      </c>
      <c r="G23" s="508"/>
      <c r="H23" s="268"/>
      <c r="I23" s="121"/>
      <c r="J23" s="256"/>
      <c r="K23" s="256"/>
      <c r="L23" s="121"/>
      <c r="M23" s="117"/>
      <c r="N23" s="94"/>
      <c r="O23" s="352"/>
      <c r="P23" s="345"/>
      <c r="Q23" s="67"/>
      <c r="R23" s="462">
        <v>0</v>
      </c>
      <c r="S23" s="695"/>
      <c r="T23" s="478"/>
      <c r="U23" s="1010"/>
      <c r="V23" s="1010"/>
    </row>
    <row r="24" spans="1:22" s="14" customFormat="1">
      <c r="A24" s="11"/>
      <c r="B24" s="19" t="s">
        <v>43</v>
      </c>
      <c r="C24" s="19"/>
      <c r="D24" s="19"/>
      <c r="E24" s="21">
        <v>22</v>
      </c>
      <c r="F24" s="94">
        <f t="shared" si="2"/>
        <v>0</v>
      </c>
      <c r="G24" s="508"/>
      <c r="H24" s="268"/>
      <c r="I24" s="121"/>
      <c r="J24" s="256"/>
      <c r="K24" s="256"/>
      <c r="L24" s="121"/>
      <c r="M24" s="117"/>
      <c r="N24" s="94"/>
      <c r="O24" s="352"/>
      <c r="P24" s="345"/>
      <c r="Q24" s="67"/>
      <c r="R24" s="462">
        <v>0</v>
      </c>
      <c r="S24" s="695"/>
      <c r="T24" s="478"/>
      <c r="U24" s="1010"/>
      <c r="V24" s="1010"/>
    </row>
    <row r="25" spans="1:22" s="537" customFormat="1">
      <c r="A25" s="525"/>
      <c r="B25" s="526" t="s">
        <v>161</v>
      </c>
      <c r="C25" s="526"/>
      <c r="D25" s="526"/>
      <c r="E25" s="527">
        <v>23</v>
      </c>
      <c r="F25" s="528">
        <f t="shared" si="2"/>
        <v>0</v>
      </c>
      <c r="G25" s="753"/>
      <c r="H25" s="613"/>
      <c r="I25" s="619"/>
      <c r="J25" s="620"/>
      <c r="K25" s="620"/>
      <c r="L25" s="619"/>
      <c r="M25" s="621"/>
      <c r="N25" s="528"/>
      <c r="O25" s="534"/>
      <c r="P25" s="535"/>
      <c r="Q25" s="528"/>
      <c r="R25" s="462">
        <v>0</v>
      </c>
      <c r="S25" s="476"/>
      <c r="T25" s="488"/>
      <c r="U25" s="1020"/>
      <c r="V25" s="1020"/>
    </row>
    <row r="26" spans="1:22" s="14" customFormat="1">
      <c r="A26" s="11"/>
      <c r="B26" s="19" t="s">
        <v>45</v>
      </c>
      <c r="C26" s="19"/>
      <c r="D26" s="19"/>
      <c r="E26" s="21">
        <v>24</v>
      </c>
      <c r="F26" s="94">
        <f t="shared" si="2"/>
        <v>0</v>
      </c>
      <c r="G26" s="508"/>
      <c r="H26" s="268"/>
      <c r="I26" s="121"/>
      <c r="J26" s="256"/>
      <c r="K26" s="256"/>
      <c r="L26" s="121"/>
      <c r="M26" s="117"/>
      <c r="N26" s="94"/>
      <c r="O26" s="352"/>
      <c r="P26" s="345"/>
      <c r="Q26" s="67"/>
      <c r="R26" s="462">
        <v>0</v>
      </c>
      <c r="S26" s="695"/>
      <c r="T26" s="478"/>
      <c r="U26" s="1010"/>
      <c r="V26" s="1010"/>
    </row>
    <row r="27" spans="1:22" s="14" customFormat="1" ht="14" thickBot="1">
      <c r="A27" s="11"/>
      <c r="B27" s="18" t="s">
        <v>47</v>
      </c>
      <c r="C27" s="18"/>
      <c r="D27" s="18"/>
      <c r="E27" s="17">
        <v>25</v>
      </c>
      <c r="F27" s="94">
        <f t="shared" si="2"/>
        <v>300</v>
      </c>
      <c r="G27" s="508">
        <v>300</v>
      </c>
      <c r="H27" s="268"/>
      <c r="I27" s="121"/>
      <c r="J27" s="256"/>
      <c r="K27" s="256"/>
      <c r="L27" s="121"/>
      <c r="M27" s="117"/>
      <c r="N27" s="94"/>
      <c r="O27" s="352"/>
      <c r="P27" s="345"/>
      <c r="Q27" s="67"/>
      <c r="R27" s="462">
        <v>393.41828000000004</v>
      </c>
      <c r="S27" s="695"/>
      <c r="T27" s="478"/>
      <c r="U27" s="1010"/>
      <c r="V27" s="1010"/>
    </row>
    <row r="28" spans="1:22" ht="14" thickBot="1">
      <c r="A28" s="22" t="s">
        <v>49</v>
      </c>
      <c r="B28" s="23"/>
      <c r="C28" s="23"/>
      <c r="D28" s="23"/>
      <c r="E28" s="10">
        <v>26</v>
      </c>
      <c r="F28" s="157">
        <f>SUM(F29:F45)</f>
        <v>14073</v>
      </c>
      <c r="G28" s="495">
        <f t="shared" ref="G28:O28" si="3">SUM(G29:G45)</f>
        <v>9304</v>
      </c>
      <c r="H28" s="99">
        <f t="shared" si="3"/>
        <v>4769</v>
      </c>
      <c r="I28" s="52">
        <f t="shared" si="3"/>
        <v>0</v>
      </c>
      <c r="J28" s="246">
        <f t="shared" si="3"/>
        <v>0</v>
      </c>
      <c r="K28" s="246">
        <f t="shared" si="3"/>
        <v>0</v>
      </c>
      <c r="L28" s="52">
        <f t="shared" si="3"/>
        <v>0</v>
      </c>
      <c r="M28" s="51">
        <f t="shared" si="3"/>
        <v>0</v>
      </c>
      <c r="N28" s="157">
        <f>SUM(N29:N45)</f>
        <v>0</v>
      </c>
      <c r="O28" s="404">
        <f t="shared" si="3"/>
        <v>0</v>
      </c>
      <c r="P28" s="346">
        <f>IF(F28=0,0,O28/F28)</f>
        <v>0</v>
      </c>
      <c r="Q28" s="53">
        <f>SUM(Q29:Q45)</f>
        <v>0</v>
      </c>
      <c r="R28" s="1180">
        <v>25894.453189999997</v>
      </c>
    </row>
    <row r="29" spans="1:22" s="14" customFormat="1">
      <c r="A29" s="11" t="s">
        <v>14</v>
      </c>
      <c r="B29" s="16" t="s">
        <v>50</v>
      </c>
      <c r="C29" s="16"/>
      <c r="D29" s="16"/>
      <c r="E29" s="17">
        <v>27</v>
      </c>
      <c r="F29" s="94">
        <f t="shared" si="2"/>
        <v>8804</v>
      </c>
      <c r="G29" s="505">
        <v>8804</v>
      </c>
      <c r="H29" s="750"/>
      <c r="I29" s="480"/>
      <c r="J29" s="481"/>
      <c r="K29" s="481"/>
      <c r="L29" s="480"/>
      <c r="M29" s="217"/>
      <c r="N29" s="158"/>
      <c r="O29" s="350"/>
      <c r="P29" s="347"/>
      <c r="Q29" s="57"/>
      <c r="R29" s="462">
        <v>10151</v>
      </c>
      <c r="S29" s="695"/>
      <c r="T29" s="478"/>
      <c r="U29" s="1010"/>
      <c r="V29" s="1010"/>
    </row>
    <row r="30" spans="1:22" s="14" customFormat="1">
      <c r="A30" s="11"/>
      <c r="B30" s="18" t="s">
        <v>28</v>
      </c>
      <c r="C30" s="18"/>
      <c r="D30" s="18"/>
      <c r="E30" s="17">
        <v>28</v>
      </c>
      <c r="F30" s="94">
        <f t="shared" si="2"/>
        <v>0</v>
      </c>
      <c r="G30" s="749"/>
      <c r="H30" s="403"/>
      <c r="I30" s="120"/>
      <c r="J30" s="255"/>
      <c r="K30" s="255"/>
      <c r="L30" s="120"/>
      <c r="M30" s="188"/>
      <c r="N30" s="405"/>
      <c r="O30" s="353"/>
      <c r="P30" s="347"/>
      <c r="Q30" s="71"/>
      <c r="R30" s="462">
        <v>0</v>
      </c>
      <c r="S30" s="695"/>
      <c r="T30" s="478"/>
      <c r="U30" s="1010"/>
      <c r="V30" s="1010"/>
    </row>
    <row r="31" spans="1:22" s="14" customFormat="1">
      <c r="A31" s="11"/>
      <c r="B31" s="18" t="s">
        <v>30</v>
      </c>
      <c r="C31" s="18"/>
      <c r="D31" s="18"/>
      <c r="E31" s="17">
        <v>29</v>
      </c>
      <c r="F31" s="94">
        <f t="shared" si="2"/>
        <v>0</v>
      </c>
      <c r="G31" s="749"/>
      <c r="H31" s="403"/>
      <c r="I31" s="120"/>
      <c r="J31" s="255"/>
      <c r="K31" s="255"/>
      <c r="L31" s="120"/>
      <c r="M31" s="188"/>
      <c r="N31" s="405"/>
      <c r="O31" s="353"/>
      <c r="P31" s="347"/>
      <c r="Q31" s="71"/>
      <c r="R31" s="462">
        <v>0</v>
      </c>
      <c r="S31" s="695"/>
      <c r="T31" s="478"/>
      <c r="U31" s="1010"/>
      <c r="V31" s="1010"/>
    </row>
    <row r="32" spans="1:22" s="14" customFormat="1">
      <c r="A32" s="11"/>
      <c r="B32" s="19" t="s">
        <v>32</v>
      </c>
      <c r="C32" s="20"/>
      <c r="D32" s="20"/>
      <c r="E32" s="21">
        <v>30</v>
      </c>
      <c r="F32" s="94">
        <f t="shared" si="2"/>
        <v>0</v>
      </c>
      <c r="G32" s="749"/>
      <c r="H32" s="403"/>
      <c r="I32" s="120"/>
      <c r="J32" s="255"/>
      <c r="K32" s="255"/>
      <c r="L32" s="120"/>
      <c r="M32" s="188"/>
      <c r="N32" s="405"/>
      <c r="O32" s="353"/>
      <c r="P32" s="347"/>
      <c r="Q32" s="71"/>
      <c r="R32" s="462">
        <v>0</v>
      </c>
      <c r="S32" s="695"/>
      <c r="T32" s="478"/>
      <c r="U32" s="1010"/>
      <c r="V32" s="1010"/>
    </row>
    <row r="33" spans="1:22" s="14" customFormat="1">
      <c r="A33" s="11"/>
      <c r="B33" s="19" t="s">
        <v>34</v>
      </c>
      <c r="C33" s="19"/>
      <c r="D33" s="19"/>
      <c r="E33" s="21">
        <v>31</v>
      </c>
      <c r="F33" s="94">
        <f t="shared" si="2"/>
        <v>0</v>
      </c>
      <c r="G33" s="749"/>
      <c r="H33" s="403"/>
      <c r="I33" s="120"/>
      <c r="J33" s="255"/>
      <c r="K33" s="255"/>
      <c r="L33" s="120"/>
      <c r="M33" s="188"/>
      <c r="N33" s="405"/>
      <c r="O33" s="353"/>
      <c r="P33" s="347"/>
      <c r="Q33" s="71"/>
      <c r="R33" s="462">
        <v>0</v>
      </c>
      <c r="S33" s="695"/>
      <c r="T33" s="478"/>
      <c r="U33" s="1010"/>
      <c r="V33" s="1010"/>
    </row>
    <row r="34" spans="1:22" s="14" customFormat="1">
      <c r="A34" s="11"/>
      <c r="B34" s="19" t="s">
        <v>52</v>
      </c>
      <c r="C34" s="19"/>
      <c r="D34" s="19"/>
      <c r="E34" s="21">
        <v>32</v>
      </c>
      <c r="F34" s="94">
        <f t="shared" si="2"/>
        <v>0</v>
      </c>
      <c r="G34" s="749"/>
      <c r="H34" s="403"/>
      <c r="I34" s="120"/>
      <c r="J34" s="255"/>
      <c r="K34" s="255"/>
      <c r="L34" s="120"/>
      <c r="M34" s="188"/>
      <c r="N34" s="405"/>
      <c r="O34" s="353"/>
      <c r="P34" s="347"/>
      <c r="Q34" s="71"/>
      <c r="R34" s="462">
        <v>0</v>
      </c>
      <c r="S34" s="695"/>
      <c r="T34" s="478"/>
      <c r="U34" s="1010"/>
      <c r="V34" s="1010"/>
    </row>
    <row r="35" spans="1:22" s="14" customFormat="1">
      <c r="A35" s="11"/>
      <c r="B35" s="19" t="s">
        <v>36</v>
      </c>
      <c r="C35" s="19"/>
      <c r="D35" s="19"/>
      <c r="E35" s="21">
        <v>33</v>
      </c>
      <c r="F35" s="94">
        <f t="shared" si="2"/>
        <v>0</v>
      </c>
      <c r="G35" s="749"/>
      <c r="H35" s="403"/>
      <c r="I35" s="120"/>
      <c r="J35" s="255"/>
      <c r="K35" s="255"/>
      <c r="L35" s="120"/>
      <c r="M35" s="188"/>
      <c r="N35" s="405"/>
      <c r="O35" s="353"/>
      <c r="P35" s="347"/>
      <c r="Q35" s="71"/>
      <c r="R35" s="462">
        <v>303.20377000000002</v>
      </c>
      <c r="S35" s="695"/>
      <c r="T35" s="478"/>
      <c r="U35" s="1010"/>
      <c r="V35" s="1010"/>
    </row>
    <row r="36" spans="1:22" s="537" customFormat="1">
      <c r="A36" s="525"/>
      <c r="B36" s="526" t="s">
        <v>158</v>
      </c>
      <c r="C36" s="526"/>
      <c r="D36" s="526"/>
      <c r="E36" s="527">
        <v>34</v>
      </c>
      <c r="F36" s="528">
        <f t="shared" si="2"/>
        <v>0</v>
      </c>
      <c r="G36" s="754"/>
      <c r="H36" s="751"/>
      <c r="I36" s="625"/>
      <c r="J36" s="626"/>
      <c r="K36" s="626"/>
      <c r="L36" s="625"/>
      <c r="M36" s="624"/>
      <c r="N36" s="529"/>
      <c r="O36" s="538"/>
      <c r="P36" s="623"/>
      <c r="Q36" s="529"/>
      <c r="R36" s="462">
        <v>0</v>
      </c>
      <c r="S36" s="476"/>
      <c r="T36" s="488"/>
      <c r="U36" s="1020"/>
      <c r="V36" s="1020"/>
    </row>
    <row r="37" spans="1:22" s="14" customFormat="1">
      <c r="A37" s="11"/>
      <c r="B37" s="19" t="s">
        <v>54</v>
      </c>
      <c r="C37" s="19"/>
      <c r="D37" s="19"/>
      <c r="E37" s="21">
        <v>35</v>
      </c>
      <c r="F37" s="94">
        <f t="shared" si="2"/>
        <v>0</v>
      </c>
      <c r="G37" s="749"/>
      <c r="H37" s="403"/>
      <c r="I37" s="120"/>
      <c r="J37" s="255"/>
      <c r="K37" s="255"/>
      <c r="L37" s="120"/>
      <c r="M37" s="188"/>
      <c r="N37" s="405"/>
      <c r="O37" s="353"/>
      <c r="P37" s="347"/>
      <c r="Q37" s="71"/>
      <c r="R37" s="462">
        <v>11109.74829</v>
      </c>
      <c r="S37" s="695"/>
      <c r="T37" s="478"/>
      <c r="U37" s="1010"/>
      <c r="V37" s="1010"/>
    </row>
    <row r="38" spans="1:22" s="14" customFormat="1">
      <c r="A38" s="11"/>
      <c r="B38" s="19" t="s">
        <v>153</v>
      </c>
      <c r="C38" s="19"/>
      <c r="D38" s="19"/>
      <c r="E38" s="21">
        <v>36</v>
      </c>
      <c r="F38" s="94">
        <f t="shared" si="2"/>
        <v>0</v>
      </c>
      <c r="G38" s="749"/>
      <c r="H38" s="403"/>
      <c r="I38" s="120"/>
      <c r="J38" s="255"/>
      <c r="K38" s="255"/>
      <c r="L38" s="120"/>
      <c r="M38" s="188"/>
      <c r="N38" s="405"/>
      <c r="O38" s="353"/>
      <c r="P38" s="347"/>
      <c r="Q38" s="71"/>
      <c r="R38" s="462">
        <v>0</v>
      </c>
      <c r="S38" s="695"/>
      <c r="T38" s="478"/>
      <c r="U38" s="1010"/>
      <c r="V38" s="1010"/>
    </row>
    <row r="39" spans="1:22" s="14" customFormat="1">
      <c r="A39" s="11"/>
      <c r="B39" s="19" t="s">
        <v>55</v>
      </c>
      <c r="C39" s="19"/>
      <c r="D39" s="19"/>
      <c r="E39" s="21">
        <v>37</v>
      </c>
      <c r="F39" s="94">
        <f t="shared" si="2"/>
        <v>0</v>
      </c>
      <c r="G39" s="749"/>
      <c r="H39" s="403"/>
      <c r="I39" s="120"/>
      <c r="J39" s="255"/>
      <c r="K39" s="255"/>
      <c r="L39" s="120"/>
      <c r="M39" s="188"/>
      <c r="N39" s="405"/>
      <c r="O39" s="353"/>
      <c r="P39" s="347"/>
      <c r="Q39" s="71"/>
      <c r="R39" s="462">
        <v>0</v>
      </c>
      <c r="S39" s="695"/>
      <c r="T39" s="478"/>
      <c r="U39" s="1010"/>
      <c r="V39" s="1010"/>
    </row>
    <row r="40" spans="1:22" s="14" customFormat="1">
      <c r="A40" s="11"/>
      <c r="B40" s="19" t="s">
        <v>56</v>
      </c>
      <c r="C40" s="19"/>
      <c r="D40" s="19"/>
      <c r="E40" s="21">
        <v>38</v>
      </c>
      <c r="F40" s="94">
        <f t="shared" si="2"/>
        <v>0</v>
      </c>
      <c r="G40" s="749"/>
      <c r="H40" s="403"/>
      <c r="I40" s="120"/>
      <c r="J40" s="255"/>
      <c r="K40" s="255"/>
      <c r="L40" s="120"/>
      <c r="M40" s="188"/>
      <c r="N40" s="405"/>
      <c r="O40" s="353"/>
      <c r="P40" s="347"/>
      <c r="Q40" s="71"/>
      <c r="R40" s="462">
        <v>0</v>
      </c>
      <c r="S40" s="695"/>
      <c r="T40" s="478"/>
      <c r="U40" s="1010"/>
      <c r="V40" s="1010"/>
    </row>
    <row r="41" spans="1:22" s="537" customFormat="1">
      <c r="A41" s="525"/>
      <c r="B41" s="526" t="s">
        <v>161</v>
      </c>
      <c r="C41" s="526"/>
      <c r="D41" s="526"/>
      <c r="E41" s="527">
        <v>39</v>
      </c>
      <c r="F41" s="528">
        <f t="shared" si="2"/>
        <v>0</v>
      </c>
      <c r="G41" s="754"/>
      <c r="H41" s="751"/>
      <c r="I41" s="625"/>
      <c r="J41" s="626"/>
      <c r="K41" s="626"/>
      <c r="L41" s="625"/>
      <c r="M41" s="624"/>
      <c r="N41" s="529"/>
      <c r="O41" s="538"/>
      <c r="P41" s="623"/>
      <c r="Q41" s="529"/>
      <c r="R41" s="462">
        <v>0</v>
      </c>
      <c r="S41" s="476"/>
      <c r="T41" s="488"/>
      <c r="U41" s="1020"/>
      <c r="V41" s="1020"/>
    </row>
    <row r="42" spans="1:22" s="14" customFormat="1">
      <c r="A42" s="11"/>
      <c r="B42" s="19" t="s">
        <v>57</v>
      </c>
      <c r="C42" s="19"/>
      <c r="D42" s="19"/>
      <c r="E42" s="21">
        <v>40</v>
      </c>
      <c r="F42" s="94">
        <f t="shared" si="2"/>
        <v>0</v>
      </c>
      <c r="G42" s="749"/>
      <c r="H42" s="403"/>
      <c r="I42" s="120"/>
      <c r="J42" s="255"/>
      <c r="K42" s="255"/>
      <c r="L42" s="120"/>
      <c r="M42" s="188"/>
      <c r="N42" s="405"/>
      <c r="O42" s="353"/>
      <c r="P42" s="347"/>
      <c r="Q42" s="71"/>
      <c r="R42" s="462">
        <v>0</v>
      </c>
      <c r="S42" s="695"/>
      <c r="T42" s="478"/>
      <c r="U42" s="1010"/>
      <c r="V42" s="1010"/>
    </row>
    <row r="43" spans="1:22" s="14" customFormat="1">
      <c r="A43" s="11"/>
      <c r="B43" s="19" t="s">
        <v>58</v>
      </c>
      <c r="C43" s="19"/>
      <c r="D43" s="19"/>
      <c r="E43" s="21">
        <v>41</v>
      </c>
      <c r="F43" s="94">
        <f t="shared" si="2"/>
        <v>0</v>
      </c>
      <c r="G43" s="749"/>
      <c r="H43" s="403"/>
      <c r="I43" s="120"/>
      <c r="J43" s="255"/>
      <c r="K43" s="255"/>
      <c r="L43" s="120"/>
      <c r="M43" s="188"/>
      <c r="N43" s="405"/>
      <c r="O43" s="353"/>
      <c r="P43" s="347"/>
      <c r="Q43" s="71"/>
      <c r="R43" s="462">
        <v>3340.49352</v>
      </c>
      <c r="S43" s="695"/>
      <c r="T43" s="478"/>
      <c r="U43" s="1010"/>
      <c r="V43" s="1010"/>
    </row>
    <row r="44" spans="1:22" s="14" customFormat="1">
      <c r="A44" s="11"/>
      <c r="B44" s="19" t="s">
        <v>59</v>
      </c>
      <c r="C44" s="19"/>
      <c r="D44" s="19"/>
      <c r="E44" s="21">
        <v>42</v>
      </c>
      <c r="F44" s="94">
        <f t="shared" si="2"/>
        <v>4769</v>
      </c>
      <c r="G44" s="748"/>
      <c r="H44" s="403">
        <f>H3</f>
        <v>4769</v>
      </c>
      <c r="I44" s="120"/>
      <c r="J44" s="255"/>
      <c r="K44" s="255"/>
      <c r="L44" s="120"/>
      <c r="M44" s="188"/>
      <c r="N44" s="405"/>
      <c r="O44" s="353"/>
      <c r="P44" s="347"/>
      <c r="Q44" s="67"/>
      <c r="R44" s="462">
        <v>151.84568999999999</v>
      </c>
      <c r="S44" s="476" t="s">
        <v>206</v>
      </c>
      <c r="T44" s="478"/>
      <c r="U44" s="1010"/>
      <c r="V44" s="1010"/>
    </row>
    <row r="45" spans="1:22" s="14" customFormat="1" ht="14" thickBot="1">
      <c r="A45" s="24"/>
      <c r="B45" s="25" t="s">
        <v>47</v>
      </c>
      <c r="C45" s="25"/>
      <c r="D45" s="25"/>
      <c r="E45" s="26">
        <v>43</v>
      </c>
      <c r="F45" s="160">
        <f t="shared" si="2"/>
        <v>500</v>
      </c>
      <c r="G45" s="755">
        <v>500</v>
      </c>
      <c r="H45" s="752"/>
      <c r="I45" s="483"/>
      <c r="J45" s="484"/>
      <c r="K45" s="484"/>
      <c r="L45" s="483"/>
      <c r="M45" s="482"/>
      <c r="N45" s="160"/>
      <c r="O45" s="354"/>
      <c r="P45" s="348"/>
      <c r="Q45" s="67"/>
      <c r="R45" s="1179">
        <v>838.16192000000001</v>
      </c>
      <c r="S45" s="695"/>
      <c r="T45" s="478"/>
      <c r="U45" s="1010"/>
      <c r="V45" s="1010"/>
    </row>
    <row r="46" spans="1:22" s="14" customFormat="1" ht="12.75" hidden="1" customHeight="1" thickBot="1">
      <c r="A46" s="27" t="s">
        <v>60</v>
      </c>
      <c r="B46" s="28"/>
      <c r="C46" s="28"/>
      <c r="D46" s="28"/>
      <c r="E46" s="17">
        <v>44</v>
      </c>
      <c r="F46" s="161">
        <f>F29+F34+F38+F43+F44+F45-F4-F27</f>
        <v>200</v>
      </c>
      <c r="G46" s="510">
        <f>G29+G34+G38+G43+G45-G4-G27</f>
        <v>200</v>
      </c>
      <c r="H46" s="77">
        <f>H29+H34+H38+H43+H44+H45-H4-H27</f>
        <v>0</v>
      </c>
      <c r="I46" s="261">
        <f>I29+I34+I38+I43+I44+I45-I4-I27</f>
        <v>0</v>
      </c>
      <c r="J46" s="261">
        <f>J29+J34+J38+J43+J44+J45-J4-J27</f>
        <v>0</v>
      </c>
      <c r="K46" s="77">
        <f>K29+K34+K38+K43+K44+K45-K4-K27</f>
        <v>0</v>
      </c>
      <c r="L46" s="261"/>
      <c r="M46" s="77">
        <f>M29+M34+M38+M43+M44+M45-M4-M27</f>
        <v>0</v>
      </c>
      <c r="N46" s="161">
        <f>N29+N34+N38+N43+N44+N45+-N4-N27</f>
        <v>0</v>
      </c>
      <c r="O46" s="355">
        <f>O29+O34+O38+O43+O44+O45-O4-O27</f>
        <v>0</v>
      </c>
      <c r="P46" s="349"/>
      <c r="Q46" s="78">
        <f>Q29+Q34+Q38+Q43+Q44+Q45-Q4-Q27</f>
        <v>0</v>
      </c>
      <c r="R46" s="1227">
        <f>R29+R34+R38+R43+R44+R45-R4-R27</f>
        <v>287.6415299999988</v>
      </c>
      <c r="S46" s="695"/>
      <c r="T46" s="478"/>
      <c r="U46" s="1010"/>
      <c r="V46" s="1010"/>
    </row>
    <row r="47" spans="1:22" ht="14" thickBot="1">
      <c r="A47" s="22" t="s">
        <v>61</v>
      </c>
      <c r="B47" s="23"/>
      <c r="C47" s="23"/>
      <c r="D47" s="23"/>
      <c r="E47" s="10">
        <v>45</v>
      </c>
      <c r="F47" s="157">
        <f>F28-F3</f>
        <v>200</v>
      </c>
      <c r="G47" s="495">
        <f t="shared" ref="G47:O47" si="4">G28-G3</f>
        <v>200</v>
      </c>
      <c r="H47" s="99">
        <f t="shared" si="4"/>
        <v>0</v>
      </c>
      <c r="I47" s="52">
        <f t="shared" si="4"/>
        <v>0</v>
      </c>
      <c r="J47" s="246">
        <f t="shared" si="4"/>
        <v>0</v>
      </c>
      <c r="K47" s="246">
        <f>K28-K3</f>
        <v>0</v>
      </c>
      <c r="L47" s="52">
        <f t="shared" si="4"/>
        <v>0</v>
      </c>
      <c r="M47" s="51">
        <f t="shared" si="4"/>
        <v>0</v>
      </c>
      <c r="N47" s="157">
        <f>N28-N3</f>
        <v>0</v>
      </c>
      <c r="O47" s="404">
        <f t="shared" si="4"/>
        <v>0</v>
      </c>
      <c r="P47" s="346"/>
      <c r="Q47" s="53">
        <f>Q28-Q3</f>
        <v>0</v>
      </c>
      <c r="R47" s="1077">
        <f>R28-R3</f>
        <v>287.64152999999351</v>
      </c>
    </row>
    <row r="48" spans="1:22">
      <c r="A48" s="29"/>
      <c r="B48" s="29"/>
      <c r="C48" s="29"/>
      <c r="D48" s="29"/>
      <c r="E48" s="1300" t="s">
        <v>207</v>
      </c>
      <c r="F48" s="1302"/>
      <c r="G48" s="1302"/>
      <c r="H48" s="1299">
        <v>8969</v>
      </c>
      <c r="I48" s="1299">
        <v>1546</v>
      </c>
      <c r="J48" s="1299">
        <v>0</v>
      </c>
      <c r="K48" s="1299">
        <v>350</v>
      </c>
      <c r="L48" s="1299">
        <v>37</v>
      </c>
    </row>
    <row r="49" spans="2:22" s="34" customFormat="1" ht="11.25" hidden="1" customHeight="1">
      <c r="B49" s="653" t="s">
        <v>164</v>
      </c>
      <c r="C49" s="276"/>
      <c r="D49" s="276"/>
      <c r="E49" s="690"/>
      <c r="F49" s="668"/>
      <c r="G49" s="276"/>
      <c r="H49" s="192"/>
      <c r="I49" s="192"/>
      <c r="J49" s="192"/>
      <c r="K49" s="192"/>
      <c r="L49" s="192"/>
      <c r="M49" s="276"/>
      <c r="N49" s="276"/>
      <c r="O49" s="687"/>
      <c r="P49" s="682"/>
      <c r="Q49" s="672" t="e">
        <f>O49/titl!$H$16*12</f>
        <v>#DIV/0!</v>
      </c>
      <c r="S49" s="695"/>
      <c r="T49" s="478"/>
      <c r="U49" s="449"/>
      <c r="V49" s="449"/>
    </row>
    <row r="50" spans="2:22" s="34" customFormat="1" ht="11.25" hidden="1" customHeight="1">
      <c r="B50" s="691" t="s">
        <v>165</v>
      </c>
      <c r="C50" s="192"/>
      <c r="D50" s="192"/>
      <c r="E50" s="692"/>
      <c r="F50" s="669"/>
      <c r="G50" s="192"/>
      <c r="H50" s="192"/>
      <c r="I50" s="192"/>
      <c r="J50" s="192"/>
      <c r="K50" s="192"/>
      <c r="L50" s="192"/>
      <c r="M50" s="192"/>
      <c r="N50" s="192"/>
      <c r="O50" s="466">
        <f>O43+O45-O49</f>
        <v>0</v>
      </c>
      <c r="P50" s="683"/>
      <c r="Q50" s="673" t="e">
        <f>O50/titl!$H$16*12</f>
        <v>#DIV/0!</v>
      </c>
      <c r="S50" s="695"/>
      <c r="T50" s="478"/>
      <c r="U50" s="449"/>
      <c r="V50" s="449"/>
    </row>
    <row r="51" spans="2:22" s="34" customFormat="1" ht="11.25" hidden="1" customHeight="1">
      <c r="B51" s="691" t="s">
        <v>166</v>
      </c>
      <c r="C51" s="192"/>
      <c r="D51" s="192"/>
      <c r="E51" s="692"/>
      <c r="F51" s="669"/>
      <c r="G51" s="192"/>
      <c r="H51" s="192"/>
      <c r="I51" s="192"/>
      <c r="J51" s="192"/>
      <c r="K51" s="192"/>
      <c r="L51" s="192"/>
      <c r="M51" s="192"/>
      <c r="N51" s="192"/>
      <c r="O51" s="84"/>
      <c r="P51" s="683"/>
      <c r="Q51" s="673" t="e">
        <f>O51/titl!$H$16*12</f>
        <v>#DIV/0!</v>
      </c>
      <c r="S51" s="695"/>
      <c r="T51" s="478"/>
      <c r="U51" s="449"/>
      <c r="V51" s="449"/>
    </row>
    <row r="52" spans="2:22" s="34" customFormat="1" ht="11.25" hidden="1" customHeight="1">
      <c r="B52" s="691" t="s">
        <v>167</v>
      </c>
      <c r="C52" s="192"/>
      <c r="D52" s="192"/>
      <c r="E52" s="692"/>
      <c r="F52" s="669"/>
      <c r="G52" s="192"/>
      <c r="H52" s="192"/>
      <c r="I52" s="192"/>
      <c r="J52" s="192"/>
      <c r="K52" s="192"/>
      <c r="L52" s="192"/>
      <c r="M52" s="192"/>
      <c r="N52" s="192"/>
      <c r="O52" s="466">
        <f>O50+O51</f>
        <v>0</v>
      </c>
      <c r="P52" s="683"/>
      <c r="Q52" s="673" t="e">
        <f>O52/titl!$H$16*12</f>
        <v>#DIV/0!</v>
      </c>
      <c r="S52" s="695"/>
      <c r="T52" s="478"/>
      <c r="U52" s="449"/>
      <c r="V52" s="449"/>
    </row>
    <row r="53" spans="2:22" s="34" customFormat="1" ht="12" hidden="1" customHeight="1" thickBot="1">
      <c r="B53" s="693" t="s">
        <v>168</v>
      </c>
      <c r="C53" s="671"/>
      <c r="D53" s="671"/>
      <c r="E53" s="694"/>
      <c r="F53" s="670"/>
      <c r="G53" s="671"/>
      <c r="H53" s="671"/>
      <c r="I53" s="671"/>
      <c r="J53" s="671"/>
      <c r="K53" s="671"/>
      <c r="L53" s="671"/>
      <c r="M53" s="671"/>
      <c r="N53" s="671"/>
      <c r="O53" s="686">
        <f>O52*4%</f>
        <v>0</v>
      </c>
      <c r="P53" s="679"/>
      <c r="Q53" s="674" t="e">
        <f>O53/titl!$H$16*12</f>
        <v>#DIV/0!</v>
      </c>
      <c r="S53" s="695"/>
      <c r="T53" s="478"/>
      <c r="U53" s="449"/>
      <c r="V53" s="449"/>
    </row>
    <row r="54" spans="2:22">
      <c r="H54" s="198"/>
    </row>
    <row r="55" spans="2:22">
      <c r="H55" s="198"/>
    </row>
  </sheetData>
  <mergeCells count="3">
    <mergeCell ref="A1:D1"/>
    <mergeCell ref="H1:M1"/>
    <mergeCell ref="C2:D2"/>
  </mergeCells>
  <phoneticPr fontId="0" type="noConversion"/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85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AC54"/>
  <sheetViews>
    <sheetView showGridLines="0" tabSelected="1" workbookViewId="0">
      <selection activeCell="Z4" sqref="Z4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6" width="11.42578125" style="14" customWidth="1"/>
    <col min="7" max="7" width="11.140625" style="14" customWidth="1"/>
    <col min="8" max="8" width="11.5703125" style="187" customWidth="1"/>
    <col min="9" max="9" width="5.140625" hidden="1" customWidth="1"/>
    <col min="10" max="10" width="10.5703125" style="34" customWidth="1"/>
    <col min="11" max="11" width="7.42578125" style="34" customWidth="1"/>
    <col min="12" max="16" width="6.42578125" style="34" customWidth="1"/>
    <col min="17" max="17" width="10.5703125" style="34" hidden="1" customWidth="1"/>
    <col min="18" max="18" width="10" style="334" customWidth="1"/>
    <col min="19" max="19" width="7.28515625" style="334" hidden="1" customWidth="1"/>
    <col min="20" max="20" width="9.140625" style="995" hidden="1" customWidth="1"/>
    <col min="21" max="25" width="9.140625" style="994" hidden="1" customWidth="1"/>
  </cols>
  <sheetData>
    <row r="1" spans="1:26" ht="15.75" customHeight="1">
      <c r="A1" s="1319" t="s">
        <v>198</v>
      </c>
      <c r="B1" s="1320"/>
      <c r="C1" s="1320"/>
      <c r="D1" s="1321"/>
      <c r="E1" s="162"/>
      <c r="F1" s="170"/>
      <c r="G1" s="165"/>
      <c r="H1" s="180" t="s">
        <v>0</v>
      </c>
      <c r="I1" s="2" t="s">
        <v>1</v>
      </c>
      <c r="J1" s="41" t="s">
        <v>2</v>
      </c>
      <c r="K1" s="1322" t="s">
        <v>3</v>
      </c>
      <c r="L1" s="1323"/>
      <c r="M1" s="1323"/>
      <c r="N1" s="1323"/>
      <c r="O1" s="1323"/>
      <c r="P1" s="1324"/>
      <c r="Q1" s="42" t="s">
        <v>4</v>
      </c>
      <c r="R1" s="990" t="s">
        <v>163</v>
      </c>
      <c r="S1" s="334" t="s">
        <v>150</v>
      </c>
      <c r="T1" s="995" t="s">
        <v>162</v>
      </c>
    </row>
    <row r="2" spans="1:26" s="7" customFormat="1" ht="14" thickBot="1">
      <c r="A2" s="3" t="s">
        <v>122</v>
      </c>
      <c r="B2" s="4"/>
      <c r="C2" s="1325" t="s">
        <v>114</v>
      </c>
      <c r="D2" s="1326"/>
      <c r="E2" s="163" t="s">
        <v>5</v>
      </c>
      <c r="F2" s="176" t="s">
        <v>115</v>
      </c>
      <c r="G2" s="177" t="s">
        <v>27</v>
      </c>
      <c r="H2" s="181">
        <v>2014</v>
      </c>
      <c r="I2" s="6" t="s">
        <v>7</v>
      </c>
      <c r="J2" s="43" t="s">
        <v>8</v>
      </c>
      <c r="K2" s="44" t="s">
        <v>9</v>
      </c>
      <c r="L2" s="45" t="s">
        <v>10</v>
      </c>
      <c r="M2" s="45" t="s">
        <v>11</v>
      </c>
      <c r="N2" s="1229" t="s">
        <v>204</v>
      </c>
      <c r="O2" s="45" t="s">
        <v>121</v>
      </c>
      <c r="P2" s="45" t="s">
        <v>12</v>
      </c>
      <c r="Q2" s="46">
        <v>2011</v>
      </c>
      <c r="R2" s="991">
        <v>2013</v>
      </c>
      <c r="S2" s="334"/>
      <c r="T2" s="995"/>
      <c r="U2" s="994"/>
      <c r="V2" s="994"/>
      <c r="W2" s="994"/>
      <c r="X2" s="994"/>
      <c r="Y2" s="994"/>
    </row>
    <row r="3" spans="1:26" ht="14" thickBot="1">
      <c r="A3" s="8" t="s">
        <v>13</v>
      </c>
      <c r="B3" s="9"/>
      <c r="C3" s="9"/>
      <c r="D3" s="9"/>
      <c r="E3" s="132">
        <v>1</v>
      </c>
      <c r="F3" s="171">
        <f>SUM(F5:F27)</f>
        <v>3821239.3629999999</v>
      </c>
      <c r="G3" s="166">
        <f>SUM(G5:G27)</f>
        <v>2299934</v>
      </c>
      <c r="H3" s="133">
        <f>SUM(H5:H27)</f>
        <v>6121173.3629999999</v>
      </c>
      <c r="I3" s="50">
        <f t="shared" ref="I3:Q3" si="0">SUM(I5:I27)</f>
        <v>0</v>
      </c>
      <c r="J3" s="51">
        <f t="shared" si="0"/>
        <v>5636677.4220000003</v>
      </c>
      <c r="K3" s="52">
        <f t="shared" si="0"/>
        <v>153331</v>
      </c>
      <c r="L3" s="52">
        <f t="shared" si="0"/>
        <v>252095.94100000002</v>
      </c>
      <c r="M3" s="52">
        <f t="shared" si="0"/>
        <v>3746</v>
      </c>
      <c r="N3" s="52">
        <f>SUM(N5:N27)</f>
        <v>21407</v>
      </c>
      <c r="O3" s="52">
        <f>SUM(O5:O27)</f>
        <v>21407</v>
      </c>
      <c r="P3" s="51">
        <f t="shared" si="0"/>
        <v>53916</v>
      </c>
      <c r="Q3" s="53">
        <f t="shared" si="0"/>
        <v>2299934</v>
      </c>
      <c r="R3" s="53">
        <f>SUM(R5:R27)</f>
        <v>6069078.4993299982</v>
      </c>
      <c r="U3" s="995"/>
      <c r="Z3" s="415">
        <f>SUM(K3:P3)</f>
        <v>505902.94099999999</v>
      </c>
    </row>
    <row r="4" spans="1:26" s="14" customFormat="1">
      <c r="A4" s="11" t="s">
        <v>14</v>
      </c>
      <c r="B4" s="12" t="s">
        <v>15</v>
      </c>
      <c r="C4" s="12"/>
      <c r="D4" s="12"/>
      <c r="E4" s="164">
        <v>2</v>
      </c>
      <c r="F4" s="172">
        <f>SUM(F5:F15)</f>
        <v>2384805.5349999997</v>
      </c>
      <c r="G4" s="54">
        <f>SUM(G5:G15)</f>
        <v>1233687</v>
      </c>
      <c r="H4" s="182">
        <f>SUM(H5:H15)</f>
        <v>3618492.5349999997</v>
      </c>
      <c r="I4" s="54">
        <f t="shared" ref="I4:P4" si="1">SUM(I5:I15)</f>
        <v>0</v>
      </c>
      <c r="J4" s="55">
        <f t="shared" si="1"/>
        <v>3354078.1380000003</v>
      </c>
      <c r="K4" s="56">
        <f t="shared" si="1"/>
        <v>152851</v>
      </c>
      <c r="L4" s="56">
        <f t="shared" si="1"/>
        <v>32494.396999999997</v>
      </c>
      <c r="M4" s="56">
        <f t="shared" si="1"/>
        <v>3746</v>
      </c>
      <c r="N4" s="56">
        <f>SUM(N5:N15)</f>
        <v>21407</v>
      </c>
      <c r="O4" s="56">
        <f>SUM(O5:O15)</f>
        <v>21407</v>
      </c>
      <c r="P4" s="55">
        <f t="shared" si="1"/>
        <v>53916</v>
      </c>
      <c r="Q4" s="57">
        <f>'fak plan'!X5+'ostatni plan'!AA5</f>
        <v>275955</v>
      </c>
      <c r="R4" s="57">
        <f>'fak plan'!Y5+'ostatni plan'!AB5</f>
        <v>1437424.4659799999</v>
      </c>
      <c r="S4" s="334"/>
      <c r="T4" s="995"/>
      <c r="U4" s="994"/>
      <c r="V4" s="994"/>
      <c r="W4" s="994"/>
      <c r="X4" s="994"/>
      <c r="Y4" s="994"/>
    </row>
    <row r="5" spans="1:26" s="14" customFormat="1">
      <c r="A5" s="11"/>
      <c r="B5" s="15"/>
      <c r="C5" s="15" t="s">
        <v>16</v>
      </c>
      <c r="D5" s="16" t="s">
        <v>17</v>
      </c>
      <c r="E5" s="129">
        <v>3</v>
      </c>
      <c r="F5" s="173">
        <f>'fak plan'!O5</f>
        <v>1159575</v>
      </c>
      <c r="G5" s="167">
        <f>'ostatni plan'!R5</f>
        <v>275955</v>
      </c>
      <c r="H5" s="183">
        <f>SUM(F5:G5)</f>
        <v>1435530</v>
      </c>
      <c r="I5" s="58"/>
      <c r="J5" s="124">
        <f>'fak plan'!Q5+'ostatni plan'!T5</f>
        <v>1388389</v>
      </c>
      <c r="K5" s="124">
        <f>'fak plan'!R5+'ostatni plan'!U5</f>
        <v>40077</v>
      </c>
      <c r="L5" s="96">
        <f>'fak plan'!S5+'ostatni plan'!V5</f>
        <v>6587</v>
      </c>
      <c r="M5" s="96">
        <f>'fak plan'!T5+'ostatni plan'!W5</f>
        <v>427</v>
      </c>
      <c r="N5" s="96">
        <f>'fak plan'!V5+'ostatni plan'!Y5</f>
        <v>50</v>
      </c>
      <c r="O5" s="96">
        <f>'fak plan'!V5+'ostatni plan'!Y5</f>
        <v>50</v>
      </c>
      <c r="P5" s="179">
        <f>'fak plan'!W5+'ostatni plan'!Z5</f>
        <v>0</v>
      </c>
      <c r="Q5" s="125">
        <f>'fak plan'!X5+'ostatni plan'!AA5</f>
        <v>275955</v>
      </c>
      <c r="R5" s="125">
        <f>'fak plan'!Y5+'ostatni plan'!AB5</f>
        <v>1437424.4659799999</v>
      </c>
      <c r="S5" s="334"/>
      <c r="T5" s="995"/>
      <c r="U5" s="994"/>
      <c r="V5" s="994"/>
      <c r="W5" s="994"/>
      <c r="X5" s="994"/>
      <c r="Y5" s="994"/>
    </row>
    <row r="6" spans="1:26" s="14" customFormat="1">
      <c r="A6" s="11"/>
      <c r="B6" s="15"/>
      <c r="C6" s="15"/>
      <c r="D6" s="16" t="s">
        <v>18</v>
      </c>
      <c r="E6" s="129">
        <v>4</v>
      </c>
      <c r="F6" s="174">
        <f>'fak plan'!O6</f>
        <v>51668</v>
      </c>
      <c r="G6" s="168">
        <f>'ostatni plan'!R6</f>
        <v>14493</v>
      </c>
      <c r="H6" s="184">
        <f t="shared" ref="H6:H45" si="2">SUM(F6:G6)</f>
        <v>66161</v>
      </c>
      <c r="I6" s="58"/>
      <c r="J6" s="59">
        <f>'fak plan'!Q6+'ostatni plan'!T6</f>
        <v>61591</v>
      </c>
      <c r="K6" s="59">
        <f>'fak plan'!R6+'ostatni plan'!U6</f>
        <v>562</v>
      </c>
      <c r="L6" s="60">
        <f>'fak plan'!S6+'ostatni plan'!V6</f>
        <v>1600</v>
      </c>
      <c r="M6" s="60">
        <f>'fak plan'!T6+'ostatni plan'!W6</f>
        <v>2408</v>
      </c>
      <c r="N6" s="60">
        <f>'fak plan'!V6+'ostatni plan'!Y6</f>
        <v>0</v>
      </c>
      <c r="O6" s="60">
        <f>'fak plan'!V6+'ostatni plan'!Y6</f>
        <v>0</v>
      </c>
      <c r="P6" s="61">
        <f>'fak plan'!W6+'ostatni plan'!Z6</f>
        <v>0</v>
      </c>
      <c r="Q6" s="125">
        <f>'fak plan'!X6+'ostatni plan'!AA6</f>
        <v>14493</v>
      </c>
      <c r="R6" s="125">
        <f>'fak plan'!Y6+'ostatni plan'!AB6</f>
        <v>63663.366449999987</v>
      </c>
      <c r="S6" s="1014">
        <f>SUM(K3:P3)</f>
        <v>505902.94099999999</v>
      </c>
      <c r="T6" s="995"/>
      <c r="U6" s="994"/>
      <c r="V6" s="994"/>
      <c r="W6" s="994"/>
      <c r="X6" s="994"/>
      <c r="Y6" s="994"/>
    </row>
    <row r="7" spans="1:26" s="14" customFormat="1">
      <c r="A7" s="11"/>
      <c r="B7" s="15"/>
      <c r="C7" s="15"/>
      <c r="D7" s="16" t="s">
        <v>19</v>
      </c>
      <c r="E7" s="129">
        <v>5</v>
      </c>
      <c r="F7" s="174">
        <f>'fak plan'!O7</f>
        <v>404176.83</v>
      </c>
      <c r="G7" s="168">
        <f>'ostatni plan'!R7</f>
        <v>97427</v>
      </c>
      <c r="H7" s="184">
        <f t="shared" si="2"/>
        <v>501603.83</v>
      </c>
      <c r="I7" s="58"/>
      <c r="J7" s="59">
        <f>'fak plan'!Q7+'ostatni plan'!T7</f>
        <v>482506.83</v>
      </c>
      <c r="K7" s="59">
        <f>'fak plan'!R7+'ostatni plan'!U7</f>
        <v>14077</v>
      </c>
      <c r="L7" s="60">
        <f>'fak plan'!S7+'ostatni plan'!V7</f>
        <v>2309</v>
      </c>
      <c r="M7" s="60">
        <f>'fak plan'!T7+'ostatni plan'!W7</f>
        <v>911</v>
      </c>
      <c r="N7" s="60">
        <f>'fak plan'!V7+'ostatni plan'!Y7</f>
        <v>1800</v>
      </c>
      <c r="O7" s="60">
        <f>'fak plan'!V7+'ostatni plan'!Y7</f>
        <v>1800</v>
      </c>
      <c r="P7" s="61">
        <f>'fak plan'!W7+'ostatni plan'!Z7</f>
        <v>0</v>
      </c>
      <c r="Q7" s="125">
        <f>'fak plan'!X7+'ostatni plan'!AA7</f>
        <v>97427</v>
      </c>
      <c r="R7" s="125">
        <f>'fak plan'!Y7+'ostatni plan'!AB7</f>
        <v>494978.6667099999</v>
      </c>
      <c r="S7" s="334"/>
      <c r="T7" s="995"/>
      <c r="U7" s="994"/>
      <c r="V7" s="994"/>
      <c r="W7" s="994"/>
      <c r="X7" s="994"/>
      <c r="Y7" s="994"/>
    </row>
    <row r="8" spans="1:26" s="14" customFormat="1">
      <c r="A8" s="11"/>
      <c r="B8" s="15"/>
      <c r="C8" s="15"/>
      <c r="D8" s="16" t="s">
        <v>20</v>
      </c>
      <c r="E8" s="129">
        <v>6</v>
      </c>
      <c r="F8" s="174">
        <f>'fak plan'!O8</f>
        <v>115381</v>
      </c>
      <c r="G8" s="168">
        <f>'ostatni plan'!R8</f>
        <v>58519</v>
      </c>
      <c r="H8" s="184">
        <f t="shared" si="2"/>
        <v>173900</v>
      </c>
      <c r="I8" s="58"/>
      <c r="J8" s="59">
        <f>'fak plan'!Q8+'ostatni plan'!T8</f>
        <v>143272</v>
      </c>
      <c r="K8" s="59">
        <f>'fak plan'!R8+'ostatni plan'!U8</f>
        <v>30584</v>
      </c>
      <c r="L8" s="60">
        <f>'fak plan'!S8+'ostatni plan'!V8</f>
        <v>44</v>
      </c>
      <c r="M8" s="60">
        <f>'fak plan'!T8+'ostatni plan'!W8</f>
        <v>0</v>
      </c>
      <c r="N8" s="60">
        <f>'fak plan'!V8+'ostatni plan'!Y8</f>
        <v>0</v>
      </c>
      <c r="O8" s="60">
        <f>'fak plan'!V8+'ostatni plan'!Y8</f>
        <v>0</v>
      </c>
      <c r="P8" s="61">
        <f>'fak plan'!W8+'ostatni plan'!Z8</f>
        <v>0</v>
      </c>
      <c r="Q8" s="125">
        <f>'fak plan'!X8+'ostatni plan'!AA8</f>
        <v>58519</v>
      </c>
      <c r="R8" s="125">
        <f>'fak plan'!Y8+'ostatni plan'!AB8</f>
        <v>154508.72249000001</v>
      </c>
      <c r="S8" s="334"/>
      <c r="T8" s="995"/>
      <c r="U8" s="994"/>
      <c r="V8" s="994"/>
      <c r="W8" s="994"/>
      <c r="X8" s="994"/>
      <c r="Y8" s="994"/>
    </row>
    <row r="9" spans="1:26" s="14" customFormat="1">
      <c r="A9" s="11"/>
      <c r="B9" s="15"/>
      <c r="C9" s="15"/>
      <c r="D9" s="16" t="s">
        <v>21</v>
      </c>
      <c r="E9" s="129">
        <v>7</v>
      </c>
      <c r="F9" s="174">
        <f>'fak plan'!O9</f>
        <v>37308</v>
      </c>
      <c r="G9" s="168">
        <f>'ostatni plan'!R9</f>
        <v>28967</v>
      </c>
      <c r="H9" s="184">
        <f t="shared" si="2"/>
        <v>66275</v>
      </c>
      <c r="I9" s="58"/>
      <c r="J9" s="59">
        <f>'fak plan'!Q9+'ostatni plan'!T9</f>
        <v>58075</v>
      </c>
      <c r="K9" s="59">
        <f>'fak plan'!R9+'ostatni plan'!U9</f>
        <v>8153</v>
      </c>
      <c r="L9" s="60">
        <f>'fak plan'!S9+'ostatni plan'!V9</f>
        <v>47</v>
      </c>
      <c r="M9" s="60">
        <f>'fak plan'!T9+'ostatni plan'!W9</f>
        <v>0</v>
      </c>
      <c r="N9" s="60">
        <f>'fak plan'!V9+'ostatni plan'!Y9</f>
        <v>0</v>
      </c>
      <c r="O9" s="60">
        <f>'fak plan'!V9+'ostatni plan'!Y9</f>
        <v>0</v>
      </c>
      <c r="P9" s="61">
        <f>'fak plan'!W9+'ostatni plan'!Z9</f>
        <v>0</v>
      </c>
      <c r="Q9" s="125">
        <f>'fak plan'!X9+'ostatni plan'!AA9</f>
        <v>28967</v>
      </c>
      <c r="R9" s="125">
        <f>'fak plan'!Y9+'ostatni plan'!AB9</f>
        <v>62437.001690000005</v>
      </c>
      <c r="S9" s="334"/>
      <c r="T9" s="995"/>
      <c r="U9" s="994"/>
      <c r="V9" s="994"/>
      <c r="W9" s="994"/>
      <c r="X9" s="994"/>
      <c r="Y9" s="994"/>
    </row>
    <row r="10" spans="1:26" s="14" customFormat="1">
      <c r="A10" s="11"/>
      <c r="B10" s="15"/>
      <c r="C10" s="15"/>
      <c r="D10" s="16" t="s">
        <v>22</v>
      </c>
      <c r="E10" s="129">
        <v>8</v>
      </c>
      <c r="F10" s="174">
        <f>'fak plan'!O10</f>
        <v>83975</v>
      </c>
      <c r="G10" s="168">
        <f>'ostatni plan'!R10</f>
        <v>63914</v>
      </c>
      <c r="H10" s="184">
        <f t="shared" si="2"/>
        <v>147889</v>
      </c>
      <c r="I10" s="58"/>
      <c r="J10" s="59">
        <f>'fak plan'!Q10+'ostatni plan'!T10</f>
        <v>128096</v>
      </c>
      <c r="K10" s="59">
        <f>'fak plan'!R10+'ostatni plan'!U10</f>
        <v>16347</v>
      </c>
      <c r="L10" s="60">
        <f>'fak plan'!S10+'ostatni plan'!V10</f>
        <v>3446</v>
      </c>
      <c r="M10" s="60">
        <f>'fak plan'!T10+'ostatni plan'!W10</f>
        <v>0</v>
      </c>
      <c r="N10" s="60">
        <f>'fak plan'!V10+'ostatni plan'!Y10</f>
        <v>0</v>
      </c>
      <c r="O10" s="60">
        <f>'fak plan'!V10+'ostatni plan'!Y10</f>
        <v>0</v>
      </c>
      <c r="P10" s="61">
        <f>'fak plan'!W10+'ostatni plan'!Z10</f>
        <v>0</v>
      </c>
      <c r="Q10" s="125">
        <f>'fak plan'!X10+'ostatni plan'!AA10</f>
        <v>63914</v>
      </c>
      <c r="R10" s="125">
        <f>'fak plan'!Y10+'ostatni plan'!AB10</f>
        <v>148621.19638000001</v>
      </c>
      <c r="S10" s="334"/>
      <c r="T10" s="995"/>
      <c r="U10" s="994"/>
      <c r="V10" s="994"/>
      <c r="W10" s="994"/>
      <c r="X10" s="994"/>
      <c r="Y10" s="994"/>
    </row>
    <row r="11" spans="1:26" s="14" customFormat="1">
      <c r="A11" s="11"/>
      <c r="B11" s="15"/>
      <c r="C11" s="15"/>
      <c r="D11" s="16" t="s">
        <v>23</v>
      </c>
      <c r="E11" s="129">
        <v>9</v>
      </c>
      <c r="F11" s="174">
        <f>'fak plan'!O11</f>
        <v>119096.42</v>
      </c>
      <c r="G11" s="168">
        <f>'ostatni plan'!R11</f>
        <v>137259</v>
      </c>
      <c r="H11" s="184">
        <f t="shared" si="2"/>
        <v>256355.41999999998</v>
      </c>
      <c r="I11" s="58"/>
      <c r="J11" s="59">
        <f>'fak plan'!Q11+'ostatni plan'!T11</f>
        <v>230878.96100000001</v>
      </c>
      <c r="K11" s="59">
        <f>'fak plan'!R11+'ostatni plan'!U11</f>
        <v>16368</v>
      </c>
      <c r="L11" s="60">
        <f>'fak plan'!S11+'ostatni plan'!V11</f>
        <v>9008.4589999999989</v>
      </c>
      <c r="M11" s="60">
        <f>'fak plan'!T11+'ostatni plan'!W11</f>
        <v>0</v>
      </c>
      <c r="N11" s="60">
        <f>'fak plan'!V11+'ostatni plan'!Y11</f>
        <v>100</v>
      </c>
      <c r="O11" s="60">
        <f>'fak plan'!V11+'ostatni plan'!Y11</f>
        <v>100</v>
      </c>
      <c r="P11" s="61">
        <f>'fak plan'!W11+'ostatni plan'!Z11</f>
        <v>0</v>
      </c>
      <c r="Q11" s="125">
        <f>'fak plan'!X11+'ostatni plan'!AA11</f>
        <v>137259</v>
      </c>
      <c r="R11" s="125">
        <f>'fak plan'!Y11+'ostatni plan'!AB11</f>
        <v>242952.65587000002</v>
      </c>
      <c r="S11" s="334"/>
      <c r="T11" s="995"/>
      <c r="U11" s="994"/>
      <c r="V11" s="994"/>
      <c r="W11" s="994"/>
      <c r="X11" s="994"/>
      <c r="Y11" s="994"/>
    </row>
    <row r="12" spans="1:26" s="14" customFormat="1">
      <c r="A12" s="11"/>
      <c r="B12" s="15"/>
      <c r="C12" s="15"/>
      <c r="D12" s="16" t="s">
        <v>24</v>
      </c>
      <c r="E12" s="129">
        <v>10</v>
      </c>
      <c r="F12" s="174">
        <f>'fak plan'!O12</f>
        <v>22323.289000000001</v>
      </c>
      <c r="G12" s="168">
        <f>'ostatni plan'!R12</f>
        <v>6265</v>
      </c>
      <c r="H12" s="184">
        <f t="shared" si="2"/>
        <v>28588.289000000001</v>
      </c>
      <c r="I12" s="58"/>
      <c r="J12" s="59">
        <f>'fak plan'!Q12+'ostatni plan'!T12</f>
        <v>26769.289000000001</v>
      </c>
      <c r="K12" s="59">
        <f>'fak plan'!R12+'ostatni plan'!U12</f>
        <v>102</v>
      </c>
      <c r="L12" s="60">
        <f>'fak plan'!S12+'ostatni plan'!V12</f>
        <v>1717</v>
      </c>
      <c r="M12" s="60">
        <f>'fak plan'!T12+'ostatni plan'!W12</f>
        <v>0</v>
      </c>
      <c r="N12" s="60">
        <f>'fak plan'!V12+'ostatni plan'!Y12</f>
        <v>0</v>
      </c>
      <c r="O12" s="60">
        <f>'fak plan'!V12+'ostatni plan'!Y12</f>
        <v>0</v>
      </c>
      <c r="P12" s="61">
        <f>'fak plan'!W12+'ostatni plan'!Z12</f>
        <v>0</v>
      </c>
      <c r="Q12" s="125">
        <f>'fak plan'!X12+'ostatni plan'!AA12</f>
        <v>6265</v>
      </c>
      <c r="R12" s="125">
        <f>'fak plan'!Y12+'ostatni plan'!AB12</f>
        <v>25044.008879999998</v>
      </c>
      <c r="S12" s="334"/>
      <c r="T12" s="995"/>
      <c r="U12" s="994"/>
      <c r="V12" s="994"/>
      <c r="W12" s="994"/>
      <c r="X12" s="994"/>
      <c r="Y12" s="994"/>
    </row>
    <row r="13" spans="1:26" s="14" customFormat="1">
      <c r="A13" s="11"/>
      <c r="B13" s="15"/>
      <c r="C13" s="15"/>
      <c r="D13" s="16" t="s">
        <v>25</v>
      </c>
      <c r="E13" s="129">
        <v>11</v>
      </c>
      <c r="F13" s="174">
        <f>'fak plan'!O13</f>
        <v>195737</v>
      </c>
      <c r="G13" s="168">
        <f>'ostatni plan'!R13</f>
        <v>357122</v>
      </c>
      <c r="H13" s="184">
        <f t="shared" si="2"/>
        <v>552859</v>
      </c>
      <c r="I13" s="58"/>
      <c r="J13" s="59">
        <f>'fak plan'!Q13+'ostatni plan'!T13</f>
        <v>548871</v>
      </c>
      <c r="K13" s="59">
        <f>'fak plan'!R13+'ostatni plan'!U13</f>
        <v>3988</v>
      </c>
      <c r="L13" s="60">
        <f>'fak plan'!S13+'ostatni plan'!V13</f>
        <v>0</v>
      </c>
      <c r="M13" s="60">
        <f>'fak plan'!T13+'ostatni plan'!W13</f>
        <v>0</v>
      </c>
      <c r="N13" s="60">
        <f>'fak plan'!V13+'ostatni plan'!Y13</f>
        <v>0</v>
      </c>
      <c r="O13" s="60">
        <f>'fak plan'!V13+'ostatni plan'!Y13</f>
        <v>0</v>
      </c>
      <c r="P13" s="61">
        <f>'fak plan'!W13+'ostatni plan'!Z13</f>
        <v>0</v>
      </c>
      <c r="Q13" s="125">
        <f>'fak plan'!X13+'ostatni plan'!AA13</f>
        <v>357122</v>
      </c>
      <c r="R13" s="125">
        <f>'fak plan'!Y13+'ostatni plan'!AB13</f>
        <v>529523.97112999996</v>
      </c>
      <c r="S13" s="334"/>
      <c r="T13" s="995"/>
      <c r="U13" s="994"/>
      <c r="V13" s="994"/>
      <c r="W13" s="994"/>
      <c r="X13" s="994"/>
      <c r="Y13" s="994"/>
    </row>
    <row r="14" spans="1:26" s="14" customFormat="1">
      <c r="A14" s="11"/>
      <c r="B14" s="15"/>
      <c r="C14" s="15"/>
      <c r="D14" s="16" t="s">
        <v>26</v>
      </c>
      <c r="E14" s="129">
        <v>12</v>
      </c>
      <c r="F14" s="174">
        <f>'fak plan'!O14</f>
        <v>63596.5</v>
      </c>
      <c r="G14" s="168">
        <f>'ostatni plan'!R14</f>
        <v>104079</v>
      </c>
      <c r="H14" s="184">
        <f t="shared" si="2"/>
        <v>167675.5</v>
      </c>
      <c r="I14" s="58"/>
      <c r="J14" s="59">
        <f>'fak plan'!Q14+'ostatni plan'!T14</f>
        <v>112909.5</v>
      </c>
      <c r="K14" s="59">
        <f>'fak plan'!R14+'ostatni plan'!U14</f>
        <v>0</v>
      </c>
      <c r="L14" s="60">
        <f>'fak plan'!S14+'ostatni plan'!V14</f>
        <v>850</v>
      </c>
      <c r="M14" s="60">
        <f>'fak plan'!T14+'ostatni plan'!W14</f>
        <v>0</v>
      </c>
      <c r="N14" s="60">
        <f>'fak plan'!V14+'ostatni plan'!Y14</f>
        <v>0</v>
      </c>
      <c r="O14" s="60">
        <f>'fak plan'!V14+'ostatni plan'!Y14</f>
        <v>0</v>
      </c>
      <c r="P14" s="61">
        <f>'fak plan'!W14+'ostatni plan'!Z14</f>
        <v>53916</v>
      </c>
      <c r="Q14" s="125">
        <f>'fak plan'!X14+'ostatni plan'!AA14</f>
        <v>104079</v>
      </c>
      <c r="R14" s="125">
        <f>'fak plan'!Y14+'ostatni plan'!AB14</f>
        <v>178093.81192000001</v>
      </c>
      <c r="S14" s="334"/>
      <c r="T14" s="995"/>
      <c r="U14" s="994"/>
      <c r="V14" s="994"/>
      <c r="W14" s="994"/>
      <c r="X14" s="994"/>
      <c r="Y14" s="994"/>
    </row>
    <row r="15" spans="1:26" s="14" customFormat="1">
      <c r="A15" s="11"/>
      <c r="B15" s="15"/>
      <c r="C15" s="16"/>
      <c r="D15" s="16" t="s">
        <v>27</v>
      </c>
      <c r="E15" s="129">
        <v>13</v>
      </c>
      <c r="F15" s="174">
        <f>'fak plan'!O15</f>
        <v>131968.49599999998</v>
      </c>
      <c r="G15" s="168">
        <f>'ostatni plan'!R15</f>
        <v>89687</v>
      </c>
      <c r="H15" s="184">
        <f t="shared" si="2"/>
        <v>221655.49599999998</v>
      </c>
      <c r="I15" s="58"/>
      <c r="J15" s="59">
        <f>'fak plan'!Q15+'ostatni plan'!T15</f>
        <v>172719.55800000002</v>
      </c>
      <c r="K15" s="59">
        <f>'fak plan'!R15+'ostatni plan'!U15</f>
        <v>22593</v>
      </c>
      <c r="L15" s="60">
        <f>'fak plan'!S15+'ostatni plan'!V15</f>
        <v>6885.9380000000001</v>
      </c>
      <c r="M15" s="60">
        <f>'fak plan'!T15+'ostatni plan'!W15</f>
        <v>0</v>
      </c>
      <c r="N15" s="60">
        <f>'fak plan'!V15+'ostatni plan'!Y15</f>
        <v>19457</v>
      </c>
      <c r="O15" s="60">
        <f>'fak plan'!V15+'ostatni plan'!Y15</f>
        <v>19457</v>
      </c>
      <c r="P15" s="61">
        <f>'fak plan'!W15+'ostatni plan'!Z15</f>
        <v>0</v>
      </c>
      <c r="Q15" s="125">
        <f>'fak plan'!X15+'ostatni plan'!AA15</f>
        <v>89687</v>
      </c>
      <c r="R15" s="125">
        <f>'fak plan'!Y15+'ostatni plan'!AB15</f>
        <v>171162.17071999999</v>
      </c>
      <c r="S15" s="334"/>
      <c r="T15" s="995"/>
      <c r="U15" s="994"/>
      <c r="V15" s="994"/>
      <c r="W15" s="994"/>
      <c r="X15" s="994"/>
      <c r="Y15" s="994"/>
    </row>
    <row r="16" spans="1:26" s="14" customFormat="1">
      <c r="A16" s="11"/>
      <c r="B16" s="18" t="s">
        <v>28</v>
      </c>
      <c r="C16" s="16"/>
      <c r="D16" s="16"/>
      <c r="E16" s="129">
        <v>14</v>
      </c>
      <c r="F16" s="439">
        <f>'fak plan'!O16</f>
        <v>162550</v>
      </c>
      <c r="G16" s="113">
        <f>'ostatni plan'!R16</f>
        <v>0</v>
      </c>
      <c r="H16" s="440">
        <f t="shared" si="2"/>
        <v>162550</v>
      </c>
      <c r="I16" s="113"/>
      <c r="J16" s="64">
        <f>'fak plan'!Q16+'ostatni plan'!T16</f>
        <v>162550</v>
      </c>
      <c r="K16" s="64">
        <f>'fak plan'!R16+'ostatni plan'!U16</f>
        <v>0</v>
      </c>
      <c r="L16" s="65">
        <f>'fak plan'!S16+'ostatni plan'!V16</f>
        <v>0</v>
      </c>
      <c r="M16" s="65">
        <f>'fak plan'!T16+'ostatni plan'!W16</f>
        <v>0</v>
      </c>
      <c r="N16" s="65">
        <f>'fak plan'!V16+'ostatni plan'!Y16</f>
        <v>0</v>
      </c>
      <c r="O16" s="65">
        <f>'fak plan'!V16+'ostatni plan'!Y16</f>
        <v>0</v>
      </c>
      <c r="P16" s="66">
        <f>'fak plan'!W16+'ostatni plan'!Z16</f>
        <v>0</v>
      </c>
      <c r="Q16" s="71">
        <f>'fak plan'!X16+'ostatni plan'!AA16</f>
        <v>0</v>
      </c>
      <c r="R16" s="71">
        <f>'fak plan'!Y16+'ostatni plan'!AB16</f>
        <v>157275</v>
      </c>
      <c r="S16" s="334"/>
      <c r="T16" s="995"/>
      <c r="U16" s="994"/>
      <c r="V16" s="994"/>
      <c r="W16" s="994"/>
      <c r="X16" s="994"/>
      <c r="Y16" s="994"/>
    </row>
    <row r="17" spans="1:29" s="14" customFormat="1">
      <c r="A17" s="11"/>
      <c r="B17" s="18" t="s">
        <v>30</v>
      </c>
      <c r="C17" s="16"/>
      <c r="D17" s="16"/>
      <c r="E17" s="129">
        <v>15</v>
      </c>
      <c r="F17" s="439">
        <f>'fak plan'!O17</f>
        <v>8222</v>
      </c>
      <c r="G17" s="113">
        <f>'ostatni plan'!R17</f>
        <v>39500</v>
      </c>
      <c r="H17" s="440">
        <f t="shared" si="2"/>
        <v>47722</v>
      </c>
      <c r="I17" s="113"/>
      <c r="J17" s="64">
        <f>'fak plan'!Q17+'ostatni plan'!T17</f>
        <v>46732</v>
      </c>
      <c r="K17" s="64">
        <f>'fak plan'!R17+'ostatni plan'!U17</f>
        <v>0</v>
      </c>
      <c r="L17" s="65">
        <f>'fak plan'!S17+'ostatni plan'!V17</f>
        <v>990</v>
      </c>
      <c r="M17" s="65">
        <f>'fak plan'!T17+'ostatni plan'!W17</f>
        <v>0</v>
      </c>
      <c r="N17" s="65">
        <f>'fak plan'!V17+'ostatni plan'!Y17</f>
        <v>0</v>
      </c>
      <c r="O17" s="65">
        <f>'fak plan'!V17+'ostatni plan'!Y17</f>
        <v>0</v>
      </c>
      <c r="P17" s="66">
        <f>'fak plan'!W17+'ostatni plan'!Z17</f>
        <v>0</v>
      </c>
      <c r="Q17" s="71">
        <f>'fak plan'!X17+'ostatni plan'!AA17</f>
        <v>39500</v>
      </c>
      <c r="R17" s="71">
        <f>'fak plan'!Y17+'ostatni plan'!AB17</f>
        <v>48586.751580000004</v>
      </c>
      <c r="S17" s="334"/>
      <c r="T17" s="995"/>
      <c r="U17" s="994"/>
      <c r="V17" s="994"/>
      <c r="W17" s="994"/>
      <c r="X17" s="994"/>
      <c r="Y17" s="994"/>
    </row>
    <row r="18" spans="1:29" s="14" customFormat="1">
      <c r="A18" s="11"/>
      <c r="B18" s="19" t="s">
        <v>32</v>
      </c>
      <c r="C18" s="20"/>
      <c r="D18" s="20"/>
      <c r="E18" s="130">
        <v>16</v>
      </c>
      <c r="F18" s="439">
        <f>'fak plan'!O18</f>
        <v>45893.19</v>
      </c>
      <c r="G18" s="113">
        <f>'ostatni plan'!R18</f>
        <v>77410</v>
      </c>
      <c r="H18" s="440">
        <f t="shared" si="2"/>
        <v>123303.19</v>
      </c>
      <c r="I18" s="113"/>
      <c r="J18" s="64">
        <f>'fak plan'!Q18+'ostatni plan'!T18</f>
        <v>122823.19</v>
      </c>
      <c r="K18" s="64">
        <f>'fak plan'!R18+'ostatni plan'!U18</f>
        <v>480</v>
      </c>
      <c r="L18" s="65">
        <f>'fak plan'!S18+'ostatni plan'!V18</f>
        <v>0</v>
      </c>
      <c r="M18" s="65">
        <f>'fak plan'!T18+'ostatni plan'!W18</f>
        <v>0</v>
      </c>
      <c r="N18" s="65">
        <f>'fak plan'!V18+'ostatni plan'!Y18</f>
        <v>0</v>
      </c>
      <c r="O18" s="65">
        <f>'fak plan'!V18+'ostatni plan'!Y18</f>
        <v>0</v>
      </c>
      <c r="P18" s="66">
        <f>'fak plan'!W18+'ostatni plan'!Z18</f>
        <v>0</v>
      </c>
      <c r="Q18" s="71">
        <f>'fak plan'!X18+'ostatni plan'!AA18</f>
        <v>77410</v>
      </c>
      <c r="R18" s="71">
        <f>'fak plan'!Y18+'ostatni plan'!AB18</f>
        <v>102985</v>
      </c>
      <c r="S18" s="334"/>
      <c r="T18" s="995"/>
      <c r="U18" s="994"/>
      <c r="V18" s="994"/>
      <c r="W18" s="994"/>
      <c r="X18" s="994"/>
      <c r="Y18" s="994"/>
    </row>
    <row r="19" spans="1:29" s="14" customFormat="1">
      <c r="A19" s="11"/>
      <c r="B19" s="19" t="s">
        <v>34</v>
      </c>
      <c r="C19" s="20"/>
      <c r="D19" s="20"/>
      <c r="E19" s="130">
        <v>17</v>
      </c>
      <c r="F19" s="439">
        <f>'fak plan'!O19</f>
        <v>772</v>
      </c>
      <c r="G19" s="113">
        <f>'ostatni plan'!R19</f>
        <v>0</v>
      </c>
      <c r="H19" s="440">
        <f t="shared" si="2"/>
        <v>772</v>
      </c>
      <c r="I19" s="113"/>
      <c r="J19" s="64">
        <f>'fak plan'!Q19+'ostatni plan'!T19</f>
        <v>772</v>
      </c>
      <c r="K19" s="64">
        <f>'fak plan'!R19+'ostatni plan'!U19</f>
        <v>0</v>
      </c>
      <c r="L19" s="65">
        <f>'fak plan'!S19+'ostatni plan'!V19</f>
        <v>0</v>
      </c>
      <c r="M19" s="65">
        <f>'fak plan'!T19+'ostatni plan'!W19</f>
        <v>0</v>
      </c>
      <c r="N19" s="65">
        <f>'fak plan'!V19+'ostatni plan'!Y19</f>
        <v>0</v>
      </c>
      <c r="O19" s="65">
        <f>'fak plan'!V19+'ostatni plan'!Y19</f>
        <v>0</v>
      </c>
      <c r="P19" s="66">
        <f>'fak plan'!W19+'ostatni plan'!Z19</f>
        <v>0</v>
      </c>
      <c r="Q19" s="71">
        <f>'fak plan'!X19+'ostatni plan'!AA19</f>
        <v>0</v>
      </c>
      <c r="R19" s="71">
        <f>'fak plan'!Y19+'ostatni plan'!AB19</f>
        <v>3427.9806999999996</v>
      </c>
      <c r="S19" s="334"/>
      <c r="T19" s="995"/>
      <c r="U19" s="994"/>
      <c r="V19" s="994"/>
      <c r="W19" s="994"/>
      <c r="X19" s="994"/>
      <c r="Y19" s="994"/>
    </row>
    <row r="20" spans="1:29" s="14" customFormat="1">
      <c r="A20" s="11"/>
      <c r="B20" s="19" t="s">
        <v>36</v>
      </c>
      <c r="C20" s="19"/>
      <c r="D20" s="19"/>
      <c r="E20" s="130">
        <v>18</v>
      </c>
      <c r="F20" s="439">
        <f>'fak plan'!O20</f>
        <v>23842</v>
      </c>
      <c r="G20" s="113">
        <f>'ostatni plan'!R20</f>
        <v>10624</v>
      </c>
      <c r="H20" s="440">
        <f t="shared" si="2"/>
        <v>34466</v>
      </c>
      <c r="I20" s="113"/>
      <c r="J20" s="64">
        <f>'fak plan'!Q20+'ostatni plan'!T20</f>
        <v>34466</v>
      </c>
      <c r="K20" s="64">
        <f>'fak plan'!R20+'ostatni plan'!U20</f>
        <v>0</v>
      </c>
      <c r="L20" s="65">
        <f>'fak plan'!S20+'ostatni plan'!V20</f>
        <v>0</v>
      </c>
      <c r="M20" s="65">
        <f>'fak plan'!T20+'ostatni plan'!W20</f>
        <v>0</v>
      </c>
      <c r="N20" s="65">
        <f>'fak plan'!V20+'ostatni plan'!Y20</f>
        <v>0</v>
      </c>
      <c r="O20" s="65">
        <f>'fak plan'!V20+'ostatni plan'!Y20</f>
        <v>0</v>
      </c>
      <c r="P20" s="66">
        <f>'fak plan'!W20+'ostatni plan'!Z20</f>
        <v>0</v>
      </c>
      <c r="Q20" s="71">
        <f>'fak plan'!X20+'ostatni plan'!AA20</f>
        <v>10624</v>
      </c>
      <c r="R20" s="71">
        <f>'fak plan'!Y20+'ostatni plan'!AB20</f>
        <v>34038.558279999997</v>
      </c>
      <c r="S20" s="334"/>
      <c r="T20" s="995"/>
      <c r="U20" s="994"/>
      <c r="V20" s="994"/>
      <c r="W20" s="994"/>
      <c r="X20" s="994"/>
      <c r="Y20" s="994"/>
    </row>
    <row r="21" spans="1:29" s="14" customFormat="1">
      <c r="A21" s="11"/>
      <c r="B21" s="19" t="s">
        <v>158</v>
      </c>
      <c r="C21" s="19"/>
      <c r="D21" s="19"/>
      <c r="E21" s="130">
        <v>19</v>
      </c>
      <c r="F21" s="439">
        <f>'fak plan'!O21</f>
        <v>454117.58100000001</v>
      </c>
      <c r="G21" s="113">
        <f>'ostatni plan'!R21</f>
        <v>238466</v>
      </c>
      <c r="H21" s="440">
        <f t="shared" si="2"/>
        <v>692583.58100000001</v>
      </c>
      <c r="I21" s="113"/>
      <c r="J21" s="64">
        <f>'fak plan'!Q21+'ostatni plan'!T21</f>
        <v>692583.58100000001</v>
      </c>
      <c r="K21" s="64">
        <f>'fak plan'!R21+'ostatni plan'!U21</f>
        <v>0</v>
      </c>
      <c r="L21" s="65">
        <f>'fak plan'!S21+'ostatni plan'!V21</f>
        <v>0</v>
      </c>
      <c r="M21" s="65">
        <f>'fak plan'!T21+'ostatni plan'!W21</f>
        <v>0</v>
      </c>
      <c r="N21" s="65">
        <f>'fak plan'!V21+'ostatni plan'!Y21</f>
        <v>0</v>
      </c>
      <c r="O21" s="65">
        <f>'fak plan'!V21+'ostatni plan'!Y21</f>
        <v>0</v>
      </c>
      <c r="P21" s="66">
        <f>'fak plan'!W21+'ostatni plan'!Z21</f>
        <v>0</v>
      </c>
      <c r="Q21" s="71">
        <f>'fak plan'!X21+'ostatni plan'!AA21</f>
        <v>238466</v>
      </c>
      <c r="R21" s="71">
        <f>'fak plan'!Y21+'ostatni plan'!AB21</f>
        <v>769770.13132000004</v>
      </c>
      <c r="S21" s="334"/>
      <c r="T21" s="995"/>
      <c r="U21" s="994"/>
      <c r="V21" s="994"/>
      <c r="W21" s="994"/>
      <c r="X21" s="994"/>
      <c r="Y21" s="994"/>
    </row>
    <row r="22" spans="1:29" s="14" customFormat="1">
      <c r="A22" s="11"/>
      <c r="B22" s="19" t="s">
        <v>40</v>
      </c>
      <c r="C22" s="19"/>
      <c r="D22" s="19"/>
      <c r="E22" s="130">
        <v>20</v>
      </c>
      <c r="F22" s="439">
        <f>'fak plan'!O22</f>
        <v>38442.512999999999</v>
      </c>
      <c r="G22" s="113">
        <f>'ostatni plan'!R22</f>
        <v>222380</v>
      </c>
      <c r="H22" s="440">
        <f t="shared" si="2"/>
        <v>260822.51300000001</v>
      </c>
      <c r="I22" s="113"/>
      <c r="J22" s="64">
        <f>'fak plan'!Q22+'ostatni plan'!T22</f>
        <v>130752.51300000001</v>
      </c>
      <c r="K22" s="64">
        <f>'fak plan'!R22+'ostatni plan'!U22</f>
        <v>0</v>
      </c>
      <c r="L22" s="65">
        <f>'fak plan'!S22+'ostatni plan'!V22</f>
        <v>130070</v>
      </c>
      <c r="M22" s="65">
        <f>'fak plan'!T22+'ostatni plan'!W22</f>
        <v>0</v>
      </c>
      <c r="N22" s="65">
        <f>'fak plan'!V22+'ostatni plan'!Y22</f>
        <v>0</v>
      </c>
      <c r="O22" s="65">
        <f>'fak plan'!V22+'ostatni plan'!Y22</f>
        <v>0</v>
      </c>
      <c r="P22" s="66">
        <f>'fak plan'!W22+'ostatni plan'!Z22</f>
        <v>0</v>
      </c>
      <c r="Q22" s="71">
        <f>'fak plan'!X22+'ostatni plan'!AA22</f>
        <v>222380</v>
      </c>
      <c r="R22" s="71">
        <f>'fak plan'!Y22+'ostatni plan'!AB22</f>
        <v>293773.24488999997</v>
      </c>
      <c r="S22" s="334"/>
      <c r="T22" s="995"/>
      <c r="U22" s="994"/>
      <c r="V22" s="994"/>
      <c r="W22" s="994"/>
      <c r="X22" s="994"/>
      <c r="Y22" s="994"/>
    </row>
    <row r="23" spans="1:29" s="14" customFormat="1">
      <c r="A23" s="11"/>
      <c r="B23" s="19" t="s">
        <v>42</v>
      </c>
      <c r="C23" s="19"/>
      <c r="D23" s="19"/>
      <c r="E23" s="130">
        <v>21</v>
      </c>
      <c r="F23" s="439">
        <f>'fak plan'!O23</f>
        <v>0</v>
      </c>
      <c r="G23" s="113">
        <f>'ostatni plan'!R23</f>
        <v>0</v>
      </c>
      <c r="H23" s="440">
        <f t="shared" si="2"/>
        <v>0</v>
      </c>
      <c r="I23" s="113"/>
      <c r="J23" s="64">
        <f>'fak plan'!Q23+'ostatni plan'!T23</f>
        <v>0</v>
      </c>
      <c r="K23" s="64">
        <f>'fak plan'!R23+'ostatni plan'!U23</f>
        <v>0</v>
      </c>
      <c r="L23" s="65">
        <f>'fak plan'!S23+'ostatni plan'!V23</f>
        <v>0</v>
      </c>
      <c r="M23" s="65">
        <f>'fak plan'!T23+'ostatni plan'!W23</f>
        <v>0</v>
      </c>
      <c r="N23" s="65">
        <f>'fak plan'!V23+'ostatni plan'!Y23</f>
        <v>0</v>
      </c>
      <c r="O23" s="65">
        <f>'fak plan'!V23+'ostatni plan'!Y23</f>
        <v>0</v>
      </c>
      <c r="P23" s="66">
        <f>'fak plan'!W23+'ostatni plan'!Z23</f>
        <v>0</v>
      </c>
      <c r="Q23" s="71">
        <f>'fak plan'!X23+'ostatni plan'!AA23</f>
        <v>0</v>
      </c>
      <c r="R23" s="71">
        <f>'fak plan'!Y23+'ostatni plan'!AB23</f>
        <v>12666.901980000001</v>
      </c>
      <c r="S23" s="334"/>
      <c r="T23" s="995"/>
      <c r="U23" s="994"/>
      <c r="V23" s="994"/>
      <c r="W23" s="994"/>
      <c r="X23" s="994"/>
      <c r="Y23" s="994"/>
    </row>
    <row r="24" spans="1:29" s="14" customFormat="1">
      <c r="A24" s="11"/>
      <c r="B24" s="19" t="s">
        <v>43</v>
      </c>
      <c r="C24" s="19"/>
      <c r="D24" s="19"/>
      <c r="E24" s="130">
        <v>22</v>
      </c>
      <c r="F24" s="439">
        <f>'fak plan'!O24</f>
        <v>484844.40700000001</v>
      </c>
      <c r="G24" s="113">
        <f>'ostatni plan'!R24</f>
        <v>80799</v>
      </c>
      <c r="H24" s="440">
        <f t="shared" si="2"/>
        <v>565643.40700000001</v>
      </c>
      <c r="I24" s="113"/>
      <c r="J24" s="64">
        <f>'fak plan'!Q24+'ostatni plan'!T24</f>
        <v>556582</v>
      </c>
      <c r="K24" s="64">
        <f>'fak plan'!R24+'ostatni plan'!U24</f>
        <v>0</v>
      </c>
      <c r="L24" s="65">
        <f>'fak plan'!S24+'ostatni plan'!V24</f>
        <v>9061.4069999999992</v>
      </c>
      <c r="M24" s="65">
        <f>'fak plan'!T24+'ostatni plan'!W24</f>
        <v>0</v>
      </c>
      <c r="N24" s="65">
        <f>'fak plan'!V24+'ostatni plan'!Y24</f>
        <v>0</v>
      </c>
      <c r="O24" s="65">
        <f>'fak plan'!V24+'ostatni plan'!Y24</f>
        <v>0</v>
      </c>
      <c r="P24" s="66">
        <f>'fak plan'!W24+'ostatni plan'!Z24</f>
        <v>0</v>
      </c>
      <c r="Q24" s="71">
        <f>'fak plan'!X24+'ostatni plan'!AA24</f>
        <v>80799</v>
      </c>
      <c r="R24" s="71">
        <f>'fak plan'!Y24+'ostatni plan'!AB24</f>
        <v>535936.31007000001</v>
      </c>
      <c r="S24" s="334"/>
      <c r="T24" s="995"/>
      <c r="U24" s="994"/>
      <c r="V24" s="994"/>
      <c r="W24" s="994"/>
      <c r="X24" s="994"/>
      <c r="Y24" s="994"/>
    </row>
    <row r="25" spans="1:29" s="14" customFormat="1">
      <c r="A25" s="11"/>
      <c r="B25" s="19" t="s">
        <v>161</v>
      </c>
      <c r="C25" s="19"/>
      <c r="D25" s="19"/>
      <c r="E25" s="130">
        <v>23</v>
      </c>
      <c r="F25" s="439">
        <f>'fak plan'!O25</f>
        <v>130732.70600000001</v>
      </c>
      <c r="G25" s="113">
        <f>'ostatni plan'!R25</f>
        <v>296122</v>
      </c>
      <c r="H25" s="440">
        <f t="shared" si="2"/>
        <v>426854.70600000001</v>
      </c>
      <c r="I25" s="113"/>
      <c r="J25" s="64">
        <f>'fak plan'!Q25+'ostatni plan'!T25</f>
        <v>348337</v>
      </c>
      <c r="K25" s="64">
        <f>'fak plan'!R25+'ostatni plan'!U25</f>
        <v>0</v>
      </c>
      <c r="L25" s="65">
        <f>'fak plan'!S25+'ostatni plan'!V25</f>
        <v>78517.706000000006</v>
      </c>
      <c r="M25" s="65">
        <f>'fak plan'!T25+'ostatni plan'!W25</f>
        <v>0</v>
      </c>
      <c r="N25" s="65">
        <f>'fak plan'!V25+'ostatni plan'!Y25</f>
        <v>0</v>
      </c>
      <c r="O25" s="65">
        <f>'fak plan'!V25+'ostatni plan'!Y25</f>
        <v>0</v>
      </c>
      <c r="P25" s="66">
        <f>'fak plan'!W25+'ostatni plan'!Z25</f>
        <v>0</v>
      </c>
      <c r="Q25" s="71">
        <f>'fak plan'!X25+'ostatni plan'!AA25</f>
        <v>296122</v>
      </c>
      <c r="R25" s="71">
        <f>'fak plan'!Y25+'ostatni plan'!AB25</f>
        <v>410282.14824999997</v>
      </c>
      <c r="S25" s="334"/>
      <c r="T25" s="995"/>
      <c r="U25" s="994"/>
      <c r="V25" s="994"/>
      <c r="W25" s="994"/>
      <c r="X25" s="994"/>
      <c r="Y25" s="994"/>
    </row>
    <row r="26" spans="1:29" s="14" customFormat="1">
      <c r="A26" s="11"/>
      <c r="B26" s="19" t="s">
        <v>45</v>
      </c>
      <c r="C26" s="19"/>
      <c r="D26" s="19"/>
      <c r="E26" s="130">
        <v>24</v>
      </c>
      <c r="F26" s="439">
        <f>'fak plan'!O26</f>
        <v>52187.430999999997</v>
      </c>
      <c r="G26" s="113">
        <f>'ostatni plan'!R26</f>
        <v>20708</v>
      </c>
      <c r="H26" s="440">
        <f t="shared" si="2"/>
        <v>72895.430999999997</v>
      </c>
      <c r="I26" s="113"/>
      <c r="J26" s="64">
        <f>'fak plan'!Q26+'ostatni plan'!T26</f>
        <v>71933</v>
      </c>
      <c r="K26" s="64">
        <f>'fak plan'!R26+'ostatni plan'!U26</f>
        <v>0</v>
      </c>
      <c r="L26" s="65">
        <f>'fak plan'!S26+'ostatni plan'!V26</f>
        <v>962.43100000000004</v>
      </c>
      <c r="M26" s="65">
        <f>'fak plan'!T26+'ostatni plan'!W26</f>
        <v>0</v>
      </c>
      <c r="N26" s="65">
        <f>'fak plan'!V26+'ostatni plan'!Y26</f>
        <v>0</v>
      </c>
      <c r="O26" s="65">
        <f>'fak plan'!V26+'ostatni plan'!Y26</f>
        <v>0</v>
      </c>
      <c r="P26" s="66">
        <f>'fak plan'!W26+'ostatni plan'!Z26</f>
        <v>0</v>
      </c>
      <c r="Q26" s="71">
        <f>'fak plan'!X26+'ostatni plan'!AA26</f>
        <v>20708</v>
      </c>
      <c r="R26" s="71">
        <f>'fak plan'!Y26+'ostatni plan'!AB26</f>
        <v>74733.29509</v>
      </c>
      <c r="S26" s="334"/>
      <c r="T26" s="995"/>
      <c r="U26" s="994"/>
      <c r="V26" s="994"/>
      <c r="W26" s="994"/>
      <c r="X26" s="994"/>
      <c r="Y26" s="994"/>
    </row>
    <row r="27" spans="1:29" s="14" customFormat="1" ht="14" thickBot="1">
      <c r="A27" s="11"/>
      <c r="B27" s="18" t="s">
        <v>47</v>
      </c>
      <c r="C27" s="18"/>
      <c r="D27" s="18"/>
      <c r="E27" s="129">
        <v>25</v>
      </c>
      <c r="F27" s="439">
        <f>'fak plan'!O27</f>
        <v>34830</v>
      </c>
      <c r="G27" s="113">
        <f>'ostatni plan'!R27</f>
        <v>80238</v>
      </c>
      <c r="H27" s="440">
        <f t="shared" si="2"/>
        <v>115068</v>
      </c>
      <c r="I27" s="113"/>
      <c r="J27" s="64">
        <f>'fak plan'!Q27+'ostatni plan'!T27</f>
        <v>115068</v>
      </c>
      <c r="K27" s="64">
        <f>'fak plan'!R27+'ostatni plan'!U27</f>
        <v>0</v>
      </c>
      <c r="L27" s="65">
        <f>'fak plan'!S27+'ostatni plan'!V27</f>
        <v>0</v>
      </c>
      <c r="M27" s="65">
        <f>'fak plan'!T27+'ostatni plan'!W27</f>
        <v>0</v>
      </c>
      <c r="N27" s="65">
        <f>'fak plan'!V27+'ostatni plan'!Y27</f>
        <v>0</v>
      </c>
      <c r="O27" s="65">
        <f>'fak plan'!V27+'ostatni plan'!Y27</f>
        <v>0</v>
      </c>
      <c r="P27" s="66">
        <f>'fak plan'!W27+'ostatni plan'!Z27</f>
        <v>0</v>
      </c>
      <c r="Q27" s="71">
        <f>'fak plan'!X27+'ostatni plan'!AA27</f>
        <v>80238</v>
      </c>
      <c r="R27" s="71">
        <f>'fak plan'!Y27+'ostatni plan'!AB27</f>
        <v>117193.13894999998</v>
      </c>
      <c r="S27" s="334"/>
      <c r="T27" s="995"/>
      <c r="U27" s="994"/>
      <c r="V27" s="994"/>
      <c r="W27" s="994"/>
      <c r="X27" s="994"/>
      <c r="Y27" s="994"/>
    </row>
    <row r="28" spans="1:29" ht="14" thickBot="1">
      <c r="A28" s="22" t="s">
        <v>49</v>
      </c>
      <c r="B28" s="23"/>
      <c r="C28" s="23"/>
      <c r="D28" s="23"/>
      <c r="E28" s="132">
        <v>26</v>
      </c>
      <c r="F28" s="171">
        <f t="shared" ref="F28:Q28" si="3">SUM(F29:F45)</f>
        <v>3837725.1839999994</v>
      </c>
      <c r="G28" s="166">
        <f t="shared" si="3"/>
        <v>2316358</v>
      </c>
      <c r="H28" s="133">
        <f t="shared" si="3"/>
        <v>6154083.1839999994</v>
      </c>
      <c r="I28" s="85">
        <f t="shared" si="3"/>
        <v>0</v>
      </c>
      <c r="J28" s="51">
        <f t="shared" si="3"/>
        <v>5669587.2489999998</v>
      </c>
      <c r="K28" s="52">
        <f t="shared" si="3"/>
        <v>153331</v>
      </c>
      <c r="L28" s="52">
        <f t="shared" si="3"/>
        <v>252095.935</v>
      </c>
      <c r="M28" s="52">
        <f t="shared" si="3"/>
        <v>3746</v>
      </c>
      <c r="N28" s="52">
        <f>SUM(N29:N45)</f>
        <v>21407</v>
      </c>
      <c r="O28" s="52">
        <f>SUM(O29:O45)</f>
        <v>21407</v>
      </c>
      <c r="P28" s="51">
        <f t="shared" si="3"/>
        <v>53916</v>
      </c>
      <c r="Q28" s="53">
        <f t="shared" si="3"/>
        <v>2316358</v>
      </c>
      <c r="R28" s="53">
        <f>SUM(R29:R45)</f>
        <v>6156739.6740299994</v>
      </c>
      <c r="U28" s="995"/>
    </row>
    <row r="29" spans="1:29" s="14" customFormat="1">
      <c r="A29" s="11" t="s">
        <v>14</v>
      </c>
      <c r="B29" s="16" t="s">
        <v>50</v>
      </c>
      <c r="C29" s="16"/>
      <c r="D29" s="16"/>
      <c r="E29" s="129">
        <v>27</v>
      </c>
      <c r="F29" s="439">
        <f>'fak plan'!O29</f>
        <v>1339649</v>
      </c>
      <c r="G29" s="113">
        <f>'ostatni plan'!R29</f>
        <v>300593</v>
      </c>
      <c r="H29" s="440">
        <f t="shared" si="2"/>
        <v>1640242</v>
      </c>
      <c r="I29" s="236"/>
      <c r="J29" s="64">
        <f>'fak plan'!Q29+'ostatni plan'!T29</f>
        <v>1640242</v>
      </c>
      <c r="K29" s="64">
        <f>'fak plan'!R29+'ostatni plan'!U29</f>
        <v>0</v>
      </c>
      <c r="L29" s="65">
        <f>'fak plan'!S29+'ostatni plan'!V29</f>
        <v>0</v>
      </c>
      <c r="M29" s="65">
        <f>'fak plan'!T29+'ostatni plan'!W29</f>
        <v>0</v>
      </c>
      <c r="N29" s="65">
        <f>'fak plan'!V29+'ostatni plan'!Y29</f>
        <v>0</v>
      </c>
      <c r="O29" s="65">
        <f>'fak plan'!V29+'ostatni plan'!Y29</f>
        <v>0</v>
      </c>
      <c r="P29" s="66">
        <f>'fak plan'!W29+'ostatni plan'!Z29</f>
        <v>0</v>
      </c>
      <c r="Q29" s="71">
        <f>'fak plan'!X29+'ostatni plan'!AA29</f>
        <v>300593</v>
      </c>
      <c r="R29" s="71">
        <f>'fak plan'!Y29+'ostatni plan'!AB29</f>
        <v>1622285.13607</v>
      </c>
      <c r="S29" s="334"/>
      <c r="T29" s="995">
        <v>1790395</v>
      </c>
      <c r="U29" s="994"/>
      <c r="V29" s="994"/>
      <c r="W29" s="994"/>
      <c r="X29" s="994"/>
      <c r="Y29" s="995">
        <f>SUM(T29:X29)</f>
        <v>1790395</v>
      </c>
      <c r="AA29" s="876"/>
      <c r="AB29" s="1097"/>
      <c r="AC29" s="1097"/>
    </row>
    <row r="30" spans="1:29" s="14" customFormat="1">
      <c r="A30" s="11"/>
      <c r="B30" s="18" t="s">
        <v>28</v>
      </c>
      <c r="C30" s="18"/>
      <c r="D30" s="18"/>
      <c r="E30" s="129">
        <v>28</v>
      </c>
      <c r="F30" s="439">
        <f>'fak plan'!O30</f>
        <v>162550</v>
      </c>
      <c r="G30" s="113">
        <f>'ostatni plan'!R30</f>
        <v>0</v>
      </c>
      <c r="H30" s="440">
        <f t="shared" si="2"/>
        <v>162550</v>
      </c>
      <c r="I30" s="238"/>
      <c r="J30" s="64">
        <f>'fak plan'!Q30+'ostatni plan'!T30</f>
        <v>162550</v>
      </c>
      <c r="K30" s="64">
        <f>'fak plan'!R30+'ostatni plan'!U30</f>
        <v>0</v>
      </c>
      <c r="L30" s="65">
        <f>'fak plan'!S30+'ostatni plan'!V30</f>
        <v>0</v>
      </c>
      <c r="M30" s="65">
        <f>'fak plan'!T30+'ostatni plan'!W30</f>
        <v>0</v>
      </c>
      <c r="N30" s="65">
        <f>'fak plan'!V30+'ostatni plan'!Y30</f>
        <v>0</v>
      </c>
      <c r="O30" s="65">
        <f>'fak plan'!V30+'ostatni plan'!Y30</f>
        <v>0</v>
      </c>
      <c r="P30" s="66">
        <f>'fak plan'!W30+'ostatni plan'!Z30</f>
        <v>0</v>
      </c>
      <c r="Q30" s="71">
        <f>'fak plan'!X30+'ostatni plan'!AA30</f>
        <v>0</v>
      </c>
      <c r="R30" s="71">
        <f>'fak plan'!Y30+'ostatni plan'!AB30</f>
        <v>157275</v>
      </c>
      <c r="S30" s="334"/>
      <c r="T30" s="995"/>
      <c r="U30" s="994"/>
      <c r="V30" s="994"/>
      <c r="W30" s="994"/>
      <c r="X30" s="994"/>
      <c r="Y30" s="995">
        <f>SUM(T30:X30)</f>
        <v>0</v>
      </c>
    </row>
    <row r="31" spans="1:29" s="14" customFormat="1">
      <c r="A31" s="11"/>
      <c r="B31" s="18" t="s">
        <v>30</v>
      </c>
      <c r="C31" s="18"/>
      <c r="D31" s="18"/>
      <c r="E31" s="129">
        <v>29</v>
      </c>
      <c r="F31" s="439">
        <f>'fak plan'!O31</f>
        <v>8222</v>
      </c>
      <c r="G31" s="113">
        <f>'ostatni plan'!R31</f>
        <v>39500</v>
      </c>
      <c r="H31" s="440">
        <f t="shared" si="2"/>
        <v>47722</v>
      </c>
      <c r="I31" s="238"/>
      <c r="J31" s="64">
        <f>'fak plan'!Q31+'ostatni plan'!T31</f>
        <v>46732</v>
      </c>
      <c r="K31" s="64">
        <f>'fak plan'!R31+'ostatni plan'!U31</f>
        <v>0</v>
      </c>
      <c r="L31" s="65">
        <f>'fak plan'!S31+'ostatni plan'!V31</f>
        <v>990</v>
      </c>
      <c r="M31" s="65">
        <f>'fak plan'!T31+'ostatni plan'!W31</f>
        <v>0</v>
      </c>
      <c r="N31" s="65">
        <f>'fak plan'!V31+'ostatni plan'!Y31</f>
        <v>0</v>
      </c>
      <c r="O31" s="65">
        <f>'fak plan'!V31+'ostatni plan'!Y31</f>
        <v>0</v>
      </c>
      <c r="P31" s="66">
        <f>'fak plan'!W31+'ostatni plan'!Z31</f>
        <v>0</v>
      </c>
      <c r="Q31" s="71">
        <f>'fak plan'!X31+'ostatni plan'!AA31</f>
        <v>39500</v>
      </c>
      <c r="R31" s="71">
        <f>'fak plan'!Y31+'ostatni plan'!AB31</f>
        <v>48586.751580000004</v>
      </c>
      <c r="S31" s="334"/>
      <c r="T31" s="995">
        <v>2467</v>
      </c>
      <c r="U31" s="994">
        <v>295</v>
      </c>
      <c r="V31" s="994"/>
      <c r="W31" s="994"/>
      <c r="X31" s="994"/>
      <c r="Y31" s="995">
        <f>SUM(T31:X31)</f>
        <v>2762</v>
      </c>
      <c r="AA31" s="876"/>
    </row>
    <row r="32" spans="1:29" s="14" customFormat="1">
      <c r="A32" s="11"/>
      <c r="B32" s="19" t="s">
        <v>32</v>
      </c>
      <c r="C32" s="20"/>
      <c r="D32" s="20"/>
      <c r="E32" s="130">
        <v>30</v>
      </c>
      <c r="F32" s="439">
        <f>'fak plan'!O32</f>
        <v>48276.19</v>
      </c>
      <c r="G32" s="113">
        <f>'ostatni plan'!R32</f>
        <v>76930</v>
      </c>
      <c r="H32" s="440">
        <f t="shared" si="2"/>
        <v>125206.19</v>
      </c>
      <c r="I32" s="238"/>
      <c r="J32" s="64">
        <f>'fak plan'!Q32+'ostatni plan'!T32</f>
        <v>125206.19</v>
      </c>
      <c r="K32" s="64">
        <f>'fak plan'!R32+'ostatni plan'!U32</f>
        <v>0</v>
      </c>
      <c r="L32" s="65">
        <f>'fak plan'!S32+'ostatni plan'!V32</f>
        <v>0</v>
      </c>
      <c r="M32" s="65">
        <f>'fak plan'!T32+'ostatni plan'!W32</f>
        <v>0</v>
      </c>
      <c r="N32" s="65">
        <f>'fak plan'!V32+'ostatni plan'!Y32</f>
        <v>0</v>
      </c>
      <c r="O32" s="65">
        <f>'fak plan'!V32+'ostatni plan'!Y32</f>
        <v>0</v>
      </c>
      <c r="P32" s="66">
        <f>'fak plan'!W32+'ostatni plan'!Z32</f>
        <v>0</v>
      </c>
      <c r="Q32" s="71">
        <f>'fak plan'!X32+'ostatni plan'!AA32</f>
        <v>76930</v>
      </c>
      <c r="R32" s="71">
        <f>'fak plan'!Y32+'ostatni plan'!AB32</f>
        <v>102985</v>
      </c>
      <c r="S32" s="334"/>
      <c r="T32" s="995">
        <f>74884</f>
        <v>74884</v>
      </c>
      <c r="U32" s="994">
        <v>7714</v>
      </c>
      <c r="V32" s="994"/>
      <c r="W32" s="994"/>
      <c r="X32" s="994"/>
      <c r="Y32" s="995">
        <f>SUM(T32:X32)</f>
        <v>82598</v>
      </c>
    </row>
    <row r="33" spans="1:29" s="14" customFormat="1">
      <c r="A33" s="11"/>
      <c r="B33" s="19" t="s">
        <v>34</v>
      </c>
      <c r="C33" s="19"/>
      <c r="D33" s="19"/>
      <c r="E33" s="130">
        <v>31</v>
      </c>
      <c r="F33" s="439">
        <f>'fak plan'!O33</f>
        <v>772</v>
      </c>
      <c r="G33" s="113">
        <f>'ostatni plan'!R33</f>
        <v>0</v>
      </c>
      <c r="H33" s="440">
        <f t="shared" si="2"/>
        <v>772</v>
      </c>
      <c r="I33" s="238"/>
      <c r="J33" s="64">
        <f>'fak plan'!Q33+'ostatni plan'!T33</f>
        <v>772</v>
      </c>
      <c r="K33" s="64">
        <f>'fak plan'!R33+'ostatni plan'!U33</f>
        <v>0</v>
      </c>
      <c r="L33" s="65">
        <f>'fak plan'!S33+'ostatni plan'!V33</f>
        <v>0</v>
      </c>
      <c r="M33" s="65">
        <f>'fak plan'!T33+'ostatni plan'!W33</f>
        <v>0</v>
      </c>
      <c r="N33" s="65">
        <f>'fak plan'!V33+'ostatni plan'!Y33</f>
        <v>0</v>
      </c>
      <c r="O33" s="65">
        <f>'fak plan'!V33+'ostatni plan'!Y33</f>
        <v>0</v>
      </c>
      <c r="P33" s="66">
        <f>'fak plan'!W33+'ostatni plan'!Z33</f>
        <v>0</v>
      </c>
      <c r="Q33" s="71">
        <f>'fak plan'!X33+'ostatni plan'!AA33</f>
        <v>0</v>
      </c>
      <c r="R33" s="71">
        <f>'fak plan'!Y33+'ostatni plan'!AB33</f>
        <v>3427.9806999999996</v>
      </c>
      <c r="S33" s="334"/>
      <c r="T33" s="995"/>
      <c r="U33" s="994"/>
      <c r="V33" s="994"/>
      <c r="W33" s="994"/>
      <c r="X33" s="994"/>
      <c r="Y33" s="995">
        <f t="shared" ref="Y33:Y44" si="4">SUM(T33:X33)</f>
        <v>0</v>
      </c>
    </row>
    <row r="34" spans="1:29" s="14" customFormat="1">
      <c r="A34" s="11"/>
      <c r="B34" s="19" t="s">
        <v>52</v>
      </c>
      <c r="C34" s="19"/>
      <c r="D34" s="19"/>
      <c r="E34" s="130">
        <v>32</v>
      </c>
      <c r="F34" s="439">
        <f>'fak plan'!O34</f>
        <v>0</v>
      </c>
      <c r="G34" s="113">
        <f>'ostatni plan'!R34</f>
        <v>128519</v>
      </c>
      <c r="H34" s="440">
        <f t="shared" si="2"/>
        <v>128519</v>
      </c>
      <c r="I34" s="238"/>
      <c r="J34" s="64">
        <f>'fak plan'!Q34+'ostatni plan'!T34</f>
        <v>128519</v>
      </c>
      <c r="K34" s="64">
        <f>'fak plan'!R34+'ostatni plan'!U34</f>
        <v>0</v>
      </c>
      <c r="L34" s="65">
        <f>'fak plan'!S34+'ostatni plan'!V34</f>
        <v>0</v>
      </c>
      <c r="M34" s="65">
        <f>'fak plan'!T34+'ostatni plan'!W34</f>
        <v>0</v>
      </c>
      <c r="N34" s="65">
        <f>'fak plan'!V34+'ostatni plan'!Y34</f>
        <v>0</v>
      </c>
      <c r="O34" s="65">
        <f>'fak plan'!V34+'ostatni plan'!Y34</f>
        <v>0</v>
      </c>
      <c r="P34" s="66">
        <f>'fak plan'!W34+'ostatni plan'!Z34</f>
        <v>0</v>
      </c>
      <c r="Q34" s="71">
        <f>'fak plan'!X34+'ostatni plan'!AA34</f>
        <v>128519</v>
      </c>
      <c r="R34" s="71">
        <f>'fak plan'!Y34+'ostatni plan'!AB34</f>
        <v>137632.86499999999</v>
      </c>
      <c r="S34" s="334"/>
      <c r="T34" s="995">
        <v>100621</v>
      </c>
      <c r="U34" s="994">
        <v>32772</v>
      </c>
      <c r="V34" s="994"/>
      <c r="W34" s="994"/>
      <c r="X34" s="994"/>
      <c r="Y34" s="995">
        <f t="shared" si="4"/>
        <v>133393</v>
      </c>
    </row>
    <row r="35" spans="1:29" s="14" customFormat="1">
      <c r="A35" s="11"/>
      <c r="B35" s="19" t="s">
        <v>36</v>
      </c>
      <c r="C35" s="19"/>
      <c r="D35" s="19"/>
      <c r="E35" s="130">
        <v>33</v>
      </c>
      <c r="F35" s="439">
        <f>'fak plan'!O35</f>
        <v>23842</v>
      </c>
      <c r="G35" s="113">
        <f>'ostatni plan'!R35</f>
        <v>10624</v>
      </c>
      <c r="H35" s="440">
        <f t="shared" si="2"/>
        <v>34466</v>
      </c>
      <c r="I35" s="238"/>
      <c r="J35" s="64">
        <f>'fak plan'!Q35+'ostatni plan'!T35</f>
        <v>34466</v>
      </c>
      <c r="K35" s="64">
        <f>'fak plan'!R35+'ostatni plan'!U35</f>
        <v>0</v>
      </c>
      <c r="L35" s="65">
        <f>'fak plan'!S35+'ostatni plan'!V35</f>
        <v>0</v>
      </c>
      <c r="M35" s="65">
        <f>'fak plan'!T35+'ostatni plan'!W35</f>
        <v>0</v>
      </c>
      <c r="N35" s="65">
        <f>'fak plan'!V35+'ostatni plan'!Y35</f>
        <v>0</v>
      </c>
      <c r="O35" s="65">
        <f>'fak plan'!V35+'ostatni plan'!Y35</f>
        <v>0</v>
      </c>
      <c r="P35" s="66">
        <f>'fak plan'!W35+'ostatni plan'!Z35</f>
        <v>0</v>
      </c>
      <c r="Q35" s="71">
        <f>'fak plan'!X35+'ostatni plan'!AA35</f>
        <v>10624</v>
      </c>
      <c r="R35" s="71">
        <f>'fak plan'!Y35+'ostatni plan'!AB35</f>
        <v>34038.558279999997</v>
      </c>
      <c r="S35" s="334"/>
      <c r="T35" s="995"/>
      <c r="U35" s="994"/>
      <c r="V35" s="994"/>
      <c r="W35" s="994"/>
      <c r="X35" s="994"/>
      <c r="Y35" s="995">
        <f t="shared" si="4"/>
        <v>0</v>
      </c>
    </row>
    <row r="36" spans="1:29" s="14" customFormat="1">
      <c r="A36" s="11"/>
      <c r="B36" s="19" t="s">
        <v>158</v>
      </c>
      <c r="C36" s="19"/>
      <c r="D36" s="19"/>
      <c r="E36" s="130">
        <v>34</v>
      </c>
      <c r="F36" s="439">
        <f>'fak plan'!O36</f>
        <v>454117.58100000001</v>
      </c>
      <c r="G36" s="113">
        <f>'ostatni plan'!R36</f>
        <v>238466</v>
      </c>
      <c r="H36" s="440">
        <f t="shared" si="2"/>
        <v>692583.58100000001</v>
      </c>
      <c r="I36" s="238"/>
      <c r="J36" s="64">
        <f>'fak plan'!Q36+'ostatni plan'!T36</f>
        <v>692583.58100000001</v>
      </c>
      <c r="K36" s="64">
        <f>'fak plan'!R36+'ostatni plan'!U36</f>
        <v>0</v>
      </c>
      <c r="L36" s="65">
        <f>'fak plan'!S36+'ostatni plan'!V36</f>
        <v>0</v>
      </c>
      <c r="M36" s="65">
        <f>'fak plan'!T36+'ostatni plan'!W36</f>
        <v>0</v>
      </c>
      <c r="N36" s="65">
        <f>'fak plan'!V36+'ostatni plan'!Y36</f>
        <v>0</v>
      </c>
      <c r="O36" s="65">
        <f>'fak plan'!V36+'ostatni plan'!Y36</f>
        <v>0</v>
      </c>
      <c r="P36" s="66">
        <f>'fak plan'!W36+'ostatni plan'!Z36</f>
        <v>0</v>
      </c>
      <c r="Q36" s="71">
        <f>'fak plan'!X36+'ostatni plan'!AA36</f>
        <v>238466</v>
      </c>
      <c r="R36" s="71">
        <f>'fak plan'!Y36+'ostatni plan'!AB36</f>
        <v>769770.18292000005</v>
      </c>
      <c r="S36" s="334"/>
      <c r="T36" s="995"/>
      <c r="U36" s="994"/>
      <c r="V36" s="994"/>
      <c r="W36" s="994"/>
      <c r="X36" s="994"/>
      <c r="Y36" s="995">
        <f t="shared" si="4"/>
        <v>0</v>
      </c>
    </row>
    <row r="37" spans="1:29" s="14" customFormat="1">
      <c r="A37" s="11"/>
      <c r="B37" s="19" t="s">
        <v>54</v>
      </c>
      <c r="C37" s="19"/>
      <c r="D37" s="19"/>
      <c r="E37" s="130">
        <v>35</v>
      </c>
      <c r="F37" s="439">
        <f>'fak plan'!O37</f>
        <v>38442.512999999999</v>
      </c>
      <c r="G37" s="113">
        <f>'ostatni plan'!R37</f>
        <v>222233</v>
      </c>
      <c r="H37" s="440">
        <f t="shared" si="2"/>
        <v>260675.51300000001</v>
      </c>
      <c r="I37" s="238"/>
      <c r="J37" s="64">
        <f>'fak plan'!Q37+'ostatni plan'!T37</f>
        <v>130752.51300000001</v>
      </c>
      <c r="K37" s="64">
        <f>'fak plan'!R37+'ostatni plan'!U37</f>
        <v>0</v>
      </c>
      <c r="L37" s="65">
        <f>'fak plan'!S37+'ostatni plan'!V37</f>
        <v>129923</v>
      </c>
      <c r="M37" s="65">
        <f>'fak plan'!T37+'ostatni plan'!W37</f>
        <v>0</v>
      </c>
      <c r="N37" s="65">
        <f>'fak plan'!V37+'ostatni plan'!Y37</f>
        <v>0</v>
      </c>
      <c r="O37" s="65">
        <f>'fak plan'!V37+'ostatni plan'!Y37</f>
        <v>0</v>
      </c>
      <c r="P37" s="66">
        <f>'fak plan'!W37+'ostatni plan'!Z37</f>
        <v>0</v>
      </c>
      <c r="Q37" s="71">
        <f>'fak plan'!X37+'ostatni plan'!AA37</f>
        <v>222233</v>
      </c>
      <c r="R37" s="71">
        <f>'fak plan'!Y37+'ostatni plan'!AB37</f>
        <v>293779.63404999999</v>
      </c>
      <c r="S37" s="334"/>
      <c r="T37" s="995"/>
      <c r="U37" s="994"/>
      <c r="V37" s="994"/>
      <c r="W37" s="994"/>
      <c r="X37" s="994"/>
      <c r="Y37" s="995">
        <f t="shared" si="4"/>
        <v>0</v>
      </c>
    </row>
    <row r="38" spans="1:29" s="14" customFormat="1">
      <c r="A38" s="11"/>
      <c r="B38" s="19" t="s">
        <v>153</v>
      </c>
      <c r="C38" s="19"/>
      <c r="D38" s="19"/>
      <c r="E38" s="130">
        <v>36</v>
      </c>
      <c r="F38" s="439">
        <f>'fak plan'!O38</f>
        <v>423060.39799999999</v>
      </c>
      <c r="G38" s="113">
        <f>'ostatni plan'!R38</f>
        <v>124621</v>
      </c>
      <c r="H38" s="440">
        <f t="shared" si="2"/>
        <v>547681.39800000004</v>
      </c>
      <c r="I38" s="238"/>
      <c r="J38" s="64">
        <f>'fak plan'!Q38+'ostatni plan'!T38</f>
        <v>538125</v>
      </c>
      <c r="K38" s="64">
        <f>'fak plan'!R38+'ostatni plan'!U38</f>
        <v>0</v>
      </c>
      <c r="L38" s="65">
        <f>'fak plan'!S38+'ostatni plan'!V38</f>
        <v>9556.398000000001</v>
      </c>
      <c r="M38" s="65">
        <f>'fak plan'!T38+'ostatni plan'!W38</f>
        <v>0</v>
      </c>
      <c r="N38" s="65">
        <f>'fak plan'!V38+'ostatni plan'!Y38</f>
        <v>0</v>
      </c>
      <c r="O38" s="65">
        <f>'fak plan'!V38+'ostatni plan'!Y38</f>
        <v>0</v>
      </c>
      <c r="P38" s="66">
        <f>'fak plan'!W38+'ostatni plan'!Z38</f>
        <v>0</v>
      </c>
      <c r="Q38" s="71">
        <f>'fak plan'!X38+'ostatni plan'!AA38</f>
        <v>124621</v>
      </c>
      <c r="R38" s="71">
        <f>'fak plan'!Y38+'ostatni plan'!AB38</f>
        <v>544469.40228000004</v>
      </c>
      <c r="S38" s="334"/>
      <c r="T38" s="995">
        <v>542610</v>
      </c>
      <c r="U38" s="995"/>
      <c r="V38" s="995"/>
      <c r="W38" s="994"/>
      <c r="X38" s="994"/>
      <c r="Y38" s="995">
        <f t="shared" si="4"/>
        <v>542610</v>
      </c>
      <c r="AA38" s="876"/>
      <c r="AC38" s="876"/>
    </row>
    <row r="39" spans="1:29" s="14" customFormat="1">
      <c r="A39" s="11"/>
      <c r="B39" s="19" t="s">
        <v>55</v>
      </c>
      <c r="C39" s="19"/>
      <c r="D39" s="19"/>
      <c r="E39" s="130">
        <v>37</v>
      </c>
      <c r="F39" s="439">
        <f>'fak plan'!O39</f>
        <v>0</v>
      </c>
      <c r="G39" s="113">
        <f>'ostatni plan'!R39</f>
        <v>0</v>
      </c>
      <c r="H39" s="440">
        <f t="shared" si="2"/>
        <v>0</v>
      </c>
      <c r="I39" s="238"/>
      <c r="J39" s="64">
        <f>'fak plan'!Q39+'ostatni plan'!T39</f>
        <v>0</v>
      </c>
      <c r="K39" s="64">
        <f>'fak plan'!R39+'ostatni plan'!U39</f>
        <v>0</v>
      </c>
      <c r="L39" s="65">
        <f>'fak plan'!S39+'ostatni plan'!V39</f>
        <v>0</v>
      </c>
      <c r="M39" s="65">
        <f>'fak plan'!T39+'ostatni plan'!W39</f>
        <v>0</v>
      </c>
      <c r="N39" s="65">
        <f>'fak plan'!V39+'ostatni plan'!Y39</f>
        <v>0</v>
      </c>
      <c r="O39" s="65">
        <f>'fak plan'!V39+'ostatni plan'!Y39</f>
        <v>0</v>
      </c>
      <c r="P39" s="66">
        <f>'fak plan'!W39+'ostatni plan'!Z39</f>
        <v>0</v>
      </c>
      <c r="Q39" s="71">
        <f>'fak plan'!X39+'ostatni plan'!AA39</f>
        <v>0</v>
      </c>
      <c r="R39" s="71">
        <f>'fak plan'!Y39+'ostatni plan'!AB39</f>
        <v>12666.901980000001</v>
      </c>
      <c r="S39" s="334"/>
      <c r="T39" s="995"/>
      <c r="U39" s="996"/>
      <c r="V39" s="994"/>
      <c r="W39" s="994"/>
      <c r="X39" s="994"/>
      <c r="Y39" s="995">
        <f t="shared" si="4"/>
        <v>0</v>
      </c>
    </row>
    <row r="40" spans="1:29" s="14" customFormat="1">
      <c r="A40" s="11"/>
      <c r="B40" s="19" t="s">
        <v>56</v>
      </c>
      <c r="C40" s="19"/>
      <c r="D40" s="19"/>
      <c r="E40" s="130">
        <v>38</v>
      </c>
      <c r="F40" s="439">
        <f>'fak plan'!O40</f>
        <v>484844.4</v>
      </c>
      <c r="G40" s="113">
        <f>'ostatni plan'!R40</f>
        <v>80799</v>
      </c>
      <c r="H40" s="440">
        <f t="shared" si="2"/>
        <v>565643.4</v>
      </c>
      <c r="I40" s="238"/>
      <c r="J40" s="64">
        <f>'fak plan'!Q40+'ostatni plan'!T40</f>
        <v>556582</v>
      </c>
      <c r="K40" s="64">
        <f>'fak plan'!R40+'ostatni plan'!U40</f>
        <v>0</v>
      </c>
      <c r="L40" s="65">
        <f>'fak plan'!S40+'ostatni plan'!V40</f>
        <v>9061.4</v>
      </c>
      <c r="M40" s="65">
        <f>'fak plan'!T40+'ostatni plan'!W40</f>
        <v>0</v>
      </c>
      <c r="N40" s="65">
        <f>'fak plan'!V40+'ostatni plan'!Y40</f>
        <v>0</v>
      </c>
      <c r="O40" s="65">
        <f>'fak plan'!V40+'ostatni plan'!Y40</f>
        <v>0</v>
      </c>
      <c r="P40" s="66">
        <f>'fak plan'!W40+'ostatni plan'!Z40</f>
        <v>0</v>
      </c>
      <c r="Q40" s="71">
        <f>'fak plan'!X40+'ostatni plan'!AA40</f>
        <v>80799</v>
      </c>
      <c r="R40" s="71">
        <f>'fak plan'!Y40+'ostatni plan'!AB40</f>
        <v>535936.31007000001</v>
      </c>
      <c r="S40" s="334"/>
      <c r="T40" s="995"/>
      <c r="U40" s="994"/>
      <c r="V40" s="994"/>
      <c r="W40" s="994"/>
      <c r="X40" s="994"/>
      <c r="Y40" s="995">
        <f t="shared" si="4"/>
        <v>0</v>
      </c>
    </row>
    <row r="41" spans="1:29" s="14" customFormat="1">
      <c r="A41" s="11"/>
      <c r="B41" s="19" t="s">
        <v>161</v>
      </c>
      <c r="C41" s="19"/>
      <c r="D41" s="19"/>
      <c r="E41" s="130">
        <v>39</v>
      </c>
      <c r="F41" s="439">
        <f>'fak plan'!O41</f>
        <v>130732.70600000001</v>
      </c>
      <c r="G41" s="113">
        <f>'ostatni plan'!R41</f>
        <v>296122</v>
      </c>
      <c r="H41" s="440">
        <f t="shared" si="2"/>
        <v>426854.70600000001</v>
      </c>
      <c r="I41" s="238"/>
      <c r="J41" s="64">
        <f>'fak plan'!Q41+'ostatni plan'!T41</f>
        <v>348337</v>
      </c>
      <c r="K41" s="64">
        <f>'fak plan'!R41+'ostatni plan'!U41</f>
        <v>0</v>
      </c>
      <c r="L41" s="65">
        <f>'fak plan'!S41+'ostatni plan'!V41</f>
        <v>78517.706000000006</v>
      </c>
      <c r="M41" s="65">
        <f>'fak plan'!T41+'ostatni plan'!W41</f>
        <v>0</v>
      </c>
      <c r="N41" s="65">
        <f>'fak plan'!V41+'ostatni plan'!Y41</f>
        <v>0</v>
      </c>
      <c r="O41" s="65">
        <f>'fak plan'!V41+'ostatni plan'!Y41</f>
        <v>0</v>
      </c>
      <c r="P41" s="66">
        <f>'fak plan'!W41+'ostatni plan'!Z41</f>
        <v>0</v>
      </c>
      <c r="Q41" s="71">
        <f>'fak plan'!X41+'ostatni plan'!AA41</f>
        <v>296122</v>
      </c>
      <c r="R41" s="71">
        <f>'fak plan'!Y41+'ostatni plan'!AB41</f>
        <v>410282.14824999997</v>
      </c>
      <c r="S41" s="334"/>
      <c r="T41" s="995"/>
      <c r="U41" s="994"/>
      <c r="V41" s="994"/>
      <c r="W41" s="994"/>
      <c r="X41" s="994"/>
      <c r="Y41" s="995">
        <f t="shared" si="4"/>
        <v>0</v>
      </c>
    </row>
    <row r="42" spans="1:29" s="14" customFormat="1">
      <c r="A42" s="11"/>
      <c r="B42" s="19" t="s">
        <v>57</v>
      </c>
      <c r="C42" s="19"/>
      <c r="D42" s="19"/>
      <c r="E42" s="130">
        <v>40</v>
      </c>
      <c r="F42" s="439">
        <f>'fak plan'!O42</f>
        <v>52187.430999999997</v>
      </c>
      <c r="G42" s="113">
        <f>'ostatni plan'!R42</f>
        <v>20708</v>
      </c>
      <c r="H42" s="440">
        <f t="shared" si="2"/>
        <v>72895.430999999997</v>
      </c>
      <c r="I42" s="238"/>
      <c r="J42" s="64">
        <f>'fak plan'!Q42+'ostatni plan'!T42</f>
        <v>71933</v>
      </c>
      <c r="K42" s="64">
        <f>'fak plan'!R42+'ostatni plan'!U42</f>
        <v>0</v>
      </c>
      <c r="L42" s="65">
        <f>'fak plan'!S42+'ostatni plan'!V42</f>
        <v>962.43100000000004</v>
      </c>
      <c r="M42" s="65">
        <f>'fak plan'!T42+'ostatni plan'!W42</f>
        <v>0</v>
      </c>
      <c r="N42" s="65">
        <f>'fak plan'!V42+'ostatni plan'!Y42</f>
        <v>0</v>
      </c>
      <c r="O42" s="65">
        <f>'fak plan'!V42+'ostatni plan'!Y42</f>
        <v>0</v>
      </c>
      <c r="P42" s="66">
        <f>'fak plan'!W42+'ostatni plan'!Z42</f>
        <v>0</v>
      </c>
      <c r="Q42" s="71">
        <f>'fak plan'!X42+'ostatni plan'!AA42</f>
        <v>20708</v>
      </c>
      <c r="R42" s="71">
        <f>'fak plan'!Y42+'ostatni plan'!AB42</f>
        <v>74733.29509</v>
      </c>
      <c r="S42" s="334"/>
      <c r="T42" s="995"/>
      <c r="U42" s="994"/>
      <c r="V42" s="994"/>
      <c r="W42" s="994"/>
      <c r="X42" s="994"/>
      <c r="Y42" s="995">
        <f t="shared" si="4"/>
        <v>0</v>
      </c>
    </row>
    <row r="43" spans="1:29" s="14" customFormat="1">
      <c r="A43" s="11"/>
      <c r="B43" s="19" t="s">
        <v>58</v>
      </c>
      <c r="C43" s="19"/>
      <c r="D43" s="19"/>
      <c r="E43" s="130">
        <v>41</v>
      </c>
      <c r="F43" s="439">
        <f>'fak plan'!O43</f>
        <v>464150.96500000003</v>
      </c>
      <c r="G43" s="113">
        <f>'ostatni plan'!R43</f>
        <v>595463</v>
      </c>
      <c r="H43" s="440">
        <f t="shared" si="2"/>
        <v>1059613.9650000001</v>
      </c>
      <c r="I43" s="238"/>
      <c r="J43" s="64">
        <f>'fak plan'!Q43+'ostatni plan'!T43</f>
        <v>1056102.9650000001</v>
      </c>
      <c r="K43" s="64">
        <f>'fak plan'!R43+'ostatni plan'!U43</f>
        <v>0</v>
      </c>
      <c r="L43" s="65">
        <f>'fak plan'!S43+'ostatni plan'!V43</f>
        <v>3511</v>
      </c>
      <c r="M43" s="65">
        <f>'fak plan'!T43+'ostatni plan'!W43</f>
        <v>0</v>
      </c>
      <c r="N43" s="65">
        <f>'fak plan'!V43+'ostatni plan'!Y43</f>
        <v>0</v>
      </c>
      <c r="O43" s="65">
        <f>'fak plan'!V43+'ostatni plan'!Y43</f>
        <v>0</v>
      </c>
      <c r="P43" s="66">
        <f>'fak plan'!W43+'ostatni plan'!Z43</f>
        <v>0</v>
      </c>
      <c r="Q43" s="71">
        <f>'fak plan'!X43+'ostatni plan'!AA43</f>
        <v>595463</v>
      </c>
      <c r="R43" s="71">
        <f>'fak plan'!Y43+'ostatni plan'!AB43</f>
        <v>1051088.75605</v>
      </c>
      <c r="S43" s="334"/>
      <c r="T43" s="995"/>
      <c r="U43" s="994"/>
      <c r="V43" s="994"/>
      <c r="W43" s="994"/>
      <c r="X43" s="994"/>
      <c r="Y43" s="995">
        <f t="shared" si="4"/>
        <v>0</v>
      </c>
    </row>
    <row r="44" spans="1:29" s="14" customFormat="1">
      <c r="A44" s="11"/>
      <c r="B44" s="19" t="s">
        <v>59</v>
      </c>
      <c r="C44" s="19"/>
      <c r="D44" s="19"/>
      <c r="E44" s="130">
        <v>42</v>
      </c>
      <c r="F44" s="439">
        <f>'fak plan'!O44</f>
        <v>169128</v>
      </c>
      <c r="G44" s="113">
        <f>'ostatni plan'!R44</f>
        <v>86637</v>
      </c>
      <c r="H44" s="440">
        <f t="shared" si="2"/>
        <v>255765</v>
      </c>
      <c r="I44" s="238"/>
      <c r="J44" s="64">
        <f>'fak plan'!Q44+'ostatni plan'!T44</f>
        <v>3791</v>
      </c>
      <c r="K44" s="64">
        <f>'fak plan'!R44+'ostatni plan'!U44</f>
        <v>153331</v>
      </c>
      <c r="L44" s="65">
        <f>'fak plan'!S44+'ostatni plan'!V44</f>
        <v>19574</v>
      </c>
      <c r="M44" s="65">
        <f>'fak plan'!T44+'ostatni plan'!W44</f>
        <v>3746</v>
      </c>
      <c r="N44" s="65">
        <f>'fak plan'!V44+'ostatni plan'!Y44</f>
        <v>21407</v>
      </c>
      <c r="O44" s="65">
        <f>'fak plan'!V44+'ostatni plan'!Y44</f>
        <v>21407</v>
      </c>
      <c r="P44" s="66">
        <f>'fak plan'!W44+'ostatni plan'!Z44</f>
        <v>53916</v>
      </c>
      <c r="Q44" s="71">
        <f>'fak plan'!X44+'ostatni plan'!AA44</f>
        <v>86637</v>
      </c>
      <c r="R44" s="71">
        <f>'fak plan'!Y44+'ostatni plan'!AB44</f>
        <v>216151.46747</v>
      </c>
      <c r="S44" s="334">
        <f>(fak!S44+ostatni!S44)</f>
        <v>0</v>
      </c>
      <c r="T44" s="995"/>
      <c r="U44" s="994"/>
      <c r="V44" s="994"/>
      <c r="W44" s="994"/>
      <c r="X44" s="994"/>
      <c r="Y44" s="995">
        <f t="shared" si="4"/>
        <v>0</v>
      </c>
    </row>
    <row r="45" spans="1:29" s="14" customFormat="1" ht="14" thickBot="1">
      <c r="A45" s="24"/>
      <c r="B45" s="25" t="s">
        <v>47</v>
      </c>
      <c r="C45" s="25"/>
      <c r="D45" s="25"/>
      <c r="E45" s="131">
        <v>43</v>
      </c>
      <c r="F45" s="441">
        <f>'fak plan'!O45</f>
        <v>37750</v>
      </c>
      <c r="G45" s="442">
        <f>'ostatni plan'!R45</f>
        <v>95143</v>
      </c>
      <c r="H45" s="443">
        <f t="shared" si="2"/>
        <v>132893</v>
      </c>
      <c r="I45" s="239"/>
      <c r="J45" s="517">
        <f>'fak plan'!Q45+'ostatni plan'!T45</f>
        <v>132893</v>
      </c>
      <c r="K45" s="517">
        <f>'fak plan'!R45+'ostatni plan'!U45</f>
        <v>0</v>
      </c>
      <c r="L45" s="518">
        <f>'fak plan'!S45+'ostatni plan'!V45</f>
        <v>0</v>
      </c>
      <c r="M45" s="518">
        <f>'fak plan'!T45+'ostatni plan'!W45</f>
        <v>0</v>
      </c>
      <c r="N45" s="518">
        <f>'fak plan'!V45+'ostatni plan'!Y45</f>
        <v>0</v>
      </c>
      <c r="O45" s="518">
        <f>'fak plan'!V45+'ostatni plan'!Y45</f>
        <v>0</v>
      </c>
      <c r="P45" s="519">
        <f>'fak plan'!W45+'ostatni plan'!Z45</f>
        <v>0</v>
      </c>
      <c r="Q45" s="75">
        <f>'fak plan'!X45+'ostatni plan'!AA45</f>
        <v>95143</v>
      </c>
      <c r="R45" s="75">
        <f>'fak plan'!Y45+'ostatni plan'!AB45</f>
        <v>141630.28424000001</v>
      </c>
      <c r="S45" s="334"/>
      <c r="T45" s="995"/>
      <c r="U45" s="994"/>
      <c r="V45" s="994"/>
      <c r="W45" s="994"/>
      <c r="X45" s="994"/>
      <c r="Y45" s="994"/>
    </row>
    <row r="46" spans="1:29" s="14" customFormat="1" ht="14" hidden="1" thickBot="1">
      <c r="A46" s="27" t="s">
        <v>60</v>
      </c>
      <c r="B46" s="28"/>
      <c r="C46" s="28"/>
      <c r="D46" s="28"/>
      <c r="E46" s="129">
        <v>44</v>
      </c>
      <c r="F46" s="178">
        <f>F29+F34+F38+F43+F44+F45-F4-F27</f>
        <v>14102.828000000212</v>
      </c>
      <c r="G46" s="76">
        <f>G29+G34+G38+G43+G44+G45-G4-G27</f>
        <v>17051</v>
      </c>
      <c r="H46" s="186">
        <f>H29+H34+H38+H43+H44+H45-H4-H27</f>
        <v>31153.828000000212</v>
      </c>
      <c r="I46" s="77">
        <f>I29+I34+I38+I43+I44+I45+-I4-I27</f>
        <v>0</v>
      </c>
      <c r="J46" s="77">
        <f>J29+J34+J38+J43+J45-J4-J27</f>
        <v>26735.826999999583</v>
      </c>
      <c r="K46" s="77">
        <f t="shared" ref="K46:P46" si="5">K29+K34+K38+K43+K44+K45-K4-K27</f>
        <v>480</v>
      </c>
      <c r="L46" s="77">
        <f t="shared" si="5"/>
        <v>147.00100000000384</v>
      </c>
      <c r="M46" s="77">
        <f t="shared" si="5"/>
        <v>0</v>
      </c>
      <c r="N46" s="77">
        <f t="shared" si="5"/>
        <v>0</v>
      </c>
      <c r="O46" s="77">
        <f t="shared" si="5"/>
        <v>0</v>
      </c>
      <c r="P46" s="77">
        <f t="shared" si="5"/>
        <v>0</v>
      </c>
      <c r="Q46" s="270">
        <f>'fak plan'!X46+'ostatni plan'!AA46</f>
        <v>936.92207999999994</v>
      </c>
      <c r="R46" s="270">
        <f>'fak plan'!Y46+'ostatni plan'!AB46</f>
        <v>37069.647679999733</v>
      </c>
      <c r="S46" s="334"/>
      <c r="T46" s="995"/>
      <c r="U46" s="994"/>
      <c r="V46" s="994"/>
      <c r="W46" s="994"/>
      <c r="X46" s="994"/>
      <c r="Y46" s="994"/>
    </row>
    <row r="47" spans="1:29" ht="14" thickBot="1">
      <c r="A47" s="22" t="s">
        <v>61</v>
      </c>
      <c r="B47" s="23"/>
      <c r="C47" s="23"/>
      <c r="D47" s="23"/>
      <c r="E47" s="132">
        <v>45</v>
      </c>
      <c r="F47" s="171">
        <f>F28-F3</f>
        <v>16485.820999999531</v>
      </c>
      <c r="G47" s="166">
        <f>G28-G3</f>
        <v>16424</v>
      </c>
      <c r="H47" s="133">
        <f>H28-H3</f>
        <v>32909.820999999531</v>
      </c>
      <c r="I47" s="50">
        <f t="shared" ref="I47:Q47" si="6">I28-I3</f>
        <v>0</v>
      </c>
      <c r="J47" s="51">
        <f t="shared" si="6"/>
        <v>32909.826999999583</v>
      </c>
      <c r="K47" s="52">
        <f t="shared" si="6"/>
        <v>0</v>
      </c>
      <c r="L47" s="52">
        <f t="shared" si="6"/>
        <v>-6.0000000230502337E-3</v>
      </c>
      <c r="M47" s="52">
        <f t="shared" si="6"/>
        <v>0</v>
      </c>
      <c r="N47" s="52">
        <f>N28-N3</f>
        <v>0</v>
      </c>
      <c r="O47" s="52">
        <f>O28-O3</f>
        <v>0</v>
      </c>
      <c r="P47" s="51">
        <f t="shared" si="6"/>
        <v>0</v>
      </c>
      <c r="Q47" s="53">
        <f t="shared" si="6"/>
        <v>16424</v>
      </c>
      <c r="R47" s="53">
        <f>R28-R3</f>
        <v>87661.174700001255</v>
      </c>
      <c r="U47" s="995"/>
    </row>
    <row r="48" spans="1:29" s="29" customFormat="1" ht="9" customHeight="1">
      <c r="E48" s="30"/>
      <c r="F48" s="14"/>
      <c r="G48" s="14"/>
      <c r="H48" s="187"/>
      <c r="J48" s="34"/>
      <c r="K48" s="34"/>
      <c r="L48" s="34"/>
      <c r="M48" s="34"/>
      <c r="N48" s="34"/>
      <c r="O48" s="34"/>
      <c r="P48" s="34"/>
      <c r="Q48" s="34"/>
      <c r="R48" s="334"/>
      <c r="S48" s="334"/>
      <c r="T48" s="995"/>
      <c r="U48" s="994"/>
      <c r="V48" s="994"/>
      <c r="W48" s="994"/>
      <c r="X48" s="994"/>
      <c r="Y48" s="994"/>
    </row>
    <row r="49" spans="1:25" s="29" customFormat="1" ht="24" hidden="1" customHeight="1">
      <c r="A49" s="1327" t="s">
        <v>88</v>
      </c>
      <c r="B49" s="1328"/>
      <c r="C49" s="1328"/>
      <c r="D49" s="1328"/>
      <c r="E49" s="1328"/>
      <c r="F49" s="214" t="e">
        <f>fak!#REF!</f>
        <v>#REF!</v>
      </c>
      <c r="G49" s="47" t="e">
        <f>'ostatni plan'!R49</f>
        <v>#REF!</v>
      </c>
      <c r="H49" s="851" t="e">
        <f>'fak plan'!O49+'ostatni plan'!R49</f>
        <v>#REF!</v>
      </c>
      <c r="I49" s="34"/>
      <c r="J49" s="34"/>
      <c r="K49" s="34"/>
      <c r="L49" s="34"/>
      <c r="M49" s="34"/>
      <c r="N49" s="34"/>
      <c r="O49" s="34"/>
      <c r="P49" s="34"/>
      <c r="Q49" s="192"/>
      <c r="R49" s="198"/>
      <c r="S49" s="198"/>
      <c r="T49" s="995"/>
      <c r="U49" s="994"/>
      <c r="V49" s="994"/>
      <c r="W49" s="994"/>
      <c r="X49" s="994"/>
      <c r="Y49" s="994"/>
    </row>
    <row r="50" spans="1:25" s="855" customFormat="1" ht="21.75" hidden="1" customHeight="1">
      <c r="A50" s="1317" t="s">
        <v>186</v>
      </c>
      <c r="B50" s="1318"/>
      <c r="C50" s="1318"/>
      <c r="D50" s="1318"/>
      <c r="E50" s="1318"/>
      <c r="F50" s="852" t="e">
        <f>'fak plan'!O50</f>
        <v>#REF!</v>
      </c>
      <c r="G50" s="853"/>
      <c r="H50" s="854" t="e">
        <f>'fak plan'!O50+'ostatni plan'!R50</f>
        <v>#REF!</v>
      </c>
      <c r="J50" s="856"/>
      <c r="K50" s="856"/>
      <c r="L50" s="856"/>
      <c r="M50" s="856"/>
      <c r="N50" s="856"/>
      <c r="O50" s="856"/>
      <c r="P50" s="856"/>
      <c r="Q50" s="856"/>
      <c r="R50" s="852"/>
      <c r="S50" s="334"/>
      <c r="T50" s="995"/>
      <c r="U50" s="994"/>
      <c r="V50" s="994"/>
      <c r="W50" s="994"/>
      <c r="X50" s="994"/>
      <c r="Y50" s="994"/>
    </row>
    <row r="51" spans="1:25">
      <c r="R51" s="198"/>
    </row>
    <row r="52" spans="1:25">
      <c r="R52" s="198"/>
    </row>
    <row r="53" spans="1:25">
      <c r="R53" s="198"/>
    </row>
    <row r="54" spans="1:25">
      <c r="R54" s="198"/>
    </row>
  </sheetData>
  <mergeCells count="5">
    <mergeCell ref="A50:E50"/>
    <mergeCell ref="A1:D1"/>
    <mergeCell ref="K1:P1"/>
    <mergeCell ref="C2:D2"/>
    <mergeCell ref="A49:E49"/>
  </mergeCells>
  <phoneticPr fontId="0" type="noConversion"/>
  <printOptions horizontalCentered="1" verticalCentered="1"/>
  <pageMargins left="0.48" right="0.47244094488188981" top="0.43307086614173229" bottom="0.35433070866141736" header="0.19685039370078741" footer="0.27559055118110237"/>
  <pageSetup paperSize="9" scale="85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showGridLines="0" workbookViewId="0">
      <pane ySplit="3" topLeftCell="A4" activePane="bottomLeft" state="frozen"/>
      <selection activeCell="R46" sqref="R46"/>
      <selection pane="bottomLeft" activeCell="Y37" sqref="Y37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6" width="8.7109375" style="29" bestFit="1" customWidth="1"/>
    <col min="7" max="7" width="8.7109375" style="34" bestFit="1" customWidth="1"/>
    <col min="8" max="8" width="8.42578125" style="34" customWidth="1"/>
    <col min="9" max="12" width="8" style="34" customWidth="1"/>
    <col min="13" max="13" width="8.140625" style="34" customWidth="1"/>
    <col min="14" max="14" width="0" style="34" hidden="1" customWidth="1"/>
    <col min="15" max="15" width="11.140625" style="34" hidden="1" customWidth="1"/>
    <col min="16" max="16" width="7.28515625" style="334" hidden="1" customWidth="1"/>
    <col min="17" max="17" width="8.7109375" style="334" hidden="1" customWidth="1"/>
    <col min="18" max="18" width="8.7109375" style="335" bestFit="1" customWidth="1"/>
    <col min="19" max="19" width="6.140625" style="695" customWidth="1"/>
    <col min="20" max="20" width="5.28515625" style="478" customWidth="1"/>
    <col min="21" max="26" width="8.7109375" style="210"/>
  </cols>
  <sheetData>
    <row r="1" spans="1:26" ht="15.75" customHeight="1">
      <c r="A1" s="1319" t="s">
        <v>200</v>
      </c>
      <c r="B1" s="1320"/>
      <c r="C1" s="1320"/>
      <c r="D1" s="1321"/>
      <c r="E1" s="1"/>
      <c r="F1" s="472" t="s">
        <v>0</v>
      </c>
      <c r="G1" s="503" t="s">
        <v>2</v>
      </c>
      <c r="H1" s="1323" t="s">
        <v>3</v>
      </c>
      <c r="I1" s="1323"/>
      <c r="J1" s="1323"/>
      <c r="K1" s="1323"/>
      <c r="L1" s="1323"/>
      <c r="M1" s="1324"/>
      <c r="N1" s="141" t="s">
        <v>1</v>
      </c>
      <c r="O1" s="467" t="s">
        <v>4</v>
      </c>
      <c r="P1" s="42" t="s">
        <v>132</v>
      </c>
      <c r="Q1" s="42" t="s">
        <v>133</v>
      </c>
      <c r="R1" s="42" t="s">
        <v>4</v>
      </c>
      <c r="S1" s="1078"/>
      <c r="T1" s="1046"/>
      <c r="V1" s="1015"/>
    </row>
    <row r="2" spans="1:26" s="7" customFormat="1" ht="15" customHeight="1" thickBot="1">
      <c r="A2" s="3"/>
      <c r="B2" s="4"/>
      <c r="C2" s="1325" t="s">
        <v>83</v>
      </c>
      <c r="D2" s="1326"/>
      <c r="E2" s="5" t="s">
        <v>5</v>
      </c>
      <c r="F2" s="473">
        <v>2014</v>
      </c>
      <c r="G2" s="504" t="s">
        <v>8</v>
      </c>
      <c r="H2" s="44" t="s">
        <v>9</v>
      </c>
      <c r="I2" s="45" t="s">
        <v>10</v>
      </c>
      <c r="J2" s="245" t="s">
        <v>11</v>
      </c>
      <c r="K2" s="245" t="s">
        <v>204</v>
      </c>
      <c r="L2" s="207" t="s">
        <v>121</v>
      </c>
      <c r="M2" s="43" t="s">
        <v>12</v>
      </c>
      <c r="N2" s="473" t="s">
        <v>7</v>
      </c>
      <c r="O2" s="468">
        <v>2011</v>
      </c>
      <c r="P2" s="46"/>
      <c r="Q2" s="46"/>
      <c r="R2" s="46">
        <v>2013</v>
      </c>
      <c r="S2" s="1078"/>
      <c r="T2" s="1046"/>
      <c r="U2" s="1016"/>
      <c r="V2" s="1016"/>
      <c r="W2" s="1016"/>
      <c r="X2" s="1016"/>
      <c r="Y2" s="1016"/>
      <c r="Z2" s="1016"/>
    </row>
    <row r="3" spans="1:26" ht="14" thickBot="1">
      <c r="A3" s="8" t="s">
        <v>13</v>
      </c>
      <c r="B3" s="9"/>
      <c r="C3" s="9"/>
      <c r="D3" s="9"/>
      <c r="E3" s="10">
        <v>1</v>
      </c>
      <c r="F3" s="157">
        <f>SUM(F5:F27)</f>
        <v>56293</v>
      </c>
      <c r="G3" s="495">
        <f t="shared" ref="G3:M3" si="0">SUM(G5:G27)</f>
        <v>54413</v>
      </c>
      <c r="H3" s="99">
        <f t="shared" si="0"/>
        <v>1880</v>
      </c>
      <c r="I3" s="52">
        <f t="shared" si="0"/>
        <v>0</v>
      </c>
      <c r="J3" s="246">
        <f t="shared" si="0"/>
        <v>0</v>
      </c>
      <c r="K3" s="246">
        <f>SUM(K5:K27)</f>
        <v>0</v>
      </c>
      <c r="L3" s="52">
        <f t="shared" si="0"/>
        <v>0</v>
      </c>
      <c r="M3" s="51">
        <f t="shared" si="0"/>
        <v>0</v>
      </c>
      <c r="N3" s="157">
        <f>SUM(N5:N27)</f>
        <v>0</v>
      </c>
      <c r="O3" s="404">
        <f>SUM(O5:O27)</f>
        <v>0</v>
      </c>
      <c r="P3" s="346">
        <f>IF(F3=0,0,O3/F3)</f>
        <v>0</v>
      </c>
      <c r="Q3" s="53">
        <f>SUM(Q5:Q27)</f>
        <v>0</v>
      </c>
      <c r="R3" s="1077">
        <f>SUM(R5:R27)</f>
        <v>50526.874910000006</v>
      </c>
    </row>
    <row r="4" spans="1:26" s="14" customFormat="1">
      <c r="A4" s="11" t="s">
        <v>14</v>
      </c>
      <c r="B4" s="12" t="s">
        <v>15</v>
      </c>
      <c r="C4" s="12"/>
      <c r="D4" s="12"/>
      <c r="E4" s="13">
        <v>2</v>
      </c>
      <c r="F4" s="158">
        <f t="shared" ref="F4:O4" si="1">SUM(F5:F15)</f>
        <v>4629</v>
      </c>
      <c r="G4" s="492">
        <f t="shared" si="1"/>
        <v>3229</v>
      </c>
      <c r="H4" s="87">
        <f t="shared" si="1"/>
        <v>1400</v>
      </c>
      <c r="I4" s="56">
        <f t="shared" si="1"/>
        <v>0</v>
      </c>
      <c r="J4" s="56">
        <f t="shared" si="1"/>
        <v>0</v>
      </c>
      <c r="K4" s="56">
        <f>SUM(K5:K15)</f>
        <v>0</v>
      </c>
      <c r="L4" s="56">
        <f t="shared" si="1"/>
        <v>0</v>
      </c>
      <c r="M4" s="56">
        <f t="shared" si="1"/>
        <v>0</v>
      </c>
      <c r="N4" s="158">
        <f t="shared" si="1"/>
        <v>0</v>
      </c>
      <c r="O4" s="350">
        <f t="shared" si="1"/>
        <v>0</v>
      </c>
      <c r="P4" s="343">
        <f>IF(F4=0,0,O4/F4)</f>
        <v>0</v>
      </c>
      <c r="Q4" s="57">
        <f>SUM(Q5:Q15)</f>
        <v>0</v>
      </c>
      <c r="R4" s="57">
        <f>SUM(R5:R15)</f>
        <v>5217.7836200000002</v>
      </c>
      <c r="S4" s="695"/>
      <c r="T4" s="478"/>
      <c r="U4" s="1010"/>
      <c r="V4" s="1010"/>
      <c r="W4" s="1010"/>
      <c r="X4" s="1010"/>
      <c r="Y4" s="1010"/>
      <c r="Z4" s="1010"/>
    </row>
    <row r="5" spans="1:26" s="40" customFormat="1">
      <c r="A5" s="36"/>
      <c r="B5" s="37"/>
      <c r="C5" s="37" t="s">
        <v>16</v>
      </c>
      <c r="D5" s="38" t="s">
        <v>17</v>
      </c>
      <c r="E5" s="39">
        <v>3</v>
      </c>
      <c r="F5" s="159">
        <f>SUM(G5:M5)</f>
        <v>750</v>
      </c>
      <c r="G5" s="506">
        <v>750</v>
      </c>
      <c r="H5" s="59"/>
      <c r="I5" s="60"/>
      <c r="J5" s="248"/>
      <c r="K5" s="248"/>
      <c r="L5" s="60"/>
      <c r="M5" s="61"/>
      <c r="N5" s="159"/>
      <c r="O5" s="351"/>
      <c r="P5" s="361"/>
      <c r="Q5" s="720"/>
      <c r="R5" s="1178">
        <v>1546.3874099999998</v>
      </c>
      <c r="S5" s="1017"/>
      <c r="T5" s="998"/>
      <c r="U5" s="847"/>
      <c r="V5" s="847"/>
      <c r="W5" s="847"/>
      <c r="X5" s="847"/>
      <c r="Y5" s="847"/>
      <c r="Z5" s="847"/>
    </row>
    <row r="6" spans="1:26" s="40" customFormat="1">
      <c r="A6" s="36"/>
      <c r="B6" s="37"/>
      <c r="C6" s="37"/>
      <c r="D6" s="38" t="s">
        <v>18</v>
      </c>
      <c r="E6" s="39">
        <v>4</v>
      </c>
      <c r="F6" s="159">
        <f t="shared" ref="F6:F45" si="2">SUM(G6:M6)</f>
        <v>200</v>
      </c>
      <c r="G6" s="506">
        <v>200</v>
      </c>
      <c r="H6" s="59"/>
      <c r="I6" s="60"/>
      <c r="J6" s="248"/>
      <c r="K6" s="248"/>
      <c r="L6" s="60"/>
      <c r="M6" s="61"/>
      <c r="N6" s="159"/>
      <c r="O6" s="351"/>
      <c r="P6" s="361"/>
      <c r="Q6" s="720"/>
      <c r="R6" s="1178">
        <v>322.01</v>
      </c>
      <c r="S6" s="1017"/>
      <c r="T6" s="998"/>
      <c r="U6" s="847"/>
      <c r="V6" s="847"/>
      <c r="W6" s="847"/>
      <c r="X6" s="847"/>
      <c r="Y6" s="847"/>
      <c r="Z6" s="847"/>
    </row>
    <row r="7" spans="1:26" s="40" customFormat="1">
      <c r="A7" s="36"/>
      <c r="B7" s="37"/>
      <c r="C7" s="37"/>
      <c r="D7" s="38" t="s">
        <v>19</v>
      </c>
      <c r="E7" s="39">
        <v>5</v>
      </c>
      <c r="F7" s="159">
        <f t="shared" si="2"/>
        <v>317</v>
      </c>
      <c r="G7" s="507">
        <v>317</v>
      </c>
      <c r="H7" s="59"/>
      <c r="I7" s="60"/>
      <c r="J7" s="248"/>
      <c r="K7" s="248"/>
      <c r="L7" s="60"/>
      <c r="M7" s="61"/>
      <c r="N7" s="159"/>
      <c r="O7" s="351"/>
      <c r="P7" s="361"/>
      <c r="Q7" s="720"/>
      <c r="R7" s="1178">
        <v>606.37729000000002</v>
      </c>
      <c r="S7" s="1017"/>
      <c r="T7" s="998"/>
      <c r="U7" s="847"/>
      <c r="V7" s="847"/>
      <c r="W7" s="847"/>
      <c r="X7" s="847"/>
      <c r="Y7" s="847"/>
      <c r="Z7" s="847"/>
    </row>
    <row r="8" spans="1:26" s="40" customFormat="1">
      <c r="A8" s="36"/>
      <c r="B8" s="37"/>
      <c r="C8" s="37"/>
      <c r="D8" s="38" t="s">
        <v>20</v>
      </c>
      <c r="E8" s="39">
        <v>6</v>
      </c>
      <c r="F8" s="159">
        <f t="shared" si="2"/>
        <v>0</v>
      </c>
      <c r="G8" s="507"/>
      <c r="H8" s="59"/>
      <c r="I8" s="60"/>
      <c r="J8" s="248"/>
      <c r="K8" s="248"/>
      <c r="L8" s="60"/>
      <c r="M8" s="61"/>
      <c r="N8" s="159"/>
      <c r="O8" s="351"/>
      <c r="P8" s="361"/>
      <c r="Q8" s="62"/>
      <c r="R8" s="1178">
        <v>4.3772500000000001</v>
      </c>
      <c r="S8" s="1017"/>
      <c r="T8" s="998"/>
      <c r="U8" s="847"/>
      <c r="V8" s="847"/>
      <c r="W8" s="847"/>
      <c r="X8" s="847"/>
      <c r="Y8" s="847"/>
      <c r="Z8" s="847"/>
    </row>
    <row r="9" spans="1:26" s="40" customFormat="1">
      <c r="A9" s="36"/>
      <c r="B9" s="37"/>
      <c r="C9" s="37"/>
      <c r="D9" s="38" t="s">
        <v>21</v>
      </c>
      <c r="E9" s="39">
        <v>7</v>
      </c>
      <c r="F9" s="159">
        <f t="shared" si="2"/>
        <v>0</v>
      </c>
      <c r="G9" s="507"/>
      <c r="H9" s="59"/>
      <c r="I9" s="60"/>
      <c r="J9" s="248"/>
      <c r="K9" s="248"/>
      <c r="L9" s="60"/>
      <c r="M9" s="61"/>
      <c r="N9" s="159"/>
      <c r="O9" s="351"/>
      <c r="P9" s="361"/>
      <c r="Q9" s="62"/>
      <c r="R9" s="1178">
        <v>2.8140000000000001</v>
      </c>
      <c r="S9" s="1017"/>
      <c r="T9" s="998"/>
      <c r="U9" s="847"/>
      <c r="V9" s="847"/>
      <c r="W9" s="847"/>
      <c r="X9" s="847"/>
      <c r="Y9" s="847"/>
      <c r="Z9" s="847"/>
    </row>
    <row r="10" spans="1:26" s="40" customFormat="1">
      <c r="A10" s="36"/>
      <c r="B10" s="37"/>
      <c r="C10" s="37"/>
      <c r="D10" s="38" t="s">
        <v>22</v>
      </c>
      <c r="E10" s="39">
        <v>8</v>
      </c>
      <c r="F10" s="159">
        <f t="shared" si="2"/>
        <v>300</v>
      </c>
      <c r="G10" s="506"/>
      <c r="H10" s="59">
        <v>300</v>
      </c>
      <c r="I10" s="60"/>
      <c r="J10" s="248"/>
      <c r="K10" s="248"/>
      <c r="L10" s="60"/>
      <c r="M10" s="61"/>
      <c r="N10" s="159"/>
      <c r="O10" s="351"/>
      <c r="P10" s="361"/>
      <c r="Q10" s="62"/>
      <c r="R10" s="1178">
        <v>147.66753</v>
      </c>
      <c r="S10" s="1017"/>
      <c r="T10" s="998"/>
      <c r="U10" s="847"/>
      <c r="V10" s="847"/>
      <c r="W10" s="847"/>
      <c r="X10" s="847"/>
      <c r="Y10" s="847"/>
      <c r="Z10" s="847"/>
    </row>
    <row r="11" spans="1:26" s="40" customFormat="1">
      <c r="A11" s="36"/>
      <c r="B11" s="37"/>
      <c r="C11" s="37"/>
      <c r="D11" s="38" t="s">
        <v>23</v>
      </c>
      <c r="E11" s="39">
        <v>9</v>
      </c>
      <c r="F11" s="159">
        <f t="shared" si="2"/>
        <v>2100</v>
      </c>
      <c r="G11" s="506">
        <v>1000</v>
      </c>
      <c r="H11" s="59">
        <v>1100</v>
      </c>
      <c r="I11" s="60"/>
      <c r="J11" s="248"/>
      <c r="K11" s="248"/>
      <c r="L11" s="60"/>
      <c r="M11" s="61"/>
      <c r="N11" s="159"/>
      <c r="O11" s="351"/>
      <c r="P11" s="361"/>
      <c r="Q11" s="62"/>
      <c r="R11" s="1178">
        <v>2444.93424</v>
      </c>
      <c r="S11" s="1017"/>
      <c r="T11" s="998"/>
      <c r="U11" s="847"/>
      <c r="V11" s="847"/>
      <c r="W11" s="847"/>
      <c r="X11" s="847"/>
      <c r="Y11" s="847"/>
      <c r="Z11" s="847"/>
    </row>
    <row r="12" spans="1:26" s="40" customFormat="1">
      <c r="A12" s="36"/>
      <c r="B12" s="37"/>
      <c r="C12" s="37"/>
      <c r="D12" s="38" t="s">
        <v>24</v>
      </c>
      <c r="E12" s="39">
        <v>10</v>
      </c>
      <c r="F12" s="159">
        <f t="shared" si="2"/>
        <v>10</v>
      </c>
      <c r="G12" s="506">
        <v>10</v>
      </c>
      <c r="H12" s="59"/>
      <c r="I12" s="60"/>
      <c r="J12" s="248"/>
      <c r="K12" s="248"/>
      <c r="L12" s="60"/>
      <c r="M12" s="61"/>
      <c r="N12" s="159"/>
      <c r="O12" s="351"/>
      <c r="P12" s="361"/>
      <c r="Q12" s="62"/>
      <c r="R12" s="1178">
        <v>88.039249999999996</v>
      </c>
      <c r="S12" s="1017"/>
      <c r="T12" s="998"/>
      <c r="U12" s="847"/>
      <c r="V12" s="847"/>
      <c r="W12" s="847"/>
      <c r="X12" s="847"/>
      <c r="Y12" s="847"/>
      <c r="Z12" s="847"/>
    </row>
    <row r="13" spans="1:26" s="40" customFormat="1">
      <c r="A13" s="36"/>
      <c r="B13" s="37"/>
      <c r="C13" s="37"/>
      <c r="D13" s="38" t="s">
        <v>25</v>
      </c>
      <c r="E13" s="39">
        <v>11</v>
      </c>
      <c r="F13" s="159">
        <f t="shared" si="2"/>
        <v>632</v>
      </c>
      <c r="G13" s="506">
        <v>632</v>
      </c>
      <c r="H13" s="59"/>
      <c r="I13" s="60"/>
      <c r="J13" s="248"/>
      <c r="K13" s="248"/>
      <c r="L13" s="60"/>
      <c r="M13" s="61"/>
      <c r="N13" s="159"/>
      <c r="O13" s="351"/>
      <c r="P13" s="361"/>
      <c r="Q13" s="720"/>
      <c r="R13" s="1178">
        <v>631.83699999999999</v>
      </c>
      <c r="S13" s="1017"/>
      <c r="T13" s="998"/>
      <c r="U13" s="847"/>
      <c r="V13" s="847"/>
      <c r="W13" s="847"/>
      <c r="X13" s="847"/>
      <c r="Y13" s="847"/>
      <c r="Z13" s="847"/>
    </row>
    <row r="14" spans="1:26" s="40" customFormat="1">
      <c r="A14" s="36"/>
      <c r="B14" s="37"/>
      <c r="C14" s="37"/>
      <c r="D14" s="38" t="s">
        <v>26</v>
      </c>
      <c r="E14" s="39">
        <v>12</v>
      </c>
      <c r="F14" s="159">
        <f t="shared" si="2"/>
        <v>0</v>
      </c>
      <c r="G14" s="506"/>
      <c r="H14" s="59"/>
      <c r="I14" s="60"/>
      <c r="J14" s="248"/>
      <c r="K14" s="248"/>
      <c r="L14" s="60"/>
      <c r="M14" s="61"/>
      <c r="N14" s="159"/>
      <c r="O14" s="351"/>
      <c r="P14" s="361"/>
      <c r="Q14" s="62"/>
      <c r="R14" s="1178">
        <v>0</v>
      </c>
      <c r="S14" s="1017"/>
      <c r="T14" s="998"/>
      <c r="U14" s="847"/>
      <c r="V14" s="847"/>
      <c r="W14" s="847"/>
      <c r="X14" s="847"/>
      <c r="Y14" s="847"/>
      <c r="Z14" s="847"/>
    </row>
    <row r="15" spans="1:26" s="40" customFormat="1">
      <c r="A15" s="36"/>
      <c r="B15" s="37"/>
      <c r="C15" s="38"/>
      <c r="D15" s="38" t="s">
        <v>27</v>
      </c>
      <c r="E15" s="39">
        <v>13</v>
      </c>
      <c r="F15" s="159">
        <f t="shared" si="2"/>
        <v>320</v>
      </c>
      <c r="G15" s="506">
        <v>320</v>
      </c>
      <c r="H15" s="59"/>
      <c r="I15" s="60"/>
      <c r="J15" s="248"/>
      <c r="K15" s="248"/>
      <c r="L15" s="201"/>
      <c r="M15" s="61"/>
      <c r="N15" s="159"/>
      <c r="O15" s="351"/>
      <c r="P15" s="361"/>
      <c r="Q15" s="62"/>
      <c r="R15" s="1178">
        <v>-576.66034999999999</v>
      </c>
      <c r="S15" s="1017"/>
      <c r="T15" s="998"/>
      <c r="U15" s="847"/>
      <c r="V15" s="847"/>
      <c r="W15" s="847"/>
      <c r="X15" s="847"/>
      <c r="Y15" s="847"/>
      <c r="Z15" s="847"/>
    </row>
    <row r="16" spans="1:26" s="14" customFormat="1">
      <c r="A16" s="11"/>
      <c r="B16" s="18" t="s">
        <v>28</v>
      </c>
      <c r="C16" s="16"/>
      <c r="D16" s="16"/>
      <c r="E16" s="17">
        <v>14</v>
      </c>
      <c r="F16" s="94">
        <f t="shared" si="2"/>
        <v>0</v>
      </c>
      <c r="G16" s="494"/>
      <c r="H16" s="64"/>
      <c r="I16" s="65"/>
      <c r="J16" s="249"/>
      <c r="K16" s="249"/>
      <c r="L16" s="65"/>
      <c r="M16" s="66"/>
      <c r="N16" s="94"/>
      <c r="O16" s="352"/>
      <c r="P16" s="345"/>
      <c r="Q16" s="67"/>
      <c r="R16" s="462">
        <v>0</v>
      </c>
      <c r="S16" s="695"/>
      <c r="T16" s="478"/>
      <c r="U16" s="1010"/>
      <c r="V16" s="1010"/>
      <c r="W16" s="1010"/>
      <c r="X16" s="1010"/>
      <c r="Y16" s="1010"/>
      <c r="Z16" s="1010"/>
    </row>
    <row r="17" spans="1:26" s="14" customFormat="1">
      <c r="A17" s="11"/>
      <c r="B17" s="18" t="s">
        <v>30</v>
      </c>
      <c r="C17" s="16"/>
      <c r="D17" s="16"/>
      <c r="E17" s="17">
        <v>15</v>
      </c>
      <c r="F17" s="94">
        <f t="shared" si="2"/>
        <v>0</v>
      </c>
      <c r="G17" s="494"/>
      <c r="H17" s="64"/>
      <c r="I17" s="65"/>
      <c r="J17" s="249"/>
      <c r="K17" s="249"/>
      <c r="L17" s="65"/>
      <c r="M17" s="66"/>
      <c r="N17" s="94"/>
      <c r="O17" s="352"/>
      <c r="P17" s="345"/>
      <c r="Q17" s="67"/>
      <c r="R17" s="462">
        <v>0</v>
      </c>
      <c r="S17" s="695"/>
      <c r="T17" s="478"/>
      <c r="U17" s="1010"/>
      <c r="V17" s="1010"/>
      <c r="W17" s="1010"/>
      <c r="X17" s="1010"/>
      <c r="Y17" s="1010"/>
      <c r="Z17" s="1010"/>
    </row>
    <row r="18" spans="1:26" s="14" customFormat="1">
      <c r="A18" s="11"/>
      <c r="B18" s="19" t="s">
        <v>32</v>
      </c>
      <c r="C18" s="20"/>
      <c r="D18" s="20"/>
      <c r="E18" s="21">
        <v>16</v>
      </c>
      <c r="F18" s="94">
        <f t="shared" si="2"/>
        <v>21664</v>
      </c>
      <c r="G18" s="494">
        <v>21184</v>
      </c>
      <c r="H18" s="64">
        <v>480</v>
      </c>
      <c r="I18" s="65"/>
      <c r="J18" s="249"/>
      <c r="K18" s="249"/>
      <c r="L18" s="65"/>
      <c r="M18" s="66"/>
      <c r="N18" s="94"/>
      <c r="O18" s="352"/>
      <c r="P18" s="345"/>
      <c r="Q18" s="67"/>
      <c r="R18" s="462">
        <v>22306</v>
      </c>
      <c r="S18" s="695"/>
      <c r="T18" s="478"/>
      <c r="U18" s="1010"/>
      <c r="V18" s="1010"/>
      <c r="W18" s="1010"/>
      <c r="X18" s="1010"/>
      <c r="Y18" s="1010"/>
      <c r="Z18" s="1010"/>
    </row>
    <row r="19" spans="1:26" s="14" customFormat="1">
      <c r="A19" s="11"/>
      <c r="B19" s="19" t="s">
        <v>34</v>
      </c>
      <c r="C19" s="20"/>
      <c r="D19" s="20"/>
      <c r="E19" s="21">
        <v>17</v>
      </c>
      <c r="F19" s="94">
        <f t="shared" si="2"/>
        <v>0</v>
      </c>
      <c r="G19" s="494"/>
      <c r="H19" s="64"/>
      <c r="I19" s="65"/>
      <c r="J19" s="249"/>
      <c r="K19" s="249"/>
      <c r="L19" s="65"/>
      <c r="M19" s="66"/>
      <c r="N19" s="94"/>
      <c r="O19" s="352"/>
      <c r="P19" s="345"/>
      <c r="Q19" s="67"/>
      <c r="R19" s="462">
        <v>0</v>
      </c>
      <c r="S19" s="695"/>
      <c r="T19" s="478"/>
      <c r="U19" s="1010"/>
      <c r="V19" s="1010"/>
      <c r="W19" s="1010"/>
      <c r="X19" s="1010"/>
      <c r="Y19" s="1010"/>
      <c r="Z19" s="1010"/>
    </row>
    <row r="20" spans="1:26" s="14" customFormat="1">
      <c r="A20" s="11"/>
      <c r="B20" s="19" t="s">
        <v>36</v>
      </c>
      <c r="C20" s="19"/>
      <c r="D20" s="19"/>
      <c r="E20" s="21">
        <v>18</v>
      </c>
      <c r="F20" s="94">
        <f t="shared" si="2"/>
        <v>0</v>
      </c>
      <c r="G20" s="494"/>
      <c r="H20" s="64"/>
      <c r="I20" s="65"/>
      <c r="J20" s="249"/>
      <c r="K20" s="249"/>
      <c r="L20" s="65"/>
      <c r="M20" s="66"/>
      <c r="N20" s="94"/>
      <c r="O20" s="352"/>
      <c r="P20" s="345"/>
      <c r="Q20" s="67"/>
      <c r="R20" s="462">
        <v>25</v>
      </c>
      <c r="S20" s="695"/>
      <c r="T20" s="478"/>
      <c r="U20" s="1010"/>
      <c r="V20" s="1010"/>
      <c r="W20" s="1010"/>
      <c r="X20" s="1010"/>
      <c r="Y20" s="1010"/>
      <c r="Z20" s="1010"/>
    </row>
    <row r="21" spans="1:26" s="537" customFormat="1">
      <c r="A21" s="525"/>
      <c r="B21" s="526" t="s">
        <v>158</v>
      </c>
      <c r="C21" s="526"/>
      <c r="D21" s="526"/>
      <c r="E21" s="527">
        <v>19</v>
      </c>
      <c r="F21" s="528">
        <f t="shared" si="2"/>
        <v>30000</v>
      </c>
      <c r="G21" s="540">
        <v>30000</v>
      </c>
      <c r="H21" s="541"/>
      <c r="I21" s="542"/>
      <c r="J21" s="543"/>
      <c r="K21" s="543"/>
      <c r="L21" s="542"/>
      <c r="M21" s="544"/>
      <c r="N21" s="528"/>
      <c r="O21" s="534"/>
      <c r="P21" s="535"/>
      <c r="Q21" s="528"/>
      <c r="R21" s="462">
        <v>22170.435269999998</v>
      </c>
      <c r="S21" s="476"/>
      <c r="T21" s="488"/>
      <c r="U21" s="1020"/>
      <c r="V21" s="1020"/>
      <c r="W21" s="1020"/>
      <c r="X21" s="1020"/>
      <c r="Y21" s="1020"/>
      <c r="Z21" s="1020"/>
    </row>
    <row r="22" spans="1:26" s="14" customFormat="1">
      <c r="A22" s="11"/>
      <c r="B22" s="19" t="s">
        <v>40</v>
      </c>
      <c r="C22" s="19"/>
      <c r="D22" s="19"/>
      <c r="E22" s="21">
        <v>20</v>
      </c>
      <c r="F22" s="94">
        <f t="shared" si="2"/>
        <v>0</v>
      </c>
      <c r="G22" s="494"/>
      <c r="H22" s="64"/>
      <c r="I22" s="65"/>
      <c r="J22" s="249"/>
      <c r="K22" s="249"/>
      <c r="L22" s="65"/>
      <c r="M22" s="66"/>
      <c r="N22" s="94"/>
      <c r="O22" s="352"/>
      <c r="P22" s="345"/>
      <c r="Q22" s="67"/>
      <c r="R22" s="462">
        <v>807.65602000000001</v>
      </c>
      <c r="S22" s="695"/>
      <c r="T22" s="478"/>
      <c r="U22" s="1010"/>
      <c r="V22" s="1010"/>
      <c r="W22" s="1010"/>
      <c r="X22" s="1010"/>
      <c r="Y22" s="1010"/>
      <c r="Z22" s="1010"/>
    </row>
    <row r="23" spans="1:26" s="14" customFormat="1">
      <c r="A23" s="11"/>
      <c r="B23" s="19" t="s">
        <v>42</v>
      </c>
      <c r="C23" s="19"/>
      <c r="D23" s="19"/>
      <c r="E23" s="21">
        <v>21</v>
      </c>
      <c r="F23" s="94">
        <f t="shared" si="2"/>
        <v>0</v>
      </c>
      <c r="G23" s="494"/>
      <c r="H23" s="64"/>
      <c r="I23" s="65"/>
      <c r="J23" s="249"/>
      <c r="K23" s="249"/>
      <c r="L23" s="65"/>
      <c r="M23" s="66"/>
      <c r="N23" s="94"/>
      <c r="O23" s="352"/>
      <c r="P23" s="345"/>
      <c r="Q23" s="67"/>
      <c r="R23" s="462">
        <v>0</v>
      </c>
      <c r="S23" s="695"/>
      <c r="T23" s="478"/>
      <c r="U23" s="1010"/>
      <c r="V23" s="1010"/>
      <c r="W23" s="1010"/>
      <c r="X23" s="1010"/>
      <c r="Y23" s="1010"/>
      <c r="Z23" s="1010"/>
    </row>
    <row r="24" spans="1:26" s="14" customFormat="1">
      <c r="A24" s="11"/>
      <c r="B24" s="19" t="s">
        <v>43</v>
      </c>
      <c r="C24" s="19"/>
      <c r="D24" s="19"/>
      <c r="E24" s="21">
        <v>22</v>
      </c>
      <c r="F24" s="94">
        <f t="shared" si="2"/>
        <v>0</v>
      </c>
      <c r="G24" s="508"/>
      <c r="H24" s="64"/>
      <c r="I24" s="65"/>
      <c r="J24" s="249"/>
      <c r="K24" s="249"/>
      <c r="L24" s="65"/>
      <c r="M24" s="66"/>
      <c r="N24" s="94"/>
      <c r="O24" s="352"/>
      <c r="P24" s="345"/>
      <c r="Q24" s="67"/>
      <c r="R24" s="462">
        <v>0</v>
      </c>
      <c r="S24" s="695"/>
      <c r="T24" s="478"/>
      <c r="U24" s="1010"/>
      <c r="V24" s="1010"/>
      <c r="W24" s="1010"/>
      <c r="X24" s="1010"/>
      <c r="Y24" s="1010"/>
      <c r="Z24" s="1010"/>
    </row>
    <row r="25" spans="1:26" s="537" customFormat="1">
      <c r="A25" s="525"/>
      <c r="B25" s="526" t="s">
        <v>161</v>
      </c>
      <c r="C25" s="526"/>
      <c r="D25" s="526"/>
      <c r="E25" s="527">
        <v>23</v>
      </c>
      <c r="F25" s="528">
        <f t="shared" si="2"/>
        <v>0</v>
      </c>
      <c r="G25" s="540"/>
      <c r="H25" s="541"/>
      <c r="I25" s="542"/>
      <c r="J25" s="543"/>
      <c r="K25" s="543"/>
      <c r="L25" s="542"/>
      <c r="M25" s="544"/>
      <c r="N25" s="528"/>
      <c r="O25" s="534"/>
      <c r="P25" s="535"/>
      <c r="Q25" s="528"/>
      <c r="R25" s="462">
        <v>0</v>
      </c>
      <c r="S25" s="476"/>
      <c r="T25" s="488"/>
      <c r="U25" s="1020"/>
      <c r="V25" s="1020"/>
      <c r="W25" s="1020"/>
      <c r="X25" s="1020"/>
      <c r="Y25" s="1020"/>
      <c r="Z25" s="1020"/>
    </row>
    <row r="26" spans="1:26" s="14" customFormat="1">
      <c r="A26" s="11"/>
      <c r="B26" s="19" t="s">
        <v>45</v>
      </c>
      <c r="C26" s="19"/>
      <c r="D26" s="19"/>
      <c r="E26" s="21">
        <v>24</v>
      </c>
      <c r="F26" s="94">
        <f t="shared" si="2"/>
        <v>0</v>
      </c>
      <c r="G26" s="494"/>
      <c r="H26" s="64"/>
      <c r="I26" s="65"/>
      <c r="J26" s="249"/>
      <c r="K26" s="249"/>
      <c r="L26" s="65"/>
      <c r="M26" s="66"/>
      <c r="N26" s="94"/>
      <c r="O26" s="352"/>
      <c r="P26" s="345"/>
      <c r="Q26" s="67"/>
      <c r="R26" s="462">
        <v>0</v>
      </c>
      <c r="S26" s="695"/>
      <c r="T26" s="478"/>
      <c r="U26" s="1010"/>
      <c r="V26" s="1010"/>
      <c r="W26" s="1010"/>
      <c r="X26" s="1010"/>
      <c r="Y26" s="1010"/>
      <c r="Z26" s="1010"/>
    </row>
    <row r="27" spans="1:26" s="14" customFormat="1" ht="14" thickBot="1">
      <c r="A27" s="11"/>
      <c r="B27" s="18" t="s">
        <v>47</v>
      </c>
      <c r="C27" s="18"/>
      <c r="D27" s="18"/>
      <c r="E27" s="17">
        <v>25</v>
      </c>
      <c r="F27" s="94">
        <f t="shared" si="2"/>
        <v>0</v>
      </c>
      <c r="G27" s="494"/>
      <c r="H27" s="64"/>
      <c r="I27" s="65"/>
      <c r="J27" s="249"/>
      <c r="K27" s="249"/>
      <c r="L27" s="65"/>
      <c r="M27" s="66"/>
      <c r="N27" s="94"/>
      <c r="O27" s="352"/>
      <c r="P27" s="345"/>
      <c r="Q27" s="67"/>
      <c r="R27" s="462">
        <v>0</v>
      </c>
      <c r="S27" s="695"/>
      <c r="T27" s="478"/>
      <c r="U27" s="1010"/>
      <c r="V27" s="1010"/>
      <c r="W27" s="1010"/>
      <c r="X27" s="1010"/>
      <c r="Y27" s="1010"/>
      <c r="Z27" s="1010"/>
    </row>
    <row r="28" spans="1:26" ht="14" thickBot="1">
      <c r="A28" s="22" t="s">
        <v>49</v>
      </c>
      <c r="B28" s="23"/>
      <c r="C28" s="23"/>
      <c r="D28" s="23"/>
      <c r="E28" s="10">
        <v>26</v>
      </c>
      <c r="F28" s="157">
        <f>SUM(F29:F45)</f>
        <v>56343</v>
      </c>
      <c r="G28" s="495">
        <f t="shared" ref="G28:M28" si="3">SUM(G29:G45)</f>
        <v>54463</v>
      </c>
      <c r="H28" s="99">
        <f t="shared" si="3"/>
        <v>1880</v>
      </c>
      <c r="I28" s="52">
        <f t="shared" si="3"/>
        <v>0</v>
      </c>
      <c r="J28" s="246">
        <f t="shared" si="3"/>
        <v>0</v>
      </c>
      <c r="K28" s="246">
        <f t="shared" si="3"/>
        <v>0</v>
      </c>
      <c r="L28" s="52">
        <f t="shared" si="3"/>
        <v>0</v>
      </c>
      <c r="M28" s="51">
        <f t="shared" si="3"/>
        <v>0</v>
      </c>
      <c r="N28" s="157">
        <f>SUM(N29:N45)</f>
        <v>0</v>
      </c>
      <c r="O28" s="404">
        <f>SUM(O29:O45)</f>
        <v>0</v>
      </c>
      <c r="P28" s="346">
        <f>IF(F28=0,0,O28/F28)</f>
        <v>0</v>
      </c>
      <c r="Q28" s="53">
        <f>SUM(Q29:Q45)</f>
        <v>0</v>
      </c>
      <c r="R28" s="1182">
        <v>50533.25058</v>
      </c>
    </row>
    <row r="29" spans="1:26" s="14" customFormat="1">
      <c r="A29" s="11" t="s">
        <v>14</v>
      </c>
      <c r="B29" s="16" t="s">
        <v>50</v>
      </c>
      <c r="C29" s="16"/>
      <c r="D29" s="16"/>
      <c r="E29" s="17">
        <v>27</v>
      </c>
      <c r="F29" s="94">
        <f t="shared" si="2"/>
        <v>2326</v>
      </c>
      <c r="G29" s="492">
        <v>2326</v>
      </c>
      <c r="H29" s="87"/>
      <c r="I29" s="56"/>
      <c r="J29" s="247"/>
      <c r="K29" s="247"/>
      <c r="L29" s="56"/>
      <c r="M29" s="55"/>
      <c r="N29" s="158"/>
      <c r="O29" s="350"/>
      <c r="P29" s="347"/>
      <c r="Q29" s="57"/>
      <c r="R29" s="462">
        <v>2328</v>
      </c>
      <c r="S29" s="695"/>
      <c r="T29" s="478"/>
      <c r="U29" s="1010"/>
      <c r="V29" s="1010"/>
      <c r="W29" s="1010"/>
      <c r="X29" s="1010"/>
      <c r="Y29" s="1010"/>
      <c r="Z29" s="1010"/>
    </row>
    <row r="30" spans="1:26" s="14" customFormat="1">
      <c r="A30" s="11"/>
      <c r="B30" s="18" t="s">
        <v>28</v>
      </c>
      <c r="C30" s="18"/>
      <c r="D30" s="18"/>
      <c r="E30" s="17">
        <v>28</v>
      </c>
      <c r="F30" s="94">
        <f t="shared" si="2"/>
        <v>0</v>
      </c>
      <c r="G30" s="431"/>
      <c r="H30" s="100"/>
      <c r="I30" s="70"/>
      <c r="J30" s="250"/>
      <c r="K30" s="250"/>
      <c r="L30" s="70"/>
      <c r="M30" s="69"/>
      <c r="N30" s="405"/>
      <c r="O30" s="353"/>
      <c r="P30" s="347"/>
      <c r="Q30" s="71"/>
      <c r="R30" s="462">
        <v>0</v>
      </c>
      <c r="S30" s="695"/>
      <c r="T30" s="478"/>
      <c r="U30" s="1010"/>
      <c r="V30" s="1010"/>
      <c r="W30" s="1010"/>
      <c r="X30" s="1010"/>
      <c r="Y30" s="1010"/>
      <c r="Z30" s="1010"/>
    </row>
    <row r="31" spans="1:26" s="14" customFormat="1">
      <c r="A31" s="11"/>
      <c r="B31" s="18" t="s">
        <v>30</v>
      </c>
      <c r="C31" s="18"/>
      <c r="D31" s="18"/>
      <c r="E31" s="17">
        <v>29</v>
      </c>
      <c r="F31" s="94">
        <f t="shared" si="2"/>
        <v>0</v>
      </c>
      <c r="G31" s="431"/>
      <c r="H31" s="100"/>
      <c r="I31" s="70"/>
      <c r="J31" s="250"/>
      <c r="K31" s="250"/>
      <c r="L31" s="70"/>
      <c r="M31" s="69"/>
      <c r="N31" s="405"/>
      <c r="O31" s="353"/>
      <c r="P31" s="347"/>
      <c r="Q31" s="71"/>
      <c r="R31" s="462">
        <v>0</v>
      </c>
      <c r="S31" s="695"/>
      <c r="T31" s="478"/>
      <c r="U31" s="1010"/>
      <c r="V31" s="1010"/>
      <c r="W31" s="1010"/>
      <c r="X31" s="1010"/>
      <c r="Y31" s="1010"/>
      <c r="Z31" s="1010"/>
    </row>
    <row r="32" spans="1:26" s="14" customFormat="1">
      <c r="A32" s="11"/>
      <c r="B32" s="19" t="s">
        <v>32</v>
      </c>
      <c r="C32" s="20"/>
      <c r="D32" s="20"/>
      <c r="E32" s="21">
        <v>30</v>
      </c>
      <c r="F32" s="94">
        <f t="shared" si="2"/>
        <v>21184</v>
      </c>
      <c r="G32" s="431">
        <f>G18</f>
        <v>21184</v>
      </c>
      <c r="H32" s="100"/>
      <c r="I32" s="70"/>
      <c r="J32" s="250"/>
      <c r="K32" s="250"/>
      <c r="L32" s="70"/>
      <c r="M32" s="69"/>
      <c r="N32" s="405"/>
      <c r="O32" s="353"/>
      <c r="P32" s="347"/>
      <c r="Q32" s="71"/>
      <c r="R32" s="462">
        <v>22306</v>
      </c>
      <c r="S32" s="695"/>
      <c r="T32" s="478"/>
      <c r="U32" s="1010"/>
      <c r="V32" s="1010"/>
      <c r="W32" s="1010"/>
      <c r="X32" s="1010"/>
      <c r="Y32" s="1022"/>
      <c r="Z32" s="1010"/>
    </row>
    <row r="33" spans="1:26" s="14" customFormat="1">
      <c r="A33" s="11"/>
      <c r="B33" s="19" t="s">
        <v>34</v>
      </c>
      <c r="C33" s="19"/>
      <c r="D33" s="19"/>
      <c r="E33" s="21">
        <v>31</v>
      </c>
      <c r="F33" s="94">
        <f t="shared" si="2"/>
        <v>0</v>
      </c>
      <c r="G33" s="431"/>
      <c r="H33" s="100"/>
      <c r="I33" s="70"/>
      <c r="J33" s="250"/>
      <c r="K33" s="250"/>
      <c r="L33" s="70"/>
      <c r="M33" s="69"/>
      <c r="N33" s="405"/>
      <c r="O33" s="353"/>
      <c r="P33" s="347"/>
      <c r="Q33" s="71"/>
      <c r="R33" s="462">
        <v>0</v>
      </c>
      <c r="S33" s="695"/>
      <c r="T33" s="478"/>
      <c r="U33" s="1010"/>
      <c r="V33" s="1010"/>
      <c r="W33" s="1010"/>
      <c r="X33" s="1010"/>
      <c r="Y33" s="1010"/>
      <c r="Z33" s="1010"/>
    </row>
    <row r="34" spans="1:26" s="14" customFormat="1">
      <c r="A34" s="11"/>
      <c r="B34" s="19" t="s">
        <v>52</v>
      </c>
      <c r="C34" s="19"/>
      <c r="D34" s="19"/>
      <c r="E34" s="21">
        <v>32</v>
      </c>
      <c r="F34" s="94">
        <f t="shared" si="2"/>
        <v>0</v>
      </c>
      <c r="G34" s="431"/>
      <c r="H34" s="100"/>
      <c r="I34" s="70"/>
      <c r="J34" s="250"/>
      <c r="K34" s="250"/>
      <c r="L34" s="70"/>
      <c r="M34" s="69"/>
      <c r="N34" s="405"/>
      <c r="O34" s="353"/>
      <c r="P34" s="347"/>
      <c r="Q34" s="71"/>
      <c r="R34" s="462">
        <v>0</v>
      </c>
      <c r="S34" s="695"/>
      <c r="T34" s="478"/>
      <c r="U34" s="1010"/>
      <c r="V34" s="1010"/>
      <c r="W34" s="1010"/>
      <c r="X34" s="1010"/>
      <c r="Y34" s="1010"/>
      <c r="Z34" s="1010"/>
    </row>
    <row r="35" spans="1:26" s="14" customFormat="1">
      <c r="A35" s="11"/>
      <c r="B35" s="19" t="s">
        <v>36</v>
      </c>
      <c r="C35" s="19"/>
      <c r="D35" s="19"/>
      <c r="E35" s="21">
        <v>33</v>
      </c>
      <c r="F35" s="94">
        <f t="shared" si="2"/>
        <v>0</v>
      </c>
      <c r="G35" s="431"/>
      <c r="H35" s="100"/>
      <c r="I35" s="70"/>
      <c r="J35" s="250"/>
      <c r="K35" s="250"/>
      <c r="L35" s="70"/>
      <c r="M35" s="69"/>
      <c r="N35" s="405"/>
      <c r="O35" s="353"/>
      <c r="P35" s="347"/>
      <c r="Q35" s="71"/>
      <c r="R35" s="462">
        <v>25</v>
      </c>
      <c r="S35" s="695"/>
      <c r="T35" s="478"/>
      <c r="U35" s="1010"/>
      <c r="V35" s="1010"/>
      <c r="W35" s="1010"/>
      <c r="X35" s="1010"/>
      <c r="Y35" s="1010"/>
      <c r="Z35" s="1010"/>
    </row>
    <row r="36" spans="1:26" s="537" customFormat="1">
      <c r="A36" s="525"/>
      <c r="B36" s="526" t="s">
        <v>158</v>
      </c>
      <c r="C36" s="526"/>
      <c r="D36" s="526"/>
      <c r="E36" s="527">
        <v>34</v>
      </c>
      <c r="F36" s="528">
        <f t="shared" si="2"/>
        <v>30000</v>
      </c>
      <c r="G36" s="546">
        <f>G21</f>
        <v>30000</v>
      </c>
      <c r="H36" s="530"/>
      <c r="I36" s="531"/>
      <c r="J36" s="532"/>
      <c r="K36" s="532"/>
      <c r="L36" s="531"/>
      <c r="M36" s="533"/>
      <c r="N36" s="529"/>
      <c r="O36" s="538"/>
      <c r="P36" s="623"/>
      <c r="Q36" s="529"/>
      <c r="R36" s="462">
        <v>22170.435269999998</v>
      </c>
      <c r="S36" s="476"/>
      <c r="T36" s="488"/>
      <c r="U36" s="1020"/>
      <c r="V36" s="1020"/>
      <c r="W36" s="1020"/>
      <c r="X36" s="1020"/>
      <c r="Y36" s="1020"/>
      <c r="Z36" s="1020"/>
    </row>
    <row r="37" spans="1:26" s="14" customFormat="1">
      <c r="A37" s="11"/>
      <c r="B37" s="19" t="s">
        <v>54</v>
      </c>
      <c r="C37" s="19"/>
      <c r="D37" s="19"/>
      <c r="E37" s="21">
        <v>35</v>
      </c>
      <c r="F37" s="94">
        <f t="shared" si="2"/>
        <v>0</v>
      </c>
      <c r="G37" s="749"/>
      <c r="H37" s="100"/>
      <c r="I37" s="70"/>
      <c r="J37" s="250"/>
      <c r="K37" s="250"/>
      <c r="L37" s="70"/>
      <c r="M37" s="69"/>
      <c r="N37" s="405"/>
      <c r="O37" s="353"/>
      <c r="P37" s="347"/>
      <c r="Q37" s="71"/>
      <c r="R37" s="462">
        <v>807.65602000000001</v>
      </c>
      <c r="S37" s="695"/>
      <c r="T37" s="488"/>
      <c r="U37" s="1010"/>
      <c r="V37" s="1010"/>
      <c r="W37" s="1010"/>
      <c r="X37" s="1010"/>
      <c r="Y37" s="1010"/>
      <c r="Z37" s="1010"/>
    </row>
    <row r="38" spans="1:26" s="14" customFormat="1">
      <c r="A38" s="11"/>
      <c r="B38" s="19" t="s">
        <v>153</v>
      </c>
      <c r="C38" s="19"/>
      <c r="D38" s="19"/>
      <c r="E38" s="21">
        <v>36</v>
      </c>
      <c r="F38" s="94">
        <f t="shared" si="2"/>
        <v>297</v>
      </c>
      <c r="G38" s="431">
        <v>297</v>
      </c>
      <c r="H38" s="100"/>
      <c r="I38" s="70"/>
      <c r="J38" s="250"/>
      <c r="K38" s="250"/>
      <c r="L38" s="70"/>
      <c r="M38" s="69"/>
      <c r="N38" s="405"/>
      <c r="O38" s="353"/>
      <c r="P38" s="347"/>
      <c r="Q38" s="71"/>
      <c r="R38" s="462">
        <v>158</v>
      </c>
      <c r="S38" s="695"/>
      <c r="T38" s="478"/>
      <c r="U38" s="1010"/>
      <c r="V38" s="1010"/>
      <c r="W38" s="1010"/>
      <c r="X38" s="1010"/>
      <c r="Y38" s="1010"/>
      <c r="Z38" s="1010"/>
    </row>
    <row r="39" spans="1:26" s="14" customFormat="1">
      <c r="A39" s="11"/>
      <c r="B39" s="19" t="s">
        <v>55</v>
      </c>
      <c r="C39" s="19"/>
      <c r="D39" s="19"/>
      <c r="E39" s="21">
        <v>37</v>
      </c>
      <c r="F39" s="94">
        <f t="shared" si="2"/>
        <v>0</v>
      </c>
      <c r="G39" s="431"/>
      <c r="H39" s="100"/>
      <c r="I39" s="70"/>
      <c r="J39" s="250"/>
      <c r="K39" s="250"/>
      <c r="L39" s="70"/>
      <c r="M39" s="69"/>
      <c r="N39" s="405"/>
      <c r="O39" s="353"/>
      <c r="P39" s="347"/>
      <c r="Q39" s="71"/>
      <c r="R39" s="462">
        <v>0</v>
      </c>
      <c r="S39" s="695"/>
      <c r="T39" s="478"/>
      <c r="U39" s="1010"/>
      <c r="V39" s="1010"/>
      <c r="W39" s="1010"/>
      <c r="X39" s="1010"/>
      <c r="Y39" s="1010"/>
      <c r="Z39" s="1010"/>
    </row>
    <row r="40" spans="1:26" s="14" customFormat="1">
      <c r="A40" s="11"/>
      <c r="B40" s="19" t="s">
        <v>56</v>
      </c>
      <c r="C40" s="19"/>
      <c r="D40" s="19"/>
      <c r="E40" s="21">
        <v>38</v>
      </c>
      <c r="F40" s="94">
        <f t="shared" si="2"/>
        <v>0</v>
      </c>
      <c r="G40" s="749"/>
      <c r="H40" s="100"/>
      <c r="I40" s="70"/>
      <c r="J40" s="250"/>
      <c r="K40" s="250"/>
      <c r="L40" s="70"/>
      <c r="M40" s="69"/>
      <c r="N40" s="405"/>
      <c r="O40" s="353"/>
      <c r="P40" s="347"/>
      <c r="Q40" s="71"/>
      <c r="R40" s="462">
        <v>0</v>
      </c>
      <c r="S40" s="695"/>
      <c r="T40" s="478"/>
      <c r="U40" s="1010"/>
      <c r="V40" s="1010"/>
      <c r="W40" s="1010"/>
      <c r="X40" s="1010"/>
      <c r="Y40" s="1010"/>
      <c r="Z40" s="1010"/>
    </row>
    <row r="41" spans="1:26" s="537" customFormat="1">
      <c r="A41" s="525"/>
      <c r="B41" s="526" t="s">
        <v>161</v>
      </c>
      <c r="C41" s="526"/>
      <c r="D41" s="526"/>
      <c r="E41" s="527">
        <v>39</v>
      </c>
      <c r="F41" s="528">
        <f t="shared" si="2"/>
        <v>0</v>
      </c>
      <c r="G41" s="546"/>
      <c r="H41" s="530"/>
      <c r="I41" s="531"/>
      <c r="J41" s="532"/>
      <c r="K41" s="532"/>
      <c r="L41" s="531"/>
      <c r="M41" s="533"/>
      <c r="N41" s="529"/>
      <c r="O41" s="538"/>
      <c r="P41" s="623"/>
      <c r="Q41" s="529"/>
      <c r="R41" s="462">
        <v>0</v>
      </c>
      <c r="S41" s="476"/>
      <c r="T41" s="1020"/>
      <c r="U41" s="1020"/>
      <c r="V41" s="1020"/>
      <c r="W41" s="1020"/>
      <c r="X41" s="1020"/>
      <c r="Y41" s="1020"/>
      <c r="Z41" s="1020"/>
    </row>
    <row r="42" spans="1:26" s="14" customFormat="1">
      <c r="A42" s="11"/>
      <c r="B42" s="19" t="s">
        <v>57</v>
      </c>
      <c r="C42" s="19"/>
      <c r="D42" s="19"/>
      <c r="E42" s="21">
        <v>40</v>
      </c>
      <c r="F42" s="94">
        <f t="shared" si="2"/>
        <v>0</v>
      </c>
      <c r="G42" s="431"/>
      <c r="H42" s="100"/>
      <c r="I42" s="70"/>
      <c r="J42" s="250"/>
      <c r="K42" s="250"/>
      <c r="L42" s="70"/>
      <c r="M42" s="69"/>
      <c r="N42" s="405"/>
      <c r="O42" s="353"/>
      <c r="P42" s="347"/>
      <c r="Q42" s="71"/>
      <c r="R42" s="462">
        <v>0</v>
      </c>
      <c r="S42" s="695"/>
      <c r="T42" s="478"/>
      <c r="U42" s="1010"/>
      <c r="V42" s="1010"/>
      <c r="W42" s="1010"/>
      <c r="X42" s="1010"/>
      <c r="Y42" s="1010"/>
      <c r="Z42" s="1010"/>
    </row>
    <row r="43" spans="1:26" s="14" customFormat="1">
      <c r="A43" s="11"/>
      <c r="B43" s="19" t="s">
        <v>58</v>
      </c>
      <c r="C43" s="19"/>
      <c r="D43" s="19"/>
      <c r="E43" s="21">
        <v>41</v>
      </c>
      <c r="F43" s="94">
        <f t="shared" si="2"/>
        <v>656</v>
      </c>
      <c r="G43" s="431">
        <v>656</v>
      </c>
      <c r="H43" s="100"/>
      <c r="I43" s="70"/>
      <c r="J43" s="250"/>
      <c r="K43" s="250"/>
      <c r="L43" s="70"/>
      <c r="M43" s="69"/>
      <c r="N43" s="405"/>
      <c r="O43" s="353"/>
      <c r="P43" s="347"/>
      <c r="Q43" s="71"/>
      <c r="R43" s="462">
        <v>1431.6602399999999</v>
      </c>
      <c r="S43" s="695"/>
      <c r="T43" s="478"/>
      <c r="U43" s="1010"/>
      <c r="V43" s="1010"/>
      <c r="W43" s="1010"/>
      <c r="X43" s="1010"/>
      <c r="Y43" s="1010"/>
      <c r="Z43" s="1010"/>
    </row>
    <row r="44" spans="1:26" s="14" customFormat="1">
      <c r="A44" s="11"/>
      <c r="B44" s="19" t="s">
        <v>59</v>
      </c>
      <c r="C44" s="19"/>
      <c r="D44" s="19"/>
      <c r="E44" s="21">
        <v>42</v>
      </c>
      <c r="F44" s="94">
        <f t="shared" si="2"/>
        <v>1880</v>
      </c>
      <c r="G44" s="509"/>
      <c r="H44" s="100">
        <f>H3</f>
        <v>1880</v>
      </c>
      <c r="I44" s="70"/>
      <c r="J44" s="250"/>
      <c r="K44" s="250"/>
      <c r="L44" s="120"/>
      <c r="M44" s="69"/>
      <c r="N44" s="405"/>
      <c r="O44" s="353"/>
      <c r="P44" s="361"/>
      <c r="Q44" s="71"/>
      <c r="R44" s="462">
        <v>1306.4990500000001</v>
      </c>
      <c r="S44" s="695"/>
      <c r="T44" s="478"/>
      <c r="U44" s="1010"/>
      <c r="V44" s="1010"/>
      <c r="W44" s="1010"/>
      <c r="X44" s="1010"/>
      <c r="Y44" s="1010"/>
      <c r="Z44" s="1010"/>
    </row>
    <row r="45" spans="1:26" s="14" customFormat="1" ht="14" thickBot="1">
      <c r="A45" s="24"/>
      <c r="B45" s="25" t="s">
        <v>47</v>
      </c>
      <c r="C45" s="25"/>
      <c r="D45" s="25"/>
      <c r="E45" s="26">
        <v>43</v>
      </c>
      <c r="F45" s="160">
        <f t="shared" si="2"/>
        <v>0</v>
      </c>
      <c r="G45" s="432"/>
      <c r="H45" s="134"/>
      <c r="I45" s="74"/>
      <c r="J45" s="251"/>
      <c r="K45" s="251"/>
      <c r="L45" s="74"/>
      <c r="M45" s="73"/>
      <c r="N45" s="160"/>
      <c r="O45" s="354"/>
      <c r="P45" s="348"/>
      <c r="Q45" s="67"/>
      <c r="R45" s="1179">
        <v>0</v>
      </c>
      <c r="S45" s="695"/>
      <c r="T45" s="478"/>
      <c r="U45" s="1010"/>
      <c r="V45" s="1010"/>
      <c r="W45" s="1010"/>
      <c r="X45" s="1010"/>
      <c r="Y45" s="1010"/>
      <c r="Z45" s="1010"/>
    </row>
    <row r="46" spans="1:26" s="14" customFormat="1" ht="12.75" hidden="1" customHeight="1" thickBot="1">
      <c r="A46" s="27" t="s">
        <v>60</v>
      </c>
      <c r="B46" s="28"/>
      <c r="C46" s="28"/>
      <c r="D46" s="28"/>
      <c r="E46" s="17">
        <v>44</v>
      </c>
      <c r="F46" s="161">
        <f>F29+F34+F38+F43+F44+F45-F4-F27</f>
        <v>530</v>
      </c>
      <c r="G46" s="510">
        <f>G29+G34+G38+G43+G45-G4-G27</f>
        <v>50</v>
      </c>
      <c r="H46" s="77">
        <f>H29+H34+H38+H43+H44+H45-H4-H27</f>
        <v>480</v>
      </c>
      <c r="I46" s="261">
        <f>I29+I34+I38+I43+I44+I45-I4-I27</f>
        <v>0</v>
      </c>
      <c r="J46" s="261">
        <f>J29+J34+J38+J43+J44+J45-J4-J27</f>
        <v>0</v>
      </c>
      <c r="K46" s="77">
        <f>K29+K34+K38+K43+K44+K45-K4-K27</f>
        <v>0</v>
      </c>
      <c r="L46" s="261"/>
      <c r="M46" s="77">
        <f>M29+M34+M38+M43+M44+M45-M4-M27</f>
        <v>0</v>
      </c>
      <c r="N46" s="161">
        <f>N29+N34+N38+N43+N44+N45+-N4-N27</f>
        <v>0</v>
      </c>
      <c r="O46" s="355">
        <f>O29+O34+O38+O43+O44+O45-O4-O27</f>
        <v>0</v>
      </c>
      <c r="P46" s="349"/>
      <c r="Q46" s="78">
        <f>Q29+Q34+Q38+Q43+Q44+Q45-Q4-Q27</f>
        <v>0</v>
      </c>
      <c r="R46" s="1227">
        <f>R29+R34+R38+R43+R44+R45-R4-R27</f>
        <v>6.3756700000003548</v>
      </c>
      <c r="S46" s="695"/>
      <c r="T46" s="478"/>
      <c r="U46" s="1010"/>
      <c r="V46" s="1010"/>
      <c r="W46" s="1010"/>
      <c r="X46" s="1010"/>
      <c r="Y46" s="1010"/>
      <c r="Z46" s="1010"/>
    </row>
    <row r="47" spans="1:26" ht="14" thickBot="1">
      <c r="A47" s="22" t="s">
        <v>61</v>
      </c>
      <c r="B47" s="23"/>
      <c r="C47" s="23"/>
      <c r="D47" s="23"/>
      <c r="E47" s="10">
        <v>45</v>
      </c>
      <c r="F47" s="157">
        <f>F28-F3</f>
        <v>50</v>
      </c>
      <c r="G47" s="495">
        <f t="shared" ref="G47:O47" si="4">G28-G3</f>
        <v>50</v>
      </c>
      <c r="H47" s="99">
        <f t="shared" si="4"/>
        <v>0</v>
      </c>
      <c r="I47" s="52">
        <f t="shared" si="4"/>
        <v>0</v>
      </c>
      <c r="J47" s="246">
        <f t="shared" si="4"/>
        <v>0</v>
      </c>
      <c r="K47" s="246">
        <f>K28-K3</f>
        <v>0</v>
      </c>
      <c r="L47" s="52">
        <f t="shared" si="4"/>
        <v>0</v>
      </c>
      <c r="M47" s="51">
        <f t="shared" si="4"/>
        <v>0</v>
      </c>
      <c r="N47" s="157">
        <f>N28-N3</f>
        <v>0</v>
      </c>
      <c r="O47" s="404">
        <f t="shared" si="4"/>
        <v>0</v>
      </c>
      <c r="P47" s="346"/>
      <c r="Q47" s="53">
        <f>Q28-Q3</f>
        <v>0</v>
      </c>
      <c r="R47" s="1077">
        <f>R28-R3</f>
        <v>6.3756699999939883</v>
      </c>
    </row>
    <row r="48" spans="1:26" ht="12.75" customHeight="1">
      <c r="A48" s="29"/>
      <c r="B48" s="29"/>
      <c r="C48" s="29"/>
      <c r="D48" s="29"/>
      <c r="E48" s="1300" t="s">
        <v>207</v>
      </c>
      <c r="F48" s="1302"/>
      <c r="G48" s="1302"/>
      <c r="H48" s="1307">
        <v>2018</v>
      </c>
      <c r="I48" s="1307">
        <v>0</v>
      </c>
      <c r="J48" s="1307">
        <v>0</v>
      </c>
      <c r="K48" s="1307">
        <v>163</v>
      </c>
      <c r="L48" s="1307">
        <v>710</v>
      </c>
      <c r="M48" s="1307"/>
    </row>
    <row r="49" spans="1:26" s="29" customFormat="1" ht="8.25" customHeight="1">
      <c r="E49" s="30"/>
      <c r="G49" s="34"/>
      <c r="H49" s="198"/>
      <c r="I49" s="34"/>
      <c r="J49" s="34"/>
      <c r="K49" s="34"/>
      <c r="L49" s="34"/>
      <c r="M49" s="34"/>
      <c r="N49" s="34"/>
      <c r="O49" s="34"/>
      <c r="P49" s="334"/>
      <c r="Q49" s="334"/>
      <c r="R49" s="338"/>
      <c r="S49" s="695"/>
      <c r="T49" s="478"/>
      <c r="U49" s="881"/>
      <c r="V49" s="881"/>
      <c r="W49" s="881"/>
      <c r="X49" s="881"/>
      <c r="Y49" s="881"/>
      <c r="Z49" s="881"/>
    </row>
    <row r="50" spans="1:26" s="29" customFormat="1" ht="11">
      <c r="A50" s="31"/>
      <c r="B50" s="31"/>
      <c r="C50" s="31"/>
      <c r="D50" s="31"/>
      <c r="E50" s="30"/>
      <c r="G50" s="34"/>
      <c r="H50" s="34"/>
      <c r="I50" s="34"/>
      <c r="J50" s="34"/>
      <c r="K50" s="34"/>
      <c r="L50" s="34"/>
      <c r="M50" s="34"/>
      <c r="N50" s="34"/>
      <c r="O50" s="34"/>
      <c r="P50" s="334"/>
      <c r="Q50" s="334"/>
      <c r="R50" s="338"/>
      <c r="S50" s="695"/>
      <c r="T50" s="478"/>
      <c r="U50" s="881"/>
      <c r="V50" s="881"/>
      <c r="W50" s="881"/>
      <c r="X50" s="881"/>
      <c r="Y50" s="881"/>
      <c r="Z50" s="881"/>
    </row>
    <row r="51" spans="1:26" s="34" customFormat="1" ht="11">
      <c r="A51" s="31"/>
      <c r="B51" s="31"/>
      <c r="C51" s="31"/>
      <c r="D51" s="31"/>
      <c r="E51" s="33"/>
      <c r="F51" s="29"/>
      <c r="P51" s="334"/>
      <c r="Q51" s="334"/>
      <c r="R51" s="338"/>
      <c r="S51" s="695"/>
      <c r="T51" s="478"/>
      <c r="U51" s="449"/>
      <c r="V51" s="449"/>
      <c r="W51" s="449"/>
      <c r="X51" s="449"/>
      <c r="Y51" s="449"/>
      <c r="Z51" s="449"/>
    </row>
    <row r="52" spans="1:26" s="34" customFormat="1" ht="11">
      <c r="A52" s="31"/>
      <c r="B52" s="31"/>
      <c r="C52" s="31"/>
      <c r="D52" s="31"/>
      <c r="E52" s="33"/>
      <c r="F52" s="29"/>
      <c r="P52" s="334"/>
      <c r="Q52" s="334"/>
      <c r="R52" s="338"/>
      <c r="S52" s="695"/>
      <c r="T52" s="478"/>
      <c r="U52" s="449"/>
      <c r="V52" s="449"/>
      <c r="W52" s="449"/>
      <c r="X52" s="449"/>
      <c r="Y52" s="449"/>
      <c r="Z52" s="449"/>
    </row>
    <row r="53" spans="1:26" s="34" customFormat="1" ht="11">
      <c r="A53" s="31"/>
      <c r="B53" s="31"/>
      <c r="C53" s="31"/>
      <c r="D53" s="31"/>
      <c r="E53" s="33"/>
      <c r="F53" s="29"/>
      <c r="P53" s="334"/>
      <c r="Q53" s="334"/>
      <c r="R53" s="338"/>
      <c r="S53" s="695"/>
      <c r="T53" s="478"/>
      <c r="U53" s="449"/>
      <c r="V53" s="449"/>
      <c r="W53" s="449"/>
      <c r="X53" s="449"/>
      <c r="Y53" s="449"/>
      <c r="Z53" s="449"/>
    </row>
    <row r="56" spans="1:26" s="34" customFormat="1" ht="11.25" hidden="1" customHeight="1">
      <c r="B56" s="653" t="s">
        <v>164</v>
      </c>
      <c r="C56" s="276"/>
      <c r="D56" s="276"/>
      <c r="E56" s="690"/>
      <c r="F56" s="668"/>
      <c r="G56" s="276"/>
      <c r="H56" s="276"/>
      <c r="I56" s="276"/>
      <c r="J56" s="276"/>
      <c r="K56" s="276"/>
      <c r="L56" s="276"/>
      <c r="M56" s="276"/>
      <c r="N56" s="276"/>
      <c r="O56" s="687"/>
      <c r="P56" s="682"/>
      <c r="Q56" s="672" t="e">
        <f>O56/titl!$H$16*12</f>
        <v>#DIV/0!</v>
      </c>
      <c r="R56" s="338"/>
      <c r="S56" s="695"/>
      <c r="T56" s="478"/>
      <c r="U56" s="449"/>
      <c r="V56" s="449"/>
      <c r="W56" s="449"/>
      <c r="X56" s="449"/>
      <c r="Y56" s="449"/>
      <c r="Z56" s="449"/>
    </row>
    <row r="57" spans="1:26" s="34" customFormat="1" ht="11.25" hidden="1" customHeight="1">
      <c r="B57" s="691" t="s">
        <v>165</v>
      </c>
      <c r="C57" s="192"/>
      <c r="D57" s="192"/>
      <c r="E57" s="692"/>
      <c r="F57" s="669"/>
      <c r="G57" s="192"/>
      <c r="H57" s="192"/>
      <c r="I57" s="192"/>
      <c r="J57" s="192"/>
      <c r="K57" s="192"/>
      <c r="L57" s="192"/>
      <c r="M57" s="192"/>
      <c r="N57" s="192"/>
      <c r="O57" s="466">
        <f>O43+O45-O56</f>
        <v>0</v>
      </c>
      <c r="P57" s="683"/>
      <c r="Q57" s="673" t="e">
        <f>O57/titl!$H$16*12</f>
        <v>#DIV/0!</v>
      </c>
      <c r="R57" s="338"/>
      <c r="S57" s="695"/>
      <c r="T57" s="478"/>
      <c r="U57" s="449"/>
      <c r="V57" s="449"/>
      <c r="W57" s="449"/>
      <c r="X57" s="449"/>
      <c r="Y57" s="449"/>
      <c r="Z57" s="449"/>
    </row>
    <row r="58" spans="1:26" s="34" customFormat="1" ht="11.25" hidden="1" customHeight="1">
      <c r="B58" s="691" t="s">
        <v>166</v>
      </c>
      <c r="C58" s="192"/>
      <c r="D58" s="192"/>
      <c r="E58" s="692"/>
      <c r="F58" s="669"/>
      <c r="G58" s="192"/>
      <c r="H58" s="192"/>
      <c r="I58" s="192"/>
      <c r="J58" s="192"/>
      <c r="K58" s="192"/>
      <c r="L58" s="192"/>
      <c r="M58" s="192"/>
      <c r="N58" s="192"/>
      <c r="O58" s="84"/>
      <c r="P58" s="683"/>
      <c r="Q58" s="673" t="e">
        <f>O58/titl!$H$16*12</f>
        <v>#DIV/0!</v>
      </c>
      <c r="R58" s="338"/>
      <c r="S58" s="695"/>
      <c r="T58" s="478"/>
      <c r="U58" s="449"/>
      <c r="V58" s="449"/>
      <c r="W58" s="449"/>
      <c r="X58" s="449"/>
      <c r="Y58" s="449"/>
      <c r="Z58" s="449"/>
    </row>
    <row r="59" spans="1:26" s="34" customFormat="1" ht="11.25" hidden="1" customHeight="1">
      <c r="B59" s="691" t="s">
        <v>167</v>
      </c>
      <c r="C59" s="192"/>
      <c r="D59" s="192"/>
      <c r="E59" s="692"/>
      <c r="F59" s="669"/>
      <c r="G59" s="192"/>
      <c r="H59" s="192"/>
      <c r="I59" s="192"/>
      <c r="J59" s="192"/>
      <c r="K59" s="192"/>
      <c r="L59" s="192"/>
      <c r="M59" s="192"/>
      <c r="N59" s="192"/>
      <c r="O59" s="466">
        <f>O57+O58</f>
        <v>0</v>
      </c>
      <c r="P59" s="683"/>
      <c r="Q59" s="673" t="e">
        <f>O59/titl!$H$16*12</f>
        <v>#DIV/0!</v>
      </c>
      <c r="R59" s="338"/>
      <c r="S59" s="695"/>
      <c r="T59" s="478"/>
      <c r="U59" s="449"/>
      <c r="V59" s="449"/>
      <c r="W59" s="449"/>
      <c r="X59" s="449"/>
      <c r="Y59" s="449"/>
      <c r="Z59" s="449"/>
    </row>
    <row r="60" spans="1:26" s="34" customFormat="1" ht="12" hidden="1" customHeight="1" thickBot="1">
      <c r="B60" s="693" t="s">
        <v>168</v>
      </c>
      <c r="C60" s="671"/>
      <c r="D60" s="671"/>
      <c r="E60" s="694"/>
      <c r="F60" s="670"/>
      <c r="G60" s="671"/>
      <c r="H60" s="671"/>
      <c r="I60" s="671"/>
      <c r="J60" s="671"/>
      <c r="K60" s="671"/>
      <c r="L60" s="671"/>
      <c r="M60" s="671"/>
      <c r="N60" s="671"/>
      <c r="O60" s="686">
        <f>O59*4%</f>
        <v>0</v>
      </c>
      <c r="P60" s="681"/>
      <c r="Q60" s="674" t="e">
        <f>O60/titl!$H$16*12</f>
        <v>#DIV/0!</v>
      </c>
      <c r="R60" s="338"/>
      <c r="S60" s="695"/>
      <c r="T60" s="478"/>
      <c r="U60" s="449"/>
      <c r="V60" s="449"/>
      <c r="W60" s="449"/>
      <c r="X60" s="449"/>
      <c r="Y60" s="449"/>
      <c r="Z60" s="449"/>
    </row>
  </sheetData>
  <mergeCells count="3">
    <mergeCell ref="A1:D1"/>
    <mergeCell ref="H1:M1"/>
    <mergeCell ref="C2:D2"/>
  </mergeCells>
  <phoneticPr fontId="0" type="noConversion"/>
  <printOptions horizontalCentered="1" verticalCentered="1"/>
  <pageMargins left="0.31496062992125984" right="0.27559055118110237" top="0.27559055118110237" bottom="0.27559055118110237" header="0.19685039370078741" footer="0.19685039370078741"/>
  <pageSetup paperSize="9" scale="9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showGridLines="0" workbookViewId="0">
      <pane ySplit="3" topLeftCell="A4" activePane="bottomLeft" state="frozen"/>
      <selection activeCell="R46" sqref="R46"/>
      <selection pane="bottomLeft" activeCell="V37" sqref="V37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6" width="9.28515625" style="29" bestFit="1" customWidth="1"/>
    <col min="7" max="7" width="9.28515625" style="34" bestFit="1" customWidth="1"/>
    <col min="8" max="8" width="6.28515625" style="34" customWidth="1"/>
    <col min="9" max="9" width="7.7109375" style="34" customWidth="1"/>
    <col min="10" max="11" width="6" style="34" customWidth="1"/>
    <col min="12" max="12" width="6.5703125" style="34" customWidth="1"/>
    <col min="13" max="13" width="6.140625" style="34" customWidth="1"/>
    <col min="14" max="14" width="8.140625" style="34" hidden="1" customWidth="1"/>
    <col min="15" max="15" width="12.85546875" style="34" hidden="1" customWidth="1" collapsed="1"/>
    <col min="16" max="16" width="7.28515625" style="212" hidden="1" customWidth="1"/>
    <col min="17" max="17" width="9.28515625" hidden="1" customWidth="1"/>
    <col min="18" max="18" width="9.28515625" style="860" bestFit="1" customWidth="1" collapsed="1"/>
    <col min="19" max="19" width="7" style="478" customWidth="1"/>
    <col min="20" max="20" width="6.140625" style="1068" customWidth="1"/>
    <col min="21" max="23" width="8.7109375" style="210"/>
  </cols>
  <sheetData>
    <row r="1" spans="1:23" ht="15.75" customHeight="1">
      <c r="A1" s="1319" t="s">
        <v>200</v>
      </c>
      <c r="B1" s="1320"/>
      <c r="C1" s="1320"/>
      <c r="D1" s="1321"/>
      <c r="E1" s="1"/>
      <c r="F1" s="472" t="s">
        <v>0</v>
      </c>
      <c r="G1" s="503" t="s">
        <v>2</v>
      </c>
      <c r="H1" s="1323" t="s">
        <v>3</v>
      </c>
      <c r="I1" s="1323"/>
      <c r="J1" s="1323"/>
      <c r="K1" s="1323"/>
      <c r="L1" s="1323"/>
      <c r="M1" s="1324"/>
      <c r="N1" s="141" t="s">
        <v>1</v>
      </c>
      <c r="O1" s="467" t="s">
        <v>4</v>
      </c>
      <c r="P1" s="42" t="s">
        <v>132</v>
      </c>
      <c r="Q1" s="42" t="s">
        <v>133</v>
      </c>
      <c r="R1" s="42" t="s">
        <v>4</v>
      </c>
      <c r="S1" s="1078"/>
      <c r="T1" s="1071"/>
      <c r="V1" s="1015"/>
    </row>
    <row r="2" spans="1:23" s="7" customFormat="1" ht="15" customHeight="1" thickBot="1">
      <c r="A2" s="3"/>
      <c r="B2" s="4"/>
      <c r="C2" s="1325" t="s">
        <v>84</v>
      </c>
      <c r="D2" s="1326"/>
      <c r="E2" s="5" t="s">
        <v>5</v>
      </c>
      <c r="F2" s="473">
        <v>2014</v>
      </c>
      <c r="G2" s="504" t="s">
        <v>8</v>
      </c>
      <c r="H2" s="44" t="s">
        <v>9</v>
      </c>
      <c r="I2" s="45" t="s">
        <v>10</v>
      </c>
      <c r="J2" s="245" t="s">
        <v>11</v>
      </c>
      <c r="K2" s="245" t="s">
        <v>204</v>
      </c>
      <c r="L2" s="207" t="s">
        <v>121</v>
      </c>
      <c r="M2" s="43" t="s">
        <v>12</v>
      </c>
      <c r="N2" s="473" t="s">
        <v>7</v>
      </c>
      <c r="O2" s="468">
        <v>2011</v>
      </c>
      <c r="P2" s="46"/>
      <c r="Q2" s="46"/>
      <c r="R2" s="46">
        <v>2013</v>
      </c>
      <c r="S2" s="1078"/>
      <c r="T2" s="1071"/>
      <c r="U2" s="1016"/>
      <c r="V2" s="1016"/>
      <c r="W2" s="1016"/>
    </row>
    <row r="3" spans="1:23" ht="14" thickBot="1">
      <c r="A3" s="8" t="s">
        <v>13</v>
      </c>
      <c r="B3" s="9"/>
      <c r="C3" s="9"/>
      <c r="D3" s="9"/>
      <c r="E3" s="10">
        <v>1</v>
      </c>
      <c r="F3" s="157">
        <f>SUM(F5:F27)</f>
        <v>114161</v>
      </c>
      <c r="G3" s="495">
        <f t="shared" ref="G3:M3" si="0">SUM(G5:G27)</f>
        <v>99161</v>
      </c>
      <c r="H3" s="99">
        <f t="shared" si="0"/>
        <v>0</v>
      </c>
      <c r="I3" s="52">
        <f t="shared" si="0"/>
        <v>15000</v>
      </c>
      <c r="J3" s="246">
        <f t="shared" si="0"/>
        <v>0</v>
      </c>
      <c r="K3" s="246">
        <f>SUM(K5:K27)</f>
        <v>0</v>
      </c>
      <c r="L3" s="52">
        <f t="shared" si="0"/>
        <v>0</v>
      </c>
      <c r="M3" s="51">
        <f t="shared" si="0"/>
        <v>0</v>
      </c>
      <c r="N3" s="157">
        <f>SUM(N5:N27)</f>
        <v>0</v>
      </c>
      <c r="O3" s="404">
        <f>SUM(O5:O27)</f>
        <v>0</v>
      </c>
      <c r="P3" s="346">
        <f>IF(F3=0,0,O3/F3)</f>
        <v>0</v>
      </c>
      <c r="Q3" s="53">
        <f>SUM(Q5:Q27)</f>
        <v>0</v>
      </c>
      <c r="R3" s="1077">
        <f>SUM(R5:R27)</f>
        <v>116749.91874999998</v>
      </c>
    </row>
    <row r="4" spans="1:23" s="14" customFormat="1">
      <c r="A4" s="11" t="s">
        <v>14</v>
      </c>
      <c r="B4" s="12" t="s">
        <v>15</v>
      </c>
      <c r="C4" s="12"/>
      <c r="D4" s="12"/>
      <c r="E4" s="13">
        <v>2</v>
      </c>
      <c r="F4" s="158">
        <f t="shared" ref="F4:O4" si="1">SUM(F5:F15)</f>
        <v>50000</v>
      </c>
      <c r="G4" s="492">
        <f t="shared" si="1"/>
        <v>35000</v>
      </c>
      <c r="H4" s="87">
        <f t="shared" si="1"/>
        <v>0</v>
      </c>
      <c r="I4" s="56">
        <f t="shared" si="1"/>
        <v>15000</v>
      </c>
      <c r="J4" s="247">
        <f t="shared" si="1"/>
        <v>0</v>
      </c>
      <c r="K4" s="247">
        <f>SUM(K5:K15)</f>
        <v>0</v>
      </c>
      <c r="L4" s="56">
        <f t="shared" si="1"/>
        <v>0</v>
      </c>
      <c r="M4" s="55">
        <f t="shared" si="1"/>
        <v>0</v>
      </c>
      <c r="N4" s="158">
        <f>SUM(N5:N15)</f>
        <v>0</v>
      </c>
      <c r="O4" s="350">
        <f t="shared" si="1"/>
        <v>0</v>
      </c>
      <c r="P4" s="343">
        <f>IF(F4=0,0,O4/F4)</f>
        <v>0</v>
      </c>
      <c r="Q4" s="57">
        <f>SUM(Q5:Q15)</f>
        <v>0</v>
      </c>
      <c r="R4" s="158">
        <f>SUM(R5:R15)</f>
        <v>45273.359819999998</v>
      </c>
      <c r="S4" s="478"/>
      <c r="T4" s="1068"/>
      <c r="U4" s="1010"/>
      <c r="V4" s="1010"/>
      <c r="W4" s="1010"/>
    </row>
    <row r="5" spans="1:23" s="40" customFormat="1">
      <c r="A5" s="36"/>
      <c r="B5" s="37"/>
      <c r="C5" s="37" t="s">
        <v>16</v>
      </c>
      <c r="D5" s="38" t="s">
        <v>17</v>
      </c>
      <c r="E5" s="39">
        <v>3</v>
      </c>
      <c r="F5" s="159">
        <f>SUM(G5:M5)</f>
        <v>10000</v>
      </c>
      <c r="G5" s="506">
        <v>7000</v>
      </c>
      <c r="H5" s="59"/>
      <c r="I5" s="59">
        <v>3000</v>
      </c>
      <c r="J5" s="248"/>
      <c r="K5" s="248"/>
      <c r="L5" s="60"/>
      <c r="M5" s="61"/>
      <c r="N5" s="159"/>
      <c r="O5" s="351"/>
      <c r="P5" s="361"/>
      <c r="Q5" s="720"/>
      <c r="R5" s="1178">
        <v>4058.0059000000001</v>
      </c>
      <c r="S5" s="998"/>
      <c r="T5" s="1069"/>
      <c r="U5" s="847"/>
      <c r="V5" s="847"/>
      <c r="W5" s="847"/>
    </row>
    <row r="6" spans="1:23" s="40" customFormat="1">
      <c r="A6" s="36"/>
      <c r="B6" s="37"/>
      <c r="C6" s="37"/>
      <c r="D6" s="38" t="s">
        <v>18</v>
      </c>
      <c r="E6" s="39">
        <v>4</v>
      </c>
      <c r="F6" s="159">
        <f t="shared" ref="F6:F45" si="2">SUM(G6:M6)</f>
        <v>4500</v>
      </c>
      <c r="G6" s="506">
        <v>3000</v>
      </c>
      <c r="H6" s="59"/>
      <c r="I6" s="59">
        <v>1500</v>
      </c>
      <c r="J6" s="248"/>
      <c r="K6" s="248"/>
      <c r="L6" s="60"/>
      <c r="M6" s="61"/>
      <c r="N6" s="159"/>
      <c r="O6" s="351"/>
      <c r="P6" s="361"/>
      <c r="Q6" s="720"/>
      <c r="R6" s="1178">
        <v>2744.2130000000002</v>
      </c>
      <c r="S6" s="998"/>
      <c r="T6" s="1069"/>
      <c r="U6" s="847"/>
      <c r="V6" s="847"/>
      <c r="W6" s="847"/>
    </row>
    <row r="7" spans="1:23" s="40" customFormat="1">
      <c r="A7" s="36"/>
      <c r="B7" s="37"/>
      <c r="C7" s="37"/>
      <c r="D7" s="38" t="s">
        <v>19</v>
      </c>
      <c r="E7" s="39">
        <v>5</v>
      </c>
      <c r="F7" s="159">
        <f t="shared" si="2"/>
        <v>3500</v>
      </c>
      <c r="G7" s="506">
        <v>2450</v>
      </c>
      <c r="H7" s="59"/>
      <c r="I7" s="59">
        <v>1050</v>
      </c>
      <c r="J7" s="248"/>
      <c r="K7" s="248"/>
      <c r="L7" s="201"/>
      <c r="M7" s="61"/>
      <c r="N7" s="159"/>
      <c r="O7" s="351"/>
      <c r="P7" s="361"/>
      <c r="Q7" s="720"/>
      <c r="R7" s="1178">
        <v>1532.6784599999999</v>
      </c>
      <c r="S7" s="998"/>
      <c r="T7" s="1069"/>
      <c r="U7" s="847"/>
      <c r="V7" s="847"/>
      <c r="W7" s="847"/>
    </row>
    <row r="8" spans="1:23" s="40" customFormat="1">
      <c r="A8" s="36"/>
      <c r="B8" s="37"/>
      <c r="C8" s="37"/>
      <c r="D8" s="38" t="s">
        <v>20</v>
      </c>
      <c r="E8" s="39">
        <v>6</v>
      </c>
      <c r="F8" s="159">
        <f t="shared" si="2"/>
        <v>124</v>
      </c>
      <c r="G8" s="506">
        <v>80</v>
      </c>
      <c r="H8" s="59"/>
      <c r="I8" s="59">
        <v>44</v>
      </c>
      <c r="J8" s="248"/>
      <c r="K8" s="248"/>
      <c r="L8" s="60"/>
      <c r="M8" s="61"/>
      <c r="N8" s="159"/>
      <c r="O8" s="351"/>
      <c r="P8" s="361"/>
      <c r="Q8" s="62"/>
      <c r="R8" s="1178">
        <v>120.345</v>
      </c>
      <c r="S8" s="998"/>
      <c r="T8" s="1069"/>
      <c r="U8" s="847"/>
      <c r="V8" s="847"/>
      <c r="W8" s="847"/>
    </row>
    <row r="9" spans="1:23" s="40" customFormat="1">
      <c r="A9" s="36"/>
      <c r="B9" s="37"/>
      <c r="C9" s="37"/>
      <c r="D9" s="38" t="s">
        <v>21</v>
      </c>
      <c r="E9" s="39">
        <v>7</v>
      </c>
      <c r="F9" s="159">
        <f t="shared" si="2"/>
        <v>16</v>
      </c>
      <c r="G9" s="506">
        <v>10</v>
      </c>
      <c r="H9" s="59"/>
      <c r="I9" s="59">
        <v>6</v>
      </c>
      <c r="J9" s="248"/>
      <c r="K9" s="248"/>
      <c r="L9" s="60"/>
      <c r="M9" s="61"/>
      <c r="N9" s="159"/>
      <c r="O9" s="351"/>
      <c r="P9" s="361"/>
      <c r="Q9" s="62"/>
      <c r="R9" s="1178">
        <v>16.677709999999998</v>
      </c>
      <c r="S9" s="998"/>
      <c r="T9" s="1069"/>
      <c r="U9" s="847"/>
      <c r="V9" s="847"/>
      <c r="W9" s="847"/>
    </row>
    <row r="10" spans="1:23" s="40" customFormat="1">
      <c r="A10" s="36"/>
      <c r="B10" s="37"/>
      <c r="C10" s="37"/>
      <c r="D10" s="38" t="s">
        <v>22</v>
      </c>
      <c r="E10" s="39">
        <v>8</v>
      </c>
      <c r="F10" s="159">
        <f t="shared" si="2"/>
        <v>250</v>
      </c>
      <c r="G10" s="506">
        <v>150</v>
      </c>
      <c r="H10" s="59"/>
      <c r="I10" s="59">
        <v>100</v>
      </c>
      <c r="J10" s="248"/>
      <c r="K10" s="248"/>
      <c r="L10" s="60"/>
      <c r="M10" s="61"/>
      <c r="N10" s="159"/>
      <c r="O10" s="351"/>
      <c r="P10" s="361"/>
      <c r="Q10" s="62"/>
      <c r="R10" s="1178">
        <v>245.8039</v>
      </c>
      <c r="S10" s="998"/>
      <c r="T10" s="1069"/>
      <c r="U10" s="847"/>
      <c r="V10" s="847"/>
      <c r="W10" s="847"/>
    </row>
    <row r="11" spans="1:23" s="40" customFormat="1">
      <c r="A11" s="36"/>
      <c r="B11" s="37"/>
      <c r="C11" s="37"/>
      <c r="D11" s="38" t="s">
        <v>23</v>
      </c>
      <c r="E11" s="39">
        <v>9</v>
      </c>
      <c r="F11" s="159">
        <f t="shared" si="2"/>
        <v>16200</v>
      </c>
      <c r="G11" s="506">
        <v>10000</v>
      </c>
      <c r="H11" s="59"/>
      <c r="I11" s="59">
        <v>6200</v>
      </c>
      <c r="J11" s="248"/>
      <c r="K11" s="248"/>
      <c r="L11" s="60"/>
      <c r="M11" s="61"/>
      <c r="N11" s="159"/>
      <c r="O11" s="351"/>
      <c r="P11" s="361"/>
      <c r="Q11" s="62"/>
      <c r="R11" s="1178">
        <v>13482.049300000001</v>
      </c>
      <c r="S11" s="998"/>
      <c r="T11" s="1069"/>
      <c r="U11" s="847"/>
      <c r="V11" s="847"/>
      <c r="W11" s="847"/>
    </row>
    <row r="12" spans="1:23" s="40" customFormat="1">
      <c r="A12" s="36"/>
      <c r="B12" s="37"/>
      <c r="C12" s="37"/>
      <c r="D12" s="38" t="s">
        <v>24</v>
      </c>
      <c r="E12" s="39">
        <v>10</v>
      </c>
      <c r="F12" s="159">
        <f t="shared" si="2"/>
        <v>350</v>
      </c>
      <c r="G12" s="506">
        <v>250</v>
      </c>
      <c r="H12" s="59"/>
      <c r="I12" s="59">
        <v>100</v>
      </c>
      <c r="J12" s="248"/>
      <c r="K12" s="248"/>
      <c r="L12" s="60"/>
      <c r="M12" s="61"/>
      <c r="N12" s="159"/>
      <c r="O12" s="351"/>
      <c r="P12" s="361"/>
      <c r="Q12" s="62"/>
      <c r="R12" s="1178">
        <v>324.53992</v>
      </c>
      <c r="S12" s="998"/>
      <c r="T12" s="1069"/>
      <c r="U12" s="847"/>
      <c r="V12" s="847"/>
      <c r="W12" s="847"/>
    </row>
    <row r="13" spans="1:23" s="40" customFormat="1">
      <c r="A13" s="36"/>
      <c r="B13" s="37"/>
      <c r="C13" s="37"/>
      <c r="D13" s="38" t="s">
        <v>25</v>
      </c>
      <c r="E13" s="39">
        <v>11</v>
      </c>
      <c r="F13" s="159">
        <f t="shared" si="2"/>
        <v>160</v>
      </c>
      <c r="G13" s="506">
        <v>160</v>
      </c>
      <c r="H13" s="59"/>
      <c r="I13" s="59"/>
      <c r="J13" s="248"/>
      <c r="K13" s="248"/>
      <c r="L13" s="60"/>
      <c r="M13" s="61"/>
      <c r="N13" s="159"/>
      <c r="O13" s="351"/>
      <c r="P13" s="361"/>
      <c r="Q13" s="720"/>
      <c r="R13" s="1178">
        <v>159.86199999999999</v>
      </c>
      <c r="S13" s="998"/>
      <c r="T13" s="1069"/>
      <c r="U13" s="847"/>
      <c r="V13" s="847"/>
      <c r="W13" s="847"/>
    </row>
    <row r="14" spans="1:23" s="40" customFormat="1">
      <c r="A14" s="36"/>
      <c r="B14" s="37"/>
      <c r="C14" s="37"/>
      <c r="D14" s="38" t="s">
        <v>26</v>
      </c>
      <c r="E14" s="39">
        <v>12</v>
      </c>
      <c r="F14" s="159">
        <f t="shared" si="2"/>
        <v>0</v>
      </c>
      <c r="G14" s="506"/>
      <c r="H14" s="59"/>
      <c r="I14" s="59"/>
      <c r="J14" s="248"/>
      <c r="K14" s="248"/>
      <c r="L14" s="60"/>
      <c r="M14" s="61"/>
      <c r="N14" s="159"/>
      <c r="O14" s="351"/>
      <c r="P14" s="361"/>
      <c r="Q14" s="62"/>
      <c r="R14" s="1178">
        <v>0</v>
      </c>
      <c r="S14" s="998"/>
      <c r="T14" s="1069"/>
      <c r="U14" s="847"/>
      <c r="V14" s="847"/>
      <c r="W14" s="847"/>
    </row>
    <row r="15" spans="1:23" s="40" customFormat="1">
      <c r="A15" s="36"/>
      <c r="B15" s="37"/>
      <c r="C15" s="38"/>
      <c r="D15" s="38" t="s">
        <v>27</v>
      </c>
      <c r="E15" s="39">
        <v>13</v>
      </c>
      <c r="F15" s="159">
        <f t="shared" si="2"/>
        <v>14900</v>
      </c>
      <c r="G15" s="506">
        <v>11900</v>
      </c>
      <c r="H15" s="59"/>
      <c r="I15" s="59">
        <v>3000</v>
      </c>
      <c r="J15" s="248"/>
      <c r="K15" s="248"/>
      <c r="L15" s="201"/>
      <c r="M15" s="61"/>
      <c r="N15" s="159"/>
      <c r="O15" s="351"/>
      <c r="P15" s="361"/>
      <c r="Q15" s="62"/>
      <c r="R15" s="1178">
        <v>22589.18463</v>
      </c>
      <c r="S15" s="998"/>
      <c r="T15" s="1069"/>
      <c r="U15" s="847"/>
      <c r="V15" s="847"/>
      <c r="W15" s="847"/>
    </row>
    <row r="16" spans="1:23" s="14" customFormat="1">
      <c r="A16" s="11"/>
      <c r="B16" s="18" t="s">
        <v>28</v>
      </c>
      <c r="C16" s="16"/>
      <c r="D16" s="16"/>
      <c r="E16" s="17">
        <v>14</v>
      </c>
      <c r="F16" s="94">
        <f t="shared" si="2"/>
        <v>0</v>
      </c>
      <c r="G16" s="1072"/>
      <c r="H16" s="64"/>
      <c r="I16" s="65"/>
      <c r="J16" s="249"/>
      <c r="K16" s="249"/>
      <c r="L16" s="65"/>
      <c r="M16" s="66"/>
      <c r="N16" s="94"/>
      <c r="O16" s="352"/>
      <c r="P16" s="345"/>
      <c r="Q16" s="67"/>
      <c r="R16" s="462">
        <v>0</v>
      </c>
      <c r="S16" s="478"/>
      <c r="T16" s="1068"/>
      <c r="U16" s="1010"/>
      <c r="V16" s="1010"/>
      <c r="W16" s="1010"/>
    </row>
    <row r="17" spans="1:23" s="14" customFormat="1">
      <c r="A17" s="11"/>
      <c r="B17" s="18" t="s">
        <v>30</v>
      </c>
      <c r="C17" s="16"/>
      <c r="D17" s="16"/>
      <c r="E17" s="17">
        <v>15</v>
      </c>
      <c r="F17" s="94">
        <f t="shared" si="2"/>
        <v>0</v>
      </c>
      <c r="G17" s="1072"/>
      <c r="H17" s="64"/>
      <c r="I17" s="65"/>
      <c r="J17" s="249"/>
      <c r="K17" s="249"/>
      <c r="L17" s="65"/>
      <c r="M17" s="66"/>
      <c r="N17" s="94"/>
      <c r="O17" s="352"/>
      <c r="P17" s="345"/>
      <c r="Q17" s="67"/>
      <c r="R17" s="462">
        <v>0</v>
      </c>
      <c r="S17" s="478"/>
      <c r="T17" s="1068"/>
      <c r="U17" s="1010"/>
      <c r="V17" s="1010"/>
      <c r="W17" s="1010"/>
    </row>
    <row r="18" spans="1:23" s="14" customFormat="1">
      <c r="A18" s="11"/>
      <c r="B18" s="19" t="s">
        <v>32</v>
      </c>
      <c r="C18" s="20"/>
      <c r="D18" s="20"/>
      <c r="E18" s="21">
        <v>16</v>
      </c>
      <c r="F18" s="94">
        <f t="shared" si="2"/>
        <v>0</v>
      </c>
      <c r="G18" s="1072"/>
      <c r="H18" s="64"/>
      <c r="I18" s="65"/>
      <c r="J18" s="249"/>
      <c r="K18" s="249"/>
      <c r="L18" s="65"/>
      <c r="M18" s="66"/>
      <c r="N18" s="94"/>
      <c r="O18" s="352"/>
      <c r="P18" s="345"/>
      <c r="Q18" s="67"/>
      <c r="R18" s="462">
        <v>0</v>
      </c>
      <c r="S18" s="478"/>
      <c r="T18" s="1068"/>
      <c r="U18" s="1010"/>
      <c r="V18" s="1010"/>
      <c r="W18" s="1010"/>
    </row>
    <row r="19" spans="1:23" s="14" customFormat="1">
      <c r="A19" s="11"/>
      <c r="B19" s="19" t="s">
        <v>34</v>
      </c>
      <c r="C19" s="20"/>
      <c r="D19" s="20"/>
      <c r="E19" s="21">
        <v>17</v>
      </c>
      <c r="F19" s="94">
        <f t="shared" si="2"/>
        <v>0</v>
      </c>
      <c r="G19" s="1072"/>
      <c r="H19" s="64"/>
      <c r="I19" s="65"/>
      <c r="J19" s="249"/>
      <c r="K19" s="249"/>
      <c r="L19" s="65"/>
      <c r="M19" s="66"/>
      <c r="N19" s="94"/>
      <c r="O19" s="352"/>
      <c r="P19" s="345"/>
      <c r="Q19" s="67"/>
      <c r="R19" s="462">
        <v>0</v>
      </c>
      <c r="S19" s="478"/>
      <c r="T19" s="1068"/>
      <c r="U19" s="1010"/>
      <c r="V19" s="1010"/>
      <c r="W19" s="1010"/>
    </row>
    <row r="20" spans="1:23" s="14" customFormat="1">
      <c r="A20" s="11"/>
      <c r="B20" s="19" t="s">
        <v>36</v>
      </c>
      <c r="C20" s="19"/>
      <c r="D20" s="19"/>
      <c r="E20" s="21">
        <v>18</v>
      </c>
      <c r="F20" s="94">
        <f t="shared" si="2"/>
        <v>0</v>
      </c>
      <c r="G20" s="1072"/>
      <c r="H20" s="64"/>
      <c r="I20" s="65"/>
      <c r="J20" s="249"/>
      <c r="K20" s="249"/>
      <c r="L20" s="65"/>
      <c r="M20" s="66"/>
      <c r="N20" s="94"/>
      <c r="O20" s="352"/>
      <c r="P20" s="345"/>
      <c r="Q20" s="67"/>
      <c r="R20" s="462">
        <v>1561.19965</v>
      </c>
      <c r="S20" s="478"/>
      <c r="T20" s="1068"/>
      <c r="U20" s="1010"/>
      <c r="V20" s="1010"/>
      <c r="W20" s="1010"/>
    </row>
    <row r="21" spans="1:23" s="537" customFormat="1">
      <c r="A21" s="525"/>
      <c r="B21" s="526" t="s">
        <v>158</v>
      </c>
      <c r="C21" s="526"/>
      <c r="D21" s="526"/>
      <c r="E21" s="527">
        <v>19</v>
      </c>
      <c r="F21" s="528">
        <f t="shared" si="2"/>
        <v>18200</v>
      </c>
      <c r="G21" s="540">
        <v>18200</v>
      </c>
      <c r="H21" s="541"/>
      <c r="I21" s="542"/>
      <c r="J21" s="543"/>
      <c r="K21" s="543"/>
      <c r="L21" s="542"/>
      <c r="M21" s="544"/>
      <c r="N21" s="528"/>
      <c r="O21" s="534"/>
      <c r="P21" s="535"/>
      <c r="Q21" s="528"/>
      <c r="R21" s="462">
        <v>25636.421989999999</v>
      </c>
      <c r="S21" s="488"/>
      <c r="T21" s="1068"/>
      <c r="U21" s="1020"/>
      <c r="V21" s="1020"/>
      <c r="W21" s="1020"/>
    </row>
    <row r="22" spans="1:23" s="14" customFormat="1">
      <c r="A22" s="11"/>
      <c r="B22" s="19" t="s">
        <v>40</v>
      </c>
      <c r="C22" s="19"/>
      <c r="D22" s="19"/>
      <c r="E22" s="21">
        <v>20</v>
      </c>
      <c r="F22" s="94">
        <f t="shared" si="2"/>
        <v>854</v>
      </c>
      <c r="G22" s="494">
        <v>854</v>
      </c>
      <c r="H22" s="64"/>
      <c r="I22" s="65"/>
      <c r="J22" s="249"/>
      <c r="K22" s="249"/>
      <c r="L22" s="65"/>
      <c r="M22" s="66"/>
      <c r="N22" s="94"/>
      <c r="O22" s="352"/>
      <c r="P22" s="345"/>
      <c r="Q22" s="67"/>
      <c r="R22" s="462">
        <v>1117.84791</v>
      </c>
      <c r="S22" s="478"/>
      <c r="T22" s="1068"/>
      <c r="U22" s="1010"/>
      <c r="V22" s="1010"/>
      <c r="W22" s="1010"/>
    </row>
    <row r="23" spans="1:23" s="14" customFormat="1">
      <c r="A23" s="11"/>
      <c r="B23" s="19" t="s">
        <v>42</v>
      </c>
      <c r="C23" s="19"/>
      <c r="D23" s="19"/>
      <c r="E23" s="21">
        <v>21</v>
      </c>
      <c r="F23" s="94">
        <f t="shared" si="2"/>
        <v>0</v>
      </c>
      <c r="G23" s="494"/>
      <c r="H23" s="64"/>
      <c r="I23" s="65"/>
      <c r="J23" s="249"/>
      <c r="K23" s="249"/>
      <c r="L23" s="65"/>
      <c r="M23" s="66"/>
      <c r="N23" s="94"/>
      <c r="O23" s="352"/>
      <c r="P23" s="345"/>
      <c r="Q23" s="67"/>
      <c r="R23" s="462">
        <v>0</v>
      </c>
      <c r="S23" s="478"/>
      <c r="T23" s="1068"/>
      <c r="U23" s="1010"/>
      <c r="V23" s="1010"/>
      <c r="W23" s="1010"/>
    </row>
    <row r="24" spans="1:23" s="14" customFormat="1">
      <c r="A24" s="11"/>
      <c r="B24" s="19" t="s">
        <v>43</v>
      </c>
      <c r="C24" s="19"/>
      <c r="D24" s="19"/>
      <c r="E24" s="21">
        <v>22</v>
      </c>
      <c r="F24" s="94">
        <f t="shared" si="2"/>
        <v>1128</v>
      </c>
      <c r="G24" s="494">
        <v>1128</v>
      </c>
      <c r="H24" s="64"/>
      <c r="I24" s="65"/>
      <c r="J24" s="249"/>
      <c r="K24" s="249"/>
      <c r="L24" s="65"/>
      <c r="M24" s="66"/>
      <c r="N24" s="94"/>
      <c r="O24" s="352"/>
      <c r="P24" s="345"/>
      <c r="Q24" s="67"/>
      <c r="R24" s="462">
        <v>760.76877999999999</v>
      </c>
      <c r="S24" s="478"/>
      <c r="T24" s="1068"/>
      <c r="U24" s="1010"/>
      <c r="V24" s="1010"/>
      <c r="W24" s="1010"/>
    </row>
    <row r="25" spans="1:23" s="537" customFormat="1">
      <c r="A25" s="525"/>
      <c r="B25" s="526" t="s">
        <v>161</v>
      </c>
      <c r="C25" s="526"/>
      <c r="D25" s="526"/>
      <c r="E25" s="527">
        <v>23</v>
      </c>
      <c r="F25" s="528">
        <f t="shared" si="2"/>
        <v>0</v>
      </c>
      <c r="G25" s="540"/>
      <c r="H25" s="541"/>
      <c r="I25" s="542"/>
      <c r="J25" s="543"/>
      <c r="K25" s="543"/>
      <c r="L25" s="542"/>
      <c r="M25" s="544"/>
      <c r="N25" s="528"/>
      <c r="O25" s="534"/>
      <c r="P25" s="535"/>
      <c r="Q25" s="528"/>
      <c r="R25" s="462">
        <v>1171.3203999999998</v>
      </c>
      <c r="S25" s="488"/>
      <c r="T25" s="1068"/>
      <c r="U25" s="1020"/>
      <c r="V25" s="1020"/>
      <c r="W25" s="1020"/>
    </row>
    <row r="26" spans="1:23" s="14" customFormat="1">
      <c r="A26" s="11"/>
      <c r="B26" s="19" t="s">
        <v>45</v>
      </c>
      <c r="C26" s="19"/>
      <c r="D26" s="19"/>
      <c r="E26" s="21">
        <v>24</v>
      </c>
      <c r="F26" s="94">
        <f t="shared" si="2"/>
        <v>1229</v>
      </c>
      <c r="G26" s="494">
        <v>1229</v>
      </c>
      <c r="H26" s="64"/>
      <c r="I26" s="65"/>
      <c r="J26" s="249"/>
      <c r="K26" s="249"/>
      <c r="L26" s="65"/>
      <c r="M26" s="66"/>
      <c r="N26" s="94"/>
      <c r="O26" s="352"/>
      <c r="P26" s="345"/>
      <c r="Q26" s="67"/>
      <c r="R26" s="462">
        <v>1177.8176699999999</v>
      </c>
      <c r="S26" s="478"/>
      <c r="T26" s="1068"/>
      <c r="U26" s="1010"/>
      <c r="V26" s="1010"/>
      <c r="W26" s="1010"/>
    </row>
    <row r="27" spans="1:23" s="14" customFormat="1" ht="14" thickBot="1">
      <c r="A27" s="11"/>
      <c r="B27" s="18" t="s">
        <v>47</v>
      </c>
      <c r="C27" s="18"/>
      <c r="D27" s="18"/>
      <c r="E27" s="17">
        <v>25</v>
      </c>
      <c r="F27" s="94">
        <f t="shared" si="2"/>
        <v>42750</v>
      </c>
      <c r="G27" s="494">
        <v>42750</v>
      </c>
      <c r="H27" s="64"/>
      <c r="I27" s="65"/>
      <c r="J27" s="249"/>
      <c r="K27" s="249"/>
      <c r="L27" s="65"/>
      <c r="M27" s="66"/>
      <c r="N27" s="94"/>
      <c r="O27" s="352"/>
      <c r="P27" s="345"/>
      <c r="Q27" s="453"/>
      <c r="R27" s="462">
        <v>40051.182529999998</v>
      </c>
      <c r="S27" s="478"/>
      <c r="T27" s="1068"/>
      <c r="U27" s="1010"/>
      <c r="V27" s="1010"/>
      <c r="W27" s="1010"/>
    </row>
    <row r="28" spans="1:23" ht="14" thickBot="1">
      <c r="A28" s="22" t="s">
        <v>49</v>
      </c>
      <c r="B28" s="23"/>
      <c r="C28" s="23"/>
      <c r="D28" s="23"/>
      <c r="E28" s="10">
        <v>26</v>
      </c>
      <c r="F28" s="157">
        <f>SUM(F29:F45)</f>
        <v>116482</v>
      </c>
      <c r="G28" s="495">
        <f t="shared" ref="G28:M28" si="3">SUM(G29:G45)</f>
        <v>101482</v>
      </c>
      <c r="H28" s="99">
        <f t="shared" si="3"/>
        <v>0</v>
      </c>
      <c r="I28" s="52">
        <f t="shared" si="3"/>
        <v>15000</v>
      </c>
      <c r="J28" s="246">
        <f t="shared" si="3"/>
        <v>0</v>
      </c>
      <c r="K28" s="246">
        <f t="shared" si="3"/>
        <v>0</v>
      </c>
      <c r="L28" s="52">
        <f t="shared" si="3"/>
        <v>0</v>
      </c>
      <c r="M28" s="51">
        <f t="shared" si="3"/>
        <v>0</v>
      </c>
      <c r="N28" s="157">
        <f>SUM(N29:N45)</f>
        <v>0</v>
      </c>
      <c r="O28" s="404">
        <f>SUM(O29:O45)</f>
        <v>0</v>
      </c>
      <c r="P28" s="346">
        <f>IF(F28=0,0,O28/F28)</f>
        <v>0</v>
      </c>
      <c r="Q28" s="53">
        <f>SUM(Q29:Q45)</f>
        <v>0</v>
      </c>
      <c r="R28" s="1077">
        <v>117163.83067000001</v>
      </c>
    </row>
    <row r="29" spans="1:23" s="14" customFormat="1">
      <c r="A29" s="11" t="s">
        <v>14</v>
      </c>
      <c r="B29" s="16" t="s">
        <v>50</v>
      </c>
      <c r="C29" s="16"/>
      <c r="D29" s="16"/>
      <c r="E29" s="17">
        <v>27</v>
      </c>
      <c r="F29" s="94">
        <f t="shared" si="2"/>
        <v>0</v>
      </c>
      <c r="G29" s="492"/>
      <c r="H29" s="87"/>
      <c r="I29" s="56"/>
      <c r="J29" s="247"/>
      <c r="K29" s="247"/>
      <c r="L29" s="56"/>
      <c r="M29" s="55"/>
      <c r="N29" s="158"/>
      <c r="O29" s="350"/>
      <c r="P29" s="343"/>
      <c r="Q29" s="57"/>
      <c r="R29" s="462">
        <v>0</v>
      </c>
      <c r="S29" s="478"/>
      <c r="T29" s="1068"/>
      <c r="U29" s="1010"/>
      <c r="V29" s="1010"/>
      <c r="W29" s="1010"/>
    </row>
    <row r="30" spans="1:23" s="14" customFormat="1">
      <c r="A30" s="11"/>
      <c r="B30" s="18" t="s">
        <v>28</v>
      </c>
      <c r="C30" s="18"/>
      <c r="D30" s="18"/>
      <c r="E30" s="17">
        <v>28</v>
      </c>
      <c r="F30" s="94">
        <f t="shared" si="2"/>
        <v>0</v>
      </c>
      <c r="G30" s="431"/>
      <c r="H30" s="100"/>
      <c r="I30" s="70"/>
      <c r="J30" s="250"/>
      <c r="K30" s="250"/>
      <c r="L30" s="70"/>
      <c r="M30" s="69"/>
      <c r="N30" s="405"/>
      <c r="O30" s="353"/>
      <c r="P30" s="347"/>
      <c r="Q30" s="71"/>
      <c r="R30" s="462">
        <v>0</v>
      </c>
      <c r="S30" s="478"/>
      <c r="T30" s="1068"/>
      <c r="U30" s="1010"/>
      <c r="V30" s="1010"/>
      <c r="W30" s="1010"/>
    </row>
    <row r="31" spans="1:23" s="14" customFormat="1">
      <c r="A31" s="11"/>
      <c r="B31" s="18" t="s">
        <v>30</v>
      </c>
      <c r="C31" s="18"/>
      <c r="D31" s="18"/>
      <c r="E31" s="17">
        <v>29</v>
      </c>
      <c r="F31" s="94">
        <f t="shared" si="2"/>
        <v>0</v>
      </c>
      <c r="G31" s="431"/>
      <c r="H31" s="100"/>
      <c r="I31" s="70"/>
      <c r="J31" s="250"/>
      <c r="K31" s="250"/>
      <c r="L31" s="70"/>
      <c r="M31" s="69"/>
      <c r="N31" s="405"/>
      <c r="O31" s="353"/>
      <c r="P31" s="347"/>
      <c r="Q31" s="71"/>
      <c r="R31" s="462">
        <v>0</v>
      </c>
      <c r="S31" s="478"/>
      <c r="T31" s="1068"/>
      <c r="U31" s="1010"/>
      <c r="V31" s="1010"/>
      <c r="W31" s="1010"/>
    </row>
    <row r="32" spans="1:23" s="14" customFormat="1">
      <c r="A32" s="11"/>
      <c r="B32" s="19" t="s">
        <v>32</v>
      </c>
      <c r="C32" s="20"/>
      <c r="D32" s="20"/>
      <c r="E32" s="21">
        <v>30</v>
      </c>
      <c r="F32" s="94">
        <f t="shared" si="2"/>
        <v>0</v>
      </c>
      <c r="G32" s="431"/>
      <c r="H32" s="100"/>
      <c r="I32" s="70"/>
      <c r="J32" s="250"/>
      <c r="K32" s="250"/>
      <c r="L32" s="70"/>
      <c r="M32" s="69"/>
      <c r="N32" s="405"/>
      <c r="O32" s="353"/>
      <c r="P32" s="347"/>
      <c r="Q32" s="71"/>
      <c r="R32" s="462">
        <v>0</v>
      </c>
      <c r="S32" s="478"/>
      <c r="T32" s="1068"/>
      <c r="U32" s="1010"/>
      <c r="V32" s="1010"/>
      <c r="W32" s="1010"/>
    </row>
    <row r="33" spans="1:23" s="14" customFormat="1">
      <c r="A33" s="11"/>
      <c r="B33" s="19" t="s">
        <v>34</v>
      </c>
      <c r="C33" s="19"/>
      <c r="D33" s="19"/>
      <c r="E33" s="21">
        <v>31</v>
      </c>
      <c r="F33" s="94">
        <f t="shared" si="2"/>
        <v>0</v>
      </c>
      <c r="G33" s="431"/>
      <c r="H33" s="100"/>
      <c r="I33" s="70"/>
      <c r="J33" s="250"/>
      <c r="K33" s="250"/>
      <c r="L33" s="70"/>
      <c r="M33" s="69"/>
      <c r="N33" s="405"/>
      <c r="O33" s="353"/>
      <c r="P33" s="347"/>
      <c r="Q33" s="71"/>
      <c r="R33" s="462">
        <v>0</v>
      </c>
      <c r="S33" s="478"/>
      <c r="T33" s="1068"/>
      <c r="U33" s="1010"/>
      <c r="V33" s="1010"/>
      <c r="W33" s="1010"/>
    </row>
    <row r="34" spans="1:23" s="14" customFormat="1">
      <c r="A34" s="11"/>
      <c r="B34" s="19" t="s">
        <v>52</v>
      </c>
      <c r="C34" s="19"/>
      <c r="D34" s="19"/>
      <c r="E34" s="21">
        <v>32</v>
      </c>
      <c r="F34" s="94">
        <f t="shared" si="2"/>
        <v>0</v>
      </c>
      <c r="G34" s="431"/>
      <c r="H34" s="100"/>
      <c r="I34" s="70"/>
      <c r="J34" s="250"/>
      <c r="K34" s="250"/>
      <c r="L34" s="70"/>
      <c r="M34" s="69"/>
      <c r="N34" s="405"/>
      <c r="O34" s="353"/>
      <c r="P34" s="347"/>
      <c r="Q34" s="71"/>
      <c r="R34" s="462">
        <v>0</v>
      </c>
      <c r="S34" s="478"/>
      <c r="T34" s="1068"/>
      <c r="U34" s="1010"/>
      <c r="V34" s="1010"/>
      <c r="W34" s="1010"/>
    </row>
    <row r="35" spans="1:23" s="14" customFormat="1">
      <c r="A35" s="11"/>
      <c r="B35" s="19" t="s">
        <v>36</v>
      </c>
      <c r="C35" s="19"/>
      <c r="D35" s="19"/>
      <c r="E35" s="21">
        <v>33</v>
      </c>
      <c r="F35" s="94">
        <f t="shared" si="2"/>
        <v>0</v>
      </c>
      <c r="G35" s="431"/>
      <c r="H35" s="100"/>
      <c r="I35" s="70"/>
      <c r="J35" s="250"/>
      <c r="K35" s="250"/>
      <c r="L35" s="70"/>
      <c r="M35" s="69"/>
      <c r="N35" s="405"/>
      <c r="O35" s="353"/>
      <c r="P35" s="347"/>
      <c r="Q35" s="71"/>
      <c r="R35" s="462">
        <v>1561.19965</v>
      </c>
      <c r="S35" s="478"/>
      <c r="T35" s="1068"/>
      <c r="U35" s="1010"/>
      <c r="V35" s="1010"/>
      <c r="W35" s="1010"/>
    </row>
    <row r="36" spans="1:23" s="537" customFormat="1">
      <c r="A36" s="525"/>
      <c r="B36" s="526" t="s">
        <v>158</v>
      </c>
      <c r="C36" s="526"/>
      <c r="D36" s="526"/>
      <c r="E36" s="527">
        <v>34</v>
      </c>
      <c r="F36" s="528">
        <f t="shared" si="2"/>
        <v>18200</v>
      </c>
      <c r="G36" s="546">
        <f>G21</f>
        <v>18200</v>
      </c>
      <c r="H36" s="530"/>
      <c r="I36" s="531"/>
      <c r="J36" s="532"/>
      <c r="K36" s="532"/>
      <c r="L36" s="531"/>
      <c r="M36" s="533"/>
      <c r="N36" s="529"/>
      <c r="O36" s="538"/>
      <c r="P36" s="623"/>
      <c r="Q36" s="529"/>
      <c r="R36" s="462">
        <v>25636.421989999999</v>
      </c>
      <c r="S36" s="488"/>
      <c r="T36" s="1068"/>
      <c r="U36" s="1020"/>
      <c r="V36" s="1020"/>
      <c r="W36" s="1020"/>
    </row>
    <row r="37" spans="1:23" s="14" customFormat="1">
      <c r="A37" s="11"/>
      <c r="B37" s="19" t="s">
        <v>54</v>
      </c>
      <c r="C37" s="19"/>
      <c r="D37" s="19"/>
      <c r="E37" s="21">
        <v>35</v>
      </c>
      <c r="F37" s="94">
        <f t="shared" si="2"/>
        <v>854</v>
      </c>
      <c r="G37" s="431">
        <f>G22</f>
        <v>854</v>
      </c>
      <c r="H37" s="100"/>
      <c r="I37" s="120"/>
      <c r="J37" s="255"/>
      <c r="K37" s="255"/>
      <c r="L37" s="120"/>
      <c r="M37" s="69"/>
      <c r="N37" s="405"/>
      <c r="O37" s="353"/>
      <c r="P37" s="347"/>
      <c r="Q37" s="71"/>
      <c r="R37" s="462">
        <v>1117.84791</v>
      </c>
      <c r="S37" s="478"/>
      <c r="T37" s="1068"/>
      <c r="U37" s="1010"/>
      <c r="V37" s="1010"/>
      <c r="W37" s="1010"/>
    </row>
    <row r="38" spans="1:23" s="14" customFormat="1">
      <c r="A38" s="11"/>
      <c r="B38" s="19" t="s">
        <v>153</v>
      </c>
      <c r="C38" s="19"/>
      <c r="D38" s="19"/>
      <c r="E38" s="21">
        <v>36</v>
      </c>
      <c r="F38" s="94">
        <f t="shared" si="2"/>
        <v>271</v>
      </c>
      <c r="G38" s="749">
        <v>271</v>
      </c>
      <c r="H38" s="100"/>
      <c r="I38" s="120"/>
      <c r="J38" s="255"/>
      <c r="K38" s="255"/>
      <c r="L38" s="120"/>
      <c r="M38" s="69"/>
      <c r="N38" s="405"/>
      <c r="O38" s="353"/>
      <c r="P38" s="347"/>
      <c r="Q38" s="71"/>
      <c r="R38" s="462">
        <v>260</v>
      </c>
      <c r="S38" s="478"/>
      <c r="T38" s="1068"/>
      <c r="U38" s="1010"/>
      <c r="V38" s="1010"/>
      <c r="W38" s="1010"/>
    </row>
    <row r="39" spans="1:23" s="14" customFormat="1">
      <c r="A39" s="11"/>
      <c r="B39" s="19" t="s">
        <v>55</v>
      </c>
      <c r="C39" s="19"/>
      <c r="D39" s="19"/>
      <c r="E39" s="21">
        <v>37</v>
      </c>
      <c r="F39" s="94">
        <f t="shared" si="2"/>
        <v>0</v>
      </c>
      <c r="G39" s="431"/>
      <c r="H39" s="100"/>
      <c r="I39" s="120"/>
      <c r="J39" s="255"/>
      <c r="K39" s="255"/>
      <c r="L39" s="120"/>
      <c r="M39" s="69"/>
      <c r="N39" s="405"/>
      <c r="O39" s="353"/>
      <c r="P39" s="347"/>
      <c r="Q39" s="71"/>
      <c r="R39" s="462">
        <v>0</v>
      </c>
      <c r="S39" s="478"/>
      <c r="T39" s="1068"/>
      <c r="U39" s="1010"/>
      <c r="V39" s="1010"/>
      <c r="W39" s="1010"/>
    </row>
    <row r="40" spans="1:23" s="14" customFormat="1">
      <c r="A40" s="11"/>
      <c r="B40" s="19" t="s">
        <v>56</v>
      </c>
      <c r="C40" s="19"/>
      <c r="D40" s="19"/>
      <c r="E40" s="21">
        <v>38</v>
      </c>
      <c r="F40" s="94">
        <f t="shared" si="2"/>
        <v>1128</v>
      </c>
      <c r="G40" s="431">
        <f>G24</f>
        <v>1128</v>
      </c>
      <c r="H40" s="100"/>
      <c r="I40" s="120"/>
      <c r="J40" s="255"/>
      <c r="K40" s="255"/>
      <c r="L40" s="120"/>
      <c r="M40" s="69"/>
      <c r="N40" s="405"/>
      <c r="O40" s="353"/>
      <c r="P40" s="347"/>
      <c r="Q40" s="71"/>
      <c r="R40" s="462">
        <v>760.76877999999999</v>
      </c>
      <c r="S40" s="478"/>
      <c r="T40" s="1070"/>
      <c r="U40" s="1010"/>
      <c r="V40" s="1010"/>
      <c r="W40" s="1010"/>
    </row>
    <row r="41" spans="1:23" s="537" customFormat="1">
      <c r="A41" s="525"/>
      <c r="B41" s="526" t="s">
        <v>161</v>
      </c>
      <c r="C41" s="526"/>
      <c r="D41" s="526"/>
      <c r="E41" s="527">
        <v>39</v>
      </c>
      <c r="F41" s="528">
        <f t="shared" si="2"/>
        <v>0</v>
      </c>
      <c r="G41" s="861"/>
      <c r="H41" s="530"/>
      <c r="I41" s="625"/>
      <c r="J41" s="626"/>
      <c r="K41" s="626"/>
      <c r="L41" s="625"/>
      <c r="M41" s="533"/>
      <c r="N41" s="529"/>
      <c r="O41" s="538"/>
      <c r="P41" s="623"/>
      <c r="Q41" s="529"/>
      <c r="R41" s="462">
        <v>1171.3203999999998</v>
      </c>
      <c r="S41" s="488"/>
      <c r="T41" s="1070"/>
      <c r="U41" s="1020"/>
      <c r="V41" s="1020"/>
      <c r="W41" s="1020"/>
    </row>
    <row r="42" spans="1:23" s="14" customFormat="1">
      <c r="A42" s="11"/>
      <c r="B42" s="19" t="s">
        <v>57</v>
      </c>
      <c r="C42" s="19"/>
      <c r="D42" s="19"/>
      <c r="E42" s="21">
        <v>40</v>
      </c>
      <c r="F42" s="94">
        <f t="shared" si="2"/>
        <v>1229</v>
      </c>
      <c r="G42" s="431">
        <f>G26</f>
        <v>1229</v>
      </c>
      <c r="H42" s="100"/>
      <c r="I42" s="120"/>
      <c r="J42" s="255"/>
      <c r="K42" s="255"/>
      <c r="L42" s="120"/>
      <c r="M42" s="69"/>
      <c r="N42" s="405"/>
      <c r="O42" s="353"/>
      <c r="P42" s="347"/>
      <c r="Q42" s="71"/>
      <c r="R42" s="462">
        <v>1177.8176699999999</v>
      </c>
      <c r="S42" s="478"/>
      <c r="T42" s="1068"/>
      <c r="U42" s="1010"/>
      <c r="V42" s="1010"/>
      <c r="W42" s="1010"/>
    </row>
    <row r="43" spans="1:23" s="14" customFormat="1">
      <c r="A43" s="11"/>
      <c r="B43" s="19" t="s">
        <v>58</v>
      </c>
      <c r="C43" s="19"/>
      <c r="D43" s="19"/>
      <c r="E43" s="21">
        <v>41</v>
      </c>
      <c r="F43" s="94">
        <f t="shared" si="2"/>
        <v>34800</v>
      </c>
      <c r="G43" s="749">
        <v>34800</v>
      </c>
      <c r="H43" s="100"/>
      <c r="I43" s="120"/>
      <c r="J43" s="255"/>
      <c r="K43" s="255"/>
      <c r="L43" s="120"/>
      <c r="M43" s="69"/>
      <c r="N43" s="405"/>
      <c r="O43" s="353"/>
      <c r="P43" s="347"/>
      <c r="Q43" s="71"/>
      <c r="R43" s="462">
        <v>44865.642820000001</v>
      </c>
      <c r="S43" s="478"/>
      <c r="T43" s="1070"/>
      <c r="U43" s="1010"/>
      <c r="V43" s="1010"/>
      <c r="W43" s="1010"/>
    </row>
    <row r="44" spans="1:23" s="14" customFormat="1">
      <c r="A44" s="11"/>
      <c r="B44" s="19" t="s">
        <v>59</v>
      </c>
      <c r="C44" s="19"/>
      <c r="D44" s="19"/>
      <c r="E44" s="21">
        <v>42</v>
      </c>
      <c r="F44" s="94">
        <f t="shared" si="2"/>
        <v>15000</v>
      </c>
      <c r="G44" s="749"/>
      <c r="H44" s="100"/>
      <c r="I44" s="120">
        <f>I3</f>
        <v>15000</v>
      </c>
      <c r="J44" s="255"/>
      <c r="K44" s="255"/>
      <c r="L44" s="120"/>
      <c r="M44" s="69"/>
      <c r="N44" s="405"/>
      <c r="O44" s="353"/>
      <c r="P44" s="347"/>
      <c r="Q44" s="71"/>
      <c r="R44" s="462">
        <v>147.71700000000001</v>
      </c>
      <c r="S44" s="695"/>
      <c r="T44" s="1070"/>
      <c r="U44" s="1010"/>
      <c r="V44" s="1010"/>
      <c r="W44" s="1010"/>
    </row>
    <row r="45" spans="1:23" s="14" customFormat="1" ht="14" thickBot="1">
      <c r="A45" s="24"/>
      <c r="B45" s="25" t="s">
        <v>47</v>
      </c>
      <c r="C45" s="25"/>
      <c r="D45" s="25"/>
      <c r="E45" s="26">
        <v>43</v>
      </c>
      <c r="F45" s="160">
        <f t="shared" si="2"/>
        <v>45000</v>
      </c>
      <c r="G45" s="432">
        <v>45000</v>
      </c>
      <c r="H45" s="134"/>
      <c r="I45" s="74"/>
      <c r="J45" s="251"/>
      <c r="K45" s="251"/>
      <c r="L45" s="74"/>
      <c r="M45" s="73"/>
      <c r="N45" s="160"/>
      <c r="O45" s="354"/>
      <c r="P45" s="348"/>
      <c r="Q45" s="453"/>
      <c r="R45" s="1179">
        <v>40465.094450000004</v>
      </c>
      <c r="S45" s="478"/>
      <c r="T45" s="1068"/>
      <c r="U45" s="1010"/>
      <c r="V45" s="1010"/>
      <c r="W45" s="1010"/>
    </row>
    <row r="46" spans="1:23" s="14" customFormat="1" ht="12.75" hidden="1" customHeight="1" thickBot="1">
      <c r="A46" s="27" t="s">
        <v>60</v>
      </c>
      <c r="B46" s="28"/>
      <c r="C46" s="28"/>
      <c r="D46" s="28"/>
      <c r="E46" s="17">
        <v>44</v>
      </c>
      <c r="F46" s="161">
        <f>F29+F34+F38+F43+F44+F45-F4-F27</f>
        <v>2321</v>
      </c>
      <c r="G46" s="510">
        <f>G29+G34+G38+G43+G45-G4-G27</f>
        <v>2321</v>
      </c>
      <c r="H46" s="77">
        <f>H29+H34+H38+H43+H44+H45-H4-H27</f>
        <v>0</v>
      </c>
      <c r="I46" s="261">
        <f>I29+I34+I38+I43+I44+I45-I4-I27</f>
        <v>0</v>
      </c>
      <c r="J46" s="261">
        <f>J29+J34+J38+J43+J44+J45-J4-J27</f>
        <v>0</v>
      </c>
      <c r="K46" s="77">
        <f>K29+K34+K38+K43+K44+K45-K4-K27</f>
        <v>0</v>
      </c>
      <c r="L46" s="261"/>
      <c r="M46" s="77">
        <f>M29+M34+M38+M43+M44+M45-M4-M27</f>
        <v>0</v>
      </c>
      <c r="N46" s="161">
        <f>N29+N34+N38+N43+N44+N45+-N4-N27</f>
        <v>0</v>
      </c>
      <c r="O46" s="355">
        <f>O29+O34+O38+O43+O44+O45-O4-O27</f>
        <v>0</v>
      </c>
      <c r="P46" s="349"/>
      <c r="Q46" s="78">
        <f>Q29+Q34+Q38+Q43+Q44+Q45-Q4-Q27</f>
        <v>0</v>
      </c>
      <c r="R46" s="1227">
        <f>R29+R34+R38+R43+R44+R45-R4-R27</f>
        <v>413.91192000000592</v>
      </c>
      <c r="S46" s="478"/>
      <c r="T46" s="1068"/>
      <c r="U46" s="1010"/>
      <c r="V46" s="1010"/>
      <c r="W46" s="1010"/>
    </row>
    <row r="47" spans="1:23" ht="14" thickBot="1">
      <c r="A47" s="22" t="s">
        <v>61</v>
      </c>
      <c r="B47" s="23"/>
      <c r="C47" s="23"/>
      <c r="D47" s="23"/>
      <c r="E47" s="10">
        <v>45</v>
      </c>
      <c r="F47" s="157">
        <f>F28-F3</f>
        <v>2321</v>
      </c>
      <c r="G47" s="495">
        <f t="shared" ref="G47:O47" si="4">G28-G3</f>
        <v>2321</v>
      </c>
      <c r="H47" s="99">
        <f t="shared" si="4"/>
        <v>0</v>
      </c>
      <c r="I47" s="52">
        <f t="shared" si="4"/>
        <v>0</v>
      </c>
      <c r="J47" s="246">
        <f t="shared" si="4"/>
        <v>0</v>
      </c>
      <c r="K47" s="246">
        <f>K28-K3</f>
        <v>0</v>
      </c>
      <c r="L47" s="52">
        <f t="shared" si="4"/>
        <v>0</v>
      </c>
      <c r="M47" s="51">
        <f t="shared" si="4"/>
        <v>0</v>
      </c>
      <c r="N47" s="157">
        <f>N28-N3</f>
        <v>0</v>
      </c>
      <c r="O47" s="404">
        <f t="shared" si="4"/>
        <v>0</v>
      </c>
      <c r="P47" s="346"/>
      <c r="Q47" s="53">
        <f>Q28-Q3</f>
        <v>0</v>
      </c>
      <c r="R47" s="1077">
        <f>R28-R3</f>
        <v>413.91192000002775</v>
      </c>
      <c r="T47" s="1070"/>
    </row>
    <row r="48" spans="1:23">
      <c r="A48" s="29"/>
      <c r="B48" s="29"/>
      <c r="C48" s="29"/>
      <c r="D48" s="29"/>
      <c r="E48" s="1306" t="s">
        <v>207</v>
      </c>
      <c r="F48" s="1307"/>
      <c r="G48" s="1307"/>
      <c r="H48" s="1307"/>
      <c r="I48" s="1299">
        <v>20771</v>
      </c>
      <c r="J48" s="1307">
        <v>0</v>
      </c>
      <c r="K48" s="1307">
        <v>1410</v>
      </c>
      <c r="L48" s="1307">
        <v>737</v>
      </c>
      <c r="M48" s="1307"/>
    </row>
    <row r="49" spans="2:23">
      <c r="H49" s="198"/>
    </row>
    <row r="50" spans="2:23" ht="14" hidden="1" thickBot="1">
      <c r="H50" s="198"/>
    </row>
    <row r="51" spans="2:23" s="34" customFormat="1" ht="11.25" hidden="1" customHeight="1">
      <c r="B51" s="653" t="s">
        <v>164</v>
      </c>
      <c r="C51" s="276"/>
      <c r="D51" s="276"/>
      <c r="E51" s="690"/>
      <c r="F51" s="668"/>
      <c r="G51" s="276"/>
      <c r="H51" s="276"/>
      <c r="I51" s="276"/>
      <c r="J51" s="276"/>
      <c r="K51" s="276"/>
      <c r="L51" s="276"/>
      <c r="M51" s="276"/>
      <c r="N51" s="276"/>
      <c r="O51" s="687"/>
      <c r="P51" s="682"/>
      <c r="Q51" s="672" t="e">
        <f>O51/titl!$H$16*12</f>
        <v>#DIV/0!</v>
      </c>
      <c r="S51" s="478"/>
      <c r="T51" s="1068"/>
      <c r="U51" s="449"/>
      <c r="V51" s="449"/>
      <c r="W51" s="449"/>
    </row>
    <row r="52" spans="2:23" s="34" customFormat="1" ht="11.25" hidden="1" customHeight="1">
      <c r="B52" s="691" t="s">
        <v>165</v>
      </c>
      <c r="C52" s="192"/>
      <c r="D52" s="192"/>
      <c r="E52" s="692"/>
      <c r="F52" s="669"/>
      <c r="G52" s="192"/>
      <c r="H52" s="192"/>
      <c r="I52" s="192"/>
      <c r="J52" s="192"/>
      <c r="K52" s="192"/>
      <c r="L52" s="192"/>
      <c r="M52" s="192"/>
      <c r="N52" s="192"/>
      <c r="O52" s="466">
        <f>O43+O45-O51</f>
        <v>0</v>
      </c>
      <c r="P52" s="683"/>
      <c r="Q52" s="673" t="e">
        <f>O52/titl!$H$16*12</f>
        <v>#DIV/0!</v>
      </c>
      <c r="S52" s="478"/>
      <c r="T52" s="1068"/>
      <c r="U52" s="449"/>
      <c r="V52" s="449"/>
      <c r="W52" s="449"/>
    </row>
    <row r="53" spans="2:23" s="34" customFormat="1" ht="11.25" hidden="1" customHeight="1">
      <c r="B53" s="691" t="s">
        <v>166</v>
      </c>
      <c r="C53" s="192"/>
      <c r="D53" s="192"/>
      <c r="E53" s="692"/>
      <c r="F53" s="669"/>
      <c r="G53" s="192"/>
      <c r="H53" s="192"/>
      <c r="I53" s="192"/>
      <c r="J53" s="192"/>
      <c r="K53" s="192"/>
      <c r="L53" s="192"/>
      <c r="M53" s="192"/>
      <c r="N53" s="192"/>
      <c r="O53" s="84"/>
      <c r="P53" s="683"/>
      <c r="Q53" s="673" t="e">
        <f>O53/titl!$H$16*12</f>
        <v>#DIV/0!</v>
      </c>
      <c r="S53" s="478"/>
      <c r="T53" s="1068"/>
      <c r="U53" s="449"/>
      <c r="V53" s="449"/>
      <c r="W53" s="449"/>
    </row>
    <row r="54" spans="2:23" s="34" customFormat="1" ht="11.25" hidden="1" customHeight="1">
      <c r="B54" s="691" t="s">
        <v>167</v>
      </c>
      <c r="C54" s="192"/>
      <c r="D54" s="192"/>
      <c r="E54" s="692"/>
      <c r="F54" s="669"/>
      <c r="G54" s="192"/>
      <c r="H54" s="192"/>
      <c r="I54" s="192"/>
      <c r="J54" s="192"/>
      <c r="K54" s="192"/>
      <c r="L54" s="192"/>
      <c r="M54" s="192"/>
      <c r="N54" s="192"/>
      <c r="O54" s="466">
        <f>O52+O53</f>
        <v>0</v>
      </c>
      <c r="P54" s="683"/>
      <c r="Q54" s="673" t="e">
        <f>O54/titl!$H$16*12</f>
        <v>#DIV/0!</v>
      </c>
      <c r="S54" s="478"/>
      <c r="T54" s="1068"/>
      <c r="U54" s="449"/>
      <c r="V54" s="449"/>
      <c r="W54" s="449"/>
    </row>
    <row r="55" spans="2:23" s="34" customFormat="1" ht="12" hidden="1" customHeight="1" thickBot="1">
      <c r="B55" s="693" t="s">
        <v>168</v>
      </c>
      <c r="C55" s="671"/>
      <c r="D55" s="671"/>
      <c r="E55" s="694"/>
      <c r="F55" s="670"/>
      <c r="G55" s="671"/>
      <c r="H55" s="671"/>
      <c r="I55" s="671"/>
      <c r="J55" s="671"/>
      <c r="K55" s="671"/>
      <c r="L55" s="671"/>
      <c r="M55" s="671"/>
      <c r="N55" s="671"/>
      <c r="O55" s="686">
        <f>O54*4%</f>
        <v>0</v>
      </c>
      <c r="P55" s="679"/>
      <c r="Q55" s="674" t="e">
        <f>O55/titl!$H$16*12</f>
        <v>#DIV/0!</v>
      </c>
      <c r="S55" s="478"/>
      <c r="T55" s="1068"/>
      <c r="U55" s="449"/>
      <c r="V55" s="449"/>
      <c r="W55" s="449"/>
    </row>
    <row r="56" spans="2:23" hidden="1"/>
  </sheetData>
  <mergeCells count="3">
    <mergeCell ref="A1:D1"/>
    <mergeCell ref="H1:M1"/>
    <mergeCell ref="C2:D2"/>
  </mergeCells>
  <phoneticPr fontId="0" type="noConversion"/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9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showGridLines="0" workbookViewId="0">
      <pane ySplit="3" topLeftCell="A4" activePane="bottomLeft" state="frozen"/>
      <selection activeCell="R46" sqref="R46"/>
      <selection pane="bottomLeft" activeCell="W40" sqref="W40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6" width="9.28515625" style="29" bestFit="1" customWidth="1"/>
    <col min="7" max="7" width="9.28515625" style="34" bestFit="1" customWidth="1"/>
    <col min="8" max="8" width="6.28515625" style="34" customWidth="1"/>
    <col min="9" max="9" width="7.7109375" style="34" customWidth="1"/>
    <col min="10" max="11" width="6" style="34" customWidth="1"/>
    <col min="12" max="12" width="7" style="34" customWidth="1"/>
    <col min="13" max="13" width="6.140625" style="34" customWidth="1"/>
    <col min="14" max="14" width="8.140625" style="34" hidden="1" customWidth="1"/>
    <col min="15" max="15" width="12.85546875" style="34" hidden="1" customWidth="1" collapsed="1"/>
    <col min="16" max="16" width="7.28515625" style="212" hidden="1" customWidth="1"/>
    <col min="17" max="17" width="9.28515625" hidden="1" customWidth="1"/>
    <col min="18" max="18" width="9.28515625" style="860" bestFit="1" customWidth="1" collapsed="1"/>
    <col min="19" max="19" width="7.28515625" style="478" customWidth="1"/>
    <col min="20" max="20" width="5.85546875" style="210" customWidth="1"/>
    <col min="21" max="24" width="8.7109375" style="210"/>
  </cols>
  <sheetData>
    <row r="1" spans="1:24" ht="15.75" customHeight="1">
      <c r="A1" s="1319" t="s">
        <v>200</v>
      </c>
      <c r="B1" s="1320"/>
      <c r="C1" s="1320"/>
      <c r="D1" s="1321"/>
      <c r="E1" s="1"/>
      <c r="F1" s="472" t="s">
        <v>0</v>
      </c>
      <c r="G1" s="503" t="s">
        <v>2</v>
      </c>
      <c r="H1" s="1323" t="s">
        <v>3</v>
      </c>
      <c r="I1" s="1323"/>
      <c r="J1" s="1323"/>
      <c r="K1" s="1323"/>
      <c r="L1" s="1323"/>
      <c r="M1" s="1324"/>
      <c r="N1" s="141" t="s">
        <v>1</v>
      </c>
      <c r="O1" s="467" t="s">
        <v>4</v>
      </c>
      <c r="P1" s="42" t="s">
        <v>132</v>
      </c>
      <c r="Q1" s="42" t="s">
        <v>133</v>
      </c>
      <c r="R1" s="42" t="s">
        <v>4</v>
      </c>
      <c r="S1" s="1078"/>
      <c r="T1" s="1046"/>
      <c r="W1" s="1015"/>
    </row>
    <row r="2" spans="1:24" s="7" customFormat="1" ht="15" customHeight="1" thickBot="1">
      <c r="A2" s="3"/>
      <c r="B2" s="4"/>
      <c r="C2" s="1325" t="s">
        <v>181</v>
      </c>
      <c r="D2" s="1326"/>
      <c r="E2" s="5" t="s">
        <v>5</v>
      </c>
      <c r="F2" s="473">
        <v>2014</v>
      </c>
      <c r="G2" s="504" t="s">
        <v>8</v>
      </c>
      <c r="H2" s="44" t="s">
        <v>9</v>
      </c>
      <c r="I2" s="45" t="s">
        <v>10</v>
      </c>
      <c r="J2" s="245" t="s">
        <v>11</v>
      </c>
      <c r="K2" s="245" t="s">
        <v>204</v>
      </c>
      <c r="L2" s="207" t="s">
        <v>121</v>
      </c>
      <c r="M2" s="43" t="s">
        <v>12</v>
      </c>
      <c r="N2" s="473" t="s">
        <v>7</v>
      </c>
      <c r="O2" s="468">
        <v>2011</v>
      </c>
      <c r="P2" s="46"/>
      <c r="Q2" s="46"/>
      <c r="R2" s="46">
        <v>2013</v>
      </c>
      <c r="S2" s="1078"/>
      <c r="T2" s="1046"/>
      <c r="U2" s="1016"/>
      <c r="V2" s="1016"/>
      <c r="W2" s="1016"/>
      <c r="X2" s="1016"/>
    </row>
    <row r="3" spans="1:24" ht="14" thickBot="1">
      <c r="A3" s="8" t="s">
        <v>13</v>
      </c>
      <c r="B3" s="9"/>
      <c r="C3" s="9"/>
      <c r="D3" s="9"/>
      <c r="E3" s="10">
        <v>1</v>
      </c>
      <c r="F3" s="157">
        <f t="shared" ref="F3:O3" si="0">SUM(F5:F27)</f>
        <v>15922</v>
      </c>
      <c r="G3" s="495">
        <f t="shared" si="0"/>
        <v>15499</v>
      </c>
      <c r="H3" s="99">
        <f t="shared" si="0"/>
        <v>373</v>
      </c>
      <c r="I3" s="52">
        <f t="shared" si="0"/>
        <v>0</v>
      </c>
      <c r="J3" s="246">
        <f t="shared" si="0"/>
        <v>0</v>
      </c>
      <c r="K3" s="246">
        <f>SUM(K5:K27)</f>
        <v>0</v>
      </c>
      <c r="L3" s="52">
        <f t="shared" si="0"/>
        <v>50</v>
      </c>
      <c r="M3" s="51">
        <f t="shared" si="0"/>
        <v>0</v>
      </c>
      <c r="N3" s="157">
        <f t="shared" si="0"/>
        <v>0</v>
      </c>
      <c r="O3" s="404">
        <f t="shared" si="0"/>
        <v>0</v>
      </c>
      <c r="P3" s="346">
        <f>IF(F3=0,0,O3/F3)</f>
        <v>0</v>
      </c>
      <c r="Q3" s="53">
        <f>SUM(Q5:Q27)</f>
        <v>0</v>
      </c>
      <c r="R3" s="1077">
        <f>SUM(R5:R27)</f>
        <v>12026.081770000001</v>
      </c>
    </row>
    <row r="4" spans="1:24" s="14" customFormat="1">
      <c r="A4" s="11" t="s">
        <v>14</v>
      </c>
      <c r="B4" s="12" t="s">
        <v>15</v>
      </c>
      <c r="C4" s="12"/>
      <c r="D4" s="12"/>
      <c r="E4" s="13">
        <v>2</v>
      </c>
      <c r="F4" s="158">
        <f t="shared" ref="F4:O4" si="1">SUM(F5:F15)</f>
        <v>2422</v>
      </c>
      <c r="G4" s="492">
        <f t="shared" si="1"/>
        <v>1999</v>
      </c>
      <c r="H4" s="87">
        <f t="shared" si="1"/>
        <v>373</v>
      </c>
      <c r="I4" s="56">
        <f t="shared" si="1"/>
        <v>0</v>
      </c>
      <c r="J4" s="247">
        <f t="shared" si="1"/>
        <v>0</v>
      </c>
      <c r="K4" s="247">
        <f>SUM(K5:K15)</f>
        <v>0</v>
      </c>
      <c r="L4" s="56">
        <f t="shared" si="1"/>
        <v>50</v>
      </c>
      <c r="M4" s="55">
        <f t="shared" si="1"/>
        <v>0</v>
      </c>
      <c r="N4" s="158">
        <f t="shared" si="1"/>
        <v>0</v>
      </c>
      <c r="O4" s="350">
        <f t="shared" si="1"/>
        <v>0</v>
      </c>
      <c r="P4" s="343">
        <f>IF(F4=0,0,O4/F4)</f>
        <v>0</v>
      </c>
      <c r="Q4" s="57">
        <f>SUM(Q5:Q15)</f>
        <v>0</v>
      </c>
      <c r="R4" s="57">
        <f>SUM(R5:R15)</f>
        <v>1585.25127</v>
      </c>
      <c r="S4" s="478"/>
      <c r="T4" s="1010"/>
      <c r="U4" s="1010"/>
      <c r="V4" s="1010"/>
      <c r="W4" s="1010"/>
      <c r="X4" s="1010"/>
    </row>
    <row r="5" spans="1:24" s="40" customFormat="1">
      <c r="A5" s="36"/>
      <c r="B5" s="37"/>
      <c r="C5" s="37" t="s">
        <v>16</v>
      </c>
      <c r="D5" s="38" t="s">
        <v>17</v>
      </c>
      <c r="E5" s="39">
        <v>3</v>
      </c>
      <c r="F5" s="159">
        <f t="shared" ref="F5:F27" si="2">SUM(G5:M5)</f>
        <v>188</v>
      </c>
      <c r="G5" s="506">
        <v>138</v>
      </c>
      <c r="H5" s="59"/>
      <c r="I5" s="59"/>
      <c r="J5" s="248"/>
      <c r="K5" s="248"/>
      <c r="L5" s="60">
        <v>50</v>
      </c>
      <c r="M5" s="61"/>
      <c r="N5" s="159"/>
      <c r="O5" s="351"/>
      <c r="P5" s="361"/>
      <c r="Q5" s="720"/>
      <c r="R5" s="1178">
        <v>269.52195</v>
      </c>
      <c r="S5" s="998"/>
      <c r="T5" s="847"/>
      <c r="U5" s="847"/>
      <c r="V5" s="847"/>
      <c r="W5" s="847"/>
      <c r="X5" s="847"/>
    </row>
    <row r="6" spans="1:24" s="40" customFormat="1">
      <c r="A6" s="36"/>
      <c r="B6" s="37"/>
      <c r="C6" s="37"/>
      <c r="D6" s="38" t="s">
        <v>18</v>
      </c>
      <c r="E6" s="39">
        <v>4</v>
      </c>
      <c r="F6" s="159">
        <f t="shared" si="2"/>
        <v>0</v>
      </c>
      <c r="G6" s="506"/>
      <c r="H6" s="59"/>
      <c r="I6" s="59"/>
      <c r="J6" s="248"/>
      <c r="K6" s="248"/>
      <c r="L6" s="60"/>
      <c r="M6" s="61"/>
      <c r="N6" s="159"/>
      <c r="O6" s="351"/>
      <c r="P6" s="361"/>
      <c r="Q6" s="720"/>
      <c r="R6" s="1178">
        <v>18</v>
      </c>
      <c r="S6" s="998"/>
      <c r="T6" s="847"/>
      <c r="U6" s="847"/>
      <c r="V6" s="847"/>
      <c r="W6" s="847"/>
      <c r="X6" s="847"/>
    </row>
    <row r="7" spans="1:24" s="40" customFormat="1">
      <c r="A7" s="36"/>
      <c r="B7" s="37"/>
      <c r="C7" s="37"/>
      <c r="D7" s="38" t="s">
        <v>19</v>
      </c>
      <c r="E7" s="39">
        <v>5</v>
      </c>
      <c r="F7" s="159">
        <f t="shared" si="2"/>
        <v>47</v>
      </c>
      <c r="G7" s="506">
        <v>47</v>
      </c>
      <c r="H7" s="59"/>
      <c r="I7" s="59"/>
      <c r="J7" s="248"/>
      <c r="K7" s="248"/>
      <c r="L7" s="60"/>
      <c r="M7" s="61"/>
      <c r="N7" s="159"/>
      <c r="O7" s="351"/>
      <c r="P7" s="361"/>
      <c r="Q7" s="720"/>
      <c r="R7" s="1178">
        <v>93.85051</v>
      </c>
      <c r="S7" s="998"/>
      <c r="T7" s="847"/>
      <c r="U7" s="847"/>
      <c r="V7" s="847"/>
      <c r="W7" s="847"/>
      <c r="X7" s="847"/>
    </row>
    <row r="8" spans="1:24" s="40" customFormat="1">
      <c r="A8" s="36"/>
      <c r="B8" s="37"/>
      <c r="C8" s="37"/>
      <c r="D8" s="38" t="s">
        <v>20</v>
      </c>
      <c r="E8" s="39">
        <v>6</v>
      </c>
      <c r="F8" s="159">
        <f t="shared" si="2"/>
        <v>250</v>
      </c>
      <c r="G8" s="506">
        <v>250</v>
      </c>
      <c r="H8" s="59"/>
      <c r="I8" s="59"/>
      <c r="J8" s="248"/>
      <c r="K8" s="248"/>
      <c r="L8" s="60"/>
      <c r="M8" s="61"/>
      <c r="N8" s="159"/>
      <c r="O8" s="351"/>
      <c r="P8" s="361"/>
      <c r="Q8" s="62"/>
      <c r="R8" s="1178">
        <v>0</v>
      </c>
      <c r="S8" s="998"/>
      <c r="T8" s="847"/>
      <c r="U8" s="847"/>
      <c r="V8" s="847"/>
      <c r="W8" s="847"/>
      <c r="X8" s="847"/>
    </row>
    <row r="9" spans="1:24" s="40" customFormat="1">
      <c r="A9" s="36"/>
      <c r="B9" s="37"/>
      <c r="C9" s="37"/>
      <c r="D9" s="38" t="s">
        <v>21</v>
      </c>
      <c r="E9" s="39">
        <v>7</v>
      </c>
      <c r="F9" s="159">
        <f t="shared" si="2"/>
        <v>50</v>
      </c>
      <c r="G9" s="506">
        <v>50</v>
      </c>
      <c r="H9" s="59"/>
      <c r="I9" s="59"/>
      <c r="J9" s="248"/>
      <c r="K9" s="248"/>
      <c r="L9" s="60"/>
      <c r="M9" s="61"/>
      <c r="N9" s="159"/>
      <c r="O9" s="351"/>
      <c r="P9" s="361"/>
      <c r="Q9" s="62"/>
      <c r="R9" s="1178">
        <v>0</v>
      </c>
      <c r="S9" s="998"/>
      <c r="T9" s="847"/>
      <c r="U9" s="847"/>
      <c r="V9" s="847"/>
      <c r="W9" s="847"/>
      <c r="X9" s="847"/>
    </row>
    <row r="10" spans="1:24" s="40" customFormat="1">
      <c r="A10" s="36"/>
      <c r="B10" s="37"/>
      <c r="C10" s="37"/>
      <c r="D10" s="38" t="s">
        <v>22</v>
      </c>
      <c r="E10" s="39">
        <v>8</v>
      </c>
      <c r="F10" s="159">
        <f t="shared" si="2"/>
        <v>15</v>
      </c>
      <c r="G10" s="506">
        <v>15</v>
      </c>
      <c r="H10" s="59"/>
      <c r="I10" s="59"/>
      <c r="J10" s="248"/>
      <c r="K10" s="248"/>
      <c r="L10" s="60"/>
      <c r="M10" s="61"/>
      <c r="N10" s="159"/>
      <c r="O10" s="351"/>
      <c r="P10" s="361"/>
      <c r="Q10" s="62"/>
      <c r="R10" s="1178">
        <v>36.222569999999997</v>
      </c>
      <c r="S10" s="998"/>
      <c r="T10" s="847"/>
      <c r="U10" s="847"/>
      <c r="V10" s="847"/>
      <c r="W10" s="847"/>
      <c r="X10" s="847"/>
    </row>
    <row r="11" spans="1:24" s="40" customFormat="1">
      <c r="A11" s="36"/>
      <c r="B11" s="37"/>
      <c r="C11" s="37"/>
      <c r="D11" s="38" t="s">
        <v>23</v>
      </c>
      <c r="E11" s="39">
        <v>9</v>
      </c>
      <c r="F11" s="159">
        <f t="shared" si="2"/>
        <v>1665</v>
      </c>
      <c r="G11" s="506">
        <v>1292</v>
      </c>
      <c r="H11" s="59">
        <v>373</v>
      </c>
      <c r="I11" s="59"/>
      <c r="J11" s="248"/>
      <c r="K11" s="248"/>
      <c r="L11" s="60"/>
      <c r="M11" s="61"/>
      <c r="N11" s="159"/>
      <c r="O11" s="351"/>
      <c r="P11" s="361"/>
      <c r="Q11" s="62"/>
      <c r="R11" s="1178">
        <v>447.98764</v>
      </c>
      <c r="S11" s="998"/>
      <c r="T11" s="847"/>
      <c r="U11" s="847"/>
      <c r="V11" s="847"/>
      <c r="W11" s="847"/>
      <c r="X11" s="847"/>
    </row>
    <row r="12" spans="1:24" s="40" customFormat="1">
      <c r="A12" s="36"/>
      <c r="B12" s="37"/>
      <c r="C12" s="37"/>
      <c r="D12" s="38" t="s">
        <v>24</v>
      </c>
      <c r="E12" s="39">
        <v>10</v>
      </c>
      <c r="F12" s="159">
        <f t="shared" si="2"/>
        <v>99</v>
      </c>
      <c r="G12" s="506">
        <v>99</v>
      </c>
      <c r="H12" s="59"/>
      <c r="I12" s="59"/>
      <c r="J12" s="248"/>
      <c r="K12" s="248"/>
      <c r="L12" s="60"/>
      <c r="M12" s="61"/>
      <c r="N12" s="159"/>
      <c r="O12" s="351"/>
      <c r="P12" s="361"/>
      <c r="Q12" s="62"/>
      <c r="R12" s="1178">
        <v>7.5495000000000001</v>
      </c>
      <c r="S12" s="998"/>
      <c r="T12" s="847"/>
      <c r="U12" s="847"/>
      <c r="V12" s="847"/>
      <c r="W12" s="847"/>
      <c r="X12" s="847"/>
    </row>
    <row r="13" spans="1:24" s="40" customFormat="1">
      <c r="A13" s="36"/>
      <c r="B13" s="37"/>
      <c r="C13" s="37"/>
      <c r="D13" s="38" t="s">
        <v>25</v>
      </c>
      <c r="E13" s="39">
        <v>11</v>
      </c>
      <c r="F13" s="159">
        <f t="shared" si="2"/>
        <v>0</v>
      </c>
      <c r="G13" s="506"/>
      <c r="H13" s="59"/>
      <c r="I13" s="59"/>
      <c r="J13" s="248"/>
      <c r="K13" s="248"/>
      <c r="L13" s="60"/>
      <c r="M13" s="61"/>
      <c r="N13" s="159"/>
      <c r="O13" s="351"/>
      <c r="P13" s="361"/>
      <c r="Q13" s="720"/>
      <c r="R13" s="1178">
        <v>291.70400000000001</v>
      </c>
      <c r="S13" s="998"/>
      <c r="T13" s="847"/>
      <c r="U13" s="847"/>
      <c r="V13" s="847"/>
      <c r="W13" s="847"/>
      <c r="X13" s="847"/>
    </row>
    <row r="14" spans="1:24" s="40" customFormat="1">
      <c r="A14" s="36"/>
      <c r="B14" s="37"/>
      <c r="C14" s="37"/>
      <c r="D14" s="38" t="s">
        <v>26</v>
      </c>
      <c r="E14" s="39">
        <v>12</v>
      </c>
      <c r="F14" s="159">
        <f t="shared" si="2"/>
        <v>108</v>
      </c>
      <c r="G14" s="506">
        <v>108</v>
      </c>
      <c r="H14" s="59"/>
      <c r="I14" s="59"/>
      <c r="J14" s="248"/>
      <c r="K14" s="248"/>
      <c r="L14" s="60"/>
      <c r="M14" s="61"/>
      <c r="N14" s="159"/>
      <c r="O14" s="351"/>
      <c r="P14" s="361"/>
      <c r="Q14" s="62"/>
      <c r="R14" s="1178">
        <v>0</v>
      </c>
      <c r="S14" s="998"/>
      <c r="T14" s="847"/>
      <c r="U14" s="847"/>
      <c r="V14" s="847"/>
      <c r="W14" s="847"/>
      <c r="X14" s="847"/>
    </row>
    <row r="15" spans="1:24" s="40" customFormat="1">
      <c r="A15" s="36"/>
      <c r="B15" s="37"/>
      <c r="C15" s="38"/>
      <c r="D15" s="38" t="s">
        <v>27</v>
      </c>
      <c r="E15" s="39">
        <v>13</v>
      </c>
      <c r="F15" s="159">
        <f t="shared" si="2"/>
        <v>0</v>
      </c>
      <c r="G15" s="506"/>
      <c r="H15" s="59"/>
      <c r="I15" s="59"/>
      <c r="J15" s="248"/>
      <c r="K15" s="248"/>
      <c r="L15" s="201"/>
      <c r="M15" s="61"/>
      <c r="N15" s="159"/>
      <c r="O15" s="351"/>
      <c r="P15" s="361"/>
      <c r="Q15" s="62"/>
      <c r="R15" s="1178">
        <v>420.4151</v>
      </c>
      <c r="S15" s="998"/>
      <c r="T15" s="847"/>
      <c r="U15" s="847"/>
      <c r="V15" s="847"/>
      <c r="W15" s="847"/>
      <c r="X15" s="847"/>
    </row>
    <row r="16" spans="1:24" s="14" customFormat="1">
      <c r="A16" s="11"/>
      <c r="B16" s="18" t="s">
        <v>28</v>
      </c>
      <c r="C16" s="16"/>
      <c r="D16" s="16"/>
      <c r="E16" s="17">
        <v>14</v>
      </c>
      <c r="F16" s="94">
        <f t="shared" si="2"/>
        <v>0</v>
      </c>
      <c r="G16" s="494"/>
      <c r="H16" s="64"/>
      <c r="I16" s="65"/>
      <c r="J16" s="249"/>
      <c r="K16" s="249"/>
      <c r="L16" s="65"/>
      <c r="M16" s="66"/>
      <c r="N16" s="94"/>
      <c r="O16" s="352"/>
      <c r="P16" s="345"/>
      <c r="Q16" s="67"/>
      <c r="R16" s="1183">
        <v>0</v>
      </c>
      <c r="S16" s="478"/>
      <c r="T16" s="1010"/>
      <c r="U16" s="1010"/>
      <c r="V16" s="1010"/>
      <c r="W16" s="1010"/>
      <c r="X16" s="1010"/>
    </row>
    <row r="17" spans="1:24" s="14" customFormat="1">
      <c r="A17" s="11"/>
      <c r="B17" s="18" t="s">
        <v>30</v>
      </c>
      <c r="C17" s="16"/>
      <c r="D17" s="16"/>
      <c r="E17" s="17">
        <v>15</v>
      </c>
      <c r="F17" s="94">
        <f t="shared" si="2"/>
        <v>0</v>
      </c>
      <c r="G17" s="494"/>
      <c r="H17" s="64"/>
      <c r="I17" s="65"/>
      <c r="J17" s="249"/>
      <c r="K17" s="249"/>
      <c r="L17" s="65"/>
      <c r="M17" s="66"/>
      <c r="N17" s="94"/>
      <c r="O17" s="352"/>
      <c r="P17" s="345"/>
      <c r="Q17" s="67"/>
      <c r="R17" s="1183">
        <v>0</v>
      </c>
      <c r="S17" s="478"/>
      <c r="T17" s="1010"/>
      <c r="U17" s="1010"/>
      <c r="V17" s="1010"/>
      <c r="W17" s="1010"/>
      <c r="X17" s="1010"/>
    </row>
    <row r="18" spans="1:24" s="14" customFormat="1">
      <c r="A18" s="11"/>
      <c r="B18" s="19" t="s">
        <v>32</v>
      </c>
      <c r="C18" s="20"/>
      <c r="D18" s="20"/>
      <c r="E18" s="21">
        <v>16</v>
      </c>
      <c r="F18" s="94">
        <f t="shared" si="2"/>
        <v>1000</v>
      </c>
      <c r="G18" s="494">
        <v>1000</v>
      </c>
      <c r="H18" s="64"/>
      <c r="I18" s="65"/>
      <c r="J18" s="249"/>
      <c r="K18" s="249"/>
      <c r="L18" s="65"/>
      <c r="M18" s="66"/>
      <c r="N18" s="94"/>
      <c r="O18" s="352"/>
      <c r="P18" s="345"/>
      <c r="Q18" s="67"/>
      <c r="R18" s="1183">
        <v>604</v>
      </c>
      <c r="S18" s="478"/>
      <c r="T18" s="1010"/>
      <c r="U18" s="1010"/>
      <c r="V18" s="1010"/>
      <c r="W18" s="1010"/>
      <c r="X18" s="1010"/>
    </row>
    <row r="19" spans="1:24" s="14" customFormat="1">
      <c r="A19" s="11"/>
      <c r="B19" s="19" t="s">
        <v>34</v>
      </c>
      <c r="C19" s="20"/>
      <c r="D19" s="20"/>
      <c r="E19" s="21">
        <v>17</v>
      </c>
      <c r="F19" s="94">
        <f t="shared" si="2"/>
        <v>0</v>
      </c>
      <c r="G19" s="494"/>
      <c r="H19" s="64"/>
      <c r="I19" s="65"/>
      <c r="J19" s="249"/>
      <c r="K19" s="249"/>
      <c r="L19" s="65"/>
      <c r="M19" s="66"/>
      <c r="N19" s="94"/>
      <c r="O19" s="352"/>
      <c r="P19" s="345"/>
      <c r="Q19" s="67"/>
      <c r="R19" s="1183">
        <v>0</v>
      </c>
      <c r="S19" s="478"/>
      <c r="T19" s="1010"/>
      <c r="U19" s="1010"/>
      <c r="V19" s="1010"/>
      <c r="W19" s="1010"/>
      <c r="X19" s="1010"/>
    </row>
    <row r="20" spans="1:24" s="14" customFormat="1">
      <c r="A20" s="11"/>
      <c r="B20" s="19" t="s">
        <v>36</v>
      </c>
      <c r="C20" s="19"/>
      <c r="D20" s="19"/>
      <c r="E20" s="21">
        <v>18</v>
      </c>
      <c r="F20" s="94">
        <f t="shared" si="2"/>
        <v>0</v>
      </c>
      <c r="G20" s="494"/>
      <c r="H20" s="64"/>
      <c r="I20" s="65"/>
      <c r="J20" s="249"/>
      <c r="K20" s="249"/>
      <c r="L20" s="65"/>
      <c r="M20" s="66"/>
      <c r="N20" s="94"/>
      <c r="O20" s="352"/>
      <c r="P20" s="345"/>
      <c r="Q20" s="67"/>
      <c r="R20" s="1183">
        <v>0</v>
      </c>
      <c r="S20" s="478"/>
      <c r="T20" s="1010"/>
      <c r="U20" s="1010"/>
      <c r="V20" s="1010"/>
      <c r="W20" s="1010"/>
      <c r="X20" s="1010"/>
    </row>
    <row r="21" spans="1:24" s="537" customFormat="1">
      <c r="A21" s="525"/>
      <c r="B21" s="526" t="s">
        <v>158</v>
      </c>
      <c r="C21" s="526"/>
      <c r="D21" s="526"/>
      <c r="E21" s="527">
        <v>19</v>
      </c>
      <c r="F21" s="528">
        <f t="shared" si="2"/>
        <v>0</v>
      </c>
      <c r="G21" s="540"/>
      <c r="H21" s="541"/>
      <c r="I21" s="542"/>
      <c r="J21" s="543"/>
      <c r="K21" s="543"/>
      <c r="L21" s="542"/>
      <c r="M21" s="544"/>
      <c r="N21" s="528"/>
      <c r="O21" s="534"/>
      <c r="P21" s="535"/>
      <c r="Q21" s="528"/>
      <c r="R21" s="1183">
        <v>-2.79</v>
      </c>
      <c r="S21" s="488"/>
      <c r="T21" s="1020"/>
      <c r="U21" s="1020"/>
      <c r="V21" s="1020"/>
      <c r="W21" s="1020"/>
      <c r="X21" s="1020"/>
    </row>
    <row r="22" spans="1:24" s="14" customFormat="1">
      <c r="A22" s="11"/>
      <c r="B22" s="19" t="s">
        <v>40</v>
      </c>
      <c r="C22" s="19"/>
      <c r="D22" s="19"/>
      <c r="E22" s="21">
        <v>20</v>
      </c>
      <c r="F22" s="94">
        <f t="shared" si="2"/>
        <v>0</v>
      </c>
      <c r="G22" s="494"/>
      <c r="H22" s="64"/>
      <c r="I22" s="65"/>
      <c r="J22" s="249"/>
      <c r="K22" s="249"/>
      <c r="L22" s="65"/>
      <c r="M22" s="66"/>
      <c r="N22" s="94"/>
      <c r="O22" s="352"/>
      <c r="P22" s="345"/>
      <c r="Q22" s="67"/>
      <c r="R22" s="1183">
        <v>0</v>
      </c>
      <c r="S22" s="478"/>
      <c r="T22" s="1010"/>
      <c r="U22" s="1010"/>
      <c r="V22" s="1010"/>
      <c r="W22" s="1010"/>
      <c r="X22" s="1010"/>
    </row>
    <row r="23" spans="1:24" s="14" customFormat="1">
      <c r="A23" s="11"/>
      <c r="B23" s="19" t="s">
        <v>42</v>
      </c>
      <c r="C23" s="19"/>
      <c r="D23" s="19"/>
      <c r="E23" s="21">
        <v>21</v>
      </c>
      <c r="F23" s="94">
        <f t="shared" si="2"/>
        <v>0</v>
      </c>
      <c r="G23" s="494"/>
      <c r="H23" s="64"/>
      <c r="I23" s="65"/>
      <c r="J23" s="249"/>
      <c r="K23" s="249"/>
      <c r="L23" s="65"/>
      <c r="M23" s="66"/>
      <c r="N23" s="94"/>
      <c r="O23" s="352"/>
      <c r="P23" s="345"/>
      <c r="Q23" s="67"/>
      <c r="R23" s="1183">
        <v>0</v>
      </c>
      <c r="S23" s="478"/>
      <c r="T23" s="1010"/>
      <c r="U23" s="1010"/>
      <c r="V23" s="1010"/>
      <c r="W23" s="1010"/>
      <c r="X23" s="1010"/>
    </row>
    <row r="24" spans="1:24" s="14" customFormat="1">
      <c r="A24" s="11"/>
      <c r="B24" s="19" t="s">
        <v>43</v>
      </c>
      <c r="C24" s="19"/>
      <c r="D24" s="19"/>
      <c r="E24" s="21">
        <v>22</v>
      </c>
      <c r="F24" s="94">
        <f t="shared" si="2"/>
        <v>0</v>
      </c>
      <c r="G24" s="494"/>
      <c r="H24" s="64"/>
      <c r="I24" s="65"/>
      <c r="J24" s="249"/>
      <c r="K24" s="249"/>
      <c r="L24" s="65"/>
      <c r="M24" s="66"/>
      <c r="N24" s="94"/>
      <c r="O24" s="352"/>
      <c r="P24" s="345"/>
      <c r="Q24" s="67"/>
      <c r="R24" s="1183">
        <v>0</v>
      </c>
      <c r="S24" s="478"/>
      <c r="T24" s="1010"/>
      <c r="U24" s="1010"/>
      <c r="V24" s="1010"/>
      <c r="W24" s="1010"/>
      <c r="X24" s="1010"/>
    </row>
    <row r="25" spans="1:24" s="537" customFormat="1">
      <c r="A25" s="525"/>
      <c r="B25" s="526" t="s">
        <v>161</v>
      </c>
      <c r="C25" s="526"/>
      <c r="D25" s="526"/>
      <c r="E25" s="527">
        <v>23</v>
      </c>
      <c r="F25" s="528">
        <f t="shared" si="2"/>
        <v>12500</v>
      </c>
      <c r="G25" s="540">
        <v>12500</v>
      </c>
      <c r="H25" s="541"/>
      <c r="I25" s="542"/>
      <c r="J25" s="543"/>
      <c r="K25" s="543"/>
      <c r="L25" s="542"/>
      <c r="M25" s="544"/>
      <c r="N25" s="528"/>
      <c r="O25" s="534"/>
      <c r="P25" s="535"/>
      <c r="Q25" s="528"/>
      <c r="R25" s="1183">
        <v>9839.6205000000009</v>
      </c>
      <c r="S25" s="488"/>
      <c r="T25" s="1020"/>
      <c r="U25" s="1020"/>
      <c r="V25" s="1020"/>
      <c r="W25" s="1020"/>
      <c r="X25" s="1020"/>
    </row>
    <row r="26" spans="1:24" s="14" customFormat="1">
      <c r="A26" s="11"/>
      <c r="B26" s="19" t="s">
        <v>45</v>
      </c>
      <c r="C26" s="19"/>
      <c r="D26" s="19"/>
      <c r="E26" s="21">
        <v>24</v>
      </c>
      <c r="F26" s="94">
        <f t="shared" si="2"/>
        <v>0</v>
      </c>
      <c r="G26" s="494"/>
      <c r="H26" s="64"/>
      <c r="I26" s="65"/>
      <c r="J26" s="249"/>
      <c r="K26" s="249"/>
      <c r="L26" s="65"/>
      <c r="M26" s="66"/>
      <c r="N26" s="94"/>
      <c r="O26" s="352"/>
      <c r="P26" s="345"/>
      <c r="Q26" s="67"/>
      <c r="R26" s="1183">
        <v>0</v>
      </c>
      <c r="S26" s="478"/>
      <c r="T26" s="1010"/>
      <c r="U26" s="1010"/>
      <c r="V26" s="1010"/>
      <c r="W26" s="1010"/>
      <c r="X26" s="1010"/>
    </row>
    <row r="27" spans="1:24" s="14" customFormat="1" ht="14" thickBot="1">
      <c r="A27" s="11"/>
      <c r="B27" s="18" t="s">
        <v>47</v>
      </c>
      <c r="C27" s="18"/>
      <c r="D27" s="18"/>
      <c r="E27" s="17">
        <v>25</v>
      </c>
      <c r="F27" s="94">
        <f t="shared" si="2"/>
        <v>0</v>
      </c>
      <c r="G27" s="494"/>
      <c r="H27" s="64"/>
      <c r="I27" s="65"/>
      <c r="J27" s="249"/>
      <c r="K27" s="249"/>
      <c r="L27" s="65"/>
      <c r="M27" s="66"/>
      <c r="N27" s="94"/>
      <c r="O27" s="352"/>
      <c r="P27" s="345"/>
      <c r="Q27" s="453"/>
      <c r="R27" s="1183">
        <v>0</v>
      </c>
      <c r="S27" s="478"/>
      <c r="T27" s="1010"/>
      <c r="U27" s="1010"/>
      <c r="V27" s="1010"/>
      <c r="W27" s="1010"/>
      <c r="X27" s="1010"/>
    </row>
    <row r="28" spans="1:24" ht="14" thickBot="1">
      <c r="A28" s="22" t="s">
        <v>49</v>
      </c>
      <c r="B28" s="23"/>
      <c r="C28" s="23"/>
      <c r="D28" s="23"/>
      <c r="E28" s="10">
        <v>26</v>
      </c>
      <c r="F28" s="157">
        <f t="shared" ref="F28:O28" si="3">SUM(F29:F45)</f>
        <v>16422</v>
      </c>
      <c r="G28" s="495">
        <f t="shared" si="3"/>
        <v>15999</v>
      </c>
      <c r="H28" s="99">
        <f t="shared" si="3"/>
        <v>373</v>
      </c>
      <c r="I28" s="52">
        <f t="shared" si="3"/>
        <v>0</v>
      </c>
      <c r="J28" s="246">
        <f t="shared" si="3"/>
        <v>0</v>
      </c>
      <c r="K28" s="246">
        <f t="shared" si="3"/>
        <v>0</v>
      </c>
      <c r="L28" s="52">
        <f t="shared" si="3"/>
        <v>50</v>
      </c>
      <c r="M28" s="51">
        <f t="shared" si="3"/>
        <v>0</v>
      </c>
      <c r="N28" s="157">
        <f t="shared" si="3"/>
        <v>0</v>
      </c>
      <c r="O28" s="404">
        <f t="shared" si="3"/>
        <v>0</v>
      </c>
      <c r="P28" s="346">
        <f>IF(F28=0,0,O28/F28)</f>
        <v>0</v>
      </c>
      <c r="Q28" s="53">
        <f>SUM(Q29:Q45)</f>
        <v>0</v>
      </c>
      <c r="R28" s="1182">
        <v>13503.973099999999</v>
      </c>
    </row>
    <row r="29" spans="1:24" s="14" customFormat="1">
      <c r="A29" s="11" t="s">
        <v>14</v>
      </c>
      <c r="B29" s="16" t="s">
        <v>50</v>
      </c>
      <c r="C29" s="16"/>
      <c r="D29" s="16"/>
      <c r="E29" s="17">
        <v>27</v>
      </c>
      <c r="F29" s="94">
        <f t="shared" ref="F29:F45" si="4">SUM(G29:M29)</f>
        <v>1391</v>
      </c>
      <c r="G29" s="492">
        <v>1391</v>
      </c>
      <c r="H29" s="87"/>
      <c r="I29" s="56"/>
      <c r="J29" s="247"/>
      <c r="K29" s="247"/>
      <c r="L29" s="56"/>
      <c r="M29" s="55"/>
      <c r="N29" s="158"/>
      <c r="O29" s="350"/>
      <c r="P29" s="343"/>
      <c r="Q29" s="57"/>
      <c r="R29" s="1183">
        <v>103.03184</v>
      </c>
      <c r="S29" s="478"/>
      <c r="T29" s="1010"/>
      <c r="U29" s="1010"/>
      <c r="V29" s="1010"/>
      <c r="W29" s="1010"/>
      <c r="X29" s="1010"/>
    </row>
    <row r="30" spans="1:24" s="14" customFormat="1">
      <c r="A30" s="11"/>
      <c r="B30" s="18" t="s">
        <v>28</v>
      </c>
      <c r="C30" s="18"/>
      <c r="D30" s="18"/>
      <c r="E30" s="17">
        <v>28</v>
      </c>
      <c r="F30" s="94">
        <f t="shared" si="4"/>
        <v>0</v>
      </c>
      <c r="G30" s="431"/>
      <c r="H30" s="100"/>
      <c r="I30" s="70"/>
      <c r="J30" s="250"/>
      <c r="K30" s="250"/>
      <c r="L30" s="70"/>
      <c r="M30" s="69"/>
      <c r="N30" s="405"/>
      <c r="O30" s="353"/>
      <c r="P30" s="347"/>
      <c r="Q30" s="71"/>
      <c r="R30" s="1183">
        <v>0</v>
      </c>
      <c r="S30" s="478"/>
      <c r="T30" s="1010"/>
      <c r="U30" s="1010"/>
      <c r="V30" s="1010"/>
      <c r="W30" s="1010"/>
      <c r="X30" s="1010"/>
    </row>
    <row r="31" spans="1:24" s="14" customFormat="1">
      <c r="A31" s="11"/>
      <c r="B31" s="18" t="s">
        <v>30</v>
      </c>
      <c r="C31" s="18"/>
      <c r="D31" s="18"/>
      <c r="E31" s="17">
        <v>29</v>
      </c>
      <c r="F31" s="94">
        <f t="shared" si="4"/>
        <v>0</v>
      </c>
      <c r="G31" s="431"/>
      <c r="H31" s="100"/>
      <c r="I31" s="70"/>
      <c r="J31" s="250"/>
      <c r="K31" s="250"/>
      <c r="L31" s="70"/>
      <c r="M31" s="69"/>
      <c r="N31" s="405"/>
      <c r="O31" s="353"/>
      <c r="P31" s="347"/>
      <c r="Q31" s="71"/>
      <c r="R31" s="1183">
        <v>0</v>
      </c>
      <c r="S31" s="478"/>
      <c r="T31" s="1010"/>
      <c r="U31" s="1010"/>
      <c r="V31" s="1010"/>
      <c r="W31" s="1010"/>
      <c r="X31" s="1010"/>
    </row>
    <row r="32" spans="1:24" s="14" customFormat="1">
      <c r="A32" s="11"/>
      <c r="B32" s="19" t="s">
        <v>32</v>
      </c>
      <c r="C32" s="20"/>
      <c r="D32" s="20"/>
      <c r="E32" s="21">
        <v>30</v>
      </c>
      <c r="F32" s="94">
        <f t="shared" si="4"/>
        <v>1000</v>
      </c>
      <c r="G32" s="749">
        <f>G18</f>
        <v>1000</v>
      </c>
      <c r="H32" s="100"/>
      <c r="I32" s="70"/>
      <c r="J32" s="250"/>
      <c r="K32" s="250"/>
      <c r="L32" s="70"/>
      <c r="M32" s="69"/>
      <c r="N32" s="405"/>
      <c r="O32" s="353"/>
      <c r="P32" s="347"/>
      <c r="Q32" s="71"/>
      <c r="R32" s="1183">
        <v>604</v>
      </c>
      <c r="S32" s="478"/>
      <c r="T32" s="1010"/>
      <c r="U32" s="1010"/>
      <c r="V32" s="1010"/>
      <c r="W32" s="1010"/>
      <c r="X32" s="1010"/>
    </row>
    <row r="33" spans="1:24" s="14" customFormat="1">
      <c r="A33" s="11"/>
      <c r="B33" s="19" t="s">
        <v>34</v>
      </c>
      <c r="C33" s="19"/>
      <c r="D33" s="19"/>
      <c r="E33" s="21">
        <v>31</v>
      </c>
      <c r="F33" s="94">
        <f t="shared" si="4"/>
        <v>0</v>
      </c>
      <c r="G33" s="431"/>
      <c r="H33" s="100"/>
      <c r="I33" s="70"/>
      <c r="J33" s="250"/>
      <c r="K33" s="250"/>
      <c r="L33" s="70"/>
      <c r="M33" s="69"/>
      <c r="N33" s="405"/>
      <c r="O33" s="353"/>
      <c r="P33" s="347"/>
      <c r="Q33" s="71"/>
      <c r="R33" s="1183">
        <v>0</v>
      </c>
      <c r="S33" s="478"/>
      <c r="T33" s="1010"/>
      <c r="U33" s="1010"/>
      <c r="V33" s="1010"/>
      <c r="W33" s="1010"/>
      <c r="X33" s="1010"/>
    </row>
    <row r="34" spans="1:24" s="14" customFormat="1">
      <c r="A34" s="11"/>
      <c r="B34" s="19" t="s">
        <v>52</v>
      </c>
      <c r="C34" s="19"/>
      <c r="D34" s="19"/>
      <c r="E34" s="21">
        <v>32</v>
      </c>
      <c r="F34" s="94">
        <f t="shared" si="4"/>
        <v>0</v>
      </c>
      <c r="G34" s="431"/>
      <c r="H34" s="100"/>
      <c r="I34" s="70"/>
      <c r="J34" s="250"/>
      <c r="K34" s="250"/>
      <c r="L34" s="70"/>
      <c r="M34" s="69"/>
      <c r="N34" s="405"/>
      <c r="O34" s="353"/>
      <c r="P34" s="347"/>
      <c r="Q34" s="71"/>
      <c r="R34" s="1183">
        <v>0</v>
      </c>
      <c r="S34" s="478"/>
      <c r="T34" s="1010"/>
      <c r="U34" s="1010"/>
      <c r="V34" s="1010"/>
      <c r="W34" s="1010"/>
      <c r="X34" s="1010"/>
    </row>
    <row r="35" spans="1:24" s="14" customFormat="1">
      <c r="A35" s="11"/>
      <c r="B35" s="19" t="s">
        <v>36</v>
      </c>
      <c r="C35" s="19"/>
      <c r="D35" s="19"/>
      <c r="E35" s="21">
        <v>33</v>
      </c>
      <c r="F35" s="94">
        <f t="shared" si="4"/>
        <v>0</v>
      </c>
      <c r="G35" s="431"/>
      <c r="H35" s="100"/>
      <c r="I35" s="70"/>
      <c r="J35" s="250"/>
      <c r="K35" s="250"/>
      <c r="L35" s="70"/>
      <c r="M35" s="69"/>
      <c r="N35" s="405"/>
      <c r="O35" s="353"/>
      <c r="P35" s="347"/>
      <c r="Q35" s="71"/>
      <c r="R35" s="1183">
        <v>0</v>
      </c>
      <c r="S35" s="478"/>
      <c r="T35" s="1010"/>
      <c r="U35" s="1010"/>
      <c r="V35" s="1010"/>
      <c r="W35" s="1010"/>
      <c r="X35" s="1010"/>
    </row>
    <row r="36" spans="1:24" s="537" customFormat="1">
      <c r="A36" s="525"/>
      <c r="B36" s="526" t="s">
        <v>158</v>
      </c>
      <c r="C36" s="526"/>
      <c r="D36" s="526"/>
      <c r="E36" s="527">
        <v>34</v>
      </c>
      <c r="F36" s="528">
        <f t="shared" si="4"/>
        <v>0</v>
      </c>
      <c r="G36" s="546"/>
      <c r="H36" s="530"/>
      <c r="I36" s="531"/>
      <c r="J36" s="532"/>
      <c r="K36" s="532"/>
      <c r="L36" s="531"/>
      <c r="M36" s="533"/>
      <c r="N36" s="529"/>
      <c r="O36" s="538"/>
      <c r="P36" s="623"/>
      <c r="Q36" s="529"/>
      <c r="R36" s="1183">
        <v>-2.79</v>
      </c>
      <c r="S36" s="488"/>
      <c r="T36" s="1020"/>
      <c r="U36" s="1020"/>
      <c r="V36" s="1020"/>
      <c r="W36" s="1020"/>
      <c r="X36" s="1020"/>
    </row>
    <row r="37" spans="1:24" s="14" customFormat="1">
      <c r="A37" s="11"/>
      <c r="B37" s="19" t="s">
        <v>54</v>
      </c>
      <c r="C37" s="19"/>
      <c r="D37" s="19"/>
      <c r="E37" s="21">
        <v>35</v>
      </c>
      <c r="F37" s="94">
        <f t="shared" si="4"/>
        <v>0</v>
      </c>
      <c r="G37" s="431"/>
      <c r="H37" s="100"/>
      <c r="I37" s="120"/>
      <c r="J37" s="255"/>
      <c r="K37" s="255"/>
      <c r="L37" s="120"/>
      <c r="M37" s="69"/>
      <c r="N37" s="405"/>
      <c r="O37" s="353"/>
      <c r="P37" s="347"/>
      <c r="Q37" s="71"/>
      <c r="R37" s="1183">
        <v>0</v>
      </c>
      <c r="S37" s="478"/>
      <c r="T37" s="1010"/>
      <c r="U37" s="1010"/>
      <c r="V37" s="1010"/>
      <c r="W37" s="1010"/>
      <c r="X37" s="1010"/>
    </row>
    <row r="38" spans="1:24" s="14" customFormat="1">
      <c r="A38" s="11"/>
      <c r="B38" s="19" t="s">
        <v>153</v>
      </c>
      <c r="C38" s="19"/>
      <c r="D38" s="19"/>
      <c r="E38" s="21">
        <v>36</v>
      </c>
      <c r="F38" s="94">
        <f t="shared" si="4"/>
        <v>608</v>
      </c>
      <c r="G38" s="431">
        <v>608</v>
      </c>
      <c r="H38" s="100"/>
      <c r="I38" s="120"/>
      <c r="J38" s="255"/>
      <c r="K38" s="255"/>
      <c r="L38" s="120"/>
      <c r="M38" s="69"/>
      <c r="N38" s="405"/>
      <c r="O38" s="353"/>
      <c r="P38" s="347"/>
      <c r="Q38" s="71"/>
      <c r="R38" s="1183">
        <v>1093.9681599999999</v>
      </c>
      <c r="S38" s="478"/>
      <c r="T38" s="1010"/>
      <c r="U38" s="1010"/>
      <c r="V38" s="1010"/>
      <c r="W38" s="1010"/>
      <c r="X38" s="1010"/>
    </row>
    <row r="39" spans="1:24" s="14" customFormat="1">
      <c r="A39" s="11"/>
      <c r="B39" s="19" t="s">
        <v>55</v>
      </c>
      <c r="C39" s="19"/>
      <c r="D39" s="19"/>
      <c r="E39" s="21">
        <v>37</v>
      </c>
      <c r="F39" s="94">
        <f t="shared" si="4"/>
        <v>0</v>
      </c>
      <c r="G39" s="431"/>
      <c r="H39" s="100"/>
      <c r="I39" s="120"/>
      <c r="J39" s="255"/>
      <c r="K39" s="255"/>
      <c r="L39" s="120"/>
      <c r="M39" s="69"/>
      <c r="N39" s="405"/>
      <c r="O39" s="353"/>
      <c r="P39" s="347"/>
      <c r="Q39" s="71"/>
      <c r="R39" s="1183">
        <v>0</v>
      </c>
      <c r="S39" s="478"/>
      <c r="T39" s="1010"/>
      <c r="U39" s="1010"/>
      <c r="V39" s="1010"/>
      <c r="W39" s="1010"/>
      <c r="X39" s="1010"/>
    </row>
    <row r="40" spans="1:24" s="14" customFormat="1">
      <c r="A40" s="11"/>
      <c r="B40" s="19" t="s">
        <v>56</v>
      </c>
      <c r="C40" s="19"/>
      <c r="D40" s="19"/>
      <c r="E40" s="21">
        <v>38</v>
      </c>
      <c r="F40" s="94">
        <f t="shared" si="4"/>
        <v>0</v>
      </c>
      <c r="G40" s="431"/>
      <c r="H40" s="100"/>
      <c r="I40" s="120"/>
      <c r="J40" s="255"/>
      <c r="K40" s="255"/>
      <c r="L40" s="120"/>
      <c r="M40" s="69"/>
      <c r="N40" s="405"/>
      <c r="O40" s="353"/>
      <c r="P40" s="347"/>
      <c r="Q40" s="71"/>
      <c r="R40" s="1183">
        <v>0</v>
      </c>
      <c r="S40" s="478"/>
      <c r="T40" s="476"/>
      <c r="U40" s="1010"/>
      <c r="V40" s="1010"/>
      <c r="W40" s="1010"/>
      <c r="X40" s="1010"/>
    </row>
    <row r="41" spans="1:24" s="537" customFormat="1">
      <c r="A41" s="525"/>
      <c r="B41" s="526" t="s">
        <v>161</v>
      </c>
      <c r="C41" s="526"/>
      <c r="D41" s="526"/>
      <c r="E41" s="527">
        <v>39</v>
      </c>
      <c r="F41" s="528">
        <f t="shared" si="4"/>
        <v>12500</v>
      </c>
      <c r="G41" s="754">
        <f>G25</f>
        <v>12500</v>
      </c>
      <c r="H41" s="530"/>
      <c r="I41" s="625"/>
      <c r="J41" s="626"/>
      <c r="K41" s="626"/>
      <c r="L41" s="625"/>
      <c r="M41" s="533"/>
      <c r="N41" s="529"/>
      <c r="O41" s="538"/>
      <c r="P41" s="623"/>
      <c r="Q41" s="529"/>
      <c r="R41" s="1183">
        <v>9839.6205000000009</v>
      </c>
      <c r="S41" s="488"/>
      <c r="T41" s="1020"/>
      <c r="U41" s="1020"/>
      <c r="V41" s="1020"/>
      <c r="W41" s="1020"/>
      <c r="X41" s="1020"/>
    </row>
    <row r="42" spans="1:24" s="14" customFormat="1">
      <c r="A42" s="11"/>
      <c r="B42" s="19" t="s">
        <v>57</v>
      </c>
      <c r="C42" s="19"/>
      <c r="D42" s="19"/>
      <c r="E42" s="21">
        <v>40</v>
      </c>
      <c r="F42" s="94">
        <f t="shared" si="4"/>
        <v>0</v>
      </c>
      <c r="G42" s="431"/>
      <c r="H42" s="100"/>
      <c r="I42" s="120"/>
      <c r="J42" s="255"/>
      <c r="K42" s="255"/>
      <c r="L42" s="120"/>
      <c r="M42" s="69"/>
      <c r="N42" s="405"/>
      <c r="O42" s="353"/>
      <c r="P42" s="347"/>
      <c r="Q42" s="71"/>
      <c r="R42" s="1183">
        <v>0</v>
      </c>
      <c r="S42" s="478"/>
      <c r="T42" s="1010"/>
      <c r="U42" s="1010"/>
      <c r="V42" s="1010"/>
      <c r="W42" s="1010"/>
      <c r="X42" s="1010"/>
    </row>
    <row r="43" spans="1:24" s="14" customFormat="1">
      <c r="A43" s="11"/>
      <c r="B43" s="19" t="s">
        <v>58</v>
      </c>
      <c r="C43" s="19"/>
      <c r="D43" s="19"/>
      <c r="E43" s="21">
        <v>41</v>
      </c>
      <c r="F43" s="94">
        <f t="shared" si="4"/>
        <v>500</v>
      </c>
      <c r="G43" s="749">
        <v>500</v>
      </c>
      <c r="H43" s="100"/>
      <c r="I43" s="120"/>
      <c r="J43" s="255"/>
      <c r="K43" s="255"/>
      <c r="L43" s="120"/>
      <c r="M43" s="69"/>
      <c r="N43" s="405"/>
      <c r="O43" s="353"/>
      <c r="P43" s="347"/>
      <c r="Q43" s="71"/>
      <c r="R43" s="1183">
        <v>1822.31178</v>
      </c>
      <c r="S43" s="478"/>
      <c r="T43" s="1010"/>
      <c r="U43" s="1010"/>
      <c r="V43" s="1010"/>
      <c r="W43" s="1010"/>
      <c r="X43" s="1010"/>
    </row>
    <row r="44" spans="1:24" s="14" customFormat="1">
      <c r="A44" s="11"/>
      <c r="B44" s="19" t="s">
        <v>59</v>
      </c>
      <c r="C44" s="19"/>
      <c r="D44" s="19"/>
      <c r="E44" s="21">
        <v>42</v>
      </c>
      <c r="F44" s="94">
        <f t="shared" si="4"/>
        <v>423</v>
      </c>
      <c r="G44" s="509"/>
      <c r="H44" s="100">
        <f>H11</f>
        <v>373</v>
      </c>
      <c r="I44" s="120"/>
      <c r="J44" s="255"/>
      <c r="K44" s="255"/>
      <c r="L44" s="120">
        <f>L5</f>
        <v>50</v>
      </c>
      <c r="M44" s="69"/>
      <c r="N44" s="405"/>
      <c r="O44" s="353"/>
      <c r="P44" s="347"/>
      <c r="Q44" s="71"/>
      <c r="R44" s="1183">
        <v>43.830820000000003</v>
      </c>
      <c r="S44" s="478"/>
      <c r="T44" s="478"/>
      <c r="U44" s="1010"/>
      <c r="V44" s="1010"/>
      <c r="W44" s="1010"/>
      <c r="X44" s="1010"/>
    </row>
    <row r="45" spans="1:24" s="14" customFormat="1" ht="14" thickBot="1">
      <c r="A45" s="24"/>
      <c r="B45" s="25" t="s">
        <v>47</v>
      </c>
      <c r="C45" s="25"/>
      <c r="D45" s="25"/>
      <c r="E45" s="26">
        <v>43</v>
      </c>
      <c r="F45" s="160">
        <f t="shared" si="4"/>
        <v>0</v>
      </c>
      <c r="G45" s="432"/>
      <c r="H45" s="134"/>
      <c r="I45" s="74"/>
      <c r="J45" s="251"/>
      <c r="K45" s="251"/>
      <c r="L45" s="74"/>
      <c r="M45" s="73"/>
      <c r="N45" s="160"/>
      <c r="O45" s="354"/>
      <c r="P45" s="348"/>
      <c r="Q45" s="453"/>
      <c r="R45" s="1179">
        <v>0</v>
      </c>
      <c r="S45" s="478"/>
      <c r="T45" s="1010"/>
      <c r="U45" s="1010"/>
      <c r="V45" s="1010"/>
      <c r="W45" s="1010"/>
      <c r="X45" s="1010"/>
    </row>
    <row r="46" spans="1:24" s="14" customFormat="1" ht="12.75" hidden="1" customHeight="1" thickBot="1">
      <c r="A46" s="27" t="s">
        <v>60</v>
      </c>
      <c r="B46" s="28"/>
      <c r="C46" s="28"/>
      <c r="D46" s="28"/>
      <c r="E46" s="17">
        <v>44</v>
      </c>
      <c r="F46" s="161">
        <f>F29+F34+F38+F43+F44+F45-F4-F27</f>
        <v>500</v>
      </c>
      <c r="G46" s="510">
        <f>G29+G34+G38+G43+G45-G4-G27</f>
        <v>500</v>
      </c>
      <c r="H46" s="77">
        <f>H29+H34+H38+H43+H44+H45-H4-H27</f>
        <v>0</v>
      </c>
      <c r="I46" s="261">
        <f>I29+I34+I38+I43+I44+I45-I4-I27</f>
        <v>0</v>
      </c>
      <c r="J46" s="261">
        <f>J29+J34+J38+J43+J44+J45-J4-J27</f>
        <v>0</v>
      </c>
      <c r="K46" s="77">
        <f>K29+K34+K38+K43+K44+K45-K4-K27</f>
        <v>0</v>
      </c>
      <c r="L46" s="261"/>
      <c r="M46" s="77">
        <f>M29+M34+M38+M43+M44+M45-M4-M27</f>
        <v>0</v>
      </c>
      <c r="N46" s="161">
        <f>N29+N34+N38+N43+N44+N45+-N4-N27</f>
        <v>0</v>
      </c>
      <c r="O46" s="355">
        <f>O29+O34+O38+O43+O44+O45-O4-O27</f>
        <v>0</v>
      </c>
      <c r="P46" s="349"/>
      <c r="Q46" s="78">
        <f>Q29+Q34+Q38+Q43+Q44+Q45-Q4-Q27</f>
        <v>0</v>
      </c>
      <c r="R46" s="1227">
        <f>R29+R34+R38+R43+R44+R45-R4-R27</f>
        <v>1477.8913300000002</v>
      </c>
      <c r="S46" s="478"/>
      <c r="T46" s="1010"/>
      <c r="U46" s="1010"/>
      <c r="V46" s="1010"/>
      <c r="W46" s="1010"/>
      <c r="X46" s="1010"/>
    </row>
    <row r="47" spans="1:24" ht="14" thickBot="1">
      <c r="A47" s="22" t="s">
        <v>61</v>
      </c>
      <c r="B47" s="23"/>
      <c r="C47" s="23"/>
      <c r="D47" s="23"/>
      <c r="E47" s="10">
        <v>45</v>
      </c>
      <c r="F47" s="157">
        <f t="shared" ref="F47:O47" si="5">F28-F3</f>
        <v>500</v>
      </c>
      <c r="G47" s="495">
        <f t="shared" si="5"/>
        <v>500</v>
      </c>
      <c r="H47" s="99">
        <f t="shared" si="5"/>
        <v>0</v>
      </c>
      <c r="I47" s="52">
        <f t="shared" si="5"/>
        <v>0</v>
      </c>
      <c r="J47" s="246">
        <f t="shared" si="5"/>
        <v>0</v>
      </c>
      <c r="K47" s="246">
        <f>K28-K3</f>
        <v>0</v>
      </c>
      <c r="L47" s="52">
        <f t="shared" si="5"/>
        <v>0</v>
      </c>
      <c r="M47" s="51">
        <f t="shared" si="5"/>
        <v>0</v>
      </c>
      <c r="N47" s="157">
        <f t="shared" si="5"/>
        <v>0</v>
      </c>
      <c r="O47" s="404">
        <f t="shared" si="5"/>
        <v>0</v>
      </c>
      <c r="P47" s="346"/>
      <c r="Q47" s="53">
        <f>Q28-Q3</f>
        <v>0</v>
      </c>
      <c r="R47" s="1077">
        <f>R28-R3</f>
        <v>1477.8913299999986</v>
      </c>
      <c r="T47" s="478"/>
    </row>
    <row r="48" spans="1:24">
      <c r="A48" s="29"/>
      <c r="B48" s="29"/>
      <c r="C48" s="29"/>
      <c r="D48" s="29"/>
      <c r="E48" s="1300" t="s">
        <v>207</v>
      </c>
      <c r="F48" s="1302"/>
      <c r="G48" s="1302"/>
      <c r="H48" s="1307">
        <v>373</v>
      </c>
      <c r="I48" s="1299">
        <v>0</v>
      </c>
      <c r="J48" s="1299">
        <v>33</v>
      </c>
      <c r="K48" s="1307">
        <v>525</v>
      </c>
      <c r="L48" s="1307">
        <v>28</v>
      </c>
      <c r="M48" s="1307"/>
    </row>
    <row r="49" spans="1:24" s="29" customFormat="1" ht="11">
      <c r="E49" s="30"/>
      <c r="G49" s="34"/>
      <c r="H49" s="34"/>
      <c r="I49" s="34"/>
      <c r="J49" s="34"/>
      <c r="K49" s="34"/>
      <c r="L49" s="34"/>
      <c r="M49" s="34"/>
      <c r="N49" s="34"/>
      <c r="O49" s="34"/>
      <c r="P49" s="212"/>
      <c r="R49" s="34"/>
      <c r="S49" s="478"/>
      <c r="T49" s="881"/>
      <c r="U49" s="881"/>
      <c r="V49" s="881"/>
      <c r="W49" s="881"/>
      <c r="X49" s="881"/>
    </row>
    <row r="50" spans="1:24" s="29" customFormat="1" ht="11">
      <c r="A50" s="31"/>
      <c r="B50" s="31"/>
      <c r="C50" s="31"/>
      <c r="D50" s="31"/>
      <c r="E50" s="30"/>
      <c r="G50" s="34"/>
      <c r="H50" s="34"/>
      <c r="I50" s="34"/>
      <c r="J50" s="34"/>
      <c r="K50" s="34"/>
      <c r="L50" s="34"/>
      <c r="M50" s="34"/>
      <c r="N50" s="34"/>
      <c r="O50" s="34"/>
      <c r="P50" s="212"/>
      <c r="R50" s="34"/>
      <c r="S50" s="478"/>
      <c r="T50" s="881"/>
      <c r="U50" s="881"/>
      <c r="V50" s="881"/>
      <c r="W50" s="881"/>
      <c r="X50" s="881"/>
    </row>
    <row r="51" spans="1:24" s="34" customFormat="1" ht="11">
      <c r="A51" s="31"/>
      <c r="B51" s="31"/>
      <c r="C51" s="31"/>
      <c r="D51" s="31"/>
      <c r="E51" s="33"/>
      <c r="F51" s="29"/>
      <c r="P51" s="212"/>
      <c r="S51" s="478"/>
      <c r="T51" s="449"/>
      <c r="U51" s="449"/>
      <c r="V51" s="449"/>
      <c r="W51" s="449"/>
      <c r="X51" s="449"/>
    </row>
    <row r="52" spans="1:24" s="34" customFormat="1" ht="11">
      <c r="A52" s="31"/>
      <c r="B52" s="31"/>
      <c r="C52" s="31"/>
      <c r="D52" s="31"/>
      <c r="E52" s="33"/>
      <c r="F52" s="29"/>
      <c r="P52" s="212"/>
      <c r="S52" s="478"/>
      <c r="T52" s="449"/>
      <c r="U52" s="449"/>
      <c r="V52" s="449"/>
      <c r="W52" s="449"/>
      <c r="X52" s="449"/>
    </row>
    <row r="53" spans="1:24" s="34" customFormat="1" ht="11">
      <c r="A53" s="31"/>
      <c r="B53" s="31"/>
      <c r="C53" s="31"/>
      <c r="D53" s="31"/>
      <c r="E53" s="33"/>
      <c r="F53" s="29"/>
      <c r="P53" s="212"/>
      <c r="S53" s="478"/>
      <c r="T53" s="449"/>
      <c r="U53" s="449"/>
      <c r="V53" s="449"/>
      <c r="W53" s="449"/>
      <c r="X53" s="449"/>
    </row>
    <row r="56" spans="1:24" s="34" customFormat="1" ht="11.25" hidden="1" customHeight="1">
      <c r="B56" s="653" t="s">
        <v>164</v>
      </c>
      <c r="C56" s="276"/>
      <c r="D56" s="276"/>
      <c r="E56" s="690"/>
      <c r="F56" s="668"/>
      <c r="G56" s="276"/>
      <c r="H56" s="276"/>
      <c r="I56" s="276"/>
      <c r="J56" s="276"/>
      <c r="K56" s="276"/>
      <c r="L56" s="276"/>
      <c r="M56" s="276"/>
      <c r="N56" s="276"/>
      <c r="O56" s="687"/>
      <c r="P56" s="682"/>
      <c r="Q56" s="672" t="e">
        <f>O56/titl!$H$16*12</f>
        <v>#DIV/0!</v>
      </c>
      <c r="S56" s="478"/>
      <c r="T56" s="449"/>
      <c r="U56" s="449"/>
      <c r="V56" s="449"/>
      <c r="W56" s="449"/>
      <c r="X56" s="449"/>
    </row>
    <row r="57" spans="1:24" s="34" customFormat="1" ht="11.25" hidden="1" customHeight="1">
      <c r="B57" s="691" t="s">
        <v>165</v>
      </c>
      <c r="C57" s="192"/>
      <c r="D57" s="192"/>
      <c r="E57" s="692"/>
      <c r="F57" s="669"/>
      <c r="G57" s="192"/>
      <c r="H57" s="192"/>
      <c r="I57" s="192"/>
      <c r="J57" s="192"/>
      <c r="K57" s="192"/>
      <c r="L57" s="192"/>
      <c r="M57" s="192"/>
      <c r="N57" s="192"/>
      <c r="O57" s="466">
        <f>O43+O45-O56</f>
        <v>0</v>
      </c>
      <c r="P57" s="683"/>
      <c r="Q57" s="673" t="e">
        <f>O57/titl!$H$16*12</f>
        <v>#DIV/0!</v>
      </c>
      <c r="S57" s="478"/>
      <c r="T57" s="449"/>
      <c r="U57" s="449"/>
      <c r="V57" s="449"/>
      <c r="W57" s="449"/>
      <c r="X57" s="449"/>
    </row>
    <row r="58" spans="1:24" s="34" customFormat="1" ht="11.25" hidden="1" customHeight="1">
      <c r="B58" s="691" t="s">
        <v>166</v>
      </c>
      <c r="C58" s="192"/>
      <c r="D58" s="192"/>
      <c r="E58" s="692"/>
      <c r="F58" s="669"/>
      <c r="G58" s="192"/>
      <c r="H58" s="192"/>
      <c r="I58" s="192"/>
      <c r="J58" s="192"/>
      <c r="K58" s="192"/>
      <c r="L58" s="192"/>
      <c r="M58" s="192"/>
      <c r="N58" s="192"/>
      <c r="O58" s="84"/>
      <c r="P58" s="683"/>
      <c r="Q58" s="673" t="e">
        <f>O58/titl!$H$16*12</f>
        <v>#DIV/0!</v>
      </c>
      <c r="S58" s="478"/>
      <c r="T58" s="449"/>
      <c r="U58" s="449"/>
      <c r="V58" s="449"/>
      <c r="W58" s="449"/>
      <c r="X58" s="449"/>
    </row>
    <row r="59" spans="1:24" s="34" customFormat="1" ht="11.25" hidden="1" customHeight="1">
      <c r="B59" s="691" t="s">
        <v>167</v>
      </c>
      <c r="C59" s="192"/>
      <c r="D59" s="192"/>
      <c r="E59" s="692"/>
      <c r="F59" s="669"/>
      <c r="G59" s="192"/>
      <c r="H59" s="192"/>
      <c r="I59" s="192"/>
      <c r="J59" s="192"/>
      <c r="K59" s="192"/>
      <c r="L59" s="192"/>
      <c r="M59" s="192"/>
      <c r="N59" s="192"/>
      <c r="O59" s="466">
        <f>O57+O58</f>
        <v>0</v>
      </c>
      <c r="P59" s="683"/>
      <c r="Q59" s="673" t="e">
        <f>O59/titl!$H$16*12</f>
        <v>#DIV/0!</v>
      </c>
      <c r="S59" s="478"/>
      <c r="T59" s="449"/>
      <c r="U59" s="449"/>
      <c r="V59" s="449"/>
      <c r="W59" s="449"/>
      <c r="X59" s="449"/>
    </row>
    <row r="60" spans="1:24" s="34" customFormat="1" ht="12" hidden="1" customHeight="1" thickBot="1">
      <c r="B60" s="693" t="s">
        <v>168</v>
      </c>
      <c r="C60" s="671"/>
      <c r="D60" s="671"/>
      <c r="E60" s="694"/>
      <c r="F60" s="670"/>
      <c r="G60" s="671"/>
      <c r="H60" s="671"/>
      <c r="I60" s="671"/>
      <c r="J60" s="671"/>
      <c r="K60" s="671"/>
      <c r="L60" s="671"/>
      <c r="M60" s="671"/>
      <c r="N60" s="671"/>
      <c r="O60" s="686">
        <f>O59*4%</f>
        <v>0</v>
      </c>
      <c r="P60" s="679"/>
      <c r="Q60" s="674" t="e">
        <f>O60/titl!$H$16*12</f>
        <v>#DIV/0!</v>
      </c>
      <c r="S60" s="478"/>
      <c r="T60" s="449"/>
      <c r="U60" s="449"/>
      <c r="V60" s="449"/>
      <c r="W60" s="449"/>
      <c r="X60" s="449"/>
    </row>
    <row r="61" spans="1:24" ht="12.75" hidden="1" customHeight="1"/>
  </sheetData>
  <mergeCells count="3">
    <mergeCell ref="A1:D1"/>
    <mergeCell ref="H1:M1"/>
    <mergeCell ref="C2:D2"/>
  </mergeCells>
  <phoneticPr fontId="0" type="noConversion"/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9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showGridLines="0" workbookViewId="0">
      <pane ySplit="3" topLeftCell="A4" activePane="bottomLeft" state="frozen"/>
      <selection activeCell="R46" sqref="R46"/>
      <selection pane="bottomLeft" activeCell="Y38" sqref="Y38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6" width="9.5703125" style="29" bestFit="1" customWidth="1"/>
    <col min="7" max="7" width="9.5703125" style="34" bestFit="1" customWidth="1"/>
    <col min="8" max="8" width="8.28515625" style="34" customWidth="1"/>
    <col min="9" max="9" width="8.5703125" style="34" customWidth="1"/>
    <col min="10" max="11" width="7.28515625" style="34" customWidth="1"/>
    <col min="12" max="12" width="6.28515625" style="34" customWidth="1"/>
    <col min="13" max="13" width="7.140625" style="34" customWidth="1"/>
    <col min="14" max="14" width="10.28515625" style="34" hidden="1" customWidth="1"/>
    <col min="15" max="15" width="11.28515625" style="34" hidden="1" customWidth="1"/>
    <col min="16" max="16" width="7" style="334" hidden="1" customWidth="1"/>
    <col min="17" max="17" width="10.28515625" style="334" hidden="1" customWidth="1"/>
    <col min="18" max="18" width="9.5703125" style="198" bestFit="1" customWidth="1"/>
    <col min="19" max="19" width="7" style="695" customWidth="1"/>
    <col min="20" max="20" width="5.5703125" style="478" customWidth="1"/>
    <col min="21" max="22" width="8.7109375" style="210"/>
  </cols>
  <sheetData>
    <row r="1" spans="1:22" ht="15.75" customHeight="1">
      <c r="A1" s="1319" t="s">
        <v>200</v>
      </c>
      <c r="B1" s="1320"/>
      <c r="C1" s="1320"/>
      <c r="D1" s="1321"/>
      <c r="E1" s="1"/>
      <c r="F1" s="472" t="s">
        <v>0</v>
      </c>
      <c r="G1" s="503" t="s">
        <v>2</v>
      </c>
      <c r="H1" s="1323" t="s">
        <v>3</v>
      </c>
      <c r="I1" s="1323"/>
      <c r="J1" s="1323"/>
      <c r="K1" s="1323"/>
      <c r="L1" s="1323"/>
      <c r="M1" s="1324"/>
      <c r="N1" s="141" t="s">
        <v>1</v>
      </c>
      <c r="O1" s="467" t="s">
        <v>4</v>
      </c>
      <c r="P1" s="42" t="s">
        <v>132</v>
      </c>
      <c r="Q1" s="42" t="s">
        <v>133</v>
      </c>
      <c r="R1" s="42" t="s">
        <v>4</v>
      </c>
      <c r="S1" s="1078"/>
      <c r="T1" s="1046"/>
      <c r="V1" s="1015"/>
    </row>
    <row r="2" spans="1:22" s="7" customFormat="1" ht="15" customHeight="1" thickBot="1">
      <c r="A2" s="3"/>
      <c r="B2" s="4"/>
      <c r="C2" s="1325" t="s">
        <v>85</v>
      </c>
      <c r="D2" s="1326"/>
      <c r="E2" s="5" t="s">
        <v>5</v>
      </c>
      <c r="F2" s="473">
        <v>2014</v>
      </c>
      <c r="G2" s="504" t="s">
        <v>8</v>
      </c>
      <c r="H2" s="44" t="s">
        <v>9</v>
      </c>
      <c r="I2" s="45" t="s">
        <v>10</v>
      </c>
      <c r="J2" s="245" t="s">
        <v>11</v>
      </c>
      <c r="K2" s="245" t="s">
        <v>204</v>
      </c>
      <c r="L2" s="207" t="s">
        <v>121</v>
      </c>
      <c r="M2" s="43" t="s">
        <v>12</v>
      </c>
      <c r="N2" s="473" t="s">
        <v>7</v>
      </c>
      <c r="O2" s="468">
        <v>2011</v>
      </c>
      <c r="P2" s="46"/>
      <c r="Q2" s="46"/>
      <c r="R2" s="46">
        <v>2013</v>
      </c>
      <c r="S2" s="1078"/>
      <c r="T2" s="1046"/>
      <c r="U2" s="1016"/>
      <c r="V2" s="1016"/>
    </row>
    <row r="3" spans="1:22" ht="14" thickBot="1">
      <c r="A3" s="8" t="s">
        <v>13</v>
      </c>
      <c r="B3" s="9"/>
      <c r="C3" s="9"/>
      <c r="D3" s="9"/>
      <c r="E3" s="10">
        <v>1</v>
      </c>
      <c r="F3" s="157">
        <f>SUM(F5:F27)</f>
        <v>289838</v>
      </c>
      <c r="G3" s="495">
        <f t="shared" ref="G3:M3" si="0">SUM(G5:G27)</f>
        <v>276974</v>
      </c>
      <c r="H3" s="99">
        <f t="shared" si="0"/>
        <v>6875</v>
      </c>
      <c r="I3" s="52">
        <f t="shared" si="0"/>
        <v>5989</v>
      </c>
      <c r="J3" s="246">
        <f t="shared" si="0"/>
        <v>0</v>
      </c>
      <c r="K3" s="246">
        <f>SUM(K5:K27)</f>
        <v>0</v>
      </c>
      <c r="L3" s="52">
        <f t="shared" si="0"/>
        <v>0</v>
      </c>
      <c r="M3" s="51">
        <f t="shared" si="0"/>
        <v>0</v>
      </c>
      <c r="N3" s="157">
        <f>SUM(N5:N27)</f>
        <v>0</v>
      </c>
      <c r="O3" s="404">
        <f>SUM(O5:O27)</f>
        <v>0</v>
      </c>
      <c r="P3" s="346">
        <f>IF(F3=0,0,O3/F3)</f>
        <v>0</v>
      </c>
      <c r="Q3" s="53">
        <f>SUM(Q5:Q27)</f>
        <v>0</v>
      </c>
      <c r="R3" s="1077">
        <f>SUM(R5:R27)</f>
        <v>280175.97103000002</v>
      </c>
    </row>
    <row r="4" spans="1:22" s="14" customFormat="1">
      <c r="A4" s="11" t="s">
        <v>14</v>
      </c>
      <c r="B4" s="12" t="s">
        <v>15</v>
      </c>
      <c r="C4" s="12"/>
      <c r="D4" s="12"/>
      <c r="E4" s="13">
        <v>2</v>
      </c>
      <c r="F4" s="158">
        <f t="shared" ref="F4:O4" si="1">SUM(F5:F15)</f>
        <v>233770</v>
      </c>
      <c r="G4" s="492">
        <f t="shared" si="1"/>
        <v>226178</v>
      </c>
      <c r="H4" s="87">
        <f t="shared" si="1"/>
        <v>6875</v>
      </c>
      <c r="I4" s="56">
        <f t="shared" si="1"/>
        <v>717</v>
      </c>
      <c r="J4" s="56">
        <f t="shared" si="1"/>
        <v>0</v>
      </c>
      <c r="K4" s="56">
        <f>SUM(K5:K15)</f>
        <v>0</v>
      </c>
      <c r="L4" s="56">
        <f t="shared" si="1"/>
        <v>0</v>
      </c>
      <c r="M4" s="56">
        <f t="shared" si="1"/>
        <v>0</v>
      </c>
      <c r="N4" s="158">
        <f t="shared" si="1"/>
        <v>0</v>
      </c>
      <c r="O4" s="350">
        <f t="shared" si="1"/>
        <v>0</v>
      </c>
      <c r="P4" s="343">
        <f>IF(F4=0,0,O4/F4)</f>
        <v>0</v>
      </c>
      <c r="Q4" s="57">
        <f>SUM(Q5:Q15)</f>
        <v>0</v>
      </c>
      <c r="R4" s="479">
        <f>SUM(R5:R15)</f>
        <v>217352.08218999999</v>
      </c>
      <c r="S4" s="695"/>
      <c r="T4" s="478"/>
      <c r="U4" s="1010"/>
      <c r="V4" s="1010"/>
    </row>
    <row r="5" spans="1:22" s="40" customFormat="1">
      <c r="A5" s="36"/>
      <c r="B5" s="37"/>
      <c r="C5" s="37" t="s">
        <v>16</v>
      </c>
      <c r="D5" s="38" t="s">
        <v>17</v>
      </c>
      <c r="E5" s="39">
        <v>3</v>
      </c>
      <c r="F5" s="159">
        <f>SUM(G5:M5)</f>
        <v>69940</v>
      </c>
      <c r="G5" s="810">
        <v>69940</v>
      </c>
      <c r="H5" s="59"/>
      <c r="I5" s="60"/>
      <c r="J5" s="811"/>
      <c r="K5" s="811"/>
      <c r="L5" s="237"/>
      <c r="M5" s="58"/>
      <c r="N5" s="159"/>
      <c r="O5" s="352"/>
      <c r="P5" s="361"/>
      <c r="Q5" s="722"/>
      <c r="R5" s="1178">
        <v>67245.216280000008</v>
      </c>
      <c r="S5" s="1017"/>
      <c r="T5" s="998"/>
      <c r="U5" s="847"/>
      <c r="V5" s="847"/>
    </row>
    <row r="6" spans="1:22" s="40" customFormat="1">
      <c r="A6" s="36"/>
      <c r="B6" s="37"/>
      <c r="C6" s="37"/>
      <c r="D6" s="38" t="s">
        <v>18</v>
      </c>
      <c r="E6" s="39">
        <v>4</v>
      </c>
      <c r="F6" s="159">
        <f t="shared" ref="F6:F45" si="2">SUM(G6:M6)</f>
        <v>1700</v>
      </c>
      <c r="G6" s="507">
        <v>1700</v>
      </c>
      <c r="H6" s="59"/>
      <c r="I6" s="60"/>
      <c r="J6" s="811"/>
      <c r="K6" s="811"/>
      <c r="L6" s="237"/>
      <c r="M6" s="58"/>
      <c r="N6" s="159"/>
      <c r="O6" s="352"/>
      <c r="P6" s="361"/>
      <c r="Q6" s="722"/>
      <c r="R6" s="1178">
        <v>2167.3791200000001</v>
      </c>
      <c r="S6" s="1017"/>
      <c r="T6" s="998"/>
      <c r="U6" s="847"/>
      <c r="V6" s="847"/>
    </row>
    <row r="7" spans="1:22" s="40" customFormat="1">
      <c r="A7" s="36"/>
      <c r="B7" s="37"/>
      <c r="C7" s="37"/>
      <c r="D7" s="38" t="s">
        <v>19</v>
      </c>
      <c r="E7" s="39">
        <v>5</v>
      </c>
      <c r="F7" s="159">
        <f t="shared" si="2"/>
        <v>24937</v>
      </c>
      <c r="G7" s="507">
        <v>24937</v>
      </c>
      <c r="H7" s="59"/>
      <c r="I7" s="60"/>
      <c r="J7" s="811"/>
      <c r="K7" s="811"/>
      <c r="L7" s="237"/>
      <c r="M7" s="58"/>
      <c r="N7" s="159"/>
      <c r="O7" s="352"/>
      <c r="P7" s="361"/>
      <c r="Q7" s="722"/>
      <c r="R7" s="1178">
        <v>23811.801489999998</v>
      </c>
      <c r="S7" s="1017"/>
      <c r="T7" s="998"/>
      <c r="U7" s="847"/>
      <c r="V7" s="847"/>
    </row>
    <row r="8" spans="1:22" s="40" customFormat="1">
      <c r="A8" s="36"/>
      <c r="B8" s="37"/>
      <c r="C8" s="37"/>
      <c r="D8" s="38" t="s">
        <v>20</v>
      </c>
      <c r="E8" s="39">
        <v>6</v>
      </c>
      <c r="F8" s="159">
        <f t="shared" si="2"/>
        <v>5000</v>
      </c>
      <c r="G8" s="507">
        <v>5000</v>
      </c>
      <c r="H8" s="59"/>
      <c r="I8" s="60"/>
      <c r="J8" s="811"/>
      <c r="K8" s="811"/>
      <c r="L8" s="237"/>
      <c r="M8" s="58"/>
      <c r="N8" s="159"/>
      <c r="O8" s="352"/>
      <c r="P8" s="361"/>
      <c r="Q8" s="67"/>
      <c r="R8" s="1178">
        <v>3459.26782</v>
      </c>
      <c r="S8" s="1017"/>
      <c r="T8" s="998"/>
      <c r="U8" s="847"/>
      <c r="V8" s="847"/>
    </row>
    <row r="9" spans="1:22" s="40" customFormat="1">
      <c r="A9" s="36"/>
      <c r="B9" s="37"/>
      <c r="C9" s="37"/>
      <c r="D9" s="38" t="s">
        <v>21</v>
      </c>
      <c r="E9" s="39">
        <v>7</v>
      </c>
      <c r="F9" s="159">
        <f t="shared" si="2"/>
        <v>4020</v>
      </c>
      <c r="G9" s="507">
        <v>3505</v>
      </c>
      <c r="H9" s="59">
        <v>515</v>
      </c>
      <c r="I9" s="60"/>
      <c r="J9" s="811"/>
      <c r="K9" s="811"/>
      <c r="L9" s="237"/>
      <c r="M9" s="58"/>
      <c r="N9" s="159"/>
      <c r="O9" s="352"/>
      <c r="P9" s="361"/>
      <c r="Q9" s="67"/>
      <c r="R9" s="1178">
        <v>3499.0922400000004</v>
      </c>
      <c r="S9" s="1017"/>
      <c r="T9" s="998"/>
      <c r="U9" s="847"/>
      <c r="V9" s="847"/>
    </row>
    <row r="10" spans="1:22" s="40" customFormat="1">
      <c r="A10" s="36"/>
      <c r="B10" s="37"/>
      <c r="C10" s="37"/>
      <c r="D10" s="38" t="s">
        <v>22</v>
      </c>
      <c r="E10" s="39">
        <v>8</v>
      </c>
      <c r="F10" s="159">
        <f t="shared" si="2"/>
        <v>8300</v>
      </c>
      <c r="G10" s="507">
        <v>5900</v>
      </c>
      <c r="H10" s="59">
        <v>2400</v>
      </c>
      <c r="I10" s="60"/>
      <c r="J10" s="811"/>
      <c r="K10" s="811"/>
      <c r="L10" s="237"/>
      <c r="M10" s="58"/>
      <c r="N10" s="159"/>
      <c r="O10" s="352"/>
      <c r="P10" s="361"/>
      <c r="Q10" s="67"/>
      <c r="R10" s="1178">
        <v>7481.0657599999995</v>
      </c>
      <c r="S10" s="1017"/>
      <c r="T10" s="998"/>
      <c r="U10" s="847"/>
      <c r="V10" s="847"/>
    </row>
    <row r="11" spans="1:22" s="40" customFormat="1">
      <c r="A11" s="36"/>
      <c r="B11" s="37"/>
      <c r="C11" s="37"/>
      <c r="D11" s="38" t="s">
        <v>23</v>
      </c>
      <c r="E11" s="39">
        <v>9</v>
      </c>
      <c r="F11" s="159">
        <f t="shared" si="2"/>
        <v>41666</v>
      </c>
      <c r="G11" s="507">
        <v>37706</v>
      </c>
      <c r="H11" s="59">
        <v>3960</v>
      </c>
      <c r="I11" s="60"/>
      <c r="J11" s="811"/>
      <c r="K11" s="811"/>
      <c r="L11" s="237"/>
      <c r="M11" s="58"/>
      <c r="N11" s="159"/>
      <c r="O11" s="352"/>
      <c r="P11" s="361"/>
      <c r="Q11" s="67"/>
      <c r="R11" s="1178">
        <v>33213.917699999998</v>
      </c>
      <c r="S11" s="1017"/>
      <c r="T11" s="998"/>
      <c r="U11" s="847"/>
      <c r="V11" s="847"/>
    </row>
    <row r="12" spans="1:22" s="40" customFormat="1">
      <c r="A12" s="36"/>
      <c r="B12" s="37"/>
      <c r="C12" s="37"/>
      <c r="D12" s="38" t="s">
        <v>24</v>
      </c>
      <c r="E12" s="39">
        <v>10</v>
      </c>
      <c r="F12" s="159">
        <f t="shared" si="2"/>
        <v>2117</v>
      </c>
      <c r="G12" s="507">
        <v>1400</v>
      </c>
      <c r="H12" s="59"/>
      <c r="I12" s="60">
        <v>717</v>
      </c>
      <c r="J12" s="811"/>
      <c r="K12" s="811"/>
      <c r="L12" s="237"/>
      <c r="M12" s="58"/>
      <c r="N12" s="159"/>
      <c r="O12" s="352"/>
      <c r="P12" s="361"/>
      <c r="Q12" s="67"/>
      <c r="R12" s="1178">
        <v>799.48404000000005</v>
      </c>
      <c r="S12" s="1017"/>
      <c r="T12" s="998"/>
      <c r="U12" s="847"/>
      <c r="V12" s="847"/>
    </row>
    <row r="13" spans="1:22" s="40" customFormat="1">
      <c r="A13" s="36"/>
      <c r="B13" s="37"/>
      <c r="C13" s="37"/>
      <c r="D13" s="38" t="s">
        <v>25</v>
      </c>
      <c r="E13" s="39">
        <v>11</v>
      </c>
      <c r="F13" s="159">
        <f t="shared" si="2"/>
        <v>76090</v>
      </c>
      <c r="G13" s="507">
        <v>76090</v>
      </c>
      <c r="H13" s="59"/>
      <c r="I13" s="60"/>
      <c r="J13" s="811"/>
      <c r="K13" s="811"/>
      <c r="L13" s="237"/>
      <c r="M13" s="58"/>
      <c r="N13" s="159"/>
      <c r="O13" s="352"/>
      <c r="P13" s="361"/>
      <c r="Q13" s="722"/>
      <c r="R13" s="1178">
        <v>76080.381709999987</v>
      </c>
      <c r="S13" s="1017"/>
      <c r="T13" s="998"/>
      <c r="U13" s="847"/>
      <c r="V13" s="847"/>
    </row>
    <row r="14" spans="1:22" s="40" customFormat="1">
      <c r="A14" s="36"/>
      <c r="B14" s="37"/>
      <c r="C14" s="37"/>
      <c r="D14" s="38" t="s">
        <v>26</v>
      </c>
      <c r="E14" s="39">
        <v>12</v>
      </c>
      <c r="F14" s="159">
        <f t="shared" si="2"/>
        <v>0</v>
      </c>
      <c r="G14" s="507"/>
      <c r="H14" s="59"/>
      <c r="I14" s="60"/>
      <c r="J14" s="811"/>
      <c r="K14" s="811"/>
      <c r="L14" s="237"/>
      <c r="M14" s="58"/>
      <c r="N14" s="159"/>
      <c r="O14" s="352"/>
      <c r="P14" s="361"/>
      <c r="Q14" s="67"/>
      <c r="R14" s="1178">
        <v>0</v>
      </c>
      <c r="S14" s="1017"/>
      <c r="T14" s="998"/>
      <c r="U14" s="847"/>
      <c r="V14" s="847"/>
    </row>
    <row r="15" spans="1:22" s="40" customFormat="1">
      <c r="A15" s="36"/>
      <c r="B15" s="37"/>
      <c r="C15" s="38"/>
      <c r="D15" s="38" t="s">
        <v>27</v>
      </c>
      <c r="E15" s="39">
        <v>13</v>
      </c>
      <c r="F15" s="159">
        <f t="shared" si="2"/>
        <v>0</v>
      </c>
      <c r="G15" s="507"/>
      <c r="H15" s="59"/>
      <c r="I15" s="60"/>
      <c r="J15" s="811"/>
      <c r="K15" s="811"/>
      <c r="L15" s="96"/>
      <c r="M15" s="58"/>
      <c r="N15" s="159"/>
      <c r="O15" s="352"/>
      <c r="P15" s="361"/>
      <c r="Q15" s="67"/>
      <c r="R15" s="1178">
        <v>-405.52396999999996</v>
      </c>
      <c r="S15" s="1017"/>
      <c r="T15" s="998"/>
      <c r="U15" s="847"/>
      <c r="V15" s="847"/>
    </row>
    <row r="16" spans="1:22" s="14" customFormat="1">
      <c r="A16" s="11"/>
      <c r="B16" s="18" t="s">
        <v>28</v>
      </c>
      <c r="C16" s="16"/>
      <c r="D16" s="16"/>
      <c r="E16" s="17">
        <v>14</v>
      </c>
      <c r="F16" s="94">
        <f t="shared" si="2"/>
        <v>0</v>
      </c>
      <c r="G16" s="508"/>
      <c r="H16" s="64"/>
      <c r="I16" s="65"/>
      <c r="J16" s="262"/>
      <c r="K16" s="262"/>
      <c r="L16" s="112"/>
      <c r="M16" s="113"/>
      <c r="N16" s="94"/>
      <c r="O16" s="352"/>
      <c r="P16" s="345"/>
      <c r="Q16" s="67"/>
      <c r="R16" s="462">
        <v>0</v>
      </c>
      <c r="S16" s="695"/>
      <c r="T16" s="478"/>
      <c r="U16" s="1010"/>
      <c r="V16" s="1010"/>
    </row>
    <row r="17" spans="1:22" s="14" customFormat="1">
      <c r="A17" s="11"/>
      <c r="B17" s="18" t="s">
        <v>30</v>
      </c>
      <c r="C17" s="16"/>
      <c r="D17" s="16"/>
      <c r="E17" s="17">
        <v>15</v>
      </c>
      <c r="F17" s="94">
        <f t="shared" si="2"/>
        <v>0</v>
      </c>
      <c r="G17" s="508"/>
      <c r="H17" s="64"/>
      <c r="I17" s="65"/>
      <c r="J17" s="262"/>
      <c r="K17" s="262"/>
      <c r="L17" s="112"/>
      <c r="M17" s="113"/>
      <c r="N17" s="94"/>
      <c r="O17" s="352"/>
      <c r="P17" s="345"/>
      <c r="Q17" s="67"/>
      <c r="R17" s="462">
        <v>0</v>
      </c>
      <c r="S17" s="695"/>
      <c r="T17" s="478"/>
      <c r="U17" s="1010"/>
      <c r="V17" s="1010"/>
    </row>
    <row r="18" spans="1:22" s="14" customFormat="1">
      <c r="A18" s="11"/>
      <c r="B18" s="19" t="s">
        <v>32</v>
      </c>
      <c r="C18" s="20"/>
      <c r="D18" s="20"/>
      <c r="E18" s="21">
        <v>16</v>
      </c>
      <c r="F18" s="94">
        <f t="shared" si="2"/>
        <v>1000</v>
      </c>
      <c r="G18" s="508">
        <v>1000</v>
      </c>
      <c r="H18" s="64"/>
      <c r="I18" s="65"/>
      <c r="J18" s="262"/>
      <c r="K18" s="262"/>
      <c r="L18" s="112"/>
      <c r="M18" s="113"/>
      <c r="N18" s="94"/>
      <c r="O18" s="352"/>
      <c r="P18" s="345"/>
      <c r="Q18" s="67"/>
      <c r="R18" s="462">
        <v>2127.4</v>
      </c>
      <c r="S18" s="695"/>
      <c r="T18" s="478"/>
      <c r="U18" s="1010"/>
      <c r="V18" s="1010"/>
    </row>
    <row r="19" spans="1:22" s="14" customFormat="1">
      <c r="A19" s="11"/>
      <c r="B19" s="19" t="s">
        <v>34</v>
      </c>
      <c r="C19" s="20"/>
      <c r="D19" s="20"/>
      <c r="E19" s="21">
        <v>17</v>
      </c>
      <c r="F19" s="94">
        <f t="shared" si="2"/>
        <v>0</v>
      </c>
      <c r="G19" s="508"/>
      <c r="H19" s="64"/>
      <c r="I19" s="65"/>
      <c r="J19" s="262"/>
      <c r="K19" s="262"/>
      <c r="L19" s="112"/>
      <c r="M19" s="113"/>
      <c r="N19" s="94"/>
      <c r="O19" s="352"/>
      <c r="P19" s="345"/>
      <c r="Q19" s="67"/>
      <c r="R19" s="462">
        <v>0</v>
      </c>
      <c r="S19" s="695"/>
      <c r="T19" s="478"/>
      <c r="U19" s="1010"/>
      <c r="V19" s="1010"/>
    </row>
    <row r="20" spans="1:22" s="14" customFormat="1">
      <c r="A20" s="11"/>
      <c r="B20" s="19" t="s">
        <v>36</v>
      </c>
      <c r="C20" s="19"/>
      <c r="D20" s="19"/>
      <c r="E20" s="21">
        <v>18</v>
      </c>
      <c r="F20" s="94">
        <f t="shared" si="2"/>
        <v>3760</v>
      </c>
      <c r="G20" s="508">
        <v>3760</v>
      </c>
      <c r="H20" s="64"/>
      <c r="I20" s="65"/>
      <c r="J20" s="262"/>
      <c r="K20" s="262"/>
      <c r="L20" s="112"/>
      <c r="M20" s="113"/>
      <c r="N20" s="94"/>
      <c r="O20" s="352"/>
      <c r="P20" s="345"/>
      <c r="Q20" s="67"/>
      <c r="R20" s="462">
        <v>3056.67515</v>
      </c>
      <c r="S20" s="695"/>
      <c r="T20" s="478"/>
      <c r="U20" s="1010"/>
      <c r="V20" s="1010"/>
    </row>
    <row r="21" spans="1:22" s="537" customFormat="1">
      <c r="A21" s="525"/>
      <c r="B21" s="1277" t="s">
        <v>158</v>
      </c>
      <c r="C21" s="526"/>
      <c r="D21" s="1277"/>
      <c r="E21" s="1278">
        <v>19</v>
      </c>
      <c r="F21" s="1279">
        <f t="shared" si="2"/>
        <v>15215</v>
      </c>
      <c r="G21" s="1280">
        <v>15215</v>
      </c>
      <c r="H21" s="1281"/>
      <c r="I21" s="1282"/>
      <c r="J21" s="616"/>
      <c r="K21" s="616"/>
      <c r="L21" s="617"/>
      <c r="M21" s="618"/>
      <c r="N21" s="528"/>
      <c r="O21" s="534"/>
      <c r="P21" s="535"/>
      <c r="Q21" s="528"/>
      <c r="R21" s="462">
        <v>9995.0046600000005</v>
      </c>
      <c r="S21" s="476"/>
      <c r="T21" s="488"/>
      <c r="U21" s="1020"/>
      <c r="V21" s="1020"/>
    </row>
    <row r="22" spans="1:22" s="14" customFormat="1">
      <c r="A22" s="11"/>
      <c r="B22" s="1277" t="s">
        <v>40</v>
      </c>
      <c r="C22" s="19"/>
      <c r="D22" s="1277"/>
      <c r="E22" s="1278">
        <v>20</v>
      </c>
      <c r="F22" s="1279">
        <f t="shared" si="2"/>
        <v>6022</v>
      </c>
      <c r="G22" s="1280">
        <v>1425</v>
      </c>
      <c r="H22" s="1281"/>
      <c r="I22" s="1282">
        <v>4597</v>
      </c>
      <c r="J22" s="262"/>
      <c r="K22" s="262"/>
      <c r="L22" s="112"/>
      <c r="M22" s="113"/>
      <c r="N22" s="94"/>
      <c r="O22" s="352"/>
      <c r="P22" s="345"/>
      <c r="Q22" s="67"/>
      <c r="R22" s="462">
        <v>9287.5246600000009</v>
      </c>
      <c r="S22" s="695"/>
      <c r="T22" s="478"/>
      <c r="U22" s="1010"/>
      <c r="V22" s="1010"/>
    </row>
    <row r="23" spans="1:22" s="14" customFormat="1">
      <c r="A23" s="11"/>
      <c r="B23" s="1277" t="s">
        <v>42</v>
      </c>
      <c r="C23" s="19"/>
      <c r="D23" s="1277"/>
      <c r="E23" s="1278">
        <v>21</v>
      </c>
      <c r="F23" s="1279">
        <f t="shared" si="2"/>
        <v>0</v>
      </c>
      <c r="G23" s="1280"/>
      <c r="H23" s="1281"/>
      <c r="I23" s="1282"/>
      <c r="J23" s="262"/>
      <c r="K23" s="262"/>
      <c r="L23" s="112"/>
      <c r="M23" s="113"/>
      <c r="N23" s="94"/>
      <c r="O23" s="352"/>
      <c r="P23" s="345"/>
      <c r="Q23" s="67"/>
      <c r="R23" s="462">
        <v>0</v>
      </c>
      <c r="S23" s="695"/>
      <c r="T23" s="478"/>
      <c r="U23" s="1010"/>
      <c r="V23" s="1010"/>
    </row>
    <row r="24" spans="1:22" s="14" customFormat="1">
      <c r="A24" s="11"/>
      <c r="B24" s="1277" t="s">
        <v>43</v>
      </c>
      <c r="C24" s="19"/>
      <c r="D24" s="1277"/>
      <c r="E24" s="1278">
        <v>22</v>
      </c>
      <c r="F24" s="1279">
        <f t="shared" si="2"/>
        <v>11406</v>
      </c>
      <c r="G24" s="1280">
        <v>11318</v>
      </c>
      <c r="H24" s="1281"/>
      <c r="I24" s="1282">
        <v>88</v>
      </c>
      <c r="J24" s="262"/>
      <c r="K24" s="262"/>
      <c r="L24" s="112"/>
      <c r="M24" s="113"/>
      <c r="N24" s="94"/>
      <c r="O24" s="352"/>
      <c r="P24" s="345"/>
      <c r="Q24" s="67"/>
      <c r="R24" s="462">
        <v>10197.95284</v>
      </c>
      <c r="S24" s="695"/>
      <c r="T24" s="478"/>
      <c r="U24" s="1010"/>
      <c r="V24" s="1010"/>
    </row>
    <row r="25" spans="1:22" s="537" customFormat="1">
      <c r="A25" s="525"/>
      <c r="B25" s="1277" t="s">
        <v>161</v>
      </c>
      <c r="C25" s="526"/>
      <c r="D25" s="1277"/>
      <c r="E25" s="1278">
        <v>23</v>
      </c>
      <c r="F25" s="1279">
        <f t="shared" si="2"/>
        <v>15821</v>
      </c>
      <c r="G25" s="1280">
        <v>15234</v>
      </c>
      <c r="H25" s="1281"/>
      <c r="I25" s="1282">
        <v>587</v>
      </c>
      <c r="J25" s="616"/>
      <c r="K25" s="616"/>
      <c r="L25" s="617"/>
      <c r="M25" s="618"/>
      <c r="N25" s="528"/>
      <c r="O25" s="534"/>
      <c r="P25" s="535"/>
      <c r="Q25" s="528"/>
      <c r="R25" s="462">
        <v>17471.985760000003</v>
      </c>
      <c r="S25" s="476"/>
      <c r="T25" s="488"/>
      <c r="U25" s="1020"/>
      <c r="V25" s="1020"/>
    </row>
    <row r="26" spans="1:22" s="14" customFormat="1">
      <c r="A26" s="11"/>
      <c r="B26" s="1277" t="s">
        <v>45</v>
      </c>
      <c r="C26" s="19"/>
      <c r="D26" s="1277"/>
      <c r="E26" s="1278">
        <v>24</v>
      </c>
      <c r="F26" s="1279">
        <f t="shared" si="2"/>
        <v>1704</v>
      </c>
      <c r="G26" s="1280">
        <v>1704</v>
      </c>
      <c r="H26" s="1281"/>
      <c r="I26" s="1282"/>
      <c r="J26" s="262"/>
      <c r="K26" s="262"/>
      <c r="L26" s="112"/>
      <c r="M26" s="113"/>
      <c r="N26" s="94"/>
      <c r="O26" s="352"/>
      <c r="P26" s="345"/>
      <c r="Q26" s="67"/>
      <c r="R26" s="462">
        <v>1892.3822399999999</v>
      </c>
      <c r="S26" s="695"/>
      <c r="T26" s="478"/>
      <c r="U26" s="1010"/>
      <c r="V26" s="1010"/>
    </row>
    <row r="27" spans="1:22" s="14" customFormat="1" ht="14" thickBot="1">
      <c r="A27" s="11"/>
      <c r="B27" s="18" t="s">
        <v>47</v>
      </c>
      <c r="C27" s="18"/>
      <c r="D27" s="18"/>
      <c r="E27" s="17">
        <v>25</v>
      </c>
      <c r="F27" s="94">
        <f t="shared" si="2"/>
        <v>1140</v>
      </c>
      <c r="G27" s="756">
        <v>1140</v>
      </c>
      <c r="H27" s="64"/>
      <c r="I27" s="65"/>
      <c r="J27" s="262"/>
      <c r="K27" s="262"/>
      <c r="L27" s="112"/>
      <c r="M27" s="113"/>
      <c r="N27" s="94"/>
      <c r="O27" s="352"/>
      <c r="P27" s="345"/>
      <c r="Q27" s="67"/>
      <c r="R27" s="462">
        <v>8794.9635299999991</v>
      </c>
      <c r="S27" s="695"/>
      <c r="T27" s="478"/>
      <c r="U27" s="1010"/>
      <c r="V27" s="1010"/>
    </row>
    <row r="28" spans="1:22" ht="14" thickBot="1">
      <c r="A28" s="22" t="s">
        <v>49</v>
      </c>
      <c r="B28" s="23"/>
      <c r="C28" s="23"/>
      <c r="D28" s="23"/>
      <c r="E28" s="10">
        <v>26</v>
      </c>
      <c r="F28" s="157">
        <f>SUM(F29:F45)</f>
        <v>290838</v>
      </c>
      <c r="G28" s="495">
        <f t="shared" ref="G28:M28" si="3">SUM(G29:G45)</f>
        <v>277974</v>
      </c>
      <c r="H28" s="99">
        <f t="shared" si="3"/>
        <v>6875</v>
      </c>
      <c r="I28" s="52">
        <f t="shared" si="3"/>
        <v>5989</v>
      </c>
      <c r="J28" s="246">
        <f t="shared" si="3"/>
        <v>0</v>
      </c>
      <c r="K28" s="246">
        <f t="shared" si="3"/>
        <v>0</v>
      </c>
      <c r="L28" s="52">
        <f t="shared" si="3"/>
        <v>0</v>
      </c>
      <c r="M28" s="51">
        <f t="shared" si="3"/>
        <v>0</v>
      </c>
      <c r="N28" s="157">
        <f>SUM(N29:N45)</f>
        <v>0</v>
      </c>
      <c r="O28" s="51">
        <f>SUM(O29:O45)</f>
        <v>0</v>
      </c>
      <c r="P28" s="346">
        <f>IF(F28=0,0,O28/F28)</f>
        <v>0</v>
      </c>
      <c r="Q28" s="53">
        <f>SUM(Q29:Q45)</f>
        <v>0</v>
      </c>
      <c r="R28" s="1182">
        <v>283998.33136000007</v>
      </c>
    </row>
    <row r="29" spans="1:22" s="14" customFormat="1">
      <c r="A29" s="11" t="s">
        <v>14</v>
      </c>
      <c r="B29" s="16" t="s">
        <v>50</v>
      </c>
      <c r="C29" s="16"/>
      <c r="D29" s="16"/>
      <c r="E29" s="17">
        <v>27</v>
      </c>
      <c r="F29" s="94">
        <f t="shared" si="2"/>
        <v>94852</v>
      </c>
      <c r="G29" s="492">
        <v>94852</v>
      </c>
      <c r="H29" s="87"/>
      <c r="I29" s="56"/>
      <c r="J29" s="247"/>
      <c r="K29" s="247"/>
      <c r="L29" s="56"/>
      <c r="M29" s="55"/>
      <c r="N29" s="158"/>
      <c r="O29" s="350"/>
      <c r="P29" s="347"/>
      <c r="Q29" s="57"/>
      <c r="R29" s="462">
        <v>86692</v>
      </c>
      <c r="S29" s="695"/>
      <c r="T29" s="478"/>
      <c r="U29" s="1010"/>
      <c r="V29" s="1010"/>
    </row>
    <row r="30" spans="1:22" s="14" customFormat="1">
      <c r="A30" s="11"/>
      <c r="B30" s="18" t="s">
        <v>28</v>
      </c>
      <c r="C30" s="18"/>
      <c r="D30" s="18"/>
      <c r="E30" s="17">
        <v>28</v>
      </c>
      <c r="F30" s="94">
        <f t="shared" si="2"/>
        <v>0</v>
      </c>
      <c r="G30" s="431"/>
      <c r="H30" s="100"/>
      <c r="I30" s="70"/>
      <c r="J30" s="250"/>
      <c r="K30" s="250"/>
      <c r="L30" s="70"/>
      <c r="M30" s="69"/>
      <c r="N30" s="405"/>
      <c r="O30" s="353"/>
      <c r="P30" s="347"/>
      <c r="Q30" s="71"/>
      <c r="R30" s="462">
        <v>0</v>
      </c>
      <c r="S30" s="695"/>
      <c r="T30" s="478"/>
      <c r="U30" s="1010"/>
      <c r="V30" s="1010"/>
    </row>
    <row r="31" spans="1:22" s="14" customFormat="1">
      <c r="A31" s="11"/>
      <c r="B31" s="18" t="s">
        <v>30</v>
      </c>
      <c r="C31" s="18"/>
      <c r="D31" s="18"/>
      <c r="E31" s="17">
        <v>29</v>
      </c>
      <c r="F31" s="94">
        <f t="shared" si="2"/>
        <v>0</v>
      </c>
      <c r="G31" s="431"/>
      <c r="H31" s="100"/>
      <c r="I31" s="70"/>
      <c r="J31" s="250"/>
      <c r="K31" s="250"/>
      <c r="L31" s="70"/>
      <c r="M31" s="69"/>
      <c r="N31" s="405"/>
      <c r="O31" s="353"/>
      <c r="P31" s="347"/>
      <c r="Q31" s="71"/>
      <c r="R31" s="462">
        <v>0</v>
      </c>
      <c r="S31" s="695"/>
      <c r="T31" s="478"/>
      <c r="U31" s="1010"/>
      <c r="V31" s="1010"/>
    </row>
    <row r="32" spans="1:22" s="14" customFormat="1">
      <c r="A32" s="11"/>
      <c r="B32" s="19" t="s">
        <v>32</v>
      </c>
      <c r="C32" s="20"/>
      <c r="D32" s="20"/>
      <c r="E32" s="21">
        <v>30</v>
      </c>
      <c r="F32" s="94">
        <f t="shared" si="2"/>
        <v>1000</v>
      </c>
      <c r="G32" s="431">
        <f>G18</f>
        <v>1000</v>
      </c>
      <c r="H32" s="100"/>
      <c r="I32" s="70"/>
      <c r="J32" s="250"/>
      <c r="K32" s="250"/>
      <c r="L32" s="70"/>
      <c r="M32" s="69"/>
      <c r="N32" s="405"/>
      <c r="O32" s="353"/>
      <c r="P32" s="347"/>
      <c r="Q32" s="71"/>
      <c r="R32" s="462">
        <v>2127.4</v>
      </c>
      <c r="S32" s="695"/>
      <c r="T32" s="478"/>
      <c r="U32" s="1010"/>
      <c r="V32" s="1010"/>
    </row>
    <row r="33" spans="1:22" s="14" customFormat="1">
      <c r="A33" s="11"/>
      <c r="B33" s="19" t="s">
        <v>34</v>
      </c>
      <c r="C33" s="19"/>
      <c r="D33" s="19"/>
      <c r="E33" s="21">
        <v>31</v>
      </c>
      <c r="F33" s="94">
        <f t="shared" si="2"/>
        <v>0</v>
      </c>
      <c r="G33" s="431"/>
      <c r="H33" s="100"/>
      <c r="I33" s="70"/>
      <c r="J33" s="250"/>
      <c r="K33" s="250"/>
      <c r="L33" s="70"/>
      <c r="M33" s="69"/>
      <c r="N33" s="405"/>
      <c r="O33" s="353"/>
      <c r="P33" s="347"/>
      <c r="Q33" s="71"/>
      <c r="R33" s="462">
        <v>0</v>
      </c>
      <c r="S33" s="695"/>
      <c r="T33" s="478"/>
      <c r="U33" s="1010"/>
      <c r="V33" s="1010"/>
    </row>
    <row r="34" spans="1:22" s="14" customFormat="1">
      <c r="A34" s="11"/>
      <c r="B34" s="19" t="s">
        <v>52</v>
      </c>
      <c r="C34" s="19"/>
      <c r="D34" s="19"/>
      <c r="E34" s="21">
        <v>32</v>
      </c>
      <c r="F34" s="94">
        <f t="shared" si="2"/>
        <v>0</v>
      </c>
      <c r="G34" s="431"/>
      <c r="H34" s="100"/>
      <c r="I34" s="70"/>
      <c r="J34" s="250"/>
      <c r="K34" s="250"/>
      <c r="L34" s="70"/>
      <c r="M34" s="69"/>
      <c r="N34" s="405"/>
      <c r="O34" s="353"/>
      <c r="P34" s="347"/>
      <c r="Q34" s="71"/>
      <c r="R34" s="462">
        <v>0</v>
      </c>
      <c r="S34" s="695"/>
      <c r="T34" s="478"/>
      <c r="U34" s="1010"/>
      <c r="V34" s="1010"/>
    </row>
    <row r="35" spans="1:22" s="14" customFormat="1">
      <c r="A35" s="11"/>
      <c r="B35" s="19" t="s">
        <v>36</v>
      </c>
      <c r="C35" s="19"/>
      <c r="D35" s="19"/>
      <c r="E35" s="21">
        <v>33</v>
      </c>
      <c r="F35" s="94">
        <f t="shared" si="2"/>
        <v>3760</v>
      </c>
      <c r="G35" s="757">
        <f>G20</f>
        <v>3760</v>
      </c>
      <c r="H35" s="100"/>
      <c r="I35" s="70"/>
      <c r="J35" s="250"/>
      <c r="K35" s="250"/>
      <c r="L35" s="70"/>
      <c r="M35" s="69"/>
      <c r="N35" s="405"/>
      <c r="O35" s="353"/>
      <c r="P35" s="347"/>
      <c r="Q35" s="71"/>
      <c r="R35" s="462">
        <v>3056.67515</v>
      </c>
      <c r="S35" s="695"/>
      <c r="T35" s="478"/>
      <c r="U35" s="1010"/>
      <c r="V35" s="1010"/>
    </row>
    <row r="36" spans="1:22" s="537" customFormat="1">
      <c r="A36" s="525"/>
      <c r="B36" s="1277" t="s">
        <v>158</v>
      </c>
      <c r="C36" s="1277"/>
      <c r="D36" s="526"/>
      <c r="E36" s="1278">
        <v>34</v>
      </c>
      <c r="F36" s="1279">
        <f t="shared" si="2"/>
        <v>15215</v>
      </c>
      <c r="G36" s="1280">
        <f>G21</f>
        <v>15215</v>
      </c>
      <c r="H36" s="1283"/>
      <c r="I36" s="1284"/>
      <c r="J36" s="532"/>
      <c r="K36" s="532"/>
      <c r="L36" s="531"/>
      <c r="M36" s="533"/>
      <c r="N36" s="529"/>
      <c r="O36" s="538"/>
      <c r="P36" s="623"/>
      <c r="Q36" s="529"/>
      <c r="R36" s="462">
        <v>9995.0046600000005</v>
      </c>
      <c r="S36" s="476"/>
      <c r="T36" s="488"/>
      <c r="U36" s="1020"/>
      <c r="V36" s="1020"/>
    </row>
    <row r="37" spans="1:22" s="14" customFormat="1">
      <c r="A37" s="11"/>
      <c r="B37" s="1277" t="s">
        <v>54</v>
      </c>
      <c r="C37" s="1277"/>
      <c r="D37" s="19"/>
      <c r="E37" s="1278">
        <v>35</v>
      </c>
      <c r="F37" s="1279">
        <f t="shared" si="2"/>
        <v>6022</v>
      </c>
      <c r="G37" s="1285">
        <f>G22</f>
        <v>1425</v>
      </c>
      <c r="H37" s="1283"/>
      <c r="I37" s="1284">
        <f>I22</f>
        <v>4597</v>
      </c>
      <c r="J37" s="250"/>
      <c r="K37" s="250"/>
      <c r="L37" s="70"/>
      <c r="M37" s="69"/>
      <c r="N37" s="405"/>
      <c r="O37" s="353"/>
      <c r="P37" s="347"/>
      <c r="Q37" s="71"/>
      <c r="R37" s="462">
        <v>9287.5246600000009</v>
      </c>
      <c r="S37" s="695"/>
      <c r="T37" s="478"/>
      <c r="U37" s="1010"/>
      <c r="V37" s="1010"/>
    </row>
    <row r="38" spans="1:22" s="14" customFormat="1">
      <c r="A38" s="11"/>
      <c r="B38" s="1277" t="s">
        <v>153</v>
      </c>
      <c r="C38" s="1277"/>
      <c r="D38" s="19"/>
      <c r="E38" s="1278">
        <v>36</v>
      </c>
      <c r="F38" s="1279">
        <f t="shared" si="2"/>
        <v>39401</v>
      </c>
      <c r="G38" s="1285">
        <v>38684</v>
      </c>
      <c r="H38" s="1283"/>
      <c r="I38" s="1286">
        <f>I12</f>
        <v>717</v>
      </c>
      <c r="J38" s="250"/>
      <c r="K38" s="250"/>
      <c r="L38" s="70"/>
      <c r="M38" s="69"/>
      <c r="N38" s="405"/>
      <c r="O38" s="353"/>
      <c r="P38" s="347"/>
      <c r="Q38" s="71"/>
      <c r="R38" s="462">
        <v>42537</v>
      </c>
      <c r="S38" s="695"/>
      <c r="T38" s="478"/>
      <c r="U38" s="1010"/>
      <c r="V38" s="1010"/>
    </row>
    <row r="39" spans="1:22" s="14" customFormat="1">
      <c r="A39" s="11"/>
      <c r="B39" s="1277" t="s">
        <v>55</v>
      </c>
      <c r="C39" s="1277"/>
      <c r="D39" s="19"/>
      <c r="E39" s="1278">
        <v>37</v>
      </c>
      <c r="F39" s="1279">
        <f t="shared" si="2"/>
        <v>0</v>
      </c>
      <c r="G39" s="1285"/>
      <c r="H39" s="1283"/>
      <c r="I39" s="1284"/>
      <c r="J39" s="250"/>
      <c r="K39" s="250"/>
      <c r="L39" s="70"/>
      <c r="M39" s="69"/>
      <c r="N39" s="405"/>
      <c r="O39" s="353"/>
      <c r="P39" s="347"/>
      <c r="Q39" s="71"/>
      <c r="R39" s="462">
        <v>0</v>
      </c>
      <c r="S39" s="695"/>
      <c r="T39" s="478"/>
      <c r="U39" s="1010"/>
      <c r="V39" s="1010"/>
    </row>
    <row r="40" spans="1:22" s="14" customFormat="1">
      <c r="A40" s="11"/>
      <c r="B40" s="1277" t="s">
        <v>56</v>
      </c>
      <c r="C40" s="1277"/>
      <c r="D40" s="19"/>
      <c r="E40" s="1278">
        <v>38</v>
      </c>
      <c r="F40" s="1279">
        <f t="shared" si="2"/>
        <v>11406</v>
      </c>
      <c r="G40" s="1285">
        <f>G24</f>
        <v>11318</v>
      </c>
      <c r="H40" s="1283"/>
      <c r="I40" s="1284">
        <f>I24</f>
        <v>88</v>
      </c>
      <c r="J40" s="250"/>
      <c r="K40" s="250"/>
      <c r="L40" s="70"/>
      <c r="M40" s="69"/>
      <c r="N40" s="405"/>
      <c r="O40" s="353"/>
      <c r="P40" s="347"/>
      <c r="Q40" s="71"/>
      <c r="R40" s="462">
        <v>10197.95284</v>
      </c>
      <c r="S40" s="695"/>
      <c r="T40" s="478"/>
      <c r="U40" s="1010"/>
      <c r="V40" s="1010"/>
    </row>
    <row r="41" spans="1:22" s="537" customFormat="1">
      <c r="A41" s="525"/>
      <c r="B41" s="1277" t="s">
        <v>161</v>
      </c>
      <c r="C41" s="1277"/>
      <c r="D41" s="526"/>
      <c r="E41" s="1278">
        <v>39</v>
      </c>
      <c r="F41" s="1279">
        <f t="shared" si="2"/>
        <v>15821</v>
      </c>
      <c r="G41" s="1280">
        <f>G25</f>
        <v>15234</v>
      </c>
      <c r="H41" s="1283"/>
      <c r="I41" s="1284">
        <f>I25</f>
        <v>587</v>
      </c>
      <c r="J41" s="532"/>
      <c r="K41" s="532"/>
      <c r="L41" s="531"/>
      <c r="M41" s="533"/>
      <c r="N41" s="529"/>
      <c r="O41" s="538"/>
      <c r="P41" s="623"/>
      <c r="Q41" s="529"/>
      <c r="R41" s="462">
        <v>17471.985760000003</v>
      </c>
      <c r="S41" s="476"/>
      <c r="T41" s="488"/>
      <c r="U41" s="1020"/>
      <c r="V41" s="1020"/>
    </row>
    <row r="42" spans="1:22" s="14" customFormat="1">
      <c r="A42" s="11"/>
      <c r="B42" s="1277" t="s">
        <v>57</v>
      </c>
      <c r="C42" s="1277"/>
      <c r="D42" s="19"/>
      <c r="E42" s="1278">
        <v>40</v>
      </c>
      <c r="F42" s="1279">
        <f t="shared" si="2"/>
        <v>1704</v>
      </c>
      <c r="G42" s="1285">
        <f>G26</f>
        <v>1704</v>
      </c>
      <c r="H42" s="1283"/>
      <c r="I42" s="1284"/>
      <c r="J42" s="250"/>
      <c r="K42" s="250"/>
      <c r="L42" s="70"/>
      <c r="M42" s="69"/>
      <c r="N42" s="405"/>
      <c r="O42" s="353"/>
      <c r="P42" s="347"/>
      <c r="Q42" s="71"/>
      <c r="R42" s="462">
        <v>1892.3822399999999</v>
      </c>
      <c r="S42" s="695"/>
      <c r="T42" s="478"/>
      <c r="U42" s="1010"/>
      <c r="V42" s="1010"/>
    </row>
    <row r="43" spans="1:22" s="14" customFormat="1">
      <c r="A43" s="11"/>
      <c r="B43" s="19" t="s">
        <v>58</v>
      </c>
      <c r="C43" s="19"/>
      <c r="D43" s="19"/>
      <c r="E43" s="21">
        <v>41</v>
      </c>
      <c r="F43" s="94">
        <f t="shared" si="2"/>
        <v>93462</v>
      </c>
      <c r="G43" s="431">
        <v>93462</v>
      </c>
      <c r="H43" s="100"/>
      <c r="I43" s="70"/>
      <c r="J43" s="250"/>
      <c r="K43" s="250"/>
      <c r="L43" s="70"/>
      <c r="M43" s="69"/>
      <c r="N43" s="405"/>
      <c r="O43" s="353"/>
      <c r="P43" s="347"/>
      <c r="Q43" s="71"/>
      <c r="R43" s="462">
        <v>90351.221930000014</v>
      </c>
      <c r="S43" s="695"/>
      <c r="T43" s="478"/>
      <c r="U43" s="1010"/>
      <c r="V43" s="1010"/>
    </row>
    <row r="44" spans="1:22" s="14" customFormat="1">
      <c r="A44" s="11"/>
      <c r="B44" s="19" t="s">
        <v>59</v>
      </c>
      <c r="C44" s="19"/>
      <c r="D44" s="19"/>
      <c r="E44" s="21">
        <v>42</v>
      </c>
      <c r="F44" s="94">
        <f t="shared" si="2"/>
        <v>6875</v>
      </c>
      <c r="G44" s="509"/>
      <c r="H44" s="100">
        <f>H3</f>
        <v>6875</v>
      </c>
      <c r="I44" s="120"/>
      <c r="J44" s="250"/>
      <c r="K44" s="250"/>
      <c r="L44" s="70"/>
      <c r="M44" s="69"/>
      <c r="N44" s="405"/>
      <c r="O44" s="353"/>
      <c r="P44" s="347"/>
      <c r="Q44" s="71"/>
      <c r="R44" s="462">
        <v>691.48317000000009</v>
      </c>
      <c r="S44" s="695"/>
      <c r="T44" s="478"/>
      <c r="U44" s="1010"/>
      <c r="V44" s="1010"/>
    </row>
    <row r="45" spans="1:22" s="14" customFormat="1" ht="14" thickBot="1">
      <c r="A45" s="24"/>
      <c r="B45" s="25" t="s">
        <v>47</v>
      </c>
      <c r="C45" s="25"/>
      <c r="D45" s="25"/>
      <c r="E45" s="26">
        <v>43</v>
      </c>
      <c r="F45" s="160">
        <f t="shared" si="2"/>
        <v>1320</v>
      </c>
      <c r="G45" s="432">
        <v>1320</v>
      </c>
      <c r="H45" s="134"/>
      <c r="I45" s="74"/>
      <c r="J45" s="251"/>
      <c r="K45" s="251"/>
      <c r="L45" s="74"/>
      <c r="M45" s="73"/>
      <c r="N45" s="160"/>
      <c r="O45" s="354"/>
      <c r="P45" s="348"/>
      <c r="Q45" s="67"/>
      <c r="R45" s="1179">
        <v>9697.7009499999986</v>
      </c>
      <c r="S45" s="695"/>
      <c r="T45" s="478"/>
      <c r="U45" s="1010"/>
      <c r="V45" s="1010"/>
    </row>
    <row r="46" spans="1:22" s="14" customFormat="1" ht="12.75" hidden="1" customHeight="1" thickBot="1">
      <c r="A46" s="27" t="s">
        <v>60</v>
      </c>
      <c r="B46" s="28"/>
      <c r="C46" s="28"/>
      <c r="D46" s="28"/>
      <c r="E46" s="17">
        <v>44</v>
      </c>
      <c r="F46" s="161">
        <f>F29+F34+F38+F43+F44+F45-F4-F27</f>
        <v>1000</v>
      </c>
      <c r="G46" s="510">
        <f>G29+G34+G38+G43+G45-G4-G27</f>
        <v>1000</v>
      </c>
      <c r="H46" s="77">
        <f>H29+H34+H38+H43+H44+H45-H4-H27</f>
        <v>0</v>
      </c>
      <c r="I46" s="261">
        <f>I29+I34+I38+I43+I44+I45-I4-I27</f>
        <v>0</v>
      </c>
      <c r="J46" s="261">
        <f>J29+J34+J38+J43+J44+J45-J4-J27</f>
        <v>0</v>
      </c>
      <c r="K46" s="77">
        <f>K29+K34+K38+K43+K44+K45-K4-K27</f>
        <v>0</v>
      </c>
      <c r="L46" s="261"/>
      <c r="M46" s="77">
        <f>M29+M34+M38+M43+M44+M45-M4-M27</f>
        <v>0</v>
      </c>
      <c r="N46" s="161">
        <f>N29+N34+N38+N43+N44+N45+-N4-N27</f>
        <v>0</v>
      </c>
      <c r="O46" s="355">
        <f>O29+O34+O38+O43+O44+O45-O4-O27</f>
        <v>0</v>
      </c>
      <c r="P46" s="349"/>
      <c r="Q46" s="78">
        <f>Q29+Q34+Q38+Q43+Q44+Q45-Q4-Q27</f>
        <v>0</v>
      </c>
      <c r="R46" s="1227">
        <f>R29+R34+R38+R43+R44+R45-R4-R27</f>
        <v>3822.360330000005</v>
      </c>
      <c r="S46" s="695"/>
      <c r="T46" s="478"/>
      <c r="U46" s="1010"/>
      <c r="V46" s="1010"/>
    </row>
    <row r="47" spans="1:22" ht="14" thickBot="1">
      <c r="A47" s="22" t="s">
        <v>61</v>
      </c>
      <c r="B47" s="23"/>
      <c r="C47" s="23"/>
      <c r="D47" s="23"/>
      <c r="E47" s="10">
        <v>45</v>
      </c>
      <c r="F47" s="157">
        <f>F28-F3</f>
        <v>1000</v>
      </c>
      <c r="G47" s="495">
        <f t="shared" ref="G47:O47" si="4">G28-G3</f>
        <v>1000</v>
      </c>
      <c r="H47" s="99">
        <f t="shared" si="4"/>
        <v>0</v>
      </c>
      <c r="I47" s="52">
        <f t="shared" si="4"/>
        <v>0</v>
      </c>
      <c r="J47" s="246">
        <f t="shared" si="4"/>
        <v>0</v>
      </c>
      <c r="K47" s="246">
        <f>K28-K3</f>
        <v>0</v>
      </c>
      <c r="L47" s="52">
        <f t="shared" si="4"/>
        <v>0</v>
      </c>
      <c r="M47" s="51">
        <f t="shared" si="4"/>
        <v>0</v>
      </c>
      <c r="N47" s="157">
        <f>N28-N3</f>
        <v>0</v>
      </c>
      <c r="O47" s="404">
        <f t="shared" si="4"/>
        <v>0</v>
      </c>
      <c r="P47" s="346"/>
      <c r="Q47" s="53">
        <f>Q28-Q3</f>
        <v>0</v>
      </c>
      <c r="R47" s="1077">
        <f>R28-R3</f>
        <v>3822.3603300000541</v>
      </c>
    </row>
    <row r="48" spans="1:22">
      <c r="A48" s="1004" t="s">
        <v>217</v>
      </c>
      <c r="B48" s="29"/>
      <c r="C48" s="29"/>
      <c r="D48" s="29"/>
      <c r="E48" s="1306"/>
      <c r="F48" s="1306" t="s">
        <v>207</v>
      </c>
      <c r="G48" s="1307"/>
      <c r="H48" s="1299">
        <v>6875</v>
      </c>
      <c r="I48" s="1299">
        <v>5989</v>
      </c>
      <c r="J48" s="1299">
        <v>0</v>
      </c>
      <c r="K48" s="1299">
        <v>6480</v>
      </c>
      <c r="L48" s="1299">
        <v>1553</v>
      </c>
      <c r="M48" s="1307"/>
    </row>
    <row r="49" spans="5:22" s="29" customFormat="1" ht="11">
      <c r="E49" s="30"/>
      <c r="G49" s="34"/>
      <c r="H49" s="198"/>
      <c r="I49" s="34"/>
      <c r="J49" s="34"/>
      <c r="K49" s="34"/>
      <c r="L49" s="34"/>
      <c r="M49" s="34"/>
      <c r="N49" s="34"/>
      <c r="O49" s="34"/>
      <c r="P49" s="334"/>
      <c r="Q49" s="334"/>
      <c r="R49" s="198"/>
      <c r="S49" s="695"/>
      <c r="T49" s="478"/>
      <c r="U49" s="881"/>
      <c r="V49" s="881"/>
    </row>
    <row r="50" spans="5:22">
      <c r="H50" s="198"/>
    </row>
    <row r="51" spans="5:22">
      <c r="H51" s="198"/>
    </row>
    <row r="52" spans="5:22">
      <c r="H52" s="198"/>
    </row>
  </sheetData>
  <mergeCells count="3">
    <mergeCell ref="A1:D1"/>
    <mergeCell ref="H1:M1"/>
    <mergeCell ref="C2:D2"/>
  </mergeCells>
  <phoneticPr fontId="0" type="noConversion"/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9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7"/>
  <sheetViews>
    <sheetView showGridLines="0" workbookViewId="0">
      <pane ySplit="3" topLeftCell="A4" activePane="bottomLeft" state="frozen"/>
      <selection activeCell="R46" sqref="R46"/>
      <selection pane="bottomLeft" activeCell="W41" sqref="W41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6" width="9.28515625" style="29" bestFit="1" customWidth="1"/>
    <col min="7" max="7" width="9.28515625" style="34" bestFit="1" customWidth="1"/>
    <col min="8" max="8" width="8.85546875" style="34" customWidth="1"/>
    <col min="9" max="9" width="8" style="34" customWidth="1"/>
    <col min="10" max="11" width="7.28515625" style="34" customWidth="1"/>
    <col min="12" max="12" width="8" style="34" customWidth="1"/>
    <col min="13" max="13" width="7.140625" style="34" customWidth="1"/>
    <col min="14" max="14" width="9" style="34" hidden="1" customWidth="1"/>
    <col min="15" max="15" width="12.85546875" style="34" hidden="1" customWidth="1" collapsed="1"/>
    <col min="16" max="16" width="7.7109375" style="212" hidden="1" customWidth="1"/>
    <col min="17" max="17" width="10.140625" hidden="1" customWidth="1"/>
    <col min="18" max="18" width="9.85546875" style="860" customWidth="1" collapsed="1"/>
    <col min="19" max="19" width="7.140625" style="695" customWidth="1"/>
    <col min="20" max="20" width="5.5703125" style="478" customWidth="1"/>
    <col min="21" max="24" width="8.7109375" style="210"/>
  </cols>
  <sheetData>
    <row r="1" spans="1:24" ht="15.75" customHeight="1">
      <c r="A1" s="1319" t="s">
        <v>200</v>
      </c>
      <c r="B1" s="1320"/>
      <c r="C1" s="1320"/>
      <c r="D1" s="1321"/>
      <c r="E1" s="1"/>
      <c r="F1" s="472" t="s">
        <v>0</v>
      </c>
      <c r="G1" s="503" t="s">
        <v>2</v>
      </c>
      <c r="H1" s="1323" t="s">
        <v>3</v>
      </c>
      <c r="I1" s="1323"/>
      <c r="J1" s="1323"/>
      <c r="K1" s="1323"/>
      <c r="L1" s="1323"/>
      <c r="M1" s="1324"/>
      <c r="N1" s="141" t="s">
        <v>1</v>
      </c>
      <c r="O1" s="467" t="s">
        <v>4</v>
      </c>
      <c r="P1" s="42" t="s">
        <v>132</v>
      </c>
      <c r="Q1" s="135" t="s">
        <v>133</v>
      </c>
      <c r="R1" s="419" t="s">
        <v>4</v>
      </c>
      <c r="S1" s="1045"/>
      <c r="T1" s="1046"/>
      <c r="V1" s="1015"/>
    </row>
    <row r="2" spans="1:24" s="7" customFormat="1" ht="15" customHeight="1" thickBot="1">
      <c r="A2" s="3"/>
      <c r="B2" s="4"/>
      <c r="C2" s="1325" t="s">
        <v>86</v>
      </c>
      <c r="D2" s="1326"/>
      <c r="E2" s="5" t="s">
        <v>5</v>
      </c>
      <c r="F2" s="473">
        <v>2014</v>
      </c>
      <c r="G2" s="504" t="s">
        <v>8</v>
      </c>
      <c r="H2" s="44" t="s">
        <v>9</v>
      </c>
      <c r="I2" s="45" t="s">
        <v>10</v>
      </c>
      <c r="J2" s="245" t="s">
        <v>11</v>
      </c>
      <c r="K2" s="245" t="s">
        <v>204</v>
      </c>
      <c r="L2" s="207" t="s">
        <v>121</v>
      </c>
      <c r="M2" s="43" t="s">
        <v>12</v>
      </c>
      <c r="N2" s="473" t="s">
        <v>7</v>
      </c>
      <c r="O2" s="468">
        <v>2011</v>
      </c>
      <c r="P2" s="46"/>
      <c r="Q2" s="136"/>
      <c r="R2" s="420">
        <v>2013</v>
      </c>
      <c r="S2" s="1045"/>
      <c r="T2" s="1046"/>
      <c r="U2" s="1016"/>
      <c r="V2" s="1016"/>
      <c r="W2" s="1016"/>
      <c r="X2" s="1016"/>
    </row>
    <row r="3" spans="1:24" ht="14" thickBot="1">
      <c r="A3" s="8" t="s">
        <v>13</v>
      </c>
      <c r="B3" s="9"/>
      <c r="C3" s="9"/>
      <c r="D3" s="9"/>
      <c r="E3" s="10">
        <v>1</v>
      </c>
      <c r="F3" s="157">
        <f>SUM(F5:F27)</f>
        <v>60147</v>
      </c>
      <c r="G3" s="495">
        <f t="shared" ref="G3:M3" si="0">SUM(G5:G27)</f>
        <v>56059</v>
      </c>
      <c r="H3" s="99">
        <f t="shared" si="0"/>
        <v>3500</v>
      </c>
      <c r="I3" s="52">
        <f t="shared" si="0"/>
        <v>147</v>
      </c>
      <c r="J3" s="246">
        <f t="shared" si="0"/>
        <v>171</v>
      </c>
      <c r="K3" s="246">
        <f>SUM(K5:K27)</f>
        <v>0</v>
      </c>
      <c r="L3" s="52">
        <f t="shared" si="0"/>
        <v>270</v>
      </c>
      <c r="M3" s="51">
        <f t="shared" si="0"/>
        <v>0</v>
      </c>
      <c r="N3" s="157">
        <f>SUM(N5:N27)</f>
        <v>0</v>
      </c>
      <c r="O3" s="404">
        <f>SUM(O5:O27)</f>
        <v>0</v>
      </c>
      <c r="P3" s="346">
        <f>IF(F3=0,0,O3/F3)</f>
        <v>0</v>
      </c>
      <c r="Q3" s="485">
        <f>SUM(Q5:Q27)</f>
        <v>0</v>
      </c>
      <c r="R3" s="1077">
        <f>SUM(R5:R27)</f>
        <v>58946.431929999992</v>
      </c>
    </row>
    <row r="4" spans="1:24" s="14" customFormat="1">
      <c r="A4" s="11" t="s">
        <v>14</v>
      </c>
      <c r="B4" s="12" t="s">
        <v>15</v>
      </c>
      <c r="C4" s="12"/>
      <c r="D4" s="12"/>
      <c r="E4" s="13">
        <v>2</v>
      </c>
      <c r="F4" s="158">
        <f t="shared" ref="F4:O4" si="1">SUM(F5:F15)</f>
        <v>36885</v>
      </c>
      <c r="G4" s="492">
        <f t="shared" si="1"/>
        <v>32944</v>
      </c>
      <c r="H4" s="758">
        <f t="shared" si="1"/>
        <v>3500</v>
      </c>
      <c r="I4" s="80">
        <f t="shared" si="1"/>
        <v>0</v>
      </c>
      <c r="J4" s="263">
        <f t="shared" si="1"/>
        <v>171</v>
      </c>
      <c r="K4" s="263">
        <f>SUM(K5:K15)</f>
        <v>0</v>
      </c>
      <c r="L4" s="80">
        <f t="shared" si="1"/>
        <v>270</v>
      </c>
      <c r="M4" s="81">
        <f t="shared" si="1"/>
        <v>0</v>
      </c>
      <c r="N4" s="158">
        <f>SUM(N5:N15)</f>
        <v>0</v>
      </c>
      <c r="O4" s="350">
        <f t="shared" si="1"/>
        <v>0</v>
      </c>
      <c r="P4" s="343">
        <f>IF(F4=0,0,O4/F4)</f>
        <v>0</v>
      </c>
      <c r="Q4" s="410">
        <f>SUM(Q5:Q15)</f>
        <v>0</v>
      </c>
      <c r="R4" s="57">
        <f>SUM(R5:R15)</f>
        <v>34806.541109999991</v>
      </c>
      <c r="S4" s="695"/>
      <c r="T4" s="478"/>
      <c r="U4" s="1010"/>
      <c r="V4" s="1010"/>
      <c r="W4" s="1010"/>
      <c r="X4" s="1010"/>
    </row>
    <row r="5" spans="1:24" s="40" customFormat="1">
      <c r="A5" s="36"/>
      <c r="B5" s="37"/>
      <c r="C5" s="37" t="s">
        <v>16</v>
      </c>
      <c r="D5" s="38" t="s">
        <v>17</v>
      </c>
      <c r="E5" s="39">
        <v>3</v>
      </c>
      <c r="F5" s="159">
        <f>SUM(G5:M5)</f>
        <v>24527</v>
      </c>
      <c r="G5" s="761">
        <v>22500</v>
      </c>
      <c r="H5" s="59">
        <v>1900</v>
      </c>
      <c r="I5" s="60"/>
      <c r="J5" s="248">
        <v>127</v>
      </c>
      <c r="K5" s="248"/>
      <c r="L5" s="60"/>
      <c r="M5" s="61"/>
      <c r="N5" s="159"/>
      <c r="O5" s="381"/>
      <c r="P5" s="363"/>
      <c r="Q5" s="726"/>
      <c r="R5" s="1175">
        <v>24633.124210000002</v>
      </c>
      <c r="S5" s="1017"/>
      <c r="T5" s="998"/>
      <c r="U5" s="847"/>
      <c r="V5" s="847"/>
      <c r="W5" s="847"/>
      <c r="X5" s="847"/>
    </row>
    <row r="6" spans="1:24" s="40" customFormat="1">
      <c r="A6" s="36"/>
      <c r="B6" s="37"/>
      <c r="C6" s="37"/>
      <c r="D6" s="38" t="s">
        <v>18</v>
      </c>
      <c r="E6" s="39">
        <v>4</v>
      </c>
      <c r="F6" s="159">
        <f t="shared" ref="F6:F45" si="2">SUM(G6:M6)</f>
        <v>1000</v>
      </c>
      <c r="G6" s="761">
        <v>1000</v>
      </c>
      <c r="H6" s="59"/>
      <c r="I6" s="60"/>
      <c r="J6" s="248"/>
      <c r="K6" s="248"/>
      <c r="L6" s="60"/>
      <c r="M6" s="61"/>
      <c r="N6" s="159"/>
      <c r="O6" s="381"/>
      <c r="P6" s="363"/>
      <c r="Q6" s="726"/>
      <c r="R6" s="1175">
        <v>1157.97649</v>
      </c>
      <c r="S6" s="1017"/>
      <c r="T6" s="998"/>
      <c r="U6" s="847"/>
      <c r="V6" s="847"/>
      <c r="W6" s="847"/>
      <c r="X6" s="847"/>
    </row>
    <row r="7" spans="1:24" s="40" customFormat="1">
      <c r="A7" s="36"/>
      <c r="B7" s="37"/>
      <c r="C7" s="37"/>
      <c r="D7" s="38" t="s">
        <v>19</v>
      </c>
      <c r="E7" s="39">
        <v>5</v>
      </c>
      <c r="F7" s="159">
        <f t="shared" si="2"/>
        <v>8799</v>
      </c>
      <c r="G7" s="761">
        <v>8090</v>
      </c>
      <c r="H7" s="59">
        <v>665</v>
      </c>
      <c r="I7" s="60"/>
      <c r="J7" s="248">
        <v>44</v>
      </c>
      <c r="K7" s="248"/>
      <c r="L7" s="60"/>
      <c r="M7" s="61"/>
      <c r="N7" s="159"/>
      <c r="O7" s="381"/>
      <c r="P7" s="363"/>
      <c r="Q7" s="726"/>
      <c r="R7" s="1175">
        <v>8859.9350399999985</v>
      </c>
      <c r="S7" s="1017"/>
      <c r="T7" s="998"/>
      <c r="U7" s="847"/>
      <c r="V7" s="847"/>
      <c r="W7" s="847"/>
      <c r="X7" s="847"/>
    </row>
    <row r="8" spans="1:24" s="40" customFormat="1">
      <c r="A8" s="36"/>
      <c r="B8" s="37"/>
      <c r="C8" s="37"/>
      <c r="D8" s="38" t="s">
        <v>20</v>
      </c>
      <c r="E8" s="39">
        <v>6</v>
      </c>
      <c r="F8" s="159">
        <f t="shared" si="2"/>
        <v>200</v>
      </c>
      <c r="G8" s="761">
        <v>120</v>
      </c>
      <c r="H8" s="59">
        <v>80</v>
      </c>
      <c r="I8" s="60"/>
      <c r="J8" s="248"/>
      <c r="K8" s="248"/>
      <c r="L8" s="60"/>
      <c r="M8" s="61"/>
      <c r="N8" s="159"/>
      <c r="O8" s="381"/>
      <c r="P8" s="363"/>
      <c r="Q8" s="271"/>
      <c r="R8" s="1175">
        <v>198.19098000000002</v>
      </c>
      <c r="S8" s="1017"/>
      <c r="T8" s="998"/>
      <c r="U8" s="847"/>
      <c r="V8" s="847"/>
      <c r="W8" s="847"/>
      <c r="X8" s="847"/>
    </row>
    <row r="9" spans="1:24" s="40" customFormat="1">
      <c r="A9" s="36"/>
      <c r="B9" s="37"/>
      <c r="C9" s="37"/>
      <c r="D9" s="38" t="s">
        <v>21</v>
      </c>
      <c r="E9" s="39">
        <v>7</v>
      </c>
      <c r="F9" s="159">
        <f t="shared" si="2"/>
        <v>65</v>
      </c>
      <c r="G9" s="761">
        <v>65</v>
      </c>
      <c r="H9" s="59"/>
      <c r="I9" s="60"/>
      <c r="J9" s="248"/>
      <c r="K9" s="248"/>
      <c r="L9" s="60"/>
      <c r="M9" s="61"/>
      <c r="N9" s="159"/>
      <c r="O9" s="381"/>
      <c r="P9" s="363"/>
      <c r="Q9" s="271"/>
      <c r="R9" s="1175">
        <v>62.745350000000002</v>
      </c>
      <c r="S9" s="1017"/>
      <c r="T9" s="998"/>
      <c r="U9" s="847"/>
      <c r="V9" s="847"/>
      <c r="W9" s="847"/>
      <c r="X9" s="847"/>
    </row>
    <row r="10" spans="1:24" s="40" customFormat="1">
      <c r="A10" s="36"/>
      <c r="B10" s="37"/>
      <c r="C10" s="37"/>
      <c r="D10" s="38" t="s">
        <v>22</v>
      </c>
      <c r="E10" s="39">
        <v>8</v>
      </c>
      <c r="F10" s="159">
        <f t="shared" si="2"/>
        <v>491</v>
      </c>
      <c r="G10" s="761">
        <v>196</v>
      </c>
      <c r="H10" s="59">
        <v>295</v>
      </c>
      <c r="I10" s="60"/>
      <c r="J10" s="248"/>
      <c r="K10" s="248"/>
      <c r="L10" s="60"/>
      <c r="M10" s="61"/>
      <c r="N10" s="159"/>
      <c r="O10" s="381"/>
      <c r="P10" s="363"/>
      <c r="Q10" s="271"/>
      <c r="R10" s="1175">
        <v>537.18918999999994</v>
      </c>
      <c r="S10" s="1017"/>
      <c r="T10" s="998"/>
      <c r="U10" s="847"/>
      <c r="V10" s="847"/>
      <c r="W10" s="847"/>
      <c r="X10" s="847"/>
    </row>
    <row r="11" spans="1:24" s="40" customFormat="1">
      <c r="A11" s="36"/>
      <c r="B11" s="37"/>
      <c r="C11" s="37"/>
      <c r="D11" s="38" t="s">
        <v>23</v>
      </c>
      <c r="E11" s="39">
        <v>9</v>
      </c>
      <c r="F11" s="159">
        <f t="shared" si="2"/>
        <v>540</v>
      </c>
      <c r="G11" s="761">
        <v>480</v>
      </c>
      <c r="H11" s="59">
        <v>60</v>
      </c>
      <c r="I11" s="60"/>
      <c r="J11" s="248"/>
      <c r="K11" s="248"/>
      <c r="L11" s="60"/>
      <c r="M11" s="61"/>
      <c r="N11" s="159"/>
      <c r="O11" s="381"/>
      <c r="P11" s="363"/>
      <c r="Q11" s="271"/>
      <c r="R11" s="1175">
        <v>538.53332999999998</v>
      </c>
      <c r="S11" s="1017"/>
      <c r="T11" s="998"/>
      <c r="U11" s="847"/>
      <c r="V11" s="847"/>
      <c r="W11" s="847"/>
      <c r="X11" s="847"/>
    </row>
    <row r="12" spans="1:24" s="40" customFormat="1">
      <c r="A12" s="36"/>
      <c r="B12" s="37"/>
      <c r="C12" s="37"/>
      <c r="D12" s="38" t="s">
        <v>24</v>
      </c>
      <c r="E12" s="39">
        <v>10</v>
      </c>
      <c r="F12" s="159">
        <f t="shared" si="2"/>
        <v>280</v>
      </c>
      <c r="G12" s="761">
        <v>280</v>
      </c>
      <c r="H12" s="59"/>
      <c r="I12" s="60"/>
      <c r="J12" s="248"/>
      <c r="K12" s="248"/>
      <c r="L12" s="60"/>
      <c r="M12" s="61"/>
      <c r="N12" s="159"/>
      <c r="O12" s="381"/>
      <c r="P12" s="363"/>
      <c r="Q12" s="271"/>
      <c r="R12" s="1175">
        <v>222.92479999999998</v>
      </c>
      <c r="S12" s="1017"/>
      <c r="T12" s="998"/>
      <c r="U12" s="847"/>
      <c r="V12" s="847"/>
      <c r="W12" s="847"/>
      <c r="X12" s="847"/>
    </row>
    <row r="13" spans="1:24" s="40" customFormat="1">
      <c r="A13" s="36"/>
      <c r="B13" s="37"/>
      <c r="C13" s="37"/>
      <c r="D13" s="38" t="s">
        <v>25</v>
      </c>
      <c r="E13" s="39">
        <v>11</v>
      </c>
      <c r="F13" s="159">
        <f t="shared" si="2"/>
        <v>138</v>
      </c>
      <c r="G13" s="761">
        <v>138</v>
      </c>
      <c r="H13" s="59"/>
      <c r="I13" s="60"/>
      <c r="J13" s="248"/>
      <c r="K13" s="248"/>
      <c r="L13" s="60"/>
      <c r="M13" s="61"/>
      <c r="N13" s="159"/>
      <c r="O13" s="381"/>
      <c r="P13" s="363"/>
      <c r="Q13" s="726"/>
      <c r="R13" s="1175">
        <v>137.6585</v>
      </c>
      <c r="S13" s="1017"/>
      <c r="T13" s="998"/>
      <c r="U13" s="847"/>
      <c r="V13" s="847"/>
      <c r="W13" s="847"/>
      <c r="X13" s="847"/>
    </row>
    <row r="14" spans="1:24" s="40" customFormat="1">
      <c r="A14" s="36"/>
      <c r="B14" s="37"/>
      <c r="C14" s="37"/>
      <c r="D14" s="38" t="s">
        <v>26</v>
      </c>
      <c r="E14" s="39">
        <v>12</v>
      </c>
      <c r="F14" s="159">
        <f t="shared" si="2"/>
        <v>0</v>
      </c>
      <c r="G14" s="761"/>
      <c r="H14" s="59"/>
      <c r="I14" s="60"/>
      <c r="J14" s="248"/>
      <c r="K14" s="248"/>
      <c r="L14" s="60"/>
      <c r="M14" s="61"/>
      <c r="N14" s="159"/>
      <c r="O14" s="381"/>
      <c r="P14" s="363"/>
      <c r="Q14" s="271"/>
      <c r="R14" s="1175">
        <v>0</v>
      </c>
      <c r="S14" s="1017"/>
      <c r="T14" s="998"/>
      <c r="U14" s="847"/>
      <c r="V14" s="847"/>
      <c r="W14" s="847"/>
      <c r="X14" s="847"/>
    </row>
    <row r="15" spans="1:24" s="40" customFormat="1">
      <c r="A15" s="36"/>
      <c r="B15" s="37"/>
      <c r="C15" s="38"/>
      <c r="D15" s="38" t="s">
        <v>27</v>
      </c>
      <c r="E15" s="39">
        <v>13</v>
      </c>
      <c r="F15" s="159">
        <f t="shared" si="2"/>
        <v>845</v>
      </c>
      <c r="G15" s="762">
        <v>75</v>
      </c>
      <c r="H15" s="59">
        <v>500</v>
      </c>
      <c r="I15" s="60"/>
      <c r="J15" s="248"/>
      <c r="K15" s="248"/>
      <c r="L15" s="60">
        <v>270</v>
      </c>
      <c r="M15" s="61"/>
      <c r="N15" s="159"/>
      <c r="O15" s="381"/>
      <c r="P15" s="363"/>
      <c r="Q15" s="271"/>
      <c r="R15" s="1175">
        <v>-1541.73678</v>
      </c>
      <c r="S15" s="1017"/>
      <c r="T15" s="998"/>
      <c r="U15" s="847"/>
      <c r="V15" s="847"/>
      <c r="W15" s="847"/>
      <c r="X15" s="847"/>
    </row>
    <row r="16" spans="1:24" s="14" customFormat="1">
      <c r="A16" s="11"/>
      <c r="B16" s="18" t="s">
        <v>28</v>
      </c>
      <c r="C16" s="16"/>
      <c r="D16" s="16"/>
      <c r="E16" s="17">
        <v>14</v>
      </c>
      <c r="F16" s="94">
        <f t="shared" si="2"/>
        <v>0</v>
      </c>
      <c r="G16" s="494"/>
      <c r="H16" s="64"/>
      <c r="I16" s="65"/>
      <c r="J16" s="249"/>
      <c r="K16" s="249"/>
      <c r="L16" s="65"/>
      <c r="M16" s="66"/>
      <c r="N16" s="94"/>
      <c r="O16" s="381"/>
      <c r="P16" s="363"/>
      <c r="Q16" s="486"/>
      <c r="R16" s="1176">
        <v>0</v>
      </c>
      <c r="S16" s="695"/>
      <c r="T16" s="478"/>
      <c r="U16" s="1010"/>
      <c r="V16" s="1010"/>
      <c r="W16" s="1010"/>
      <c r="X16" s="1010"/>
    </row>
    <row r="17" spans="1:24" s="14" customFormat="1">
      <c r="A17" s="11"/>
      <c r="B17" s="18" t="s">
        <v>30</v>
      </c>
      <c r="C17" s="16"/>
      <c r="D17" s="16"/>
      <c r="E17" s="17">
        <v>15</v>
      </c>
      <c r="F17" s="94">
        <f t="shared" si="2"/>
        <v>0</v>
      </c>
      <c r="G17" s="494"/>
      <c r="H17" s="64"/>
      <c r="I17" s="65"/>
      <c r="J17" s="249"/>
      <c r="K17" s="249"/>
      <c r="L17" s="65"/>
      <c r="M17" s="66"/>
      <c r="N17" s="94"/>
      <c r="O17" s="381"/>
      <c r="P17" s="363"/>
      <c r="Q17" s="486"/>
      <c r="R17" s="1176">
        <v>0</v>
      </c>
      <c r="S17" s="695"/>
      <c r="T17" s="478"/>
      <c r="U17" s="1010"/>
      <c r="V17" s="1010"/>
      <c r="W17" s="1010"/>
      <c r="X17" s="1010"/>
    </row>
    <row r="18" spans="1:24" s="14" customFormat="1">
      <c r="A18" s="11"/>
      <c r="B18" s="19" t="s">
        <v>32</v>
      </c>
      <c r="C18" s="20"/>
      <c r="D18" s="20"/>
      <c r="E18" s="21">
        <v>16</v>
      </c>
      <c r="F18" s="94">
        <f t="shared" si="2"/>
        <v>706</v>
      </c>
      <c r="G18" s="494">
        <v>706</v>
      </c>
      <c r="H18" s="64"/>
      <c r="I18" s="65"/>
      <c r="J18" s="249"/>
      <c r="K18" s="249"/>
      <c r="L18" s="65"/>
      <c r="M18" s="66"/>
      <c r="N18" s="94"/>
      <c r="O18" s="381"/>
      <c r="P18" s="363"/>
      <c r="Q18" s="486"/>
      <c r="R18" s="1176">
        <v>769</v>
      </c>
      <c r="S18" s="695"/>
      <c r="T18" s="478"/>
      <c r="U18" s="1010"/>
      <c r="V18" s="1010"/>
      <c r="W18" s="1010"/>
      <c r="X18" s="1010"/>
    </row>
    <row r="19" spans="1:24" s="14" customFormat="1">
      <c r="A19" s="11"/>
      <c r="B19" s="19" t="s">
        <v>34</v>
      </c>
      <c r="C19" s="20"/>
      <c r="D19" s="20"/>
      <c r="E19" s="21">
        <v>17</v>
      </c>
      <c r="F19" s="94">
        <f t="shared" si="2"/>
        <v>0</v>
      </c>
      <c r="G19" s="494"/>
      <c r="H19" s="64"/>
      <c r="I19" s="65"/>
      <c r="J19" s="249"/>
      <c r="K19" s="249"/>
      <c r="L19" s="65"/>
      <c r="M19" s="66"/>
      <c r="N19" s="94"/>
      <c r="O19" s="352"/>
      <c r="P19" s="345"/>
      <c r="Q19" s="486"/>
      <c r="R19" s="1176">
        <v>0</v>
      </c>
      <c r="S19" s="695"/>
      <c r="T19" s="478"/>
      <c r="U19" s="1010"/>
      <c r="V19" s="1010"/>
      <c r="W19" s="1010"/>
      <c r="X19" s="1010"/>
    </row>
    <row r="20" spans="1:24" s="14" customFormat="1">
      <c r="A20" s="11"/>
      <c r="B20" s="19" t="s">
        <v>36</v>
      </c>
      <c r="C20" s="19"/>
      <c r="D20" s="19"/>
      <c r="E20" s="21">
        <v>18</v>
      </c>
      <c r="F20" s="94">
        <f t="shared" si="2"/>
        <v>0</v>
      </c>
      <c r="G20" s="494"/>
      <c r="H20" s="64"/>
      <c r="I20" s="65"/>
      <c r="J20" s="249"/>
      <c r="K20" s="249"/>
      <c r="L20" s="65"/>
      <c r="M20" s="66"/>
      <c r="N20" s="94"/>
      <c r="O20" s="352"/>
      <c r="P20" s="345"/>
      <c r="Q20" s="486"/>
      <c r="R20" s="1176">
        <v>0</v>
      </c>
      <c r="S20" s="695"/>
      <c r="T20" s="478"/>
      <c r="U20" s="1010"/>
      <c r="V20" s="1010"/>
      <c r="W20" s="1010"/>
      <c r="X20" s="1010"/>
    </row>
    <row r="21" spans="1:24" s="537" customFormat="1">
      <c r="A21" s="525"/>
      <c r="B21" s="526" t="s">
        <v>158</v>
      </c>
      <c r="C21" s="526"/>
      <c r="D21" s="526"/>
      <c r="E21" s="527">
        <v>19</v>
      </c>
      <c r="F21" s="528">
        <f t="shared" si="2"/>
        <v>19500</v>
      </c>
      <c r="G21" s="763">
        <v>19500</v>
      </c>
      <c r="H21" s="541"/>
      <c r="I21" s="542"/>
      <c r="J21" s="543"/>
      <c r="K21" s="543"/>
      <c r="L21" s="542"/>
      <c r="M21" s="544"/>
      <c r="N21" s="528"/>
      <c r="O21" s="534"/>
      <c r="P21" s="535"/>
      <c r="Q21" s="615"/>
      <c r="R21" s="1176">
        <v>20107.926010000003</v>
      </c>
      <c r="S21" s="476"/>
      <c r="T21" s="488"/>
      <c r="U21" s="1020"/>
      <c r="V21" s="1020"/>
      <c r="W21" s="1020"/>
      <c r="X21" s="1020"/>
    </row>
    <row r="22" spans="1:24" s="14" customFormat="1">
      <c r="A22" s="11"/>
      <c r="B22" s="19" t="s">
        <v>40</v>
      </c>
      <c r="C22" s="19"/>
      <c r="D22" s="19"/>
      <c r="E22" s="21">
        <v>20</v>
      </c>
      <c r="F22" s="94">
        <f t="shared" si="2"/>
        <v>3056</v>
      </c>
      <c r="G22" s="764">
        <v>2909</v>
      </c>
      <c r="H22" s="48"/>
      <c r="I22" s="49">
        <v>147</v>
      </c>
      <c r="J22" s="258"/>
      <c r="K22" s="258"/>
      <c r="L22" s="49"/>
      <c r="M22" s="487"/>
      <c r="N22" s="94"/>
      <c r="O22" s="387"/>
      <c r="P22" s="363"/>
      <c r="Q22" s="486"/>
      <c r="R22" s="1176">
        <v>3262.9648099999999</v>
      </c>
      <c r="S22" s="695"/>
      <c r="T22" s="478"/>
      <c r="U22" s="1010"/>
      <c r="V22" s="1010"/>
      <c r="W22" s="1010"/>
      <c r="X22" s="1010"/>
    </row>
    <row r="23" spans="1:24" s="14" customFormat="1">
      <c r="A23" s="11"/>
      <c r="B23" s="19" t="s">
        <v>42</v>
      </c>
      <c r="C23" s="19"/>
      <c r="D23" s="19"/>
      <c r="E23" s="21">
        <v>21</v>
      </c>
      <c r="F23" s="94">
        <f t="shared" si="2"/>
        <v>0</v>
      </c>
      <c r="G23" s="494"/>
      <c r="H23" s="64"/>
      <c r="I23" s="65"/>
      <c r="J23" s="249"/>
      <c r="K23" s="249"/>
      <c r="L23" s="65"/>
      <c r="M23" s="66"/>
      <c r="N23" s="94"/>
      <c r="O23" s="352"/>
      <c r="P23" s="345"/>
      <c r="Q23" s="486"/>
      <c r="R23" s="1176">
        <v>0</v>
      </c>
      <c r="S23" s="695"/>
      <c r="T23" s="478"/>
      <c r="U23" s="1010"/>
      <c r="V23" s="1010"/>
      <c r="W23" s="1010"/>
      <c r="X23" s="1010"/>
    </row>
    <row r="24" spans="1:24" s="14" customFormat="1">
      <c r="A24" s="11"/>
      <c r="B24" s="19" t="s">
        <v>43</v>
      </c>
      <c r="C24" s="19"/>
      <c r="D24" s="19"/>
      <c r="E24" s="21">
        <v>22</v>
      </c>
      <c r="F24" s="94">
        <f t="shared" si="2"/>
        <v>0</v>
      </c>
      <c r="G24" s="494"/>
      <c r="H24" s="64"/>
      <c r="I24" s="65"/>
      <c r="J24" s="249"/>
      <c r="K24" s="249"/>
      <c r="L24" s="65"/>
      <c r="M24" s="66"/>
      <c r="N24" s="94"/>
      <c r="O24" s="381"/>
      <c r="P24" s="363"/>
      <c r="Q24" s="486"/>
      <c r="R24" s="1176">
        <v>0</v>
      </c>
      <c r="S24" s="695"/>
      <c r="T24" s="478"/>
      <c r="U24" s="1010"/>
      <c r="V24" s="1010"/>
      <c r="W24" s="1010"/>
      <c r="X24" s="1010"/>
    </row>
    <row r="25" spans="1:24" s="537" customFormat="1">
      <c r="A25" s="525"/>
      <c r="B25" s="526" t="s">
        <v>161</v>
      </c>
      <c r="C25" s="526"/>
      <c r="D25" s="526"/>
      <c r="E25" s="527">
        <v>23</v>
      </c>
      <c r="F25" s="528">
        <f t="shared" si="2"/>
        <v>0</v>
      </c>
      <c r="G25" s="540"/>
      <c r="H25" s="541"/>
      <c r="I25" s="542"/>
      <c r="J25" s="543"/>
      <c r="K25" s="543"/>
      <c r="L25" s="542"/>
      <c r="M25" s="544"/>
      <c r="N25" s="528"/>
      <c r="O25" s="534"/>
      <c r="P25" s="535"/>
      <c r="Q25" s="615"/>
      <c r="R25" s="1176">
        <v>0</v>
      </c>
      <c r="S25" s="476"/>
      <c r="T25" s="488"/>
      <c r="U25" s="1020"/>
      <c r="V25" s="1020"/>
      <c r="W25" s="1020"/>
      <c r="X25" s="1020"/>
    </row>
    <row r="26" spans="1:24" s="14" customFormat="1">
      <c r="A26" s="11"/>
      <c r="B26" s="19" t="s">
        <v>45</v>
      </c>
      <c r="C26" s="19"/>
      <c r="D26" s="19"/>
      <c r="E26" s="21">
        <v>24</v>
      </c>
      <c r="F26" s="94">
        <f t="shared" si="2"/>
        <v>0</v>
      </c>
      <c r="G26" s="494"/>
      <c r="H26" s="64"/>
      <c r="I26" s="65"/>
      <c r="J26" s="249"/>
      <c r="K26" s="249"/>
      <c r="L26" s="65"/>
      <c r="M26" s="66"/>
      <c r="N26" s="94"/>
      <c r="O26" s="352"/>
      <c r="P26" s="345"/>
      <c r="Q26" s="486"/>
      <c r="R26" s="1176">
        <v>0</v>
      </c>
      <c r="S26" s="695"/>
      <c r="T26" s="478"/>
      <c r="U26" s="1010"/>
      <c r="V26" s="1010"/>
      <c r="W26" s="1010"/>
      <c r="X26" s="1010"/>
    </row>
    <row r="27" spans="1:24" s="14" customFormat="1" ht="14" thickBot="1">
      <c r="A27" s="11"/>
      <c r="B27" s="18" t="s">
        <v>47</v>
      </c>
      <c r="C27" s="18"/>
      <c r="D27" s="18"/>
      <c r="E27" s="17">
        <v>25</v>
      </c>
      <c r="F27" s="94">
        <f t="shared" si="2"/>
        <v>0</v>
      </c>
      <c r="G27" s="494"/>
      <c r="H27" s="64"/>
      <c r="I27" s="65"/>
      <c r="J27" s="249"/>
      <c r="K27" s="249"/>
      <c r="L27" s="65"/>
      <c r="M27" s="66"/>
      <c r="N27" s="94"/>
      <c r="O27" s="352"/>
      <c r="P27" s="345"/>
      <c r="Q27" s="486"/>
      <c r="R27" s="1176">
        <v>0</v>
      </c>
      <c r="S27" s="695"/>
      <c r="T27" s="478"/>
      <c r="U27" s="1010"/>
      <c r="V27" s="1010"/>
      <c r="W27" s="1010"/>
      <c r="X27" s="1010"/>
    </row>
    <row r="28" spans="1:24" ht="14" thickBot="1">
      <c r="A28" s="22" t="s">
        <v>49</v>
      </c>
      <c r="B28" s="23"/>
      <c r="C28" s="23"/>
      <c r="D28" s="23"/>
      <c r="E28" s="10">
        <v>26</v>
      </c>
      <c r="F28" s="157">
        <f>SUM(F29:F45)</f>
        <v>60247</v>
      </c>
      <c r="G28" s="495">
        <f t="shared" ref="G28:M28" si="3">SUM(G29:G45)</f>
        <v>56159</v>
      </c>
      <c r="H28" s="99">
        <f t="shared" si="3"/>
        <v>3500</v>
      </c>
      <c r="I28" s="52">
        <f t="shared" si="3"/>
        <v>147</v>
      </c>
      <c r="J28" s="246">
        <f t="shared" si="3"/>
        <v>171</v>
      </c>
      <c r="K28" s="246">
        <f t="shared" si="3"/>
        <v>0</v>
      </c>
      <c r="L28" s="52">
        <f t="shared" si="3"/>
        <v>270</v>
      </c>
      <c r="M28" s="51">
        <f t="shared" si="3"/>
        <v>0</v>
      </c>
      <c r="N28" s="157">
        <f>SUM(N29:N45)</f>
        <v>0</v>
      </c>
      <c r="O28" s="404">
        <f>SUM(O29:O45)</f>
        <v>0</v>
      </c>
      <c r="P28" s="346">
        <f>IF(F28=0,0,O28/F28)</f>
        <v>0</v>
      </c>
      <c r="Q28" s="485">
        <f>SUM(Q29:Q45)</f>
        <v>0</v>
      </c>
      <c r="R28" s="1181">
        <v>59815.05833</v>
      </c>
    </row>
    <row r="29" spans="1:24" s="14" customFormat="1">
      <c r="A29" s="11" t="s">
        <v>14</v>
      </c>
      <c r="B29" s="16" t="s">
        <v>50</v>
      </c>
      <c r="C29" s="16"/>
      <c r="D29" s="16"/>
      <c r="E29" s="17">
        <v>27</v>
      </c>
      <c r="F29" s="94">
        <f t="shared" si="2"/>
        <v>32041</v>
      </c>
      <c r="G29" s="764">
        <v>32041</v>
      </c>
      <c r="H29" s="758"/>
      <c r="I29" s="80"/>
      <c r="J29" s="263"/>
      <c r="K29" s="263"/>
      <c r="L29" s="80"/>
      <c r="M29" s="81"/>
      <c r="N29" s="158"/>
      <c r="O29" s="389"/>
      <c r="P29" s="347"/>
      <c r="Q29" s="769"/>
      <c r="R29" s="1176">
        <v>32332</v>
      </c>
      <c r="S29" s="695"/>
      <c r="T29" s="478"/>
      <c r="U29" s="1010"/>
      <c r="V29" s="1010"/>
      <c r="W29" s="1010"/>
      <c r="X29" s="1010"/>
    </row>
    <row r="30" spans="1:24" s="14" customFormat="1">
      <c r="A30" s="11"/>
      <c r="B30" s="18" t="s">
        <v>28</v>
      </c>
      <c r="C30" s="18"/>
      <c r="D30" s="18"/>
      <c r="E30" s="17">
        <v>28</v>
      </c>
      <c r="F30" s="94">
        <f t="shared" si="2"/>
        <v>0</v>
      </c>
      <c r="G30" s="431"/>
      <c r="H30" s="100"/>
      <c r="I30" s="70"/>
      <c r="J30" s="250"/>
      <c r="K30" s="250"/>
      <c r="L30" s="70"/>
      <c r="M30" s="69"/>
      <c r="N30" s="405"/>
      <c r="O30" s="353"/>
      <c r="P30" s="347"/>
      <c r="Q30" s="770"/>
      <c r="R30" s="1176">
        <v>0</v>
      </c>
      <c r="S30" s="695"/>
      <c r="T30" s="478"/>
      <c r="U30" s="1010"/>
      <c r="V30" s="1010"/>
      <c r="W30" s="1010"/>
      <c r="X30" s="1010"/>
    </row>
    <row r="31" spans="1:24" s="14" customFormat="1">
      <c r="A31" s="11"/>
      <c r="B31" s="18" t="s">
        <v>30</v>
      </c>
      <c r="C31" s="18"/>
      <c r="D31" s="18"/>
      <c r="E31" s="17">
        <v>29</v>
      </c>
      <c r="F31" s="94">
        <f t="shared" si="2"/>
        <v>0</v>
      </c>
      <c r="G31" s="431"/>
      <c r="H31" s="100"/>
      <c r="I31" s="70"/>
      <c r="J31" s="250"/>
      <c r="K31" s="250"/>
      <c r="L31" s="70"/>
      <c r="M31" s="69"/>
      <c r="N31" s="405"/>
      <c r="O31" s="353"/>
      <c r="P31" s="347"/>
      <c r="Q31" s="770"/>
      <c r="R31" s="1176">
        <v>0</v>
      </c>
      <c r="S31" s="695"/>
      <c r="T31" s="478"/>
      <c r="U31" s="1010"/>
      <c r="V31" s="1010"/>
      <c r="W31" s="1010"/>
      <c r="X31" s="1010"/>
    </row>
    <row r="32" spans="1:24" s="14" customFormat="1">
      <c r="A32" s="11"/>
      <c r="B32" s="19" t="s">
        <v>32</v>
      </c>
      <c r="C32" s="20"/>
      <c r="D32" s="20"/>
      <c r="E32" s="21">
        <v>30</v>
      </c>
      <c r="F32" s="94">
        <f t="shared" si="2"/>
        <v>706</v>
      </c>
      <c r="G32" s="431">
        <f>G18</f>
        <v>706</v>
      </c>
      <c r="H32" s="100"/>
      <c r="I32" s="70"/>
      <c r="J32" s="250"/>
      <c r="K32" s="250"/>
      <c r="L32" s="70"/>
      <c r="M32" s="69"/>
      <c r="N32" s="405"/>
      <c r="O32" s="390"/>
      <c r="P32" s="364"/>
      <c r="Q32" s="770"/>
      <c r="R32" s="1176">
        <v>769</v>
      </c>
      <c r="S32" s="695"/>
      <c r="T32" s="478"/>
      <c r="U32" s="1010"/>
      <c r="V32" s="1010"/>
      <c r="W32" s="1010"/>
      <c r="X32" s="1010"/>
    </row>
    <row r="33" spans="1:24" s="14" customFormat="1">
      <c r="A33" s="11"/>
      <c r="B33" s="19" t="s">
        <v>34</v>
      </c>
      <c r="C33" s="19"/>
      <c r="D33" s="19"/>
      <c r="E33" s="21">
        <v>31</v>
      </c>
      <c r="F33" s="94">
        <f t="shared" si="2"/>
        <v>0</v>
      </c>
      <c r="G33" s="431"/>
      <c r="H33" s="100"/>
      <c r="I33" s="70"/>
      <c r="J33" s="250"/>
      <c r="K33" s="250"/>
      <c r="L33" s="70"/>
      <c r="M33" s="69"/>
      <c r="N33" s="405"/>
      <c r="O33" s="353"/>
      <c r="P33" s="347"/>
      <c r="Q33" s="770"/>
      <c r="R33" s="1176">
        <v>0</v>
      </c>
      <c r="S33" s="695"/>
      <c r="T33" s="478"/>
      <c r="U33" s="1010"/>
      <c r="V33" s="1010"/>
      <c r="W33" s="1010"/>
      <c r="X33" s="1010"/>
    </row>
    <row r="34" spans="1:24" s="14" customFormat="1">
      <c r="A34" s="11"/>
      <c r="B34" s="19" t="s">
        <v>52</v>
      </c>
      <c r="C34" s="19"/>
      <c r="D34" s="19"/>
      <c r="E34" s="21">
        <v>32</v>
      </c>
      <c r="F34" s="94">
        <f t="shared" si="2"/>
        <v>0</v>
      </c>
      <c r="G34" s="431"/>
      <c r="H34" s="100"/>
      <c r="I34" s="70"/>
      <c r="J34" s="250"/>
      <c r="K34" s="250"/>
      <c r="L34" s="70"/>
      <c r="M34" s="69"/>
      <c r="N34" s="405"/>
      <c r="O34" s="353"/>
      <c r="P34" s="347"/>
      <c r="Q34" s="770"/>
      <c r="R34" s="1176">
        <v>0</v>
      </c>
      <c r="S34" s="695"/>
      <c r="T34" s="478"/>
      <c r="U34" s="1010"/>
      <c r="V34" s="1010"/>
      <c r="W34" s="1010"/>
      <c r="X34" s="1010"/>
    </row>
    <row r="35" spans="1:24" s="14" customFormat="1">
      <c r="A35" s="11"/>
      <c r="B35" s="19" t="s">
        <v>36</v>
      </c>
      <c r="C35" s="19"/>
      <c r="D35" s="19"/>
      <c r="E35" s="21">
        <v>33</v>
      </c>
      <c r="F35" s="94">
        <f t="shared" si="2"/>
        <v>0</v>
      </c>
      <c r="G35" s="431"/>
      <c r="H35" s="100"/>
      <c r="I35" s="70"/>
      <c r="J35" s="250"/>
      <c r="K35" s="250"/>
      <c r="L35" s="70"/>
      <c r="M35" s="69"/>
      <c r="N35" s="405"/>
      <c r="O35" s="353"/>
      <c r="P35" s="347"/>
      <c r="Q35" s="770"/>
      <c r="R35" s="1176">
        <v>0</v>
      </c>
      <c r="S35" s="695"/>
      <c r="T35" s="478"/>
      <c r="U35" s="1010"/>
      <c r="V35" s="1010"/>
      <c r="W35" s="1010"/>
      <c r="X35" s="1010"/>
    </row>
    <row r="36" spans="1:24" s="537" customFormat="1">
      <c r="A36" s="525"/>
      <c r="B36" s="526" t="s">
        <v>158</v>
      </c>
      <c r="C36" s="526"/>
      <c r="D36" s="526"/>
      <c r="E36" s="527">
        <v>34</v>
      </c>
      <c r="F36" s="528">
        <f t="shared" si="2"/>
        <v>19500</v>
      </c>
      <c r="G36" s="546">
        <f>G21</f>
        <v>19500</v>
      </c>
      <c r="H36" s="530"/>
      <c r="I36" s="531"/>
      <c r="J36" s="532"/>
      <c r="K36" s="532"/>
      <c r="L36" s="531"/>
      <c r="M36" s="533"/>
      <c r="N36" s="529"/>
      <c r="O36" s="538"/>
      <c r="P36" s="623"/>
      <c r="Q36" s="771"/>
      <c r="R36" s="1176">
        <v>20107.926010000003</v>
      </c>
      <c r="S36" s="476"/>
      <c r="T36" s="488"/>
      <c r="U36" s="1020"/>
      <c r="V36" s="1020"/>
      <c r="W36" s="1020"/>
      <c r="X36" s="1020"/>
    </row>
    <row r="37" spans="1:24" s="14" customFormat="1">
      <c r="A37" s="11"/>
      <c r="B37" s="19" t="s">
        <v>54</v>
      </c>
      <c r="C37" s="19"/>
      <c r="D37" s="19"/>
      <c r="E37" s="21">
        <v>35</v>
      </c>
      <c r="F37" s="94">
        <f t="shared" si="2"/>
        <v>2909</v>
      </c>
      <c r="G37" s="764">
        <f>G22</f>
        <v>2909</v>
      </c>
      <c r="H37" s="759"/>
      <c r="I37" s="82"/>
      <c r="J37" s="215"/>
      <c r="K37" s="215"/>
      <c r="L37" s="82"/>
      <c r="M37" s="83"/>
      <c r="N37" s="405"/>
      <c r="O37" s="390"/>
      <c r="P37" s="364"/>
      <c r="Q37" s="770"/>
      <c r="R37" s="1176">
        <v>3262.9648099999999</v>
      </c>
      <c r="S37" s="695"/>
      <c r="T37" s="488"/>
      <c r="U37" s="1010"/>
      <c r="V37" s="1010"/>
      <c r="W37" s="1010"/>
      <c r="X37" s="1010"/>
    </row>
    <row r="38" spans="1:24" s="14" customFormat="1">
      <c r="A38" s="11"/>
      <c r="B38" s="19" t="s">
        <v>153</v>
      </c>
      <c r="C38" s="19"/>
      <c r="D38" s="19"/>
      <c r="E38" s="21">
        <v>36</v>
      </c>
      <c r="F38" s="94">
        <f t="shared" si="2"/>
        <v>406</v>
      </c>
      <c r="G38" s="765">
        <v>406</v>
      </c>
      <c r="H38" s="759"/>
      <c r="I38" s="82"/>
      <c r="J38" s="215"/>
      <c r="K38" s="215"/>
      <c r="L38" s="82"/>
      <c r="M38" s="83"/>
      <c r="N38" s="405"/>
      <c r="O38" s="390"/>
      <c r="P38" s="364"/>
      <c r="Q38" s="770"/>
      <c r="R38" s="1176">
        <v>158</v>
      </c>
      <c r="S38" s="695"/>
      <c r="T38" s="478"/>
      <c r="U38" s="1010"/>
      <c r="V38" s="1010"/>
      <c r="W38" s="1010"/>
      <c r="X38" s="1010"/>
    </row>
    <row r="39" spans="1:24" s="14" customFormat="1">
      <c r="A39" s="11"/>
      <c r="B39" s="19" t="s">
        <v>55</v>
      </c>
      <c r="C39" s="19"/>
      <c r="D39" s="19"/>
      <c r="E39" s="21">
        <v>37</v>
      </c>
      <c r="F39" s="94">
        <f t="shared" si="2"/>
        <v>0</v>
      </c>
      <c r="G39" s="765"/>
      <c r="H39" s="759"/>
      <c r="I39" s="82"/>
      <c r="J39" s="215"/>
      <c r="K39" s="215"/>
      <c r="L39" s="82"/>
      <c r="M39" s="83"/>
      <c r="N39" s="405"/>
      <c r="O39" s="390"/>
      <c r="P39" s="364"/>
      <c r="Q39" s="770"/>
      <c r="R39" s="1176">
        <v>0</v>
      </c>
      <c r="S39" s="695"/>
      <c r="T39" s="478"/>
      <c r="U39" s="1010"/>
      <c r="V39" s="1010"/>
      <c r="W39" s="1010"/>
      <c r="X39" s="1010"/>
    </row>
    <row r="40" spans="1:24" s="14" customFormat="1">
      <c r="A40" s="11"/>
      <c r="B40" s="19" t="s">
        <v>56</v>
      </c>
      <c r="C40" s="19"/>
      <c r="D40" s="19"/>
      <c r="E40" s="21">
        <v>38</v>
      </c>
      <c r="F40" s="94">
        <f t="shared" si="2"/>
        <v>0</v>
      </c>
      <c r="G40" s="765"/>
      <c r="H40" s="759"/>
      <c r="I40" s="82"/>
      <c r="J40" s="215"/>
      <c r="K40" s="215"/>
      <c r="L40" s="82"/>
      <c r="M40" s="83"/>
      <c r="N40" s="405"/>
      <c r="O40" s="390"/>
      <c r="P40" s="364"/>
      <c r="Q40" s="770"/>
      <c r="R40" s="1176">
        <v>0</v>
      </c>
      <c r="S40" s="695"/>
      <c r="T40" s="478"/>
      <c r="U40" s="1010"/>
      <c r="V40" s="1010"/>
      <c r="W40" s="1010"/>
      <c r="X40" s="1010"/>
    </row>
    <row r="41" spans="1:24" s="537" customFormat="1">
      <c r="A41" s="525"/>
      <c r="B41" s="526" t="s">
        <v>161</v>
      </c>
      <c r="C41" s="526"/>
      <c r="D41" s="526"/>
      <c r="E41" s="527">
        <v>39</v>
      </c>
      <c r="F41" s="528">
        <f t="shared" si="2"/>
        <v>0</v>
      </c>
      <c r="G41" s="766"/>
      <c r="H41" s="760"/>
      <c r="I41" s="628"/>
      <c r="J41" s="629"/>
      <c r="K41" s="629"/>
      <c r="L41" s="628"/>
      <c r="M41" s="627"/>
      <c r="N41" s="529"/>
      <c r="O41" s="630"/>
      <c r="P41" s="631"/>
      <c r="Q41" s="771"/>
      <c r="R41" s="1176">
        <v>0</v>
      </c>
      <c r="S41" s="476"/>
      <c r="T41" s="1020"/>
      <c r="U41" s="1020"/>
      <c r="V41" s="1020"/>
      <c r="W41" s="1020"/>
      <c r="X41" s="1020"/>
    </row>
    <row r="42" spans="1:24" s="14" customFormat="1">
      <c r="A42" s="11"/>
      <c r="B42" s="19" t="s">
        <v>57</v>
      </c>
      <c r="C42" s="19"/>
      <c r="D42" s="19"/>
      <c r="E42" s="21">
        <v>40</v>
      </c>
      <c r="F42" s="94">
        <f t="shared" si="2"/>
        <v>0</v>
      </c>
      <c r="G42" s="765"/>
      <c r="H42" s="759"/>
      <c r="I42" s="82"/>
      <c r="J42" s="215"/>
      <c r="K42" s="215"/>
      <c r="L42" s="82"/>
      <c r="M42" s="83"/>
      <c r="N42" s="405"/>
      <c r="O42" s="390"/>
      <c r="P42" s="364"/>
      <c r="Q42" s="770"/>
      <c r="R42" s="1176">
        <v>0</v>
      </c>
      <c r="S42" s="695"/>
      <c r="T42" s="478"/>
      <c r="U42" s="1010"/>
      <c r="V42" s="1010"/>
      <c r="W42" s="1010"/>
      <c r="X42" s="1010"/>
    </row>
    <row r="43" spans="1:24" s="14" customFormat="1">
      <c r="A43" s="11"/>
      <c r="B43" s="19" t="s">
        <v>58</v>
      </c>
      <c r="C43" s="19"/>
      <c r="D43" s="19"/>
      <c r="E43" s="21">
        <v>41</v>
      </c>
      <c r="F43" s="94">
        <f t="shared" si="2"/>
        <v>597</v>
      </c>
      <c r="G43" s="764">
        <v>597</v>
      </c>
      <c r="H43" s="759"/>
      <c r="I43" s="82"/>
      <c r="J43" s="215"/>
      <c r="K43" s="215"/>
      <c r="L43" s="82"/>
      <c r="M43" s="83"/>
      <c r="N43" s="405"/>
      <c r="O43" s="390"/>
      <c r="P43" s="364"/>
      <c r="Q43" s="770"/>
      <c r="R43" s="1176">
        <v>1045.3183899999999</v>
      </c>
      <c r="S43" s="695"/>
      <c r="T43" s="478"/>
      <c r="U43" s="1010"/>
      <c r="V43" s="1010"/>
      <c r="W43" s="1010"/>
      <c r="X43" s="1010"/>
    </row>
    <row r="44" spans="1:24" s="14" customFormat="1">
      <c r="A44" s="11"/>
      <c r="B44" s="19" t="s">
        <v>59</v>
      </c>
      <c r="C44" s="19"/>
      <c r="D44" s="19"/>
      <c r="E44" s="21">
        <v>42</v>
      </c>
      <c r="F44" s="94">
        <f>SUM(G44:M44)</f>
        <v>4088</v>
      </c>
      <c r="G44" s="509"/>
      <c r="H44" s="759">
        <f>H3</f>
        <v>3500</v>
      </c>
      <c r="I44" s="82">
        <v>147</v>
      </c>
      <c r="J44" s="215">
        <f>J3</f>
        <v>171</v>
      </c>
      <c r="K44" s="215"/>
      <c r="L44" s="82">
        <f>L3</f>
        <v>270</v>
      </c>
      <c r="M44" s="83"/>
      <c r="N44" s="405"/>
      <c r="O44" s="390"/>
      <c r="P44" s="364"/>
      <c r="Q44" s="770"/>
      <c r="R44" s="1176">
        <v>2139.8491200000003</v>
      </c>
      <c r="S44" s="695"/>
      <c r="T44" s="478"/>
      <c r="U44" s="1010"/>
      <c r="V44" s="1010"/>
      <c r="W44" s="1010"/>
      <c r="X44" s="1010"/>
    </row>
    <row r="45" spans="1:24" s="14" customFormat="1" ht="14" thickBot="1">
      <c r="A45" s="24"/>
      <c r="B45" s="25" t="s">
        <v>47</v>
      </c>
      <c r="C45" s="25"/>
      <c r="D45" s="25"/>
      <c r="E45" s="26">
        <v>43</v>
      </c>
      <c r="F45" s="160">
        <f t="shared" si="2"/>
        <v>0</v>
      </c>
      <c r="G45" s="432"/>
      <c r="H45" s="134"/>
      <c r="I45" s="74"/>
      <c r="J45" s="251"/>
      <c r="K45" s="251"/>
      <c r="L45" s="74"/>
      <c r="M45" s="73"/>
      <c r="N45" s="160"/>
      <c r="O45" s="354"/>
      <c r="P45" s="348"/>
      <c r="Q45" s="486"/>
      <c r="R45" s="1177">
        <v>0</v>
      </c>
      <c r="S45" s="695"/>
      <c r="T45" s="478"/>
      <c r="U45" s="1010"/>
      <c r="V45" s="1010"/>
      <c r="W45" s="1010"/>
      <c r="X45" s="1010"/>
    </row>
    <row r="46" spans="1:24" s="14" customFormat="1" ht="12.75" hidden="1" customHeight="1" thickBot="1">
      <c r="A46" s="27" t="s">
        <v>60</v>
      </c>
      <c r="B46" s="28"/>
      <c r="C46" s="28"/>
      <c r="D46" s="28"/>
      <c r="E46" s="17">
        <v>44</v>
      </c>
      <c r="F46" s="161">
        <f>F29+F34+F38+F43+F44+F45-F4-F27</f>
        <v>247</v>
      </c>
      <c r="G46" s="510">
        <f>G29+G34+G38+G43+G45-G4-G27</f>
        <v>100</v>
      </c>
      <c r="H46" s="77">
        <f>H29+H34+H38+H43+H44+H45-H4-H27</f>
        <v>0</v>
      </c>
      <c r="I46" s="261">
        <f>I29+I34+I38+I43+I44+I45-I4-I27</f>
        <v>147</v>
      </c>
      <c r="J46" s="261">
        <f>J29+J34+J38+J43+J44+J45-J4-J27</f>
        <v>0</v>
      </c>
      <c r="K46" s="77">
        <f>K29+K34+K38+K43+K44+K45-K4-K27</f>
        <v>0</v>
      </c>
      <c r="L46" s="261"/>
      <c r="M46" s="77">
        <f>M29+M34+M38+M43+M44+M45-M4-M27</f>
        <v>0</v>
      </c>
      <c r="N46" s="161">
        <f>N29+N34+N38+N43+N44+N45+-N4-N27</f>
        <v>0</v>
      </c>
      <c r="O46" s="355">
        <f>O29+O34+O38+O43+O44+O45-O4-O27</f>
        <v>0</v>
      </c>
      <c r="P46" s="349"/>
      <c r="Q46" s="140">
        <f>Q29+Q34+Q38+Q43+Q44+Q45-Q4-Q27</f>
        <v>0</v>
      </c>
      <c r="R46" s="1227">
        <f>R29+R34+R38+R43+R44+R45-R4-R27</f>
        <v>868.62640000000829</v>
      </c>
      <c r="S46" s="695"/>
      <c r="T46" s="478"/>
      <c r="U46" s="1010"/>
      <c r="V46" s="1010"/>
      <c r="W46" s="1010"/>
      <c r="X46" s="1010"/>
    </row>
    <row r="47" spans="1:24" ht="14" thickBot="1">
      <c r="A47" s="22" t="s">
        <v>61</v>
      </c>
      <c r="B47" s="23"/>
      <c r="C47" s="23"/>
      <c r="D47" s="23"/>
      <c r="E47" s="10">
        <v>45</v>
      </c>
      <c r="F47" s="157">
        <f>F28-F3</f>
        <v>100</v>
      </c>
      <c r="G47" s="495">
        <f t="shared" ref="G47:O47" si="4">G28-G3</f>
        <v>100</v>
      </c>
      <c r="H47" s="99">
        <f t="shared" si="4"/>
        <v>0</v>
      </c>
      <c r="I47" s="52">
        <f t="shared" si="4"/>
        <v>0</v>
      </c>
      <c r="J47" s="246">
        <f t="shared" si="4"/>
        <v>0</v>
      </c>
      <c r="K47" s="246">
        <f>K28-K3</f>
        <v>0</v>
      </c>
      <c r="L47" s="52">
        <f t="shared" si="4"/>
        <v>0</v>
      </c>
      <c r="M47" s="51">
        <f t="shared" si="4"/>
        <v>0</v>
      </c>
      <c r="N47" s="157">
        <f>N28-N3</f>
        <v>0</v>
      </c>
      <c r="O47" s="404">
        <f t="shared" si="4"/>
        <v>0</v>
      </c>
      <c r="P47" s="346"/>
      <c r="Q47" s="772">
        <f>Q28-Q3</f>
        <v>0</v>
      </c>
      <c r="R47" s="1077">
        <f>R28-R3</f>
        <v>868.62640000000829</v>
      </c>
    </row>
    <row r="48" spans="1:24">
      <c r="A48" s="29"/>
      <c r="B48" s="29"/>
      <c r="C48" s="29"/>
      <c r="D48" s="29"/>
      <c r="E48" s="1306" t="s">
        <v>207</v>
      </c>
      <c r="F48" s="1307"/>
      <c r="G48" s="1307"/>
      <c r="H48" s="1299">
        <v>6113</v>
      </c>
      <c r="I48" s="1299">
        <v>2550</v>
      </c>
      <c r="J48" s="1299">
        <v>93</v>
      </c>
      <c r="K48" s="1299">
        <v>595</v>
      </c>
      <c r="L48" s="1299">
        <v>712</v>
      </c>
      <c r="M48" s="1299"/>
    </row>
    <row r="49" spans="1:24" s="29" customFormat="1" ht="11">
      <c r="E49" s="30"/>
      <c r="G49" s="34"/>
      <c r="H49" s="198"/>
      <c r="I49" s="34"/>
      <c r="J49" s="34"/>
      <c r="K49" s="34"/>
      <c r="L49" s="34"/>
      <c r="M49" s="34"/>
      <c r="N49" s="34"/>
      <c r="O49" s="34"/>
      <c r="P49" s="212"/>
      <c r="R49" s="34"/>
      <c r="S49" s="695"/>
      <c r="T49" s="478"/>
      <c r="U49" s="881"/>
      <c r="V49" s="881"/>
      <c r="W49" s="881"/>
      <c r="X49" s="881"/>
    </row>
    <row r="50" spans="1:24" s="34" customFormat="1" ht="11">
      <c r="A50" s="31"/>
      <c r="B50" s="31"/>
      <c r="C50" s="31"/>
      <c r="D50" s="31"/>
      <c r="E50" s="33"/>
      <c r="F50" s="29"/>
      <c r="H50" s="198"/>
      <c r="P50" s="212"/>
      <c r="S50" s="695"/>
      <c r="T50" s="478"/>
      <c r="U50" s="449"/>
      <c r="V50" s="449"/>
      <c r="W50" s="449"/>
      <c r="X50" s="449"/>
    </row>
    <row r="53" spans="1:24" s="34" customFormat="1" ht="11.25" hidden="1" customHeight="1">
      <c r="B53" s="653" t="s">
        <v>164</v>
      </c>
      <c r="C53" s="276"/>
      <c r="D53" s="276"/>
      <c r="E53" s="690"/>
      <c r="F53" s="668"/>
      <c r="G53" s="276"/>
      <c r="H53" s="276">
        <v>712</v>
      </c>
      <c r="I53" s="276"/>
      <c r="J53" s="276"/>
      <c r="K53" s="276"/>
      <c r="L53" s="276"/>
      <c r="M53" s="276"/>
      <c r="N53" s="276"/>
      <c r="O53" s="687"/>
      <c r="P53" s="682"/>
      <c r="Q53" s="672" t="e">
        <f>O53/titl!$H$16*12</f>
        <v>#DIV/0!</v>
      </c>
      <c r="S53" s="695"/>
      <c r="T53" s="478"/>
      <c r="U53" s="449"/>
      <c r="V53" s="449"/>
      <c r="W53" s="449"/>
      <c r="X53" s="449"/>
    </row>
    <row r="54" spans="1:24" s="34" customFormat="1" ht="11.25" hidden="1" customHeight="1">
      <c r="B54" s="691" t="s">
        <v>165</v>
      </c>
      <c r="C54" s="192"/>
      <c r="D54" s="192"/>
      <c r="E54" s="692"/>
      <c r="F54" s="669"/>
      <c r="G54" s="192"/>
      <c r="H54" s="192"/>
      <c r="I54" s="192"/>
      <c r="J54" s="192"/>
      <c r="K54" s="192"/>
      <c r="L54" s="192"/>
      <c r="M54" s="192"/>
      <c r="N54" s="192"/>
      <c r="O54" s="466">
        <f>O43+O45-O53</f>
        <v>0</v>
      </c>
      <c r="P54" s="683"/>
      <c r="Q54" s="673" t="e">
        <f>O54/titl!$H$16*12</f>
        <v>#DIV/0!</v>
      </c>
      <c r="S54" s="695"/>
      <c r="T54" s="478"/>
      <c r="U54" s="449"/>
      <c r="V54" s="449"/>
      <c r="W54" s="449"/>
      <c r="X54" s="449"/>
    </row>
    <row r="55" spans="1:24" s="34" customFormat="1" ht="11.25" hidden="1" customHeight="1">
      <c r="B55" s="691" t="s">
        <v>166</v>
      </c>
      <c r="C55" s="192"/>
      <c r="D55" s="192"/>
      <c r="E55" s="692"/>
      <c r="F55" s="669"/>
      <c r="G55" s="192"/>
      <c r="H55" s="192"/>
      <c r="I55" s="192"/>
      <c r="J55" s="192"/>
      <c r="K55" s="192"/>
      <c r="L55" s="192"/>
      <c r="M55" s="192"/>
      <c r="N55" s="192"/>
      <c r="O55" s="84"/>
      <c r="P55" s="683"/>
      <c r="Q55" s="673" t="e">
        <f>O55/titl!$H$16*12</f>
        <v>#DIV/0!</v>
      </c>
      <c r="S55" s="695"/>
      <c r="T55" s="478"/>
      <c r="U55" s="449"/>
      <c r="V55" s="449"/>
      <c r="W55" s="449"/>
      <c r="X55" s="449"/>
    </row>
    <row r="56" spans="1:24" s="34" customFormat="1" ht="11.25" hidden="1" customHeight="1">
      <c r="B56" s="691" t="s">
        <v>167</v>
      </c>
      <c r="C56" s="192"/>
      <c r="D56" s="192"/>
      <c r="E56" s="692"/>
      <c r="F56" s="669"/>
      <c r="G56" s="192"/>
      <c r="H56" s="192"/>
      <c r="I56" s="192"/>
      <c r="J56" s="192"/>
      <c r="K56" s="192"/>
      <c r="L56" s="192"/>
      <c r="M56" s="192"/>
      <c r="N56" s="192"/>
      <c r="O56" s="466">
        <f>O54+O55</f>
        <v>0</v>
      </c>
      <c r="P56" s="683"/>
      <c r="Q56" s="673" t="e">
        <f>O56/titl!$H$16*12</f>
        <v>#DIV/0!</v>
      </c>
      <c r="S56" s="695"/>
      <c r="T56" s="478"/>
      <c r="U56" s="449"/>
      <c r="V56" s="449"/>
      <c r="W56" s="449"/>
      <c r="X56" s="449"/>
    </row>
    <row r="57" spans="1:24" s="34" customFormat="1" ht="12" hidden="1" customHeight="1" thickBot="1">
      <c r="B57" s="693" t="s">
        <v>168</v>
      </c>
      <c r="C57" s="671"/>
      <c r="D57" s="671"/>
      <c r="E57" s="694"/>
      <c r="F57" s="670"/>
      <c r="G57" s="671"/>
      <c r="H57" s="671"/>
      <c r="I57" s="671"/>
      <c r="J57" s="671"/>
      <c r="K57" s="671"/>
      <c r="L57" s="671"/>
      <c r="M57" s="671"/>
      <c r="N57" s="671"/>
      <c r="O57" s="686">
        <f>O56*4%</f>
        <v>0</v>
      </c>
      <c r="P57" s="679"/>
      <c r="Q57" s="674" t="e">
        <f>O57/titl!$H$16*12</f>
        <v>#DIV/0!</v>
      </c>
      <c r="S57" s="695"/>
      <c r="T57" s="478"/>
      <c r="U57" s="449"/>
      <c r="V57" s="449"/>
      <c r="W57" s="449"/>
      <c r="X57" s="449"/>
    </row>
  </sheetData>
  <mergeCells count="3">
    <mergeCell ref="A1:D1"/>
    <mergeCell ref="H1:M1"/>
    <mergeCell ref="C2:D2"/>
  </mergeCells>
  <phoneticPr fontId="0" type="noConversion"/>
  <printOptions horizontalCentered="1" verticalCentered="1"/>
  <pageMargins left="0.43307086614173229" right="0.27559055118110237" top="0.47244094488188981" bottom="0.35433070866141736" header="0.19685039370078741" footer="0.27559055118110237"/>
  <pageSetup paperSize="9" scale="90" orientation="landscape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showGridLines="0" workbookViewId="0">
      <pane ySplit="3" topLeftCell="A4" activePane="bottomLeft" state="frozen"/>
      <selection activeCell="R46" sqref="R46"/>
      <selection pane="bottomLeft" activeCell="X41" sqref="X41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6" width="8.7109375" style="29" bestFit="1" customWidth="1"/>
    <col min="7" max="7" width="8.7109375" style="34" bestFit="1" customWidth="1"/>
    <col min="8" max="8" width="7.7109375" style="34" customWidth="1"/>
    <col min="9" max="9" width="8.5703125" style="34" customWidth="1"/>
    <col min="10" max="11" width="7.140625" style="34" customWidth="1"/>
    <col min="12" max="12" width="8" style="34" customWidth="1"/>
    <col min="13" max="13" width="8.140625" style="34" customWidth="1"/>
    <col min="14" max="14" width="9.42578125" style="34" hidden="1" customWidth="1"/>
    <col min="15" max="15" width="11.42578125" style="34" hidden="1" customWidth="1" collapsed="1"/>
    <col min="16" max="16" width="8" style="334" hidden="1" customWidth="1"/>
    <col min="17" max="17" width="9.85546875" style="334" hidden="1" customWidth="1"/>
    <col min="18" max="18" width="9.5703125" style="198" bestFit="1" customWidth="1" collapsed="1"/>
    <col min="19" max="19" width="7.140625" style="695" customWidth="1"/>
    <col min="20" max="20" width="7.28515625" style="478" customWidth="1"/>
    <col min="21" max="24" width="8.7109375" style="210"/>
  </cols>
  <sheetData>
    <row r="1" spans="1:24" ht="15.75" customHeight="1">
      <c r="A1" s="1319" t="s">
        <v>200</v>
      </c>
      <c r="B1" s="1320"/>
      <c r="C1" s="1320"/>
      <c r="D1" s="1321"/>
      <c r="E1" s="1"/>
      <c r="F1" s="472" t="s">
        <v>0</v>
      </c>
      <c r="G1" s="503" t="s">
        <v>2</v>
      </c>
      <c r="H1" s="1323" t="s">
        <v>3</v>
      </c>
      <c r="I1" s="1323"/>
      <c r="J1" s="1323"/>
      <c r="K1" s="1323"/>
      <c r="L1" s="1323"/>
      <c r="M1" s="1324"/>
      <c r="N1" s="141" t="s">
        <v>1</v>
      </c>
      <c r="O1" s="467" t="s">
        <v>4</v>
      </c>
      <c r="P1" s="42" t="s">
        <v>132</v>
      </c>
      <c r="Q1" s="42" t="s">
        <v>133</v>
      </c>
      <c r="R1" s="419" t="s">
        <v>4</v>
      </c>
      <c r="S1" s="1078"/>
      <c r="T1" s="1046"/>
      <c r="V1" s="1015"/>
    </row>
    <row r="2" spans="1:24" s="7" customFormat="1" ht="15" customHeight="1" thickBot="1">
      <c r="A2" s="3"/>
      <c r="B2" s="4"/>
      <c r="C2" s="1325" t="s">
        <v>87</v>
      </c>
      <c r="D2" s="1326"/>
      <c r="E2" s="5" t="s">
        <v>5</v>
      </c>
      <c r="F2" s="473">
        <v>2014</v>
      </c>
      <c r="G2" s="504" t="s">
        <v>8</v>
      </c>
      <c r="H2" s="44" t="s">
        <v>9</v>
      </c>
      <c r="I2" s="45" t="s">
        <v>10</v>
      </c>
      <c r="J2" s="245" t="s">
        <v>11</v>
      </c>
      <c r="K2" s="245" t="s">
        <v>204</v>
      </c>
      <c r="L2" s="207" t="s">
        <v>121</v>
      </c>
      <c r="M2" s="43" t="s">
        <v>12</v>
      </c>
      <c r="N2" s="473" t="s">
        <v>7</v>
      </c>
      <c r="O2" s="468">
        <v>2011</v>
      </c>
      <c r="P2" s="46"/>
      <c r="Q2" s="46"/>
      <c r="R2" s="420">
        <v>2013</v>
      </c>
      <c r="S2" s="1078"/>
      <c r="T2" s="1046"/>
      <c r="U2" s="1016"/>
      <c r="V2" s="1016"/>
      <c r="W2" s="1016"/>
      <c r="X2" s="1016"/>
    </row>
    <row r="3" spans="1:24" ht="14" thickBot="1">
      <c r="A3" s="8" t="s">
        <v>13</v>
      </c>
      <c r="B3" s="9"/>
      <c r="C3" s="9"/>
      <c r="D3" s="9"/>
      <c r="E3" s="10">
        <v>1</v>
      </c>
      <c r="F3" s="157">
        <f>F4+SUM(F16:F27)</f>
        <v>278010</v>
      </c>
      <c r="G3" s="495">
        <f t="shared" ref="G3:M3" si="0">SUM(G5:G27)</f>
        <v>155344</v>
      </c>
      <c r="H3" s="99">
        <f t="shared" si="0"/>
        <v>0</v>
      </c>
      <c r="I3" s="52">
        <f t="shared" si="0"/>
        <v>122286</v>
      </c>
      <c r="J3" s="246">
        <f t="shared" si="0"/>
        <v>300</v>
      </c>
      <c r="K3" s="246">
        <f>SUM(K5:K27)</f>
        <v>0</v>
      </c>
      <c r="L3" s="52">
        <f t="shared" si="0"/>
        <v>80</v>
      </c>
      <c r="M3" s="51">
        <f t="shared" si="0"/>
        <v>0</v>
      </c>
      <c r="N3" s="157">
        <f>SUM(N5:N27)</f>
        <v>0</v>
      </c>
      <c r="O3" s="404">
        <f>SUM(O5:O27)</f>
        <v>0</v>
      </c>
      <c r="P3" s="346">
        <f>IF(F3=0,0,O3/F3)</f>
        <v>0</v>
      </c>
      <c r="Q3" s="53">
        <f>SUM(Q5:Q27)</f>
        <v>0</v>
      </c>
      <c r="R3" s="1077">
        <f>SUM(R5:R27)</f>
        <v>273883.48661000002</v>
      </c>
    </row>
    <row r="4" spans="1:24" s="14" customFormat="1">
      <c r="A4" s="11" t="s">
        <v>14</v>
      </c>
      <c r="B4" s="12" t="s">
        <v>15</v>
      </c>
      <c r="C4" s="12"/>
      <c r="D4" s="12"/>
      <c r="E4" s="13">
        <v>2</v>
      </c>
      <c r="F4" s="158">
        <f t="shared" ref="F4:O4" si="1">SUM(F5:F15)</f>
        <v>18610</v>
      </c>
      <c r="G4" s="492">
        <f t="shared" si="1"/>
        <v>17430</v>
      </c>
      <c r="H4" s="87">
        <f t="shared" si="1"/>
        <v>0</v>
      </c>
      <c r="I4" s="87">
        <f t="shared" si="1"/>
        <v>800</v>
      </c>
      <c r="J4" s="87">
        <f t="shared" si="1"/>
        <v>300</v>
      </c>
      <c r="K4" s="87">
        <f>SUM(K5:K15)</f>
        <v>0</v>
      </c>
      <c r="L4" s="87">
        <f t="shared" si="1"/>
        <v>80</v>
      </c>
      <c r="M4" s="87">
        <f t="shared" si="1"/>
        <v>0</v>
      </c>
      <c r="N4" s="158">
        <f>SUM(N5:N15)</f>
        <v>0</v>
      </c>
      <c r="O4" s="350">
        <f t="shared" si="1"/>
        <v>0</v>
      </c>
      <c r="P4" s="343">
        <f>IF(F4=0,0,O4/F4)</f>
        <v>0</v>
      </c>
      <c r="Q4" s="57">
        <f>SUM(Q5:Q15)</f>
        <v>0</v>
      </c>
      <c r="R4" s="57">
        <f>SUM(R5:R15)</f>
        <v>16906.003809999998</v>
      </c>
      <c r="S4" s="695"/>
      <c r="T4" s="478"/>
      <c r="U4" s="1010"/>
      <c r="V4" s="1010"/>
      <c r="W4" s="1010"/>
      <c r="X4" s="1010"/>
    </row>
    <row r="5" spans="1:24" s="40" customFormat="1">
      <c r="A5" s="36"/>
      <c r="B5" s="37"/>
      <c r="C5" s="37" t="s">
        <v>16</v>
      </c>
      <c r="D5" s="38" t="s">
        <v>17</v>
      </c>
      <c r="E5" s="39">
        <v>3</v>
      </c>
      <c r="F5" s="159">
        <f>SUM(G5:M5)</f>
        <v>7430</v>
      </c>
      <c r="G5" s="1002">
        <v>7130</v>
      </c>
      <c r="H5" s="59"/>
      <c r="I5" s="60"/>
      <c r="J5" s="248">
        <v>300</v>
      </c>
      <c r="K5" s="248"/>
      <c r="L5" s="60"/>
      <c r="M5" s="61"/>
      <c r="N5" s="159"/>
      <c r="O5" s="352"/>
      <c r="P5" s="361"/>
      <c r="Q5" s="722"/>
      <c r="R5" s="1178">
        <v>6150.2222099999999</v>
      </c>
      <c r="S5" s="1017"/>
      <c r="T5" s="998"/>
      <c r="U5" s="847"/>
      <c r="V5" s="847"/>
      <c r="W5" s="847"/>
      <c r="X5" s="847"/>
    </row>
    <row r="6" spans="1:24" s="40" customFormat="1">
      <c r="A6" s="36"/>
      <c r="B6" s="37"/>
      <c r="C6" s="37"/>
      <c r="D6" s="38" t="s">
        <v>18</v>
      </c>
      <c r="E6" s="39">
        <v>4</v>
      </c>
      <c r="F6" s="159">
        <f>SUM(G6:M6)</f>
        <v>250</v>
      </c>
      <c r="G6" s="1002">
        <v>250</v>
      </c>
      <c r="H6" s="59"/>
      <c r="I6" s="60"/>
      <c r="J6" s="248"/>
      <c r="K6" s="248"/>
      <c r="L6" s="60"/>
      <c r="M6" s="61"/>
      <c r="N6" s="159"/>
      <c r="O6" s="352"/>
      <c r="P6" s="361"/>
      <c r="Q6" s="722"/>
      <c r="R6" s="1178">
        <v>242.5</v>
      </c>
      <c r="S6" s="1017"/>
      <c r="T6" s="998"/>
      <c r="U6" s="847"/>
      <c r="V6" s="847"/>
      <c r="W6" s="847"/>
      <c r="X6" s="847"/>
    </row>
    <row r="7" spans="1:24" s="40" customFormat="1">
      <c r="A7" s="36"/>
      <c r="B7" s="37"/>
      <c r="C7" s="37"/>
      <c r="D7" s="38" t="s">
        <v>19</v>
      </c>
      <c r="E7" s="39">
        <v>5</v>
      </c>
      <c r="F7" s="159">
        <f t="shared" ref="F7:F45" si="2">SUM(G7:M7)</f>
        <v>2460</v>
      </c>
      <c r="G7" s="1002">
        <v>2460</v>
      </c>
      <c r="H7" s="59"/>
      <c r="I7" s="60"/>
      <c r="J7" s="248"/>
      <c r="K7" s="248"/>
      <c r="L7" s="201"/>
      <c r="M7" s="61"/>
      <c r="N7" s="159"/>
      <c r="O7" s="352"/>
      <c r="P7" s="361"/>
      <c r="Q7" s="722"/>
      <c r="R7" s="1178">
        <v>2179.5366899999999</v>
      </c>
      <c r="S7" s="1017"/>
      <c r="T7" s="998"/>
      <c r="U7" s="847"/>
      <c r="V7" s="847"/>
      <c r="W7" s="847"/>
      <c r="X7" s="847"/>
    </row>
    <row r="8" spans="1:24" s="40" customFormat="1">
      <c r="A8" s="36"/>
      <c r="B8" s="37"/>
      <c r="C8" s="37"/>
      <c r="D8" s="38" t="s">
        <v>20</v>
      </c>
      <c r="E8" s="39">
        <v>6</v>
      </c>
      <c r="F8" s="159">
        <f t="shared" si="2"/>
        <v>0</v>
      </c>
      <c r="G8" s="1002"/>
      <c r="H8" s="59"/>
      <c r="I8" s="60"/>
      <c r="J8" s="248"/>
      <c r="K8" s="248"/>
      <c r="L8" s="60"/>
      <c r="M8" s="61"/>
      <c r="N8" s="159"/>
      <c r="O8" s="352"/>
      <c r="P8" s="361"/>
      <c r="Q8" s="67"/>
      <c r="R8" s="1178">
        <v>0</v>
      </c>
      <c r="S8" s="1017"/>
      <c r="T8" s="998"/>
      <c r="U8" s="847"/>
      <c r="V8" s="847"/>
      <c r="W8" s="847"/>
      <c r="X8" s="847"/>
    </row>
    <row r="9" spans="1:24" s="40" customFormat="1">
      <c r="A9" s="36"/>
      <c r="B9" s="37"/>
      <c r="C9" s="37"/>
      <c r="D9" s="38" t="s">
        <v>21</v>
      </c>
      <c r="E9" s="39">
        <v>7</v>
      </c>
      <c r="F9" s="159">
        <f t="shared" si="2"/>
        <v>50</v>
      </c>
      <c r="G9" s="1002">
        <v>50</v>
      </c>
      <c r="H9" s="59"/>
      <c r="I9" s="60"/>
      <c r="J9" s="248"/>
      <c r="K9" s="248"/>
      <c r="L9" s="60"/>
      <c r="M9" s="61"/>
      <c r="N9" s="159"/>
      <c r="O9" s="352"/>
      <c r="P9" s="361"/>
      <c r="Q9" s="67"/>
      <c r="R9" s="1178">
        <v>21.074770000000001</v>
      </c>
      <c r="S9" s="1017"/>
      <c r="T9" s="998"/>
      <c r="U9" s="847"/>
      <c r="V9" s="847"/>
      <c r="W9" s="847"/>
      <c r="X9" s="847"/>
    </row>
    <row r="10" spans="1:24" s="40" customFormat="1">
      <c r="A10" s="36"/>
      <c r="B10" s="37"/>
      <c r="C10" s="37"/>
      <c r="D10" s="38" t="s">
        <v>22</v>
      </c>
      <c r="E10" s="39">
        <v>8</v>
      </c>
      <c r="F10" s="159">
        <f t="shared" si="2"/>
        <v>120</v>
      </c>
      <c r="G10" s="1002">
        <v>120</v>
      </c>
      <c r="H10" s="59"/>
      <c r="I10" s="60"/>
      <c r="J10" s="248"/>
      <c r="K10" s="248"/>
      <c r="L10" s="60"/>
      <c r="M10" s="61"/>
      <c r="N10" s="159"/>
      <c r="O10" s="352"/>
      <c r="P10" s="361"/>
      <c r="Q10" s="67"/>
      <c r="R10" s="1178">
        <v>116.79799</v>
      </c>
      <c r="S10" s="1017"/>
      <c r="T10" s="998"/>
      <c r="U10" s="847"/>
      <c r="V10" s="847"/>
      <c r="W10" s="847"/>
      <c r="X10" s="847"/>
    </row>
    <row r="11" spans="1:24" s="40" customFormat="1">
      <c r="A11" s="36"/>
      <c r="B11" s="37"/>
      <c r="C11" s="37"/>
      <c r="D11" s="38" t="s">
        <v>23</v>
      </c>
      <c r="E11" s="39">
        <v>9</v>
      </c>
      <c r="F11" s="159">
        <f t="shared" si="2"/>
        <v>1400</v>
      </c>
      <c r="G11" s="1002">
        <v>1400</v>
      </c>
      <c r="H11" s="59"/>
      <c r="I11" s="60"/>
      <c r="J11" s="248"/>
      <c r="K11" s="248"/>
      <c r="L11" s="60"/>
      <c r="M11" s="61"/>
      <c r="N11" s="159"/>
      <c r="O11" s="352"/>
      <c r="P11" s="361"/>
      <c r="Q11" s="67"/>
      <c r="R11" s="1178">
        <v>1407.5737300000001</v>
      </c>
      <c r="S11" s="1017"/>
      <c r="T11" s="998"/>
      <c r="U11" s="847"/>
      <c r="V11" s="847"/>
      <c r="W11" s="847"/>
      <c r="X11" s="847"/>
    </row>
    <row r="12" spans="1:24" s="40" customFormat="1">
      <c r="A12" s="36"/>
      <c r="B12" s="37"/>
      <c r="C12" s="37"/>
      <c r="D12" s="38" t="s">
        <v>24</v>
      </c>
      <c r="E12" s="39">
        <v>10</v>
      </c>
      <c r="F12" s="159">
        <f t="shared" si="2"/>
        <v>620</v>
      </c>
      <c r="G12" s="1002">
        <v>620</v>
      </c>
      <c r="H12" s="59"/>
      <c r="I12" s="60"/>
      <c r="J12" s="248"/>
      <c r="K12" s="248"/>
      <c r="L12" s="60"/>
      <c r="M12" s="61"/>
      <c r="N12" s="159"/>
      <c r="O12" s="352"/>
      <c r="P12" s="361"/>
      <c r="Q12" s="67"/>
      <c r="R12" s="1178">
        <v>602.28552000000002</v>
      </c>
      <c r="S12" s="1017"/>
      <c r="T12" s="998"/>
      <c r="U12" s="847"/>
      <c r="V12" s="847"/>
      <c r="W12" s="847"/>
      <c r="X12" s="847"/>
    </row>
    <row r="13" spans="1:24" s="40" customFormat="1">
      <c r="A13" s="36"/>
      <c r="B13" s="37"/>
      <c r="C13" s="37"/>
      <c r="D13" s="38" t="s">
        <v>25</v>
      </c>
      <c r="E13" s="39">
        <v>11</v>
      </c>
      <c r="F13" s="159">
        <f t="shared" si="2"/>
        <v>0</v>
      </c>
      <c r="G13" s="1002"/>
      <c r="H13" s="59"/>
      <c r="I13" s="60"/>
      <c r="J13" s="248"/>
      <c r="K13" s="248"/>
      <c r="L13" s="60"/>
      <c r="M13" s="61"/>
      <c r="N13" s="159"/>
      <c r="O13" s="352"/>
      <c r="P13" s="361"/>
      <c r="Q13" s="722"/>
      <c r="R13" s="1178">
        <v>0</v>
      </c>
      <c r="S13" s="1017"/>
      <c r="T13" s="998"/>
      <c r="U13" s="847"/>
      <c r="V13" s="847"/>
      <c r="W13" s="847"/>
      <c r="X13" s="847"/>
    </row>
    <row r="14" spans="1:24" s="40" customFormat="1">
      <c r="A14" s="36"/>
      <c r="B14" s="37"/>
      <c r="C14" s="37"/>
      <c r="D14" s="38" t="s">
        <v>26</v>
      </c>
      <c r="E14" s="39">
        <v>12</v>
      </c>
      <c r="F14" s="159">
        <f t="shared" si="2"/>
        <v>1630</v>
      </c>
      <c r="G14" s="1002">
        <v>830</v>
      </c>
      <c r="H14" s="59"/>
      <c r="I14" s="59">
        <v>800</v>
      </c>
      <c r="J14" s="248"/>
      <c r="K14" s="248"/>
      <c r="L14" s="60"/>
      <c r="M14" s="61"/>
      <c r="N14" s="159"/>
      <c r="O14" s="352"/>
      <c r="P14" s="361"/>
      <c r="Q14" s="67"/>
      <c r="R14" s="1178">
        <v>1741.5619999999999</v>
      </c>
      <c r="S14" s="1017"/>
      <c r="T14" s="998"/>
      <c r="U14" s="847"/>
      <c r="V14" s="847"/>
      <c r="W14" s="847"/>
      <c r="X14" s="847"/>
    </row>
    <row r="15" spans="1:24" s="40" customFormat="1">
      <c r="A15" s="36"/>
      <c r="B15" s="37"/>
      <c r="C15" s="38"/>
      <c r="D15" s="38" t="s">
        <v>27</v>
      </c>
      <c r="E15" s="39">
        <v>13</v>
      </c>
      <c r="F15" s="465">
        <f t="shared" si="2"/>
        <v>4650</v>
      </c>
      <c r="G15" s="1002">
        <v>4570</v>
      </c>
      <c r="H15" s="59"/>
      <c r="I15" s="60"/>
      <c r="J15" s="248"/>
      <c r="K15" s="248"/>
      <c r="L15" s="60">
        <v>80</v>
      </c>
      <c r="M15" s="61"/>
      <c r="N15" s="159"/>
      <c r="O15" s="352"/>
      <c r="P15" s="361"/>
      <c r="Q15" s="67"/>
      <c r="R15" s="1178">
        <v>4444.4509000000007</v>
      </c>
      <c r="S15" s="1017"/>
      <c r="T15" s="998"/>
      <c r="U15" s="847"/>
      <c r="V15" s="847"/>
      <c r="W15" s="847"/>
      <c r="X15" s="847"/>
    </row>
    <row r="16" spans="1:24" s="14" customFormat="1">
      <c r="A16" s="11"/>
      <c r="B16" s="18" t="s">
        <v>28</v>
      </c>
      <c r="C16" s="16"/>
      <c r="D16" s="16"/>
      <c r="E16" s="17">
        <v>14</v>
      </c>
      <c r="F16" s="94">
        <f t="shared" si="2"/>
        <v>0</v>
      </c>
      <c r="G16" s="1002"/>
      <c r="H16" s="64"/>
      <c r="I16" s="65"/>
      <c r="J16" s="249"/>
      <c r="K16" s="249"/>
      <c r="L16" s="65"/>
      <c r="M16" s="66"/>
      <c r="N16" s="94"/>
      <c r="O16" s="352"/>
      <c r="P16" s="345"/>
      <c r="Q16" s="67"/>
      <c r="R16" s="462">
        <v>0</v>
      </c>
      <c r="S16" s="695"/>
      <c r="T16" s="478"/>
      <c r="U16" s="1010"/>
      <c r="V16" s="1010"/>
      <c r="W16" s="1010"/>
      <c r="X16" s="1010"/>
    </row>
    <row r="17" spans="1:24" s="14" customFormat="1">
      <c r="A17" s="11"/>
      <c r="B17" s="18" t="s">
        <v>30</v>
      </c>
      <c r="C17" s="16"/>
      <c r="D17" s="16"/>
      <c r="E17" s="17">
        <v>15</v>
      </c>
      <c r="F17" s="94">
        <f>SUM(G17:M17)</f>
        <v>39500</v>
      </c>
      <c r="G17" s="1002">
        <v>38510</v>
      </c>
      <c r="H17" s="64"/>
      <c r="I17" s="64">
        <v>990</v>
      </c>
      <c r="J17" s="249"/>
      <c r="K17" s="249"/>
      <c r="L17" s="65"/>
      <c r="M17" s="66"/>
      <c r="N17" s="94"/>
      <c r="O17" s="352"/>
      <c r="P17" s="345"/>
      <c r="Q17" s="67"/>
      <c r="R17" s="462">
        <v>39509.246180000002</v>
      </c>
      <c r="S17" s="695"/>
      <c r="T17" s="478"/>
      <c r="U17" s="1010"/>
      <c r="V17" s="1010"/>
      <c r="W17" s="1010"/>
      <c r="X17" s="1010"/>
    </row>
    <row r="18" spans="1:24" s="14" customFormat="1">
      <c r="A18" s="11"/>
      <c r="B18" s="19" t="s">
        <v>32</v>
      </c>
      <c r="C18" s="20"/>
      <c r="D18" s="20"/>
      <c r="E18" s="21">
        <v>16</v>
      </c>
      <c r="F18" s="94">
        <f>SUM(G18:M18)</f>
        <v>19900</v>
      </c>
      <c r="G18" s="1002">
        <v>19900</v>
      </c>
      <c r="H18" s="64"/>
      <c r="I18" s="65"/>
      <c r="J18" s="249"/>
      <c r="K18" s="249"/>
      <c r="L18" s="65"/>
      <c r="M18" s="66"/>
      <c r="N18" s="94"/>
      <c r="O18" s="352"/>
      <c r="P18" s="345"/>
      <c r="Q18" s="67"/>
      <c r="R18" s="462">
        <v>10889.61</v>
      </c>
      <c r="S18" s="695"/>
      <c r="T18" s="478"/>
      <c r="U18" s="1010"/>
      <c r="V18" s="1010"/>
      <c r="W18" s="1010"/>
      <c r="X18" s="1010"/>
    </row>
    <row r="19" spans="1:24" s="14" customFormat="1">
      <c r="A19" s="11"/>
      <c r="B19" s="19" t="s">
        <v>34</v>
      </c>
      <c r="C19" s="20"/>
      <c r="D19" s="20"/>
      <c r="E19" s="21">
        <v>17</v>
      </c>
      <c r="F19" s="94">
        <f t="shared" si="2"/>
        <v>0</v>
      </c>
      <c r="G19" s="1002"/>
      <c r="H19" s="64"/>
      <c r="I19" s="65"/>
      <c r="J19" s="249"/>
      <c r="K19" s="249"/>
      <c r="L19" s="65"/>
      <c r="M19" s="66"/>
      <c r="N19" s="94"/>
      <c r="O19" s="352"/>
      <c r="P19" s="345"/>
      <c r="Q19" s="67"/>
      <c r="R19" s="462">
        <v>0</v>
      </c>
      <c r="S19" s="695"/>
      <c r="T19" s="478"/>
      <c r="U19" s="1010"/>
      <c r="V19" s="1010"/>
      <c r="W19" s="1010"/>
      <c r="X19" s="1010"/>
    </row>
    <row r="20" spans="1:24" s="14" customFormat="1">
      <c r="A20" s="11"/>
      <c r="B20" s="19" t="s">
        <v>36</v>
      </c>
      <c r="C20" s="19"/>
      <c r="D20" s="19"/>
      <c r="E20" s="21">
        <v>18</v>
      </c>
      <c r="F20" s="94">
        <f t="shared" si="2"/>
        <v>0</v>
      </c>
      <c r="G20" s="1002"/>
      <c r="H20" s="64"/>
      <c r="I20" s="65"/>
      <c r="J20" s="249"/>
      <c r="K20" s="249"/>
      <c r="L20" s="65"/>
      <c r="M20" s="66"/>
      <c r="N20" s="94"/>
      <c r="O20" s="352"/>
      <c r="P20" s="345"/>
      <c r="Q20" s="67"/>
      <c r="R20" s="462">
        <v>0</v>
      </c>
      <c r="S20" s="695"/>
      <c r="T20" s="478"/>
      <c r="U20" s="1010"/>
      <c r="V20" s="1010"/>
      <c r="W20" s="1010"/>
      <c r="X20" s="1010"/>
    </row>
    <row r="21" spans="1:24" s="537" customFormat="1">
      <c r="A21" s="525"/>
      <c r="B21" s="526" t="s">
        <v>158</v>
      </c>
      <c r="C21" s="526"/>
      <c r="D21" s="526"/>
      <c r="E21" s="527">
        <v>19</v>
      </c>
      <c r="F21" s="528">
        <f t="shared" si="2"/>
        <v>0</v>
      </c>
      <c r="G21" s="1002"/>
      <c r="H21" s="541"/>
      <c r="I21" s="542"/>
      <c r="J21" s="543"/>
      <c r="K21" s="543"/>
      <c r="L21" s="542"/>
      <c r="M21" s="544"/>
      <c r="N21" s="528"/>
      <c r="O21" s="534"/>
      <c r="P21" s="535"/>
      <c r="Q21" s="528"/>
      <c r="R21" s="462">
        <v>0</v>
      </c>
      <c r="S21" s="476"/>
      <c r="T21" s="488"/>
      <c r="U21" s="1020"/>
      <c r="V21" s="1020"/>
      <c r="W21" s="1020"/>
      <c r="X21" s="1020"/>
    </row>
    <row r="22" spans="1:24" s="14" customFormat="1">
      <c r="A22" s="11"/>
      <c r="B22" s="19" t="s">
        <v>40</v>
      </c>
      <c r="C22" s="19"/>
      <c r="D22" s="19"/>
      <c r="E22" s="21">
        <v>20</v>
      </c>
      <c r="F22" s="94">
        <f t="shared" si="2"/>
        <v>200000</v>
      </c>
      <c r="G22" s="1002">
        <v>79504</v>
      </c>
      <c r="H22" s="64"/>
      <c r="I22" s="65">
        <v>120496</v>
      </c>
      <c r="J22" s="249"/>
      <c r="K22" s="249"/>
      <c r="L22" s="65"/>
      <c r="M22" s="66"/>
      <c r="N22" s="94"/>
      <c r="O22" s="352"/>
      <c r="P22" s="362"/>
      <c r="Q22" s="491"/>
      <c r="R22" s="462">
        <v>206578.62662</v>
      </c>
      <c r="S22" s="695"/>
      <c r="T22" s="478"/>
      <c r="U22" s="1010"/>
      <c r="V22" s="1010"/>
      <c r="W22" s="1010"/>
      <c r="X22" s="1010"/>
    </row>
    <row r="23" spans="1:24" s="14" customFormat="1">
      <c r="A23" s="11"/>
      <c r="B23" s="19" t="s">
        <v>42</v>
      </c>
      <c r="C23" s="19"/>
      <c r="D23" s="19"/>
      <c r="E23" s="21">
        <v>21</v>
      </c>
      <c r="F23" s="94">
        <f t="shared" si="2"/>
        <v>0</v>
      </c>
      <c r="G23" s="540"/>
      <c r="H23" s="64"/>
      <c r="I23" s="65"/>
      <c r="J23" s="249"/>
      <c r="K23" s="249"/>
      <c r="L23" s="65"/>
      <c r="M23" s="66"/>
      <c r="N23" s="94"/>
      <c r="O23" s="352"/>
      <c r="P23" s="345"/>
      <c r="Q23" s="67"/>
      <c r="R23" s="462">
        <v>0</v>
      </c>
      <c r="S23" s="695"/>
      <c r="T23" s="478"/>
      <c r="U23" s="1010"/>
      <c r="V23" s="1010"/>
      <c r="W23" s="1010"/>
      <c r="X23" s="1010"/>
    </row>
    <row r="24" spans="1:24" s="14" customFormat="1">
      <c r="A24" s="11"/>
      <c r="B24" s="19" t="s">
        <v>43</v>
      </c>
      <c r="C24" s="19"/>
      <c r="D24" s="19"/>
      <c r="E24" s="21">
        <v>22</v>
      </c>
      <c r="F24" s="94">
        <f t="shared" si="2"/>
        <v>0</v>
      </c>
      <c r="G24" s="540"/>
      <c r="H24" s="64"/>
      <c r="I24" s="65"/>
      <c r="J24" s="249"/>
      <c r="K24" s="249"/>
      <c r="L24" s="65"/>
      <c r="M24" s="66"/>
      <c r="N24" s="94"/>
      <c r="O24" s="352"/>
      <c r="P24" s="345"/>
      <c r="Q24" s="67"/>
      <c r="R24" s="462">
        <v>0</v>
      </c>
      <c r="S24" s="695"/>
      <c r="T24" s="478"/>
      <c r="U24" s="1010"/>
      <c r="V24" s="1010"/>
      <c r="W24" s="1010"/>
      <c r="X24" s="1010"/>
    </row>
    <row r="25" spans="1:24" s="537" customFormat="1">
      <c r="A25" s="525"/>
      <c r="B25" s="526" t="s">
        <v>161</v>
      </c>
      <c r="C25" s="526"/>
      <c r="D25" s="526"/>
      <c r="E25" s="527">
        <v>23</v>
      </c>
      <c r="F25" s="528">
        <f t="shared" si="2"/>
        <v>0</v>
      </c>
      <c r="G25" s="540"/>
      <c r="H25" s="541"/>
      <c r="I25" s="542"/>
      <c r="J25" s="543"/>
      <c r="K25" s="543"/>
      <c r="L25" s="542"/>
      <c r="M25" s="544"/>
      <c r="N25" s="528"/>
      <c r="O25" s="534"/>
      <c r="P25" s="535"/>
      <c r="Q25" s="528"/>
      <c r="R25" s="462">
        <v>0</v>
      </c>
      <c r="S25" s="476"/>
      <c r="T25" s="488"/>
      <c r="U25" s="1020"/>
      <c r="V25" s="1020"/>
      <c r="W25" s="1020"/>
      <c r="X25" s="1020"/>
    </row>
    <row r="26" spans="1:24" s="14" customFormat="1">
      <c r="A26" s="11"/>
      <c r="B26" s="19" t="s">
        <v>45</v>
      </c>
      <c r="C26" s="19"/>
      <c r="D26" s="19"/>
      <c r="E26" s="21">
        <v>24</v>
      </c>
      <c r="F26" s="94">
        <f t="shared" si="2"/>
        <v>0</v>
      </c>
      <c r="G26" s="540"/>
      <c r="H26" s="64"/>
      <c r="I26" s="65"/>
      <c r="J26" s="249"/>
      <c r="K26" s="249"/>
      <c r="L26" s="65"/>
      <c r="M26" s="66"/>
      <c r="N26" s="94"/>
      <c r="O26" s="352"/>
      <c r="P26" s="345"/>
      <c r="Q26" s="67"/>
      <c r="R26" s="462">
        <v>0</v>
      </c>
      <c r="S26" s="695"/>
      <c r="T26" s="478"/>
      <c r="U26" s="1010"/>
      <c r="V26" s="1010"/>
      <c r="W26" s="1010"/>
      <c r="X26" s="1010"/>
    </row>
    <row r="27" spans="1:24" s="14" customFormat="1" ht="14" thickBot="1">
      <c r="A27" s="11"/>
      <c r="B27" s="18" t="s">
        <v>47</v>
      </c>
      <c r="C27" s="18"/>
      <c r="D27" s="18"/>
      <c r="E27" s="17">
        <v>25</v>
      </c>
      <c r="F27" s="94">
        <f t="shared" si="2"/>
        <v>0</v>
      </c>
      <c r="G27" s="510"/>
      <c r="H27" s="64"/>
      <c r="I27" s="65"/>
      <c r="J27" s="249"/>
      <c r="K27" s="249"/>
      <c r="L27" s="65"/>
      <c r="M27" s="66"/>
      <c r="N27" s="94"/>
      <c r="O27" s="352"/>
      <c r="P27" s="345"/>
      <c r="Q27" s="67"/>
      <c r="R27" s="462">
        <v>0</v>
      </c>
      <c r="S27" s="695"/>
      <c r="T27" s="478"/>
      <c r="U27" s="1010"/>
      <c r="V27" s="1010"/>
      <c r="W27" s="1010"/>
      <c r="X27" s="1010"/>
    </row>
    <row r="28" spans="1:24" ht="14" thickBot="1">
      <c r="A28" s="22" t="s">
        <v>49</v>
      </c>
      <c r="B28" s="23"/>
      <c r="C28" s="23"/>
      <c r="D28" s="23"/>
      <c r="E28" s="10">
        <v>26</v>
      </c>
      <c r="F28" s="157">
        <f>SUM(F29:F45)</f>
        <v>279230</v>
      </c>
      <c r="G28" s="495">
        <f t="shared" ref="G28:O28" si="3">SUM(G29:G45)</f>
        <v>156564</v>
      </c>
      <c r="H28" s="99">
        <f t="shared" si="3"/>
        <v>0</v>
      </c>
      <c r="I28" s="52">
        <f t="shared" si="3"/>
        <v>122286</v>
      </c>
      <c r="J28" s="246">
        <f t="shared" si="3"/>
        <v>300</v>
      </c>
      <c r="K28" s="246">
        <f t="shared" si="3"/>
        <v>0</v>
      </c>
      <c r="L28" s="52">
        <f t="shared" si="3"/>
        <v>80</v>
      </c>
      <c r="M28" s="51">
        <f t="shared" si="3"/>
        <v>0</v>
      </c>
      <c r="N28" s="157">
        <f>SUM(N29:N45)</f>
        <v>0</v>
      </c>
      <c r="O28" s="404">
        <f t="shared" si="3"/>
        <v>0</v>
      </c>
      <c r="P28" s="346">
        <f>IF(F28=0,0,O28/F28)</f>
        <v>0</v>
      </c>
      <c r="Q28" s="53">
        <f>SUM(Q29:Q45)</f>
        <v>0</v>
      </c>
      <c r="R28" s="1077">
        <f>SUM(R29:R45)</f>
        <v>275449.37864000001</v>
      </c>
    </row>
    <row r="29" spans="1:24" s="14" customFormat="1">
      <c r="A29" s="11" t="s">
        <v>14</v>
      </c>
      <c r="B29" s="16" t="s">
        <v>50</v>
      </c>
      <c r="C29" s="16"/>
      <c r="D29" s="16"/>
      <c r="E29" s="17">
        <v>27</v>
      </c>
      <c r="F29" s="94">
        <f t="shared" si="2"/>
        <v>9650</v>
      </c>
      <c r="G29" s="505">
        <v>9650</v>
      </c>
      <c r="H29" s="87"/>
      <c r="I29" s="56"/>
      <c r="J29" s="247"/>
      <c r="K29" s="247"/>
      <c r="L29" s="56"/>
      <c r="M29" s="55"/>
      <c r="N29" s="158"/>
      <c r="O29" s="350"/>
      <c r="P29" s="347"/>
      <c r="Q29" s="57"/>
      <c r="R29" s="462">
        <v>8184.1679999999997</v>
      </c>
      <c r="S29" s="695"/>
      <c r="T29" s="478"/>
      <c r="U29" s="1010"/>
      <c r="V29" s="1010"/>
      <c r="W29" s="1010"/>
      <c r="X29" s="1010"/>
    </row>
    <row r="30" spans="1:24" s="14" customFormat="1">
      <c r="A30" s="11"/>
      <c r="B30" s="18" t="s">
        <v>28</v>
      </c>
      <c r="C30" s="18"/>
      <c r="D30" s="18"/>
      <c r="E30" s="17">
        <v>28</v>
      </c>
      <c r="F30" s="94">
        <f t="shared" si="2"/>
        <v>0</v>
      </c>
      <c r="G30" s="431"/>
      <c r="H30" s="100"/>
      <c r="I30" s="70"/>
      <c r="J30" s="250"/>
      <c r="K30" s="250"/>
      <c r="L30" s="70"/>
      <c r="M30" s="69"/>
      <c r="N30" s="405"/>
      <c r="O30" s="353"/>
      <c r="P30" s="347"/>
      <c r="Q30" s="71"/>
      <c r="R30" s="462">
        <v>0</v>
      </c>
      <c r="S30" s="695"/>
      <c r="T30" s="478"/>
      <c r="U30" s="1010"/>
      <c r="V30" s="1010"/>
      <c r="W30" s="1010"/>
      <c r="X30" s="1010"/>
    </row>
    <row r="31" spans="1:24" s="14" customFormat="1">
      <c r="A31" s="11"/>
      <c r="B31" s="18" t="s">
        <v>30</v>
      </c>
      <c r="C31" s="18"/>
      <c r="D31" s="18"/>
      <c r="E31" s="17">
        <v>29</v>
      </c>
      <c r="F31" s="94">
        <f t="shared" si="2"/>
        <v>39500</v>
      </c>
      <c r="G31" s="749">
        <f>G17</f>
        <v>38510</v>
      </c>
      <c r="H31" s="100"/>
      <c r="I31" s="70">
        <v>990</v>
      </c>
      <c r="J31" s="250"/>
      <c r="K31" s="250"/>
      <c r="L31" s="70"/>
      <c r="M31" s="69"/>
      <c r="N31" s="405"/>
      <c r="O31" s="353"/>
      <c r="P31" s="347"/>
      <c r="Q31" s="71"/>
      <c r="R31" s="462">
        <v>39509.246180000002</v>
      </c>
      <c r="S31" s="695"/>
      <c r="T31" s="478"/>
      <c r="U31" s="1010"/>
      <c r="V31" s="1010"/>
      <c r="W31" s="1010"/>
      <c r="X31" s="1010"/>
    </row>
    <row r="32" spans="1:24" s="14" customFormat="1">
      <c r="A32" s="11"/>
      <c r="B32" s="19" t="s">
        <v>32</v>
      </c>
      <c r="C32" s="20"/>
      <c r="D32" s="20"/>
      <c r="E32" s="21">
        <v>30</v>
      </c>
      <c r="F32" s="94">
        <f t="shared" si="2"/>
        <v>19900</v>
      </c>
      <c r="G32" s="749">
        <f>G18</f>
        <v>19900</v>
      </c>
      <c r="H32" s="100"/>
      <c r="I32" s="70"/>
      <c r="J32" s="250"/>
      <c r="K32" s="250"/>
      <c r="L32" s="70"/>
      <c r="M32" s="69"/>
      <c r="N32" s="405"/>
      <c r="O32" s="353"/>
      <c r="P32" s="347"/>
      <c r="Q32" s="71"/>
      <c r="R32" s="462">
        <v>10889.61</v>
      </c>
      <c r="S32" s="695"/>
      <c r="T32" s="478"/>
      <c r="U32" s="1010"/>
      <c r="V32" s="1010"/>
      <c r="W32" s="1010"/>
      <c r="X32" s="1010"/>
    </row>
    <row r="33" spans="1:24" s="14" customFormat="1">
      <c r="A33" s="11"/>
      <c r="B33" s="19" t="s">
        <v>34</v>
      </c>
      <c r="C33" s="19"/>
      <c r="D33" s="19"/>
      <c r="E33" s="21">
        <v>31</v>
      </c>
      <c r="F33" s="94">
        <f t="shared" si="2"/>
        <v>0</v>
      </c>
      <c r="G33" s="431"/>
      <c r="H33" s="100"/>
      <c r="I33" s="70"/>
      <c r="J33" s="250"/>
      <c r="K33" s="250"/>
      <c r="L33" s="70"/>
      <c r="M33" s="69"/>
      <c r="N33" s="405"/>
      <c r="O33" s="353"/>
      <c r="P33" s="347"/>
      <c r="Q33" s="71"/>
      <c r="R33" s="462">
        <v>0</v>
      </c>
      <c r="S33" s="695"/>
      <c r="T33" s="478"/>
      <c r="U33" s="1010"/>
      <c r="V33" s="1010"/>
      <c r="W33" s="1010"/>
      <c r="X33" s="1010"/>
    </row>
    <row r="34" spans="1:24" s="14" customFormat="1">
      <c r="A34" s="11"/>
      <c r="B34" s="19" t="s">
        <v>52</v>
      </c>
      <c r="C34" s="19"/>
      <c r="D34" s="19"/>
      <c r="E34" s="21">
        <v>32</v>
      </c>
      <c r="F34" s="94">
        <f t="shared" si="2"/>
        <v>0</v>
      </c>
      <c r="G34" s="431"/>
      <c r="H34" s="100"/>
      <c r="I34" s="70"/>
      <c r="J34" s="250"/>
      <c r="K34" s="250"/>
      <c r="L34" s="70"/>
      <c r="M34" s="69"/>
      <c r="N34" s="405"/>
      <c r="O34" s="353"/>
      <c r="P34" s="347"/>
      <c r="Q34" s="71"/>
      <c r="R34" s="462">
        <v>0</v>
      </c>
      <c r="S34" s="695"/>
      <c r="T34" s="478"/>
      <c r="U34" s="1010"/>
      <c r="V34" s="1010"/>
      <c r="W34" s="1010"/>
      <c r="X34" s="1010"/>
    </row>
    <row r="35" spans="1:24" s="14" customFormat="1">
      <c r="A35" s="11"/>
      <c r="B35" s="19" t="s">
        <v>36</v>
      </c>
      <c r="C35" s="19"/>
      <c r="D35" s="19"/>
      <c r="E35" s="21">
        <v>33</v>
      </c>
      <c r="F35" s="94">
        <f t="shared" si="2"/>
        <v>0</v>
      </c>
      <c r="G35" s="431"/>
      <c r="H35" s="100"/>
      <c r="I35" s="70"/>
      <c r="J35" s="250"/>
      <c r="K35" s="250"/>
      <c r="L35" s="70"/>
      <c r="M35" s="69"/>
      <c r="N35" s="405"/>
      <c r="O35" s="353"/>
      <c r="P35" s="347"/>
      <c r="Q35" s="71"/>
      <c r="R35" s="462">
        <v>0</v>
      </c>
      <c r="S35" s="695"/>
      <c r="T35" s="478"/>
      <c r="U35" s="1010"/>
      <c r="V35" s="1010"/>
      <c r="W35" s="1010"/>
      <c r="X35" s="1010"/>
    </row>
    <row r="36" spans="1:24" s="537" customFormat="1">
      <c r="A36" s="525"/>
      <c r="B36" s="526" t="s">
        <v>158</v>
      </c>
      <c r="C36" s="526"/>
      <c r="D36" s="526"/>
      <c r="E36" s="527">
        <v>34</v>
      </c>
      <c r="F36" s="528">
        <f t="shared" si="2"/>
        <v>0</v>
      </c>
      <c r="G36" s="546"/>
      <c r="H36" s="530"/>
      <c r="I36" s="531"/>
      <c r="J36" s="532"/>
      <c r="K36" s="532"/>
      <c r="L36" s="531"/>
      <c r="M36" s="533"/>
      <c r="N36" s="529"/>
      <c r="O36" s="652"/>
      <c r="P36" s="623"/>
      <c r="Q36" s="529"/>
      <c r="R36" s="462">
        <v>0</v>
      </c>
      <c r="S36" s="476"/>
      <c r="T36" s="488"/>
      <c r="U36" s="1020"/>
      <c r="V36" s="1020"/>
      <c r="W36" s="1020"/>
      <c r="X36" s="1020"/>
    </row>
    <row r="37" spans="1:24" s="14" customFormat="1">
      <c r="A37" s="11"/>
      <c r="B37" s="19" t="s">
        <v>54</v>
      </c>
      <c r="C37" s="19"/>
      <c r="D37" s="19"/>
      <c r="E37" s="21">
        <v>35</v>
      </c>
      <c r="F37" s="94">
        <f t="shared" si="2"/>
        <v>200000</v>
      </c>
      <c r="G37" s="749">
        <f>G22</f>
        <v>79504</v>
      </c>
      <c r="H37" s="100"/>
      <c r="I37" s="65">
        <f>I22</f>
        <v>120496</v>
      </c>
      <c r="J37" s="250"/>
      <c r="K37" s="250"/>
      <c r="L37" s="70"/>
      <c r="M37" s="69"/>
      <c r="N37" s="405"/>
      <c r="O37" s="353"/>
      <c r="P37" s="347"/>
      <c r="Q37" s="450"/>
      <c r="R37" s="462">
        <v>206578.62662</v>
      </c>
      <c r="S37" s="695"/>
      <c r="T37" s="478"/>
      <c r="U37" s="1010"/>
      <c r="V37" s="1010"/>
      <c r="W37" s="1010"/>
      <c r="X37" s="1010"/>
    </row>
    <row r="38" spans="1:24" s="14" customFormat="1">
      <c r="A38" s="11"/>
      <c r="B38" s="19" t="s">
        <v>153</v>
      </c>
      <c r="C38" s="19"/>
      <c r="D38" s="19"/>
      <c r="E38" s="21">
        <v>36</v>
      </c>
      <c r="F38" s="94">
        <f t="shared" si="2"/>
        <v>0</v>
      </c>
      <c r="G38" s="431"/>
      <c r="H38" s="100"/>
      <c r="I38" s="70"/>
      <c r="J38" s="250"/>
      <c r="K38" s="250"/>
      <c r="L38" s="70"/>
      <c r="M38" s="69"/>
      <c r="N38" s="405"/>
      <c r="O38" s="353"/>
      <c r="P38" s="347"/>
      <c r="Q38" s="71"/>
      <c r="R38" s="462">
        <v>0</v>
      </c>
      <c r="S38" s="695"/>
      <c r="T38" s="478"/>
      <c r="U38" s="1010"/>
      <c r="V38" s="1010"/>
      <c r="W38" s="1010"/>
      <c r="X38" s="1010"/>
    </row>
    <row r="39" spans="1:24" s="14" customFormat="1">
      <c r="A39" s="11"/>
      <c r="B39" s="19" t="s">
        <v>55</v>
      </c>
      <c r="C39" s="19"/>
      <c r="D39" s="19"/>
      <c r="E39" s="21">
        <v>37</v>
      </c>
      <c r="F39" s="94">
        <f t="shared" si="2"/>
        <v>0</v>
      </c>
      <c r="G39" s="431"/>
      <c r="H39" s="100"/>
      <c r="I39" s="70"/>
      <c r="J39" s="250"/>
      <c r="K39" s="250"/>
      <c r="L39" s="70"/>
      <c r="M39" s="69"/>
      <c r="N39" s="405"/>
      <c r="O39" s="353"/>
      <c r="P39" s="347"/>
      <c r="Q39" s="71"/>
      <c r="R39" s="462">
        <v>0</v>
      </c>
      <c r="S39" s="695"/>
      <c r="T39" s="478"/>
      <c r="U39" s="1010"/>
      <c r="V39" s="1010"/>
      <c r="W39" s="1010"/>
      <c r="X39" s="1010"/>
    </row>
    <row r="40" spans="1:24" s="14" customFormat="1">
      <c r="A40" s="11"/>
      <c r="B40" s="19" t="s">
        <v>56</v>
      </c>
      <c r="C40" s="19"/>
      <c r="D40" s="19"/>
      <c r="E40" s="21">
        <v>38</v>
      </c>
      <c r="F40" s="94">
        <f t="shared" si="2"/>
        <v>0</v>
      </c>
      <c r="G40" s="431"/>
      <c r="H40" s="100"/>
      <c r="I40" s="70"/>
      <c r="J40" s="250"/>
      <c r="K40" s="250"/>
      <c r="L40" s="70"/>
      <c r="M40" s="69"/>
      <c r="N40" s="405"/>
      <c r="O40" s="353"/>
      <c r="P40" s="347"/>
      <c r="Q40" s="71"/>
      <c r="R40" s="462">
        <v>0</v>
      </c>
      <c r="S40" s="695"/>
      <c r="T40" s="478"/>
      <c r="U40" s="1010"/>
      <c r="V40" s="1010"/>
      <c r="W40" s="1010"/>
      <c r="X40" s="1010"/>
    </row>
    <row r="41" spans="1:24" s="537" customFormat="1">
      <c r="A41" s="525"/>
      <c r="B41" s="526" t="s">
        <v>161</v>
      </c>
      <c r="C41" s="526"/>
      <c r="D41" s="526"/>
      <c r="E41" s="527">
        <v>39</v>
      </c>
      <c r="F41" s="528">
        <f t="shared" si="2"/>
        <v>0</v>
      </c>
      <c r="G41" s="546"/>
      <c r="H41" s="530"/>
      <c r="I41" s="531"/>
      <c r="J41" s="532"/>
      <c r="K41" s="532"/>
      <c r="L41" s="531"/>
      <c r="M41" s="533"/>
      <c r="N41" s="529"/>
      <c r="O41" s="538"/>
      <c r="P41" s="623"/>
      <c r="Q41" s="529"/>
      <c r="R41" s="462">
        <v>0</v>
      </c>
      <c r="S41" s="476"/>
      <c r="T41" s="488"/>
      <c r="U41" s="1020"/>
      <c r="V41" s="1020"/>
      <c r="W41" s="1020"/>
      <c r="X41" s="1020"/>
    </row>
    <row r="42" spans="1:24" s="14" customFormat="1">
      <c r="A42" s="11"/>
      <c r="B42" s="19" t="s">
        <v>57</v>
      </c>
      <c r="C42" s="19"/>
      <c r="D42" s="19"/>
      <c r="E42" s="21">
        <v>40</v>
      </c>
      <c r="F42" s="94">
        <f t="shared" si="2"/>
        <v>0</v>
      </c>
      <c r="G42" s="431"/>
      <c r="H42" s="100"/>
      <c r="I42" s="70"/>
      <c r="J42" s="250"/>
      <c r="K42" s="250"/>
      <c r="L42" s="70"/>
      <c r="M42" s="69"/>
      <c r="N42" s="405"/>
      <c r="O42" s="353"/>
      <c r="P42" s="347"/>
      <c r="Q42" s="71"/>
      <c r="R42" s="462">
        <v>0</v>
      </c>
      <c r="S42" s="695"/>
      <c r="T42" s="478"/>
      <c r="U42" s="1010"/>
      <c r="V42" s="1010"/>
      <c r="W42" s="1010"/>
      <c r="X42" s="1010"/>
    </row>
    <row r="43" spans="1:24" s="14" customFormat="1">
      <c r="A43" s="11"/>
      <c r="B43" s="19" t="s">
        <v>58</v>
      </c>
      <c r="C43" s="19"/>
      <c r="D43" s="19"/>
      <c r="E43" s="21">
        <v>41</v>
      </c>
      <c r="F43" s="461">
        <f t="shared" si="2"/>
        <v>9800</v>
      </c>
      <c r="G43" s="431">
        <v>9000</v>
      </c>
      <c r="H43" s="100"/>
      <c r="I43" s="268">
        <f>I14</f>
        <v>800</v>
      </c>
      <c r="J43" s="250"/>
      <c r="K43" s="250"/>
      <c r="L43" s="70"/>
      <c r="M43" s="69"/>
      <c r="N43" s="405"/>
      <c r="O43" s="353"/>
      <c r="P43" s="347"/>
      <c r="Q43" s="71"/>
      <c r="R43" s="462">
        <v>10160.920779999999</v>
      </c>
      <c r="S43" s="695"/>
      <c r="T43" s="478"/>
      <c r="U43" s="1010"/>
      <c r="V43" s="1010"/>
      <c r="W43" s="1010"/>
      <c r="X43" s="1010"/>
    </row>
    <row r="44" spans="1:24" s="14" customFormat="1">
      <c r="A44" s="11"/>
      <c r="B44" s="19" t="s">
        <v>59</v>
      </c>
      <c r="C44" s="19"/>
      <c r="D44" s="19"/>
      <c r="E44" s="21">
        <v>42</v>
      </c>
      <c r="F44" s="94">
        <f>SUM(G44:M44)</f>
        <v>380</v>
      </c>
      <c r="G44" s="431">
        <v>0</v>
      </c>
      <c r="H44" s="100"/>
      <c r="I44" s="268"/>
      <c r="J44" s="250">
        <v>300</v>
      </c>
      <c r="K44" s="250"/>
      <c r="L44" s="70">
        <f>L3</f>
        <v>80</v>
      </c>
      <c r="M44" s="69"/>
      <c r="N44" s="405"/>
      <c r="O44" s="353"/>
      <c r="P44" s="347"/>
      <c r="Q44" s="71"/>
      <c r="R44" s="462">
        <v>126.80705999999999</v>
      </c>
      <c r="S44" s="695"/>
      <c r="T44" s="695"/>
      <c r="U44" s="1010"/>
      <c r="V44" s="1010"/>
      <c r="W44" s="1010"/>
      <c r="X44" s="1010"/>
    </row>
    <row r="45" spans="1:24" s="14" customFormat="1" ht="14" thickBot="1">
      <c r="A45" s="24"/>
      <c r="B45" s="25" t="s">
        <v>47</v>
      </c>
      <c r="C45" s="25"/>
      <c r="D45" s="25"/>
      <c r="E45" s="26">
        <v>43</v>
      </c>
      <c r="F45" s="160">
        <f t="shared" si="2"/>
        <v>0</v>
      </c>
      <c r="G45" s="432"/>
      <c r="H45" s="134"/>
      <c r="I45" s="74"/>
      <c r="J45" s="251"/>
      <c r="K45" s="251"/>
      <c r="L45" s="74"/>
      <c r="M45" s="73"/>
      <c r="N45" s="160"/>
      <c r="O45" s="354"/>
      <c r="P45" s="348"/>
      <c r="Q45" s="67"/>
      <c r="R45" s="1179">
        <v>0</v>
      </c>
      <c r="S45" s="695"/>
      <c r="T45" s="478"/>
      <c r="U45" s="1010"/>
      <c r="V45" s="1010"/>
      <c r="W45" s="1010"/>
      <c r="X45" s="1010"/>
    </row>
    <row r="46" spans="1:24" s="14" customFormat="1" ht="12.75" hidden="1" customHeight="1" thickBot="1">
      <c r="A46" s="27" t="s">
        <v>60</v>
      </c>
      <c r="B46" s="28"/>
      <c r="C46" s="28"/>
      <c r="D46" s="28"/>
      <c r="E46" s="17">
        <v>44</v>
      </c>
      <c r="F46" s="161">
        <f>F29+F34+F38+F43+F44+F45-F4-F27</f>
        <v>1220</v>
      </c>
      <c r="G46" s="510">
        <f>G29+G34+G38+G43+G45-G4-G27</f>
        <v>1220</v>
      </c>
      <c r="H46" s="77">
        <f>H29+H34+H38+H43+H44+H45-H4-H27</f>
        <v>0</v>
      </c>
      <c r="I46" s="261">
        <f>I29+I34+I38+I43+I44+I45-I4-I27</f>
        <v>0</v>
      </c>
      <c r="J46" s="261">
        <f>J29+J34+J38+J43+J44+J45-J4-J27</f>
        <v>0</v>
      </c>
      <c r="K46" s="77">
        <f>K29+K34+K38+K43+K44+K45-K4-K27</f>
        <v>0</v>
      </c>
      <c r="L46" s="261"/>
      <c r="M46" s="77">
        <f>M29+M34+M38+M43+M44+M45-M4-M27</f>
        <v>0</v>
      </c>
      <c r="N46" s="161">
        <f>N29+N34+N38+N43+N44+N45+-N4-N27</f>
        <v>0</v>
      </c>
      <c r="O46" s="355">
        <v>936922.08</v>
      </c>
      <c r="P46" s="349"/>
      <c r="Q46" s="78">
        <f>Q29+Q34+Q38+Q43+Q44+Q45-Q4-Q27</f>
        <v>0</v>
      </c>
      <c r="R46" s="1227">
        <f>R29+R34+R38+R43+R44+R45-R4-R27</f>
        <v>1565.8920299999991</v>
      </c>
      <c r="S46" s="695"/>
      <c r="T46" s="478"/>
      <c r="U46" s="1010"/>
      <c r="V46" s="1010"/>
      <c r="W46" s="1010"/>
      <c r="X46" s="1010"/>
    </row>
    <row r="47" spans="1:24" ht="14" thickBot="1">
      <c r="A47" s="22" t="s">
        <v>61</v>
      </c>
      <c r="B47" s="23"/>
      <c r="C47" s="23"/>
      <c r="D47" s="23"/>
      <c r="E47" s="10">
        <v>45</v>
      </c>
      <c r="F47" s="157">
        <f>F28-F3</f>
        <v>1220</v>
      </c>
      <c r="G47" s="495">
        <f t="shared" ref="G47:O47" si="4">G28-G3</f>
        <v>1220</v>
      </c>
      <c r="H47" s="99">
        <f t="shared" si="4"/>
        <v>0</v>
      </c>
      <c r="I47" s="52">
        <f t="shared" si="4"/>
        <v>0</v>
      </c>
      <c r="J47" s="246">
        <f t="shared" si="4"/>
        <v>0</v>
      </c>
      <c r="K47" s="246">
        <f>K28-K3</f>
        <v>0</v>
      </c>
      <c r="L47" s="52">
        <f t="shared" si="4"/>
        <v>0</v>
      </c>
      <c r="M47" s="51">
        <f t="shared" si="4"/>
        <v>0</v>
      </c>
      <c r="N47" s="157">
        <f>N28-N3</f>
        <v>0</v>
      </c>
      <c r="O47" s="404">
        <f t="shared" si="4"/>
        <v>0</v>
      </c>
      <c r="P47" s="346"/>
      <c r="Q47" s="53">
        <f>Q28-Q3</f>
        <v>0</v>
      </c>
      <c r="R47" s="1077">
        <f>R28-R3</f>
        <v>1565.8920299999882</v>
      </c>
    </row>
    <row r="48" spans="1:24">
      <c r="A48" s="29"/>
      <c r="B48" s="29"/>
      <c r="C48" s="29"/>
      <c r="D48" s="29"/>
      <c r="E48" s="1300" t="s">
        <v>207</v>
      </c>
      <c r="F48" s="1302"/>
      <c r="G48" s="1302"/>
      <c r="H48" s="1299"/>
      <c r="I48" s="1299">
        <v>123489</v>
      </c>
      <c r="J48" s="1299">
        <v>1452</v>
      </c>
      <c r="K48" s="1299">
        <v>1005</v>
      </c>
      <c r="L48" s="1299">
        <v>191</v>
      </c>
      <c r="M48" s="1299">
        <v>176</v>
      </c>
    </row>
    <row r="49" spans="1:24" s="29" customFormat="1" ht="11">
      <c r="E49" s="30"/>
      <c r="G49" s="198"/>
      <c r="H49" s="34"/>
      <c r="I49" s="34"/>
      <c r="J49" s="34"/>
      <c r="K49" s="34"/>
      <c r="L49" s="34"/>
      <c r="M49" s="34"/>
      <c r="N49" s="34"/>
      <c r="O49" s="34"/>
      <c r="P49" s="334"/>
      <c r="Q49" s="334"/>
      <c r="R49" s="198"/>
      <c r="S49" s="695"/>
      <c r="T49" s="478"/>
      <c r="U49" s="881"/>
      <c r="V49" s="881"/>
      <c r="W49" s="881"/>
      <c r="X49" s="881"/>
    </row>
    <row r="50" spans="1:24" s="29" customFormat="1" ht="11">
      <c r="A50" s="31"/>
      <c r="B50" s="31"/>
      <c r="C50" s="31"/>
      <c r="D50" s="31"/>
      <c r="E50" s="30"/>
      <c r="G50" s="198"/>
      <c r="H50" s="34"/>
      <c r="I50" s="34"/>
      <c r="J50" s="34"/>
      <c r="K50" s="34"/>
      <c r="L50" s="34"/>
      <c r="M50" s="34"/>
      <c r="N50" s="34"/>
      <c r="O50" s="34"/>
      <c r="P50" s="334"/>
      <c r="Q50" s="334"/>
      <c r="R50" s="198"/>
      <c r="S50" s="695"/>
      <c r="T50" s="478"/>
      <c r="U50" s="881"/>
      <c r="V50" s="881"/>
      <c r="W50" s="881"/>
      <c r="X50" s="881"/>
    </row>
    <row r="51" spans="1:24" s="34" customFormat="1" ht="11">
      <c r="A51" s="31"/>
      <c r="B51" s="31"/>
      <c r="C51" s="31"/>
      <c r="D51" s="31"/>
      <c r="E51" s="33"/>
      <c r="F51" s="29"/>
      <c r="G51" s="198"/>
      <c r="P51" s="334"/>
      <c r="Q51" s="334"/>
      <c r="R51" s="198"/>
      <c r="S51" s="695"/>
      <c r="T51" s="478"/>
      <c r="U51" s="449"/>
      <c r="V51" s="449"/>
      <c r="W51" s="449"/>
      <c r="X51" s="449"/>
    </row>
    <row r="52" spans="1:24" s="34" customFormat="1" ht="11">
      <c r="A52" s="31"/>
      <c r="B52" s="31"/>
      <c r="C52" s="31"/>
      <c r="D52" s="31"/>
      <c r="E52" s="33"/>
      <c r="F52" s="29"/>
      <c r="P52" s="334"/>
      <c r="Q52" s="334"/>
      <c r="R52" s="198"/>
      <c r="S52" s="695"/>
      <c r="T52" s="478"/>
      <c r="U52" s="449"/>
      <c r="V52" s="449"/>
      <c r="W52" s="449"/>
      <c r="X52" s="449"/>
    </row>
    <row r="53" spans="1:24" s="34" customFormat="1" ht="11">
      <c r="A53" s="31"/>
      <c r="B53" s="31"/>
      <c r="C53" s="31"/>
      <c r="D53" s="31"/>
      <c r="E53" s="33"/>
      <c r="F53" s="29"/>
      <c r="P53" s="334"/>
      <c r="Q53" s="334"/>
      <c r="R53" s="198"/>
      <c r="S53" s="695"/>
      <c r="T53" s="478"/>
      <c r="U53" s="449"/>
      <c r="V53" s="449"/>
      <c r="W53" s="449"/>
      <c r="X53" s="449"/>
    </row>
    <row r="56" spans="1:24" s="34" customFormat="1" ht="11.25" hidden="1" customHeight="1">
      <c r="B56" s="653" t="s">
        <v>164</v>
      </c>
      <c r="C56" s="276"/>
      <c r="D56" s="276"/>
      <c r="E56" s="690"/>
      <c r="F56" s="668"/>
      <c r="G56" s="276"/>
      <c r="H56" s="276"/>
      <c r="I56" s="276"/>
      <c r="J56" s="276"/>
      <c r="K56" s="276"/>
      <c r="L56" s="276"/>
      <c r="M56" s="276"/>
      <c r="N56" s="276"/>
      <c r="O56" s="687"/>
      <c r="P56" s="682"/>
      <c r="Q56" s="672" t="e">
        <f>O56/titl!$H$16*12</f>
        <v>#DIV/0!</v>
      </c>
      <c r="R56" s="198"/>
      <c r="S56" s="695"/>
      <c r="T56" s="478"/>
      <c r="U56" s="449"/>
      <c r="V56" s="449"/>
      <c r="W56" s="449"/>
      <c r="X56" s="449"/>
    </row>
    <row r="57" spans="1:24" s="34" customFormat="1" ht="11.25" hidden="1" customHeight="1">
      <c r="B57" s="691" t="s">
        <v>165</v>
      </c>
      <c r="C57" s="192"/>
      <c r="D57" s="192"/>
      <c r="E57" s="692"/>
      <c r="F57" s="669"/>
      <c r="G57" s="192"/>
      <c r="H57" s="192"/>
      <c r="I57" s="192"/>
      <c r="J57" s="192"/>
      <c r="K57" s="192"/>
      <c r="L57" s="192"/>
      <c r="M57" s="192"/>
      <c r="N57" s="192"/>
      <c r="O57" s="466">
        <f>O43+O45-O56</f>
        <v>0</v>
      </c>
      <c r="P57" s="683"/>
      <c r="Q57" s="673" t="e">
        <f>O57/titl!$H$16*12</f>
        <v>#DIV/0!</v>
      </c>
      <c r="R57" s="198"/>
      <c r="S57" s="695"/>
      <c r="T57" s="478"/>
      <c r="U57" s="449"/>
      <c r="V57" s="449"/>
      <c r="W57" s="449"/>
      <c r="X57" s="449"/>
    </row>
    <row r="58" spans="1:24" s="34" customFormat="1" ht="11.25" hidden="1" customHeight="1">
      <c r="B58" s="691" t="s">
        <v>166</v>
      </c>
      <c r="C58" s="192"/>
      <c r="D58" s="192"/>
      <c r="E58" s="692"/>
      <c r="F58" s="669"/>
      <c r="G58" s="192"/>
      <c r="H58" s="192"/>
      <c r="I58" s="192"/>
      <c r="J58" s="192"/>
      <c r="K58" s="192"/>
      <c r="L58" s="192"/>
      <c r="M58" s="192"/>
      <c r="N58" s="192"/>
      <c r="O58" s="84"/>
      <c r="P58" s="683"/>
      <c r="Q58" s="673" t="e">
        <f>O58/titl!$H$16*12</f>
        <v>#DIV/0!</v>
      </c>
      <c r="R58" s="198"/>
      <c r="S58" s="695"/>
      <c r="T58" s="478"/>
      <c r="U58" s="449"/>
      <c r="V58" s="449"/>
      <c r="W58" s="449"/>
      <c r="X58" s="449"/>
    </row>
    <row r="59" spans="1:24" s="34" customFormat="1" ht="11.25" hidden="1" customHeight="1">
      <c r="B59" s="691" t="s">
        <v>167</v>
      </c>
      <c r="C59" s="192"/>
      <c r="D59" s="192"/>
      <c r="E59" s="692"/>
      <c r="F59" s="669"/>
      <c r="G59" s="192"/>
      <c r="H59" s="192"/>
      <c r="I59" s="192"/>
      <c r="J59" s="192"/>
      <c r="K59" s="192"/>
      <c r="L59" s="192"/>
      <c r="M59" s="192"/>
      <c r="N59" s="192"/>
      <c r="O59" s="466">
        <f>O57+O58</f>
        <v>0</v>
      </c>
      <c r="P59" s="683"/>
      <c r="Q59" s="673" t="e">
        <f>O59/titl!$H$16*12</f>
        <v>#DIV/0!</v>
      </c>
      <c r="R59" s="198"/>
      <c r="S59" s="695"/>
      <c r="T59" s="478"/>
      <c r="U59" s="449"/>
      <c r="V59" s="449"/>
      <c r="W59" s="449"/>
      <c r="X59" s="449"/>
    </row>
    <row r="60" spans="1:24" s="34" customFormat="1" ht="12" hidden="1" customHeight="1" thickBot="1">
      <c r="B60" s="693" t="s">
        <v>168</v>
      </c>
      <c r="C60" s="671"/>
      <c r="D60" s="671"/>
      <c r="E60" s="694"/>
      <c r="F60" s="670"/>
      <c r="G60" s="671"/>
      <c r="H60" s="671"/>
      <c r="I60" s="671"/>
      <c r="J60" s="671"/>
      <c r="K60" s="671"/>
      <c r="L60" s="671"/>
      <c r="M60" s="671"/>
      <c r="N60" s="671"/>
      <c r="O60" s="686">
        <f>O59*4%</f>
        <v>0</v>
      </c>
      <c r="P60" s="681"/>
      <c r="Q60" s="674" t="e">
        <f>O60/titl!$H$16*12</f>
        <v>#DIV/0!</v>
      </c>
      <c r="R60" s="198"/>
      <c r="S60" s="695"/>
      <c r="T60" s="478"/>
      <c r="U60" s="449"/>
      <c r="V60" s="449"/>
      <c r="W60" s="449"/>
      <c r="X60" s="449"/>
    </row>
  </sheetData>
  <mergeCells count="3">
    <mergeCell ref="A1:D1"/>
    <mergeCell ref="H1:M1"/>
    <mergeCell ref="C2:D2"/>
  </mergeCells>
  <phoneticPr fontId="0" type="noConversion"/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9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showGridLines="0" workbookViewId="0">
      <pane ySplit="3" topLeftCell="A13" activePane="bottomLeft" state="frozen"/>
      <selection activeCell="R46" sqref="R46"/>
      <selection pane="bottomLeft" activeCell="X30" sqref="X30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6" width="10.140625" style="29" bestFit="1" customWidth="1"/>
    <col min="7" max="7" width="10.140625" style="34" bestFit="1" customWidth="1"/>
    <col min="8" max="8" width="7.5703125" style="34" customWidth="1"/>
    <col min="9" max="9" width="7.140625" style="34" customWidth="1"/>
    <col min="10" max="11" width="7" style="34" customWidth="1"/>
    <col min="12" max="12" width="8" style="34" customWidth="1"/>
    <col min="13" max="13" width="7" style="34" customWidth="1"/>
    <col min="14" max="14" width="9.28515625" style="34" hidden="1" customWidth="1"/>
    <col min="15" max="15" width="11.28515625" style="34" hidden="1" customWidth="1"/>
    <col min="16" max="16" width="7.140625" style="334" hidden="1" customWidth="1"/>
    <col min="17" max="17" width="11.28515625" style="334" hidden="1" customWidth="1"/>
    <col min="18" max="18" width="8.7109375" style="198" bestFit="1" customWidth="1"/>
    <col min="19" max="19" width="7.42578125" style="214" customWidth="1"/>
    <col min="20" max="20" width="6" style="47" customWidth="1"/>
  </cols>
  <sheetData>
    <row r="1" spans="1:20" ht="16">
      <c r="A1" s="1319" t="s">
        <v>200</v>
      </c>
      <c r="B1" s="1320"/>
      <c r="C1" s="1320"/>
      <c r="D1" s="1321"/>
      <c r="E1" s="1"/>
      <c r="F1" s="472" t="s">
        <v>0</v>
      </c>
      <c r="G1" s="503" t="s">
        <v>2</v>
      </c>
      <c r="H1" s="1323" t="s">
        <v>3</v>
      </c>
      <c r="I1" s="1323"/>
      <c r="J1" s="1323"/>
      <c r="K1" s="1323"/>
      <c r="L1" s="1323"/>
      <c r="M1" s="1324"/>
      <c r="N1" s="141" t="s">
        <v>1</v>
      </c>
      <c r="O1" s="467" t="s">
        <v>4</v>
      </c>
      <c r="P1" s="42" t="s">
        <v>132</v>
      </c>
      <c r="Q1" s="42" t="s">
        <v>133</v>
      </c>
      <c r="R1" s="42" t="s">
        <v>4</v>
      </c>
      <c r="S1" s="1338"/>
      <c r="T1" s="1332"/>
    </row>
    <row r="2" spans="1:20" s="7" customFormat="1" ht="15" customHeight="1" thickBot="1">
      <c r="A2" s="3"/>
      <c r="B2" s="4"/>
      <c r="C2" s="1325" t="s">
        <v>146</v>
      </c>
      <c r="D2" s="1326"/>
      <c r="E2" s="5" t="s">
        <v>5</v>
      </c>
      <c r="F2" s="473">
        <v>2014</v>
      </c>
      <c r="G2" s="504" t="s">
        <v>8</v>
      </c>
      <c r="H2" s="44" t="s">
        <v>9</v>
      </c>
      <c r="I2" s="45" t="s">
        <v>10</v>
      </c>
      <c r="J2" s="245" t="s">
        <v>11</v>
      </c>
      <c r="K2" s="245" t="s">
        <v>204</v>
      </c>
      <c r="L2" s="207" t="s">
        <v>121</v>
      </c>
      <c r="M2" s="43" t="s">
        <v>12</v>
      </c>
      <c r="N2" s="473" t="s">
        <v>7</v>
      </c>
      <c r="O2" s="468">
        <v>2011</v>
      </c>
      <c r="P2" s="46"/>
      <c r="Q2" s="46"/>
      <c r="R2" s="46">
        <v>2013</v>
      </c>
      <c r="S2" s="1338"/>
      <c r="T2" s="1332"/>
    </row>
    <row r="3" spans="1:20" ht="14" thickBot="1">
      <c r="A3" s="8" t="s">
        <v>13</v>
      </c>
      <c r="B3" s="9"/>
      <c r="C3" s="9"/>
      <c r="D3" s="9"/>
      <c r="E3" s="10">
        <v>1</v>
      </c>
      <c r="F3" s="157">
        <f>SUM(F5:F27)</f>
        <v>401790</v>
      </c>
      <c r="G3" s="495">
        <f t="shared" ref="G3:M3" si="0">SUM(G5:G27)</f>
        <v>359665</v>
      </c>
      <c r="H3" s="99">
        <f t="shared" si="0"/>
        <v>35177</v>
      </c>
      <c r="I3" s="52">
        <f t="shared" si="0"/>
        <v>5263</v>
      </c>
      <c r="J3" s="246">
        <f t="shared" si="0"/>
        <v>0</v>
      </c>
      <c r="K3" s="246">
        <f>SUM(K5:K27)</f>
        <v>0</v>
      </c>
      <c r="L3" s="52">
        <f t="shared" si="0"/>
        <v>685</v>
      </c>
      <c r="M3" s="51">
        <f t="shared" si="0"/>
        <v>1000</v>
      </c>
      <c r="N3" s="157">
        <f>SUM(N5:N27)</f>
        <v>0</v>
      </c>
      <c r="O3" s="404">
        <f>SUM(O5:O27)</f>
        <v>0</v>
      </c>
      <c r="P3" s="346">
        <f>IF(F3=0,0,O3/F3)</f>
        <v>0</v>
      </c>
      <c r="Q3" s="53">
        <f>SUM(Q5:Q27)</f>
        <v>0</v>
      </c>
      <c r="R3" s="1077">
        <f>SUM(R5:R27)</f>
        <v>412453.31751999998</v>
      </c>
    </row>
    <row r="4" spans="1:20" s="14" customFormat="1">
      <c r="A4" s="11" t="s">
        <v>14</v>
      </c>
      <c r="B4" s="12" t="s">
        <v>15</v>
      </c>
      <c r="C4" s="12"/>
      <c r="D4" s="12"/>
      <c r="E4" s="13">
        <v>2</v>
      </c>
      <c r="F4" s="158">
        <f t="shared" ref="F4:O4" si="1">SUM(F5:F15)</f>
        <v>349417</v>
      </c>
      <c r="G4" s="492">
        <f>SUM(G5:G15)</f>
        <v>308098</v>
      </c>
      <c r="H4" s="87">
        <f t="shared" si="1"/>
        <v>35177</v>
      </c>
      <c r="I4" s="56">
        <f t="shared" si="1"/>
        <v>4457</v>
      </c>
      <c r="J4" s="56">
        <f t="shared" si="1"/>
        <v>0</v>
      </c>
      <c r="K4" s="56">
        <f>SUM(K5:K15)</f>
        <v>0</v>
      </c>
      <c r="L4" s="56">
        <f t="shared" si="1"/>
        <v>685</v>
      </c>
      <c r="M4" s="56">
        <f t="shared" si="1"/>
        <v>1000</v>
      </c>
      <c r="N4" s="158">
        <f>SUM(N5:N15)</f>
        <v>0</v>
      </c>
      <c r="O4" s="350">
        <f t="shared" si="1"/>
        <v>0</v>
      </c>
      <c r="P4" s="343">
        <f>IF(F4=0,0,O4/F4)</f>
        <v>0</v>
      </c>
      <c r="Q4" s="57">
        <f>SUM(Q5:Q15)</f>
        <v>0</v>
      </c>
      <c r="R4" s="158">
        <f>SUM(R5:R15)</f>
        <v>366363.74350999994</v>
      </c>
      <c r="S4" s="214"/>
      <c r="T4" s="47"/>
    </row>
    <row r="5" spans="1:20" s="40" customFormat="1">
      <c r="A5" s="36"/>
      <c r="B5" s="37"/>
      <c r="C5" s="37" t="s">
        <v>16</v>
      </c>
      <c r="D5" s="38" t="s">
        <v>17</v>
      </c>
      <c r="E5" s="39">
        <v>3</v>
      </c>
      <c r="F5" s="159">
        <f>SUM(G5:M5)</f>
        <v>76845</v>
      </c>
      <c r="G5" s="506">
        <v>50640</v>
      </c>
      <c r="H5" s="59">
        <v>26057</v>
      </c>
      <c r="I5" s="60">
        <v>148</v>
      </c>
      <c r="J5" s="248"/>
      <c r="K5" s="248"/>
      <c r="L5" s="60"/>
      <c r="M5" s="61"/>
      <c r="N5" s="159"/>
      <c r="O5" s="351"/>
      <c r="P5" s="361"/>
      <c r="Q5" s="720"/>
      <c r="R5" s="1079">
        <v>82198.921589999998</v>
      </c>
      <c r="S5" s="475"/>
      <c r="T5" s="448"/>
    </row>
    <row r="6" spans="1:20" s="40" customFormat="1">
      <c r="A6" s="36"/>
      <c r="B6" s="37"/>
      <c r="C6" s="37"/>
      <c r="D6" s="38" t="s">
        <v>18</v>
      </c>
      <c r="E6" s="39">
        <v>4</v>
      </c>
      <c r="F6" s="159">
        <f t="shared" ref="F6:F45" si="2">SUM(G6:M6)</f>
        <v>4904</v>
      </c>
      <c r="G6" s="506">
        <v>4904</v>
      </c>
      <c r="H6" s="59"/>
      <c r="I6" s="60"/>
      <c r="J6" s="248"/>
      <c r="K6" s="248"/>
      <c r="L6" s="60"/>
      <c r="M6" s="61"/>
      <c r="N6" s="159"/>
      <c r="O6" s="351"/>
      <c r="P6" s="361"/>
      <c r="Q6" s="720"/>
      <c r="R6" s="1079">
        <v>5131.4333799999995</v>
      </c>
      <c r="S6" s="475"/>
      <c r="T6" s="448"/>
    </row>
    <row r="7" spans="1:20" s="40" customFormat="1">
      <c r="A7" s="36"/>
      <c r="B7" s="37"/>
      <c r="C7" s="37"/>
      <c r="D7" s="38" t="s">
        <v>19</v>
      </c>
      <c r="E7" s="39">
        <v>5</v>
      </c>
      <c r="F7" s="159">
        <f t="shared" si="2"/>
        <v>27656</v>
      </c>
      <c r="G7" s="506">
        <v>18484</v>
      </c>
      <c r="H7" s="200">
        <v>9120</v>
      </c>
      <c r="I7" s="60">
        <v>52</v>
      </c>
      <c r="J7" s="248"/>
      <c r="K7" s="248"/>
      <c r="L7" s="60"/>
      <c r="M7" s="61"/>
      <c r="N7" s="159"/>
      <c r="O7" s="351"/>
      <c r="P7" s="361"/>
      <c r="Q7" s="720"/>
      <c r="R7" s="1079">
        <v>27262.233660000002</v>
      </c>
      <c r="S7" s="475"/>
      <c r="T7" s="448"/>
    </row>
    <row r="8" spans="1:20" s="40" customFormat="1">
      <c r="A8" s="36"/>
      <c r="B8" s="37"/>
      <c r="C8" s="37"/>
      <c r="D8" s="38" t="s">
        <v>20</v>
      </c>
      <c r="E8" s="39">
        <v>6</v>
      </c>
      <c r="F8" s="159">
        <f t="shared" si="2"/>
        <v>6445</v>
      </c>
      <c r="G8" s="506">
        <v>6445</v>
      </c>
      <c r="H8" s="59"/>
      <c r="I8" s="60"/>
      <c r="J8" s="248"/>
      <c r="K8" s="248"/>
      <c r="L8" s="60"/>
      <c r="M8" s="61"/>
      <c r="N8" s="159"/>
      <c r="O8" s="351"/>
      <c r="P8" s="361"/>
      <c r="Q8" s="62"/>
      <c r="R8" s="1079">
        <v>6262.9620000000004</v>
      </c>
      <c r="S8" s="475"/>
      <c r="T8" s="448"/>
    </row>
    <row r="9" spans="1:20" s="40" customFormat="1">
      <c r="A9" s="36"/>
      <c r="B9" s="37"/>
      <c r="C9" s="37"/>
      <c r="D9" s="38" t="s">
        <v>21</v>
      </c>
      <c r="E9" s="39">
        <v>7</v>
      </c>
      <c r="F9" s="159">
        <f t="shared" si="2"/>
        <v>11696</v>
      </c>
      <c r="G9" s="506">
        <v>11696</v>
      </c>
      <c r="H9" s="59"/>
      <c r="I9" s="60"/>
      <c r="J9" s="248"/>
      <c r="K9" s="248"/>
      <c r="L9" s="60"/>
      <c r="M9" s="61"/>
      <c r="N9" s="159"/>
      <c r="O9" s="351"/>
      <c r="P9" s="361"/>
      <c r="Q9" s="62"/>
      <c r="R9" s="1079">
        <v>10345.98719</v>
      </c>
      <c r="S9" s="475"/>
      <c r="T9" s="448"/>
    </row>
    <row r="10" spans="1:20" s="40" customFormat="1">
      <c r="A10" s="36"/>
      <c r="B10" s="37"/>
      <c r="C10" s="37"/>
      <c r="D10" s="38" t="s">
        <v>22</v>
      </c>
      <c r="E10" s="39">
        <v>8</v>
      </c>
      <c r="F10" s="159">
        <f t="shared" si="2"/>
        <v>5657</v>
      </c>
      <c r="G10" s="506">
        <v>5657</v>
      </c>
      <c r="H10" s="59"/>
      <c r="I10" s="60"/>
      <c r="J10" s="248"/>
      <c r="K10" s="248"/>
      <c r="L10" s="60"/>
      <c r="M10" s="61"/>
      <c r="N10" s="159"/>
      <c r="O10" s="351"/>
      <c r="P10" s="361"/>
      <c r="Q10" s="62"/>
      <c r="R10" s="1079">
        <v>6731.7715399999997</v>
      </c>
      <c r="S10" s="475"/>
      <c r="T10" s="448"/>
    </row>
    <row r="11" spans="1:20" s="40" customFormat="1">
      <c r="A11" s="36"/>
      <c r="B11" s="37"/>
      <c r="C11" s="37"/>
      <c r="D11" s="38" t="s">
        <v>23</v>
      </c>
      <c r="E11" s="39">
        <v>9</v>
      </c>
      <c r="F11" s="159">
        <f t="shared" si="2"/>
        <v>34593</v>
      </c>
      <c r="G11" s="506">
        <v>34005</v>
      </c>
      <c r="H11" s="59"/>
      <c r="I11" s="60">
        <v>588</v>
      </c>
      <c r="J11" s="248"/>
      <c r="K11" s="248"/>
      <c r="L11" s="60"/>
      <c r="M11" s="61"/>
      <c r="N11" s="159"/>
      <c r="O11" s="351"/>
      <c r="P11" s="361"/>
      <c r="Q11" s="62"/>
      <c r="R11" s="1079">
        <v>30755.37227</v>
      </c>
      <c r="S11" s="475"/>
      <c r="T11" s="448"/>
    </row>
    <row r="12" spans="1:20" s="40" customFormat="1">
      <c r="A12" s="36"/>
      <c r="B12" s="37"/>
      <c r="C12" s="37"/>
      <c r="D12" s="38" t="s">
        <v>24</v>
      </c>
      <c r="E12" s="39">
        <v>10</v>
      </c>
      <c r="F12" s="159">
        <f t="shared" si="2"/>
        <v>1070</v>
      </c>
      <c r="G12" s="506">
        <v>1070</v>
      </c>
      <c r="H12" s="59"/>
      <c r="I12" s="60"/>
      <c r="J12" s="248"/>
      <c r="K12" s="248"/>
      <c r="L12" s="60"/>
      <c r="M12" s="61"/>
      <c r="N12" s="159"/>
      <c r="O12" s="351"/>
      <c r="P12" s="361"/>
      <c r="Q12" s="62"/>
      <c r="R12" s="1079">
        <v>1180.0176299999998</v>
      </c>
      <c r="S12" s="475"/>
      <c r="T12" s="448"/>
    </row>
    <row r="13" spans="1:20" s="40" customFormat="1">
      <c r="A13" s="36"/>
      <c r="B13" s="37"/>
      <c r="C13" s="37"/>
      <c r="D13" s="38" t="s">
        <v>25</v>
      </c>
      <c r="E13" s="39">
        <v>11</v>
      </c>
      <c r="F13" s="159">
        <f t="shared" si="2"/>
        <v>7559</v>
      </c>
      <c r="G13" s="506">
        <v>7559</v>
      </c>
      <c r="H13" s="59"/>
      <c r="I13" s="60"/>
      <c r="J13" s="248"/>
      <c r="K13" s="248"/>
      <c r="L13" s="60"/>
      <c r="M13" s="61"/>
      <c r="N13" s="159"/>
      <c r="O13" s="351"/>
      <c r="P13" s="361"/>
      <c r="Q13" s="720"/>
      <c r="R13" s="1079">
        <v>7182.5857999999998</v>
      </c>
      <c r="S13" s="475"/>
      <c r="T13" s="448"/>
    </row>
    <row r="14" spans="1:20" s="40" customFormat="1">
      <c r="A14" s="36"/>
      <c r="B14" s="37"/>
      <c r="C14" s="37"/>
      <c r="D14" s="38" t="s">
        <v>26</v>
      </c>
      <c r="E14" s="39">
        <v>12</v>
      </c>
      <c r="F14" s="159">
        <f t="shared" si="2"/>
        <v>102341</v>
      </c>
      <c r="G14" s="494">
        <v>101341</v>
      </c>
      <c r="H14" s="59"/>
      <c r="I14" s="60"/>
      <c r="J14" s="248"/>
      <c r="K14" s="248"/>
      <c r="L14" s="60"/>
      <c r="M14" s="61">
        <v>1000</v>
      </c>
      <c r="N14" s="159"/>
      <c r="O14" s="351"/>
      <c r="P14" s="361"/>
      <c r="Q14" s="62"/>
      <c r="R14" s="1079">
        <v>107926.63407</v>
      </c>
      <c r="S14" s="475"/>
      <c r="T14" s="448"/>
    </row>
    <row r="15" spans="1:20" s="40" customFormat="1">
      <c r="A15" s="36"/>
      <c r="B15" s="37"/>
      <c r="C15" s="38"/>
      <c r="D15" s="38" t="s">
        <v>27</v>
      </c>
      <c r="E15" s="39">
        <v>13</v>
      </c>
      <c r="F15" s="159">
        <f t="shared" si="2"/>
        <v>70651</v>
      </c>
      <c r="G15" s="494">
        <v>66297</v>
      </c>
      <c r="H15" s="59"/>
      <c r="I15" s="60">
        <v>3669</v>
      </c>
      <c r="J15" s="248"/>
      <c r="K15" s="248"/>
      <c r="L15" s="60">
        <v>685</v>
      </c>
      <c r="M15" s="61"/>
      <c r="N15" s="159"/>
      <c r="O15" s="351"/>
      <c r="P15" s="361"/>
      <c r="Q15" s="62"/>
      <c r="R15" s="1079">
        <v>81385.824379999991</v>
      </c>
      <c r="S15" s="475"/>
      <c r="T15" s="448"/>
    </row>
    <row r="16" spans="1:20" s="14" customFormat="1">
      <c r="A16" s="11"/>
      <c r="B16" s="18" t="s">
        <v>28</v>
      </c>
      <c r="C16" s="16"/>
      <c r="D16" s="16"/>
      <c r="E16" s="17">
        <v>14</v>
      </c>
      <c r="F16" s="94">
        <f t="shared" si="2"/>
        <v>0</v>
      </c>
      <c r="G16" s="494"/>
      <c r="H16" s="64"/>
      <c r="I16" s="65"/>
      <c r="J16" s="249"/>
      <c r="K16" s="249"/>
      <c r="L16" s="65"/>
      <c r="M16" s="66"/>
      <c r="N16" s="94"/>
      <c r="O16" s="352"/>
      <c r="P16" s="416"/>
      <c r="Q16" s="67"/>
      <c r="R16" s="1080">
        <v>0</v>
      </c>
      <c r="S16" s="214"/>
      <c r="T16" s="47"/>
    </row>
    <row r="17" spans="1:20" s="14" customFormat="1">
      <c r="A17" s="11"/>
      <c r="B17" s="18" t="s">
        <v>30</v>
      </c>
      <c r="C17" s="16"/>
      <c r="D17" s="16"/>
      <c r="E17" s="17">
        <v>15</v>
      </c>
      <c r="F17" s="94">
        <f t="shared" si="2"/>
        <v>0</v>
      </c>
      <c r="G17" s="494"/>
      <c r="H17" s="64"/>
      <c r="I17" s="65"/>
      <c r="J17" s="249"/>
      <c r="K17" s="249"/>
      <c r="L17" s="65"/>
      <c r="M17" s="66"/>
      <c r="N17" s="94"/>
      <c r="O17" s="352"/>
      <c r="P17" s="416"/>
      <c r="Q17" s="67"/>
      <c r="R17" s="1080">
        <v>201.11600000000001</v>
      </c>
      <c r="S17" s="214"/>
      <c r="T17" s="47"/>
    </row>
    <row r="18" spans="1:20" s="14" customFormat="1">
      <c r="A18" s="11"/>
      <c r="B18" s="19" t="s">
        <v>32</v>
      </c>
      <c r="C18" s="20"/>
      <c r="D18" s="20"/>
      <c r="E18" s="21">
        <v>16</v>
      </c>
      <c r="F18" s="94">
        <f t="shared" si="2"/>
        <v>33140</v>
      </c>
      <c r="G18" s="494">
        <v>33140</v>
      </c>
      <c r="H18" s="64"/>
      <c r="I18" s="65"/>
      <c r="J18" s="249"/>
      <c r="K18" s="249"/>
      <c r="L18" s="65"/>
      <c r="M18" s="66"/>
      <c r="N18" s="94"/>
      <c r="O18" s="352"/>
      <c r="P18" s="416"/>
      <c r="Q18" s="67"/>
      <c r="R18" s="1080">
        <v>23533.5</v>
      </c>
      <c r="S18" s="214"/>
      <c r="T18" s="47"/>
    </row>
    <row r="19" spans="1:20" s="14" customFormat="1">
      <c r="A19" s="11"/>
      <c r="B19" s="19" t="s">
        <v>34</v>
      </c>
      <c r="C19" s="20"/>
      <c r="D19" s="20"/>
      <c r="E19" s="21">
        <v>17</v>
      </c>
      <c r="F19" s="94">
        <f t="shared" si="2"/>
        <v>0</v>
      </c>
      <c r="G19" s="494"/>
      <c r="H19" s="64"/>
      <c r="I19" s="65"/>
      <c r="J19" s="249"/>
      <c r="K19" s="249"/>
      <c r="L19" s="65"/>
      <c r="M19" s="66"/>
      <c r="N19" s="94"/>
      <c r="O19" s="352"/>
      <c r="P19" s="416"/>
      <c r="Q19" s="67"/>
      <c r="R19" s="1080">
        <v>0</v>
      </c>
      <c r="S19" s="214"/>
      <c r="T19" s="47"/>
    </row>
    <row r="20" spans="1:20" s="14" customFormat="1">
      <c r="A20" s="11"/>
      <c r="B20" s="19" t="s">
        <v>36</v>
      </c>
      <c r="C20" s="19"/>
      <c r="D20" s="19"/>
      <c r="E20" s="21">
        <v>18</v>
      </c>
      <c r="F20" s="94">
        <f t="shared" si="2"/>
        <v>0</v>
      </c>
      <c r="G20" s="494"/>
      <c r="H20" s="64"/>
      <c r="I20" s="65"/>
      <c r="J20" s="249"/>
      <c r="K20" s="249"/>
      <c r="L20" s="65"/>
      <c r="M20" s="66"/>
      <c r="N20" s="94"/>
      <c r="O20" s="352"/>
      <c r="P20" s="416"/>
      <c r="Q20" s="67"/>
      <c r="R20" s="1080">
        <v>41.389000000000003</v>
      </c>
      <c r="S20" s="214"/>
      <c r="T20" s="47"/>
    </row>
    <row r="21" spans="1:20" s="537" customFormat="1">
      <c r="A21" s="525"/>
      <c r="B21" s="526" t="s">
        <v>158</v>
      </c>
      <c r="C21" s="526"/>
      <c r="D21" s="526"/>
      <c r="E21" s="527">
        <v>19</v>
      </c>
      <c r="F21" s="528">
        <f t="shared" si="2"/>
        <v>15784</v>
      </c>
      <c r="G21" s="753">
        <v>15784</v>
      </c>
      <c r="H21" s="541"/>
      <c r="I21" s="542"/>
      <c r="J21" s="543"/>
      <c r="K21" s="543"/>
      <c r="L21" s="542"/>
      <c r="M21" s="544"/>
      <c r="N21" s="528"/>
      <c r="O21" s="534"/>
      <c r="P21" s="614"/>
      <c r="Q21" s="528"/>
      <c r="R21" s="1080">
        <v>19244.95824</v>
      </c>
      <c r="S21" s="211"/>
      <c r="T21" s="31"/>
    </row>
    <row r="22" spans="1:20" s="14" customFormat="1">
      <c r="A22" s="11"/>
      <c r="B22" s="19" t="s">
        <v>40</v>
      </c>
      <c r="C22" s="19"/>
      <c r="D22" s="19"/>
      <c r="E22" s="21">
        <v>20</v>
      </c>
      <c r="F22" s="94">
        <f t="shared" si="2"/>
        <v>582</v>
      </c>
      <c r="G22" s="494">
        <v>582</v>
      </c>
      <c r="H22" s="64"/>
      <c r="I22" s="65"/>
      <c r="J22" s="249"/>
      <c r="K22" s="249"/>
      <c r="L22" s="65"/>
      <c r="M22" s="66"/>
      <c r="N22" s="94"/>
      <c r="O22" s="352"/>
      <c r="P22" s="416"/>
      <c r="Q22" s="67"/>
      <c r="R22" s="1080">
        <v>861.92968999999994</v>
      </c>
      <c r="S22" s="214"/>
      <c r="T22" s="47"/>
    </row>
    <row r="23" spans="1:20" s="14" customFormat="1">
      <c r="A23" s="11"/>
      <c r="B23" s="19" t="s">
        <v>42</v>
      </c>
      <c r="C23" s="19"/>
      <c r="D23" s="19"/>
      <c r="E23" s="21">
        <v>21</v>
      </c>
      <c r="F23" s="94">
        <f t="shared" si="2"/>
        <v>0</v>
      </c>
      <c r="G23" s="494"/>
      <c r="H23" s="64"/>
      <c r="I23" s="65"/>
      <c r="J23" s="249"/>
      <c r="K23" s="249"/>
      <c r="L23" s="65"/>
      <c r="M23" s="66"/>
      <c r="N23" s="94"/>
      <c r="O23" s="352"/>
      <c r="P23" s="416"/>
      <c r="Q23" s="67"/>
      <c r="R23" s="1080">
        <v>0</v>
      </c>
      <c r="S23" s="214"/>
      <c r="T23" s="47"/>
    </row>
    <row r="24" spans="1:20" s="14" customFormat="1">
      <c r="A24" s="11"/>
      <c r="B24" s="19" t="s">
        <v>43</v>
      </c>
      <c r="C24" s="19"/>
      <c r="D24" s="19"/>
      <c r="E24" s="21">
        <v>22</v>
      </c>
      <c r="F24" s="94">
        <f t="shared" si="2"/>
        <v>1767</v>
      </c>
      <c r="G24" s="494">
        <v>983</v>
      </c>
      <c r="H24" s="64"/>
      <c r="I24" s="65">
        <v>784</v>
      </c>
      <c r="J24" s="249"/>
      <c r="K24" s="249"/>
      <c r="L24" s="65"/>
      <c r="M24" s="66"/>
      <c r="N24" s="94"/>
      <c r="O24" s="352"/>
      <c r="P24" s="416"/>
      <c r="Q24" s="67"/>
      <c r="R24" s="1080">
        <v>1146.72703</v>
      </c>
      <c r="S24" s="214"/>
      <c r="T24" s="47"/>
    </row>
    <row r="25" spans="1:20" s="537" customFormat="1">
      <c r="A25" s="525"/>
      <c r="B25" s="526" t="s">
        <v>161</v>
      </c>
      <c r="C25" s="526"/>
      <c r="D25" s="526"/>
      <c r="E25" s="527">
        <v>23</v>
      </c>
      <c r="F25" s="528">
        <f t="shared" si="2"/>
        <v>0</v>
      </c>
      <c r="G25" s="540"/>
      <c r="H25" s="541"/>
      <c r="I25" s="542"/>
      <c r="J25" s="543"/>
      <c r="K25" s="543"/>
      <c r="L25" s="542"/>
      <c r="M25" s="544"/>
      <c r="N25" s="528"/>
      <c r="O25" s="534"/>
      <c r="P25" s="614"/>
      <c r="Q25" s="528"/>
      <c r="R25" s="1080">
        <v>0</v>
      </c>
      <c r="S25" s="211"/>
      <c r="T25" s="31"/>
    </row>
    <row r="26" spans="1:20" s="14" customFormat="1">
      <c r="A26" s="11"/>
      <c r="B26" s="19" t="s">
        <v>45</v>
      </c>
      <c r="C26" s="19"/>
      <c r="D26" s="19"/>
      <c r="E26" s="21">
        <v>24</v>
      </c>
      <c r="F26" s="94">
        <f t="shared" si="2"/>
        <v>552</v>
      </c>
      <c r="G26" s="494">
        <v>530</v>
      </c>
      <c r="H26" s="64"/>
      <c r="I26" s="65">
        <v>22</v>
      </c>
      <c r="J26" s="249"/>
      <c r="K26" s="249"/>
      <c r="L26" s="65"/>
      <c r="M26" s="66"/>
      <c r="N26" s="94"/>
      <c r="O26" s="352"/>
      <c r="P26" s="416"/>
      <c r="Q26" s="67"/>
      <c r="R26" s="1080">
        <v>536.49777000000006</v>
      </c>
      <c r="S26" s="214"/>
      <c r="T26" s="47"/>
    </row>
    <row r="27" spans="1:20" s="14" customFormat="1" ht="14" thickBot="1">
      <c r="A27" s="11"/>
      <c r="B27" s="18" t="s">
        <v>47</v>
      </c>
      <c r="C27" s="18"/>
      <c r="D27" s="18"/>
      <c r="E27" s="17">
        <v>25</v>
      </c>
      <c r="F27" s="94">
        <f t="shared" si="2"/>
        <v>548</v>
      </c>
      <c r="G27" s="494">
        <v>548</v>
      </c>
      <c r="H27" s="64"/>
      <c r="I27" s="65"/>
      <c r="J27" s="249"/>
      <c r="K27" s="249"/>
      <c r="L27" s="65"/>
      <c r="M27" s="66"/>
      <c r="N27" s="94"/>
      <c r="O27" s="352"/>
      <c r="P27" s="416"/>
      <c r="Q27" s="67"/>
      <c r="R27" s="1080">
        <v>523.45627999999999</v>
      </c>
      <c r="S27" s="214"/>
      <c r="T27" s="47"/>
    </row>
    <row r="28" spans="1:20" ht="14" thickBot="1">
      <c r="A28" s="22" t="s">
        <v>49</v>
      </c>
      <c r="B28" s="23"/>
      <c r="C28" s="23"/>
      <c r="D28" s="23"/>
      <c r="E28" s="10">
        <v>26</v>
      </c>
      <c r="F28" s="157">
        <f>SUM(F29:F45)</f>
        <v>405991</v>
      </c>
      <c r="G28" s="495">
        <f t="shared" ref="G28:O28" si="3">SUM(G29:G45)</f>
        <v>363866</v>
      </c>
      <c r="H28" s="99">
        <f t="shared" si="3"/>
        <v>35177</v>
      </c>
      <c r="I28" s="52">
        <f t="shared" si="3"/>
        <v>5263</v>
      </c>
      <c r="J28" s="246">
        <f t="shared" si="3"/>
        <v>0</v>
      </c>
      <c r="K28" s="246">
        <f t="shared" si="3"/>
        <v>0</v>
      </c>
      <c r="L28" s="52">
        <f t="shared" si="3"/>
        <v>685</v>
      </c>
      <c r="M28" s="51">
        <f t="shared" si="3"/>
        <v>1000</v>
      </c>
      <c r="N28" s="157">
        <f>SUM(N29:N45)</f>
        <v>0</v>
      </c>
      <c r="O28" s="404">
        <f t="shared" si="3"/>
        <v>0</v>
      </c>
      <c r="P28" s="346">
        <f>IF(F28=0,0,O28/F28)</f>
        <v>0</v>
      </c>
      <c r="Q28" s="53">
        <f>SUM(Q29:Q45)</f>
        <v>0</v>
      </c>
      <c r="R28" s="1077">
        <f>SUM(R29:R45)</f>
        <v>427713.53823000012</v>
      </c>
    </row>
    <row r="29" spans="1:20" s="14" customFormat="1">
      <c r="A29" s="11" t="s">
        <v>14</v>
      </c>
      <c r="B29" s="16" t="s">
        <v>50</v>
      </c>
      <c r="C29" s="16"/>
      <c r="D29" s="16"/>
      <c r="E29" s="17">
        <v>27</v>
      </c>
      <c r="F29" s="94">
        <f t="shared" si="2"/>
        <v>133807</v>
      </c>
      <c r="G29" s="492">
        <v>133807</v>
      </c>
      <c r="H29" s="87"/>
      <c r="I29" s="56"/>
      <c r="J29" s="247"/>
      <c r="K29" s="247"/>
      <c r="L29" s="56"/>
      <c r="M29" s="55"/>
      <c r="N29" s="158"/>
      <c r="O29" s="350"/>
      <c r="P29" s="347"/>
      <c r="Q29" s="57"/>
      <c r="R29" s="1080">
        <v>174414.96900000001</v>
      </c>
      <c r="S29" s="214"/>
      <c r="T29" s="47"/>
    </row>
    <row r="30" spans="1:20" s="14" customFormat="1">
      <c r="A30" s="11"/>
      <c r="B30" s="18" t="s">
        <v>28</v>
      </c>
      <c r="C30" s="18"/>
      <c r="D30" s="18"/>
      <c r="E30" s="17">
        <v>28</v>
      </c>
      <c r="F30" s="94">
        <f t="shared" si="2"/>
        <v>0</v>
      </c>
      <c r="G30" s="431"/>
      <c r="H30" s="100"/>
      <c r="I30" s="70"/>
      <c r="J30" s="250"/>
      <c r="K30" s="250"/>
      <c r="L30" s="70"/>
      <c r="M30" s="69"/>
      <c r="N30" s="405"/>
      <c r="O30" s="353"/>
      <c r="P30" s="347"/>
      <c r="Q30" s="71"/>
      <c r="R30" s="1080">
        <v>0</v>
      </c>
      <c r="S30" s="214"/>
      <c r="T30" s="47"/>
    </row>
    <row r="31" spans="1:20" s="14" customFormat="1">
      <c r="A31" s="11"/>
      <c r="B31" s="18" t="s">
        <v>30</v>
      </c>
      <c r="C31" s="18"/>
      <c r="D31" s="18"/>
      <c r="E31" s="17">
        <v>29</v>
      </c>
      <c r="F31" s="94">
        <f t="shared" si="2"/>
        <v>0</v>
      </c>
      <c r="G31" s="431"/>
      <c r="H31" s="100"/>
      <c r="I31" s="70"/>
      <c r="J31" s="250"/>
      <c r="K31" s="250"/>
      <c r="L31" s="70"/>
      <c r="M31" s="69"/>
      <c r="N31" s="405"/>
      <c r="O31" s="353"/>
      <c r="P31" s="347"/>
      <c r="Q31" s="71"/>
      <c r="R31" s="1080">
        <v>201.11600000000001</v>
      </c>
      <c r="S31" s="214"/>
      <c r="T31" s="47"/>
    </row>
    <row r="32" spans="1:20" s="14" customFormat="1">
      <c r="A32" s="11"/>
      <c r="B32" s="19" t="s">
        <v>32</v>
      </c>
      <c r="C32" s="20"/>
      <c r="D32" s="20"/>
      <c r="E32" s="21">
        <v>30</v>
      </c>
      <c r="F32" s="94">
        <f t="shared" si="2"/>
        <v>33140</v>
      </c>
      <c r="G32" s="431">
        <f>G18</f>
        <v>33140</v>
      </c>
      <c r="H32" s="100"/>
      <c r="I32" s="70"/>
      <c r="J32" s="250"/>
      <c r="K32" s="250"/>
      <c r="L32" s="70"/>
      <c r="M32" s="69"/>
      <c r="N32" s="405"/>
      <c r="O32" s="353"/>
      <c r="P32" s="347"/>
      <c r="Q32" s="71"/>
      <c r="R32" s="1080">
        <v>23533.5</v>
      </c>
      <c r="S32" s="214"/>
      <c r="T32" s="47"/>
    </row>
    <row r="33" spans="1:20" s="14" customFormat="1">
      <c r="A33" s="11"/>
      <c r="B33" s="19" t="s">
        <v>34</v>
      </c>
      <c r="C33" s="19"/>
      <c r="D33" s="19"/>
      <c r="E33" s="21">
        <v>31</v>
      </c>
      <c r="F33" s="94">
        <f t="shared" si="2"/>
        <v>0</v>
      </c>
      <c r="G33" s="431"/>
      <c r="H33" s="100"/>
      <c r="I33" s="70"/>
      <c r="J33" s="250"/>
      <c r="K33" s="250"/>
      <c r="L33" s="70"/>
      <c r="M33" s="69"/>
      <c r="N33" s="405"/>
      <c r="O33" s="353"/>
      <c r="P33" s="347"/>
      <c r="Q33" s="71"/>
      <c r="R33" s="1080">
        <v>0</v>
      </c>
      <c r="S33" s="214"/>
      <c r="T33" s="47"/>
    </row>
    <row r="34" spans="1:20" s="14" customFormat="1">
      <c r="A34" s="11"/>
      <c r="B34" s="19" t="s">
        <v>52</v>
      </c>
      <c r="C34" s="19"/>
      <c r="D34" s="19"/>
      <c r="E34" s="21">
        <v>32</v>
      </c>
      <c r="F34" s="94">
        <f t="shared" si="2"/>
        <v>99330</v>
      </c>
      <c r="G34" s="431">
        <v>99330</v>
      </c>
      <c r="H34" s="100"/>
      <c r="I34" s="70"/>
      <c r="J34" s="250"/>
      <c r="K34" s="250"/>
      <c r="L34" s="70"/>
      <c r="M34" s="69"/>
      <c r="N34" s="405"/>
      <c r="O34" s="353"/>
      <c r="P34" s="347"/>
      <c r="Q34" s="71"/>
      <c r="R34" s="1080">
        <v>104821.86500000001</v>
      </c>
      <c r="S34" s="214"/>
      <c r="T34" s="47"/>
    </row>
    <row r="35" spans="1:20" s="14" customFormat="1">
      <c r="A35" s="11"/>
      <c r="B35" s="19" t="s">
        <v>36</v>
      </c>
      <c r="C35" s="19"/>
      <c r="D35" s="19"/>
      <c r="E35" s="21">
        <v>33</v>
      </c>
      <c r="F35" s="94">
        <f t="shared" si="2"/>
        <v>0</v>
      </c>
      <c r="G35" s="431"/>
      <c r="H35" s="100"/>
      <c r="I35" s="70"/>
      <c r="J35" s="250"/>
      <c r="K35" s="250"/>
      <c r="L35" s="70"/>
      <c r="M35" s="69"/>
      <c r="N35" s="405"/>
      <c r="O35" s="455"/>
      <c r="P35" s="347"/>
      <c r="Q35" s="71"/>
      <c r="R35" s="1080">
        <v>41.389000000000003</v>
      </c>
      <c r="S35" s="214"/>
      <c r="T35" s="47"/>
    </row>
    <row r="36" spans="1:20" s="537" customFormat="1">
      <c r="A36" s="525"/>
      <c r="B36" s="526" t="s">
        <v>158</v>
      </c>
      <c r="C36" s="526"/>
      <c r="D36" s="526"/>
      <c r="E36" s="527">
        <v>34</v>
      </c>
      <c r="F36" s="528">
        <f t="shared" si="2"/>
        <v>15784</v>
      </c>
      <c r="G36" s="546">
        <f>G21</f>
        <v>15784</v>
      </c>
      <c r="H36" s="530"/>
      <c r="I36" s="531"/>
      <c r="J36" s="532"/>
      <c r="K36" s="532"/>
      <c r="L36" s="531"/>
      <c r="M36" s="533"/>
      <c r="N36" s="529"/>
      <c r="O36" s="538"/>
      <c r="P36" s="623"/>
      <c r="Q36" s="529"/>
      <c r="R36" s="1080">
        <v>19244.95824</v>
      </c>
      <c r="S36" s="211"/>
      <c r="T36" s="31"/>
    </row>
    <row r="37" spans="1:20" s="14" customFormat="1">
      <c r="A37" s="11"/>
      <c r="B37" s="19" t="s">
        <v>54</v>
      </c>
      <c r="C37" s="19"/>
      <c r="D37" s="19"/>
      <c r="E37" s="21">
        <v>35</v>
      </c>
      <c r="F37" s="94">
        <f t="shared" si="2"/>
        <v>582</v>
      </c>
      <c r="G37" s="431">
        <f>G22</f>
        <v>582</v>
      </c>
      <c r="H37" s="100"/>
      <c r="I37" s="120"/>
      <c r="J37" s="250"/>
      <c r="K37" s="250"/>
      <c r="L37" s="70"/>
      <c r="M37" s="69"/>
      <c r="N37" s="405"/>
      <c r="O37" s="353"/>
      <c r="P37" s="347"/>
      <c r="Q37" s="71"/>
      <c r="R37" s="1080">
        <v>861.92968999999994</v>
      </c>
      <c r="S37" s="214"/>
      <c r="T37" s="47"/>
    </row>
    <row r="38" spans="1:20" s="14" customFormat="1">
      <c r="A38" s="11"/>
      <c r="B38" s="19" t="s">
        <v>153</v>
      </c>
      <c r="C38" s="19"/>
      <c r="D38" s="19"/>
      <c r="E38" s="21">
        <v>36</v>
      </c>
      <c r="F38" s="94">
        <f t="shared" si="2"/>
        <v>37325</v>
      </c>
      <c r="G38" s="431">
        <v>37325</v>
      </c>
      <c r="H38" s="100"/>
      <c r="I38" s="120"/>
      <c r="J38" s="250"/>
      <c r="K38" s="250"/>
      <c r="L38" s="70"/>
      <c r="M38" s="69"/>
      <c r="N38" s="405"/>
      <c r="O38" s="353"/>
      <c r="P38" s="347"/>
      <c r="Q38" s="71"/>
      <c r="R38" s="1080">
        <v>17662.494149999999</v>
      </c>
      <c r="S38" s="214"/>
      <c r="T38" s="47"/>
    </row>
    <row r="39" spans="1:20" s="14" customFormat="1">
      <c r="A39" s="11"/>
      <c r="B39" s="19" t="s">
        <v>55</v>
      </c>
      <c r="C39" s="19"/>
      <c r="D39" s="19"/>
      <c r="E39" s="21">
        <v>37</v>
      </c>
      <c r="F39" s="94">
        <f t="shared" si="2"/>
        <v>0</v>
      </c>
      <c r="G39" s="431"/>
      <c r="H39" s="100"/>
      <c r="I39" s="70"/>
      <c r="J39" s="250"/>
      <c r="K39" s="250"/>
      <c r="L39" s="70"/>
      <c r="M39" s="69"/>
      <c r="N39" s="405"/>
      <c r="O39" s="353"/>
      <c r="P39" s="347"/>
      <c r="Q39" s="71"/>
      <c r="R39" s="1080">
        <v>0</v>
      </c>
      <c r="S39" s="214"/>
      <c r="T39" s="47"/>
    </row>
    <row r="40" spans="1:20" s="14" customFormat="1">
      <c r="A40" s="11"/>
      <c r="B40" s="19" t="s">
        <v>56</v>
      </c>
      <c r="C40" s="19"/>
      <c r="D40" s="19"/>
      <c r="E40" s="21">
        <v>38</v>
      </c>
      <c r="F40" s="94">
        <f t="shared" si="2"/>
        <v>1767</v>
      </c>
      <c r="G40" s="431">
        <f>G24</f>
        <v>983</v>
      </c>
      <c r="H40" s="100"/>
      <c r="I40" s="70">
        <v>784</v>
      </c>
      <c r="J40" s="250"/>
      <c r="K40" s="250"/>
      <c r="L40" s="70"/>
      <c r="M40" s="69"/>
      <c r="N40" s="405"/>
      <c r="O40" s="353"/>
      <c r="P40" s="347"/>
      <c r="Q40" s="71"/>
      <c r="R40" s="1080">
        <v>1146.72703</v>
      </c>
      <c r="S40" s="214"/>
      <c r="T40" s="47"/>
    </row>
    <row r="41" spans="1:20" s="537" customFormat="1">
      <c r="A41" s="525"/>
      <c r="B41" s="526" t="s">
        <v>161</v>
      </c>
      <c r="C41" s="526"/>
      <c r="D41" s="526"/>
      <c r="E41" s="527">
        <v>39</v>
      </c>
      <c r="F41" s="528">
        <f t="shared" si="2"/>
        <v>0</v>
      </c>
      <c r="G41" s="431"/>
      <c r="H41" s="530"/>
      <c r="I41" s="531"/>
      <c r="J41" s="532"/>
      <c r="K41" s="532"/>
      <c r="L41" s="531"/>
      <c r="M41" s="533"/>
      <c r="N41" s="529"/>
      <c r="O41" s="538"/>
      <c r="P41" s="623"/>
      <c r="Q41" s="529"/>
      <c r="R41" s="1080">
        <v>0</v>
      </c>
      <c r="S41" s="211"/>
      <c r="T41" s="31"/>
    </row>
    <row r="42" spans="1:20" s="14" customFormat="1">
      <c r="A42" s="11"/>
      <c r="B42" s="19" t="s">
        <v>57</v>
      </c>
      <c r="C42" s="19"/>
      <c r="D42" s="19"/>
      <c r="E42" s="21">
        <v>40</v>
      </c>
      <c r="F42" s="94">
        <f t="shared" si="2"/>
        <v>552</v>
      </c>
      <c r="G42" s="431">
        <f>G26</f>
        <v>530</v>
      </c>
      <c r="H42" s="100"/>
      <c r="I42" s="70">
        <v>22</v>
      </c>
      <c r="J42" s="250"/>
      <c r="K42" s="250"/>
      <c r="L42" s="70"/>
      <c r="M42" s="69"/>
      <c r="N42" s="405"/>
      <c r="O42" s="353"/>
      <c r="P42" s="347"/>
      <c r="Q42" s="71"/>
      <c r="R42" s="1080">
        <v>536.49777000000006</v>
      </c>
      <c r="S42" s="214"/>
      <c r="T42" s="47"/>
    </row>
    <row r="43" spans="1:20" s="14" customFormat="1">
      <c r="A43" s="11"/>
      <c r="B43" s="19" t="s">
        <v>58</v>
      </c>
      <c r="C43" s="19"/>
      <c r="D43" s="19"/>
      <c r="E43" s="21">
        <v>41</v>
      </c>
      <c r="F43" s="94">
        <f t="shared" si="2"/>
        <v>41822</v>
      </c>
      <c r="G43" s="431">
        <v>41792</v>
      </c>
      <c r="H43" s="100"/>
      <c r="I43" s="70">
        <v>30</v>
      </c>
      <c r="J43" s="250"/>
      <c r="K43" s="250"/>
      <c r="L43" s="70"/>
      <c r="M43" s="69"/>
      <c r="N43" s="405"/>
      <c r="O43" s="353"/>
      <c r="P43" s="347"/>
      <c r="Q43" s="71"/>
      <c r="R43" s="1080">
        <v>45226.909590000003</v>
      </c>
      <c r="S43" s="214"/>
      <c r="T43" s="47"/>
    </row>
    <row r="44" spans="1:20" s="14" customFormat="1">
      <c r="A44" s="11"/>
      <c r="B44" s="19" t="s">
        <v>59</v>
      </c>
      <c r="C44" s="19"/>
      <c r="D44" s="19"/>
      <c r="E44" s="21">
        <v>42</v>
      </c>
      <c r="F44" s="94">
        <f t="shared" si="2"/>
        <v>41289</v>
      </c>
      <c r="G44" s="867"/>
      <c r="H44" s="100">
        <f>H3</f>
        <v>35177</v>
      </c>
      <c r="I44" s="120">
        <v>4427</v>
      </c>
      <c r="J44" s="250"/>
      <c r="K44" s="250"/>
      <c r="L44" s="70">
        <f>L3</f>
        <v>685</v>
      </c>
      <c r="M44" s="69">
        <f>M3</f>
        <v>1000</v>
      </c>
      <c r="N44" s="405"/>
      <c r="O44" s="353"/>
      <c r="P44" s="347"/>
      <c r="Q44" s="71"/>
      <c r="R44" s="1080">
        <v>39467.53</v>
      </c>
      <c r="S44" s="214"/>
      <c r="T44" s="214"/>
    </row>
    <row r="45" spans="1:20" s="14" customFormat="1" ht="14" thickBot="1">
      <c r="A45" s="24"/>
      <c r="B45" s="25" t="s">
        <v>47</v>
      </c>
      <c r="C45" s="25"/>
      <c r="D45" s="25"/>
      <c r="E45" s="26">
        <v>43</v>
      </c>
      <c r="F45" s="160">
        <f t="shared" si="2"/>
        <v>593</v>
      </c>
      <c r="G45" s="432">
        <v>593</v>
      </c>
      <c r="H45" s="134"/>
      <c r="I45" s="74"/>
      <c r="J45" s="251"/>
      <c r="K45" s="251"/>
      <c r="L45" s="74"/>
      <c r="M45" s="73"/>
      <c r="N45" s="160"/>
      <c r="O45" s="354"/>
      <c r="P45" s="348"/>
      <c r="Q45" s="67"/>
      <c r="R45" s="160">
        <v>553.65276000000006</v>
      </c>
      <c r="S45" s="214"/>
      <c r="T45" s="47"/>
    </row>
    <row r="46" spans="1:20" s="14" customFormat="1" ht="14" hidden="1" thickBot="1">
      <c r="A46" s="27" t="s">
        <v>60</v>
      </c>
      <c r="B46" s="28"/>
      <c r="C46" s="28"/>
      <c r="D46" s="28"/>
      <c r="E46" s="17">
        <v>44</v>
      </c>
      <c r="F46" s="161">
        <f>F29+F34+F38+F43+F44+F45-F4-F27</f>
        <v>4201</v>
      </c>
      <c r="G46" s="510"/>
      <c r="H46" s="77"/>
      <c r="I46" s="261"/>
      <c r="J46" s="261"/>
      <c r="K46" s="77"/>
      <c r="L46" s="261"/>
      <c r="M46" s="77"/>
      <c r="N46" s="161"/>
      <c r="O46" s="352"/>
      <c r="P46" s="349"/>
      <c r="Q46" s="78"/>
      <c r="R46" s="1227">
        <f>R29+R34+R38+R43+R44+R45-R4-R27</f>
        <v>15260.220710000123</v>
      </c>
      <c r="S46" s="214"/>
      <c r="T46" s="47"/>
    </row>
    <row r="47" spans="1:20" ht="14" thickBot="1">
      <c r="A47" s="22" t="s">
        <v>61</v>
      </c>
      <c r="B47" s="23"/>
      <c r="C47" s="23"/>
      <c r="D47" s="23"/>
      <c r="E47" s="10">
        <v>45</v>
      </c>
      <c r="F47" s="157">
        <f>F28-F3</f>
        <v>4201</v>
      </c>
      <c r="G47" s="495">
        <f t="shared" ref="G47:O47" si="4">G28-G3</f>
        <v>4201</v>
      </c>
      <c r="H47" s="99">
        <f t="shared" si="4"/>
        <v>0</v>
      </c>
      <c r="I47" s="52">
        <f t="shared" si="4"/>
        <v>0</v>
      </c>
      <c r="J47" s="246">
        <f t="shared" si="4"/>
        <v>0</v>
      </c>
      <c r="K47" s="246">
        <f>K28-K3</f>
        <v>0</v>
      </c>
      <c r="L47" s="52">
        <f t="shared" si="4"/>
        <v>0</v>
      </c>
      <c r="M47" s="51">
        <f t="shared" si="4"/>
        <v>0</v>
      </c>
      <c r="N47" s="157"/>
      <c r="O47" s="404">
        <f t="shared" si="4"/>
        <v>0</v>
      </c>
      <c r="P47" s="346"/>
      <c r="Q47" s="53">
        <f>Q28-Q3</f>
        <v>0</v>
      </c>
      <c r="R47" s="1077">
        <f>R28-R3</f>
        <v>15260.22071000014</v>
      </c>
    </row>
    <row r="48" spans="1:20">
      <c r="A48" s="29"/>
      <c r="B48" s="29"/>
      <c r="C48" s="29"/>
      <c r="D48" s="29"/>
      <c r="E48" s="1300" t="s">
        <v>207</v>
      </c>
      <c r="F48" s="1075"/>
      <c r="G48" s="1075"/>
      <c r="H48" s="1298">
        <v>300665</v>
      </c>
      <c r="I48" s="1298">
        <v>7179</v>
      </c>
      <c r="J48" s="1298">
        <v>19008</v>
      </c>
      <c r="K48" s="1298">
        <v>43080</v>
      </c>
      <c r="L48" s="1298">
        <v>2398</v>
      </c>
      <c r="M48" s="1298">
        <v>356</v>
      </c>
    </row>
    <row r="49" spans="4:20" s="29" customFormat="1" ht="4.5" customHeight="1">
      <c r="D49" s="1075"/>
      <c r="E49" s="1308"/>
      <c r="F49" s="1075"/>
      <c r="G49" s="1075"/>
      <c r="H49" s="1309"/>
      <c r="I49" s="1310"/>
      <c r="J49" s="1337"/>
      <c r="K49" s="1337"/>
      <c r="L49" s="1337"/>
      <c r="M49" s="1337"/>
      <c r="N49" s="199"/>
      <c r="O49" s="737"/>
      <c r="P49" s="334"/>
      <c r="Q49" s="334"/>
      <c r="R49" s="198"/>
      <c r="S49" s="214"/>
      <c r="T49" s="47"/>
    </row>
    <row r="50" spans="4:20">
      <c r="D50" s="1291" t="s">
        <v>105</v>
      </c>
      <c r="E50" s="1300"/>
      <c r="F50" s="1075"/>
      <c r="G50" s="1075"/>
      <c r="H50" s="1311">
        <v>68001.261920000004</v>
      </c>
      <c r="I50" s="1310"/>
      <c r="J50" s="1309">
        <v>783.274</v>
      </c>
      <c r="K50" s="1310"/>
      <c r="L50" s="1310"/>
      <c r="M50" s="1310"/>
    </row>
    <row r="51" spans="4:20">
      <c r="D51" s="1291" t="s">
        <v>208</v>
      </c>
      <c r="E51" s="1300"/>
      <c r="F51" s="1075"/>
      <c r="G51" s="1075"/>
      <c r="H51" s="1311">
        <v>232663.89811000001</v>
      </c>
      <c r="I51" s="1310"/>
      <c r="J51" s="1309">
        <v>18224.226999999999</v>
      </c>
      <c r="K51" s="1310"/>
      <c r="L51" s="1310"/>
      <c r="M51" s="1310"/>
    </row>
    <row r="52" spans="4:20">
      <c r="H52" s="198"/>
    </row>
    <row r="53" spans="4:20">
      <c r="H53" s="198"/>
    </row>
  </sheetData>
  <mergeCells count="6">
    <mergeCell ref="J49:M49"/>
    <mergeCell ref="T1:T2"/>
    <mergeCell ref="A1:D1"/>
    <mergeCell ref="H1:M1"/>
    <mergeCell ref="C2:D2"/>
    <mergeCell ref="S1:S2"/>
  </mergeCells>
  <phoneticPr fontId="0" type="noConversion"/>
  <printOptions horizontalCentered="1" verticalCentered="1"/>
  <pageMargins left="0.31496062992125984" right="0.27559055118110237" top="0.35433070866141736" bottom="0.27559055118110237" header="0.19685039370078741" footer="0.27559055118110237"/>
  <pageSetup paperSize="9" scale="9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showGridLines="0" workbookViewId="0">
      <pane ySplit="3" topLeftCell="A4" activePane="bottomLeft" state="frozen"/>
      <selection activeCell="R46" sqref="R46"/>
      <selection pane="bottomLeft" activeCell="W41" sqref="W41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6" width="9" style="29" customWidth="1"/>
    <col min="7" max="7" width="8.85546875" style="34" customWidth="1"/>
    <col min="8" max="8" width="10" style="34" customWidth="1"/>
    <col min="9" max="9" width="8.85546875" style="34" customWidth="1"/>
    <col min="10" max="11" width="6.28515625" style="34" customWidth="1"/>
    <col min="12" max="12" width="8" style="34" customWidth="1"/>
    <col min="13" max="13" width="7.140625" style="34" customWidth="1"/>
    <col min="14" max="14" width="10.42578125" style="34" hidden="1" customWidth="1"/>
    <col min="15" max="15" width="11.28515625" style="34" hidden="1" customWidth="1"/>
    <col min="16" max="16" width="8.5703125" style="212" hidden="1" customWidth="1"/>
    <col min="17" max="17" width="11" style="34" hidden="1" customWidth="1"/>
    <col min="18" max="18" width="8.85546875" style="29" customWidth="1"/>
    <col min="19" max="19" width="7.5703125" style="214" customWidth="1"/>
    <col min="20" max="20" width="7.140625" style="47" customWidth="1"/>
    <col min="21" max="21" width="11.7109375" style="34" bestFit="1" customWidth="1"/>
  </cols>
  <sheetData>
    <row r="1" spans="1:21" ht="15.75" customHeight="1">
      <c r="A1" s="1319" t="s">
        <v>200</v>
      </c>
      <c r="B1" s="1320"/>
      <c r="C1" s="1320"/>
      <c r="D1" s="1321"/>
      <c r="E1" s="1"/>
      <c r="F1" s="472" t="s">
        <v>0</v>
      </c>
      <c r="G1" s="503" t="s">
        <v>2</v>
      </c>
      <c r="H1" s="1323" t="s">
        <v>3</v>
      </c>
      <c r="I1" s="1323"/>
      <c r="J1" s="1323"/>
      <c r="K1" s="1323"/>
      <c r="L1" s="1323"/>
      <c r="M1" s="1324"/>
      <c r="N1" s="203" t="s">
        <v>1</v>
      </c>
      <c r="O1" s="467" t="s">
        <v>4</v>
      </c>
      <c r="P1" s="141" t="s">
        <v>132</v>
      </c>
      <c r="Q1" s="135" t="s">
        <v>133</v>
      </c>
      <c r="R1" s="472" t="s">
        <v>4</v>
      </c>
      <c r="S1" s="1338"/>
      <c r="T1" s="1332"/>
    </row>
    <row r="2" spans="1:21" s="7" customFormat="1" ht="15" customHeight="1" thickBot="1">
      <c r="A2" s="3" t="s">
        <v>122</v>
      </c>
      <c r="B2" s="4"/>
      <c r="C2" s="1325" t="s">
        <v>144</v>
      </c>
      <c r="D2" s="1326"/>
      <c r="E2" s="5" t="s">
        <v>5</v>
      </c>
      <c r="F2" s="473">
        <v>2014</v>
      </c>
      <c r="G2" s="504" t="s">
        <v>8</v>
      </c>
      <c r="H2" s="44" t="s">
        <v>9</v>
      </c>
      <c r="I2" s="45" t="s">
        <v>10</v>
      </c>
      <c r="J2" s="245" t="s">
        <v>11</v>
      </c>
      <c r="K2" s="245" t="s">
        <v>204</v>
      </c>
      <c r="L2" s="207" t="s">
        <v>121</v>
      </c>
      <c r="M2" s="43" t="s">
        <v>12</v>
      </c>
      <c r="N2" s="739" t="s">
        <v>7</v>
      </c>
      <c r="O2" s="468">
        <v>2011</v>
      </c>
      <c r="P2" s="142"/>
      <c r="Q2" s="136"/>
      <c r="R2" s="473">
        <v>2013</v>
      </c>
      <c r="S2" s="1338"/>
      <c r="T2" s="1332"/>
      <c r="U2" s="34"/>
    </row>
    <row r="3" spans="1:21" ht="14" thickBot="1">
      <c r="A3" s="8" t="s">
        <v>13</v>
      </c>
      <c r="B3" s="9"/>
      <c r="C3" s="9"/>
      <c r="D3" s="9"/>
      <c r="E3" s="10">
        <v>1</v>
      </c>
      <c r="F3" s="157">
        <f t="shared" ref="F3:O3" si="0">SUM(F5:F27)</f>
        <v>2299934</v>
      </c>
      <c r="G3" s="51">
        <f t="shared" si="0"/>
        <v>2024509</v>
      </c>
      <c r="H3" s="206">
        <f t="shared" si="0"/>
        <v>62571</v>
      </c>
      <c r="I3" s="52">
        <f t="shared" si="0"/>
        <v>208362</v>
      </c>
      <c r="J3" s="52">
        <f t="shared" si="0"/>
        <v>471</v>
      </c>
      <c r="K3" s="52">
        <f>SUM(K5:K27)</f>
        <v>0</v>
      </c>
      <c r="L3" s="52">
        <f t="shared" si="0"/>
        <v>3021</v>
      </c>
      <c r="M3" s="204">
        <f t="shared" si="0"/>
        <v>1000</v>
      </c>
      <c r="N3" s="740">
        <f>SUM(N5:N27)</f>
        <v>0</v>
      </c>
      <c r="O3" s="157">
        <f t="shared" si="0"/>
        <v>0</v>
      </c>
      <c r="P3" s="743">
        <f>IF(F3=0,0,O3/F3)</f>
        <v>0</v>
      </c>
      <c r="Q3" s="740">
        <f>SUM(Q5:Q27)</f>
        <v>0</v>
      </c>
      <c r="R3" s="157">
        <f>SUM(R5:R27)</f>
        <v>2150525.8275900004</v>
      </c>
      <c r="U3" s="198"/>
    </row>
    <row r="4" spans="1:21" s="14" customFormat="1">
      <c r="A4" s="11" t="s">
        <v>14</v>
      </c>
      <c r="B4" s="12" t="s">
        <v>15</v>
      </c>
      <c r="C4" s="12"/>
      <c r="D4" s="12"/>
      <c r="E4" s="13">
        <v>2</v>
      </c>
      <c r="F4" s="158">
        <f t="shared" ref="F4:O4" si="1">SUM(F5:F15)</f>
        <v>1233687</v>
      </c>
      <c r="G4" s="492">
        <f t="shared" si="1"/>
        <v>1140770</v>
      </c>
      <c r="H4" s="55">
        <f t="shared" si="1"/>
        <v>62091</v>
      </c>
      <c r="I4" s="56">
        <f t="shared" si="1"/>
        <v>26334</v>
      </c>
      <c r="J4" s="56">
        <f t="shared" si="1"/>
        <v>471</v>
      </c>
      <c r="K4" s="56">
        <f>SUM(K5:K15)</f>
        <v>0</v>
      </c>
      <c r="L4" s="56">
        <f t="shared" si="1"/>
        <v>3021</v>
      </c>
      <c r="M4" s="205">
        <f t="shared" si="1"/>
        <v>1000</v>
      </c>
      <c r="N4" s="741">
        <f t="shared" si="1"/>
        <v>0</v>
      </c>
      <c r="O4" s="158">
        <f t="shared" si="1"/>
        <v>0</v>
      </c>
      <c r="P4" s="744">
        <f>IF(F4=0,0,O4/F4)</f>
        <v>0</v>
      </c>
      <c r="Q4" s="741">
        <f>SUM(Q5:Q15)</f>
        <v>0</v>
      </c>
      <c r="R4" s="158">
        <f>SUM(R5:R15)</f>
        <v>1179165.3934700002</v>
      </c>
      <c r="S4" s="214"/>
      <c r="T4" s="47"/>
      <c r="U4" s="34"/>
    </row>
    <row r="5" spans="1:21" s="40" customFormat="1">
      <c r="A5" s="36"/>
      <c r="B5" s="37"/>
      <c r="C5" s="37" t="s">
        <v>16</v>
      </c>
      <c r="D5" s="38" t="s">
        <v>17</v>
      </c>
      <c r="E5" s="39">
        <v>3</v>
      </c>
      <c r="F5" s="159">
        <f t="shared" ref="F5:F27" si="2">SUM(G5:M5)</f>
        <v>275955</v>
      </c>
      <c r="G5" s="429">
        <f>'CEITEC MU'!G5+'CEITEC-CŘS'!G5+SKM!G5+SUKB!G7+UCT!G5+SPSSN!G5+IBA!G5+CTT!G5+ÚVT!G5+CJV!G5+CZS!G5+RMU!G5</f>
        <v>241923</v>
      </c>
      <c r="H5" s="179">
        <f>'CEITEC MU'!H5+'CEITEC-CŘS'!H5+SKM!H5+SUKB!H7+UCT!H5+SPSSN!H5+IBA!H5+CTT!H5+ÚVT!H5+CJV!H5+CZS!H5+RMU!H5</f>
        <v>28957</v>
      </c>
      <c r="I5" s="96">
        <f>'CEITEC MU'!I5+'CEITEC-CŘS'!I5+SKM!I5+SUKB!I7+UCT!I5+SPSSN!I5+IBA!I5+CTT!I5+ÚVT!I5+CJV!I5+CZS!I5+RMU!I5</f>
        <v>4598</v>
      </c>
      <c r="J5" s="96">
        <f>'CEITEC MU'!J5+'CEITEC-CŘS'!J5+SKM!J5+SUKB!J7+UCT!J5+SPSSN!J5+IBA!J5+CTT!J5+ÚVT!J5+CJV!J5+CZS!J5+RMU!J5</f>
        <v>427</v>
      </c>
      <c r="K5" s="96"/>
      <c r="L5" s="96">
        <f>'CEITEC MU'!L5+'CEITEC-CŘS'!L5+SKM!L5+SUKB!L7+UCT!L5+SPSSN!L5+IBA!L5+CTT!L5+ÚVT!L5+CJV!L5+CZS!L5+RMU!L5</f>
        <v>50</v>
      </c>
      <c r="M5" s="179">
        <f>'CEITEC MU'!M5+'CEITEC-CŘS'!M5+SKM!M5+SUKB!M7+UCT!M5+SPSSN!M5+IBA!M5+CTT!M5+ÚVT!M5+CJV!M5+CZS!M5+RMU!M5</f>
        <v>0</v>
      </c>
      <c r="N5" s="123">
        <f>'CEITEC MU'!N5+'CEITEC-CŘS'!N5+SKM!N5+SUKB!N7+UCT!N5+SPSSN!N5+IBA!N5+CTT!N5+ÚVT!N5+CJV!N5+CZS!N5+RMU!N5</f>
        <v>0</v>
      </c>
      <c r="O5" s="125">
        <f>'CEITEC MU'!O5+'CEITEC-CŘS'!O5+SKM!O5+SUKB!O7+UCT!O5+SPSSN!O5+IBA!O5+CTT!O5+ÚVT!O5+CJV!O5+CZS!O5+RMU!O5</f>
        <v>0</v>
      </c>
      <c r="P5" s="124">
        <f>'CEITEC MU'!P5+'CEITEC-CŘS'!P5+SKM!P5+SUKB!P7+UCT!P5+SPSSN!P5+IBA!P5+CTT!P5+ÚVT!P5+CJV!P5+CZS!P5+RMU!P5</f>
        <v>0</v>
      </c>
      <c r="Q5" s="242">
        <f>'CEITEC MU'!Q5+'CEITEC-CŘS'!Q5+SKM!Q5+SUKB!Q7+UCT!Q5+SPSSN!Q5+IBA!Q5+CTT!Q5+ÚVT!Q5+CJV!Q5+CZS!Q5+RMU!Q5</f>
        <v>0</v>
      </c>
      <c r="R5" s="1073">
        <f>'CEITEC MU'!R5+'CEITEC-CŘS'!R5+SKM!R5+SUKB!R7+UCT!R5+SPSSN!R5+IBA!R5+CTT!R5+ÚVT!R5+CJV!R5+CZS!R5+RMU!R5</f>
        <v>287681.45134000003</v>
      </c>
      <c r="S5" s="475"/>
      <c r="T5" s="448"/>
      <c r="U5" s="115"/>
    </row>
    <row r="6" spans="1:21" s="40" customFormat="1">
      <c r="A6" s="36"/>
      <c r="B6" s="37"/>
      <c r="C6" s="37"/>
      <c r="D6" s="38" t="s">
        <v>18</v>
      </c>
      <c r="E6" s="39">
        <v>4</v>
      </c>
      <c r="F6" s="159">
        <f t="shared" si="2"/>
        <v>14493</v>
      </c>
      <c r="G6" s="429">
        <f>'CEITEC MU'!G6+'CEITEC-CŘS'!G6+SKM!G6+SUKB!G8+UCT!G6+SPSSN!G6+IBA!G6+CTT!G6+ÚVT!G6+CJV!G6+CZS!G6+RMU!G6</f>
        <v>12573</v>
      </c>
      <c r="H6" s="179">
        <f>'CEITEC MU'!H6+'CEITEC-CŘS'!H6+SKM!H6+SUKB!H8+UCT!H6+SPSSN!H6+IBA!H6+CTT!H6+ÚVT!H6+CJV!H6+CZS!H6+RMU!H6</f>
        <v>420</v>
      </c>
      <c r="I6" s="96">
        <f>'CEITEC MU'!I6+'CEITEC-CŘS'!I6+SKM!I6+SUKB!I8+UCT!I6+SPSSN!I6+IBA!I6+CTT!I6+ÚVT!I6+CJV!I6+CZS!I6+RMU!I6</f>
        <v>1500</v>
      </c>
      <c r="J6" s="96">
        <f>'CEITEC MU'!J6+'CEITEC-CŘS'!J6+SKM!J6+SUKB!J8+UCT!J6+SPSSN!J6+IBA!J6+CTT!J6+ÚVT!J6+CJV!J6+CZS!J6+RMU!J6</f>
        <v>0</v>
      </c>
      <c r="K6" s="96"/>
      <c r="L6" s="96">
        <f>'CEITEC MU'!L6+'CEITEC-CŘS'!L6+SKM!L6+SUKB!L8+UCT!L6+SPSSN!L6+IBA!L6+CTT!L6+ÚVT!L6+CJV!L6+CZS!L6+RMU!L6</f>
        <v>0</v>
      </c>
      <c r="M6" s="179">
        <f>'CEITEC MU'!M6+'CEITEC-CŘS'!M6+SKM!M6+SUKB!M8+UCT!M6+SPSSN!M6+IBA!M6+CTT!M6+ÚVT!M6+CJV!M6+CZS!M6+RMU!M6</f>
        <v>0</v>
      </c>
      <c r="N6" s="123">
        <f>'CEITEC MU'!N6+'CEITEC-CŘS'!N6+SKM!N6+SUKB!N8+UCT!N6+SPSSN!N6+IBA!N6+CTT!N6+ÚVT!N6+CJV!N6+CZS!N6+RMU!N6</f>
        <v>0</v>
      </c>
      <c r="O6" s="125">
        <f>'CEITEC MU'!O6+'CEITEC-CŘS'!O6+SKM!O6+SUKB!O8+UCT!O6+SPSSN!O6+IBA!O6+CTT!O6+ÚVT!O6+CJV!O6+CZS!O6+RMU!O6</f>
        <v>0</v>
      </c>
      <c r="P6" s="124">
        <f>'CEITEC MU'!P6+'CEITEC-CŘS'!P6+SKM!P6+SUKB!P8+UCT!P6+SPSSN!P6+IBA!P6+CTT!P6+ÚVT!P6+CJV!P6+CZS!P6+RMU!P6</f>
        <v>0</v>
      </c>
      <c r="Q6" s="242">
        <f>'CEITEC MU'!Q6+'CEITEC-CŘS'!Q6+SKM!Q6+SUKB!Q8+UCT!Q6+SPSSN!Q6+IBA!Q6+CTT!Q6+ÚVT!Q6+CJV!Q6+CZS!Q6+RMU!Q6</f>
        <v>0</v>
      </c>
      <c r="R6" s="1074">
        <f>'CEITEC MU'!R6+'CEITEC-CŘS'!R6+SKM!R6+SUKB!R8+UCT!R6+SPSSN!R6+IBA!R6+CTT!R6+ÚVT!R6+CJV!R6+CZS!R6+RMU!R6</f>
        <v>14726.86609</v>
      </c>
      <c r="S6" s="475"/>
      <c r="T6" s="448"/>
      <c r="U6" s="115"/>
    </row>
    <row r="7" spans="1:21" s="40" customFormat="1">
      <c r="A7" s="36"/>
      <c r="B7" s="37"/>
      <c r="C7" s="37"/>
      <c r="D7" s="38" t="s">
        <v>19</v>
      </c>
      <c r="E7" s="39">
        <v>5</v>
      </c>
      <c r="F7" s="159">
        <f t="shared" si="2"/>
        <v>97427</v>
      </c>
      <c r="G7" s="429">
        <f>'CEITEC MU'!G7+'CEITEC-CŘS'!G7+SKM!G7+SUKB!G9+UCT!G7+SPSSN!G7+IBA!G7+CTT!G7+ÚVT!G7+CJV!G7+CZS!G7+RMU!G7</f>
        <v>85636</v>
      </c>
      <c r="H7" s="179">
        <f>'CEITEC MU'!H7+'CEITEC-CŘS'!H7+SKM!H7+SUKB!H9+UCT!H7+SPSSN!H7+IBA!H7+CTT!H7+ÚVT!H7+CJV!H7+CZS!H7+RMU!H7</f>
        <v>10135</v>
      </c>
      <c r="I7" s="96">
        <f>'CEITEC MU'!I7+'CEITEC-CŘS'!I7+SKM!I7+SUKB!I9+UCT!I7+SPSSN!I7+IBA!I7+CTT!I7+ÚVT!I7+CJV!I7+CZS!I7+RMU!I7</f>
        <v>1612</v>
      </c>
      <c r="J7" s="96">
        <f>'CEITEC MU'!J7+'CEITEC-CŘS'!J7+SKM!J7+SUKB!J9+UCT!J7+SPSSN!J7+IBA!J7+CTT!J7+ÚVT!J7+CJV!J7+CZS!J7+RMU!J7</f>
        <v>44</v>
      </c>
      <c r="K7" s="96"/>
      <c r="L7" s="96">
        <f>'CEITEC MU'!L7+'CEITEC-CŘS'!L7+SKM!L7+SUKB!L9+UCT!L7+SPSSN!L7+IBA!L7+CTT!L7+ÚVT!L7+CJV!L7+CZS!L7+RMU!L7</f>
        <v>0</v>
      </c>
      <c r="M7" s="179">
        <f>'CEITEC MU'!M7+'CEITEC-CŘS'!M7+SKM!M7+SUKB!M9+UCT!M7+SPSSN!M7+IBA!M7+CTT!M7+ÚVT!M7+CJV!M7+CZS!M7+RMU!M7</f>
        <v>0</v>
      </c>
      <c r="N7" s="123">
        <f>'CEITEC MU'!N7+'CEITEC-CŘS'!N7+SKM!N7+SUKB!N9+UCT!N7+SPSSN!N7+IBA!N7+CTT!N7+ÚVT!N7+CJV!N7+CZS!N7+RMU!N7</f>
        <v>0</v>
      </c>
      <c r="O7" s="125">
        <f>'CEITEC MU'!O7+'CEITEC-CŘS'!O7+SKM!O7+SUKB!O9+UCT!O7+SPSSN!O7+IBA!O7+CTT!O7+ÚVT!O7+CJV!O7+CZS!O7+RMU!O7</f>
        <v>0</v>
      </c>
      <c r="P7" s="124">
        <f>'CEITEC MU'!P7+'CEITEC-CŘS'!P7+SKM!P7+SUKB!P9+UCT!P7+SPSSN!P7+IBA!P7+CTT!P7+ÚVT!P7+CJV!P7+CZS!P7+RMU!P7</f>
        <v>0</v>
      </c>
      <c r="Q7" s="242">
        <f>'CEITEC MU'!Q7+'CEITEC-CŘS'!Q7+SKM!Q7+SUKB!Q9+UCT!Q7+SPSSN!Q7+IBA!Q7+CTT!Q7+ÚVT!Q7+CJV!Q7+CZS!Q7+RMU!Q7</f>
        <v>0</v>
      </c>
      <c r="R7" s="1074">
        <f>'CEITEC MU'!R7+'CEITEC-CŘS'!R7+SKM!R7+SUKB!R9+UCT!R7+SPSSN!R7+IBA!R7+CTT!R7+ÚVT!R7+CJV!R7+CZS!R7+RMU!R7</f>
        <v>100277.07741999999</v>
      </c>
      <c r="S7" s="475"/>
      <c r="T7" s="448"/>
      <c r="U7" s="115"/>
    </row>
    <row r="8" spans="1:21" s="40" customFormat="1">
      <c r="A8" s="36"/>
      <c r="B8" s="37"/>
      <c r="C8" s="37"/>
      <c r="D8" s="38" t="s">
        <v>20</v>
      </c>
      <c r="E8" s="39">
        <v>6</v>
      </c>
      <c r="F8" s="159">
        <f t="shared" si="2"/>
        <v>58519</v>
      </c>
      <c r="G8" s="429">
        <f>'CEITEC MU'!G8+'CEITEC-CŘS'!G8+SKM!G8+SUKB!G10+UCT!G8+SPSSN!G8+IBA!G8+CTT!G8+ÚVT!G8+CJV!G8+CZS!G8+RMU!G8</f>
        <v>58095</v>
      </c>
      <c r="H8" s="179">
        <f>'CEITEC MU'!H8+'CEITEC-CŘS'!H8+SKM!H8+SUKB!H10+UCT!H8+SPSSN!H8+IBA!H8+CTT!H8+ÚVT!H8+CJV!H8+CZS!H8+RMU!H8</f>
        <v>380</v>
      </c>
      <c r="I8" s="96">
        <f>'CEITEC MU'!I8+'CEITEC-CŘS'!I8+SKM!I8+SUKB!I10+UCT!I8+SPSSN!I8+IBA!I8+CTT!I8+ÚVT!I8+CJV!I8+CZS!I8+RMU!I8</f>
        <v>44</v>
      </c>
      <c r="J8" s="96">
        <f>'CEITEC MU'!J8+'CEITEC-CŘS'!J8+SKM!J8+SUKB!J10+UCT!J8+SPSSN!J8+IBA!J8+CTT!J8+ÚVT!J8+CJV!J8+CZS!J8+RMU!J8</f>
        <v>0</v>
      </c>
      <c r="K8" s="96"/>
      <c r="L8" s="96">
        <f>'CEITEC MU'!L8+'CEITEC-CŘS'!L8+SKM!L8+SUKB!L10+UCT!L8+SPSSN!L8+IBA!L8+CTT!L8+ÚVT!L8+CJV!L8+CZS!L8+RMU!L8</f>
        <v>0</v>
      </c>
      <c r="M8" s="179">
        <f>'CEITEC MU'!M8+'CEITEC-CŘS'!M8+SKM!M8+SUKB!M10+UCT!M8+SPSSN!M8+IBA!M8+CTT!M8+ÚVT!M8+CJV!M8+CZS!M8+RMU!M8</f>
        <v>0</v>
      </c>
      <c r="N8" s="123">
        <f>'CEITEC MU'!N8+'CEITEC-CŘS'!N8+SKM!N8+SUKB!N10+UCT!N8+SPSSN!N8+IBA!N8+CTT!N8+ÚVT!N8+CJV!N8+CZS!N8+RMU!N8</f>
        <v>0</v>
      </c>
      <c r="O8" s="125">
        <f>'CEITEC MU'!O8+'CEITEC-CŘS'!O8+SKM!O8+SUKB!O10+UCT!O8+SPSSN!O8+IBA!O8+CTT!O8+ÚVT!O8+CJV!O8+CZS!O8+RMU!O8</f>
        <v>0</v>
      </c>
      <c r="P8" s="124">
        <f>'CEITEC MU'!P8+'CEITEC-CŘS'!P8+SKM!P8+SUKB!P10+UCT!P8+SPSSN!P8+IBA!P8+CTT!P8+ÚVT!P8+CJV!P8+CZS!P8+RMU!P8</f>
        <v>0</v>
      </c>
      <c r="Q8" s="242">
        <f>'CEITEC MU'!Q8+'CEITEC-CŘS'!Q8+SKM!Q8+SUKB!Q10+UCT!Q8+SPSSN!Q8+IBA!Q8+CTT!Q8+ÚVT!Q8+CJV!Q8+CZS!Q8+RMU!Q8</f>
        <v>0</v>
      </c>
      <c r="R8" s="1074">
        <f>'CEITEC MU'!R8+'CEITEC-CŘS'!R8+SKM!R8+SUKB!R10+UCT!R8+SPSSN!R8+IBA!R8+CTT!R8+ÚVT!R8+CJV!R8+CZS!R8+RMU!R8</f>
        <v>56129.873520000008</v>
      </c>
      <c r="S8" s="475"/>
      <c r="T8" s="448"/>
      <c r="U8" s="115"/>
    </row>
    <row r="9" spans="1:21" s="40" customFormat="1">
      <c r="A9" s="36"/>
      <c r="B9" s="37"/>
      <c r="C9" s="37"/>
      <c r="D9" s="38" t="s">
        <v>21</v>
      </c>
      <c r="E9" s="39">
        <v>7</v>
      </c>
      <c r="F9" s="159">
        <f t="shared" si="2"/>
        <v>28967</v>
      </c>
      <c r="G9" s="429">
        <f>'CEITEC MU'!G9+'CEITEC-CŘS'!G9+SKM!G9+SUKB!G11+UCT!G9+SPSSN!G9+IBA!G9+CTT!G9+ÚVT!G9+CJV!G9+CZS!G9+RMU!G9</f>
        <v>28446</v>
      </c>
      <c r="H9" s="179">
        <f>'CEITEC MU'!H9+'CEITEC-CŘS'!H9+SKM!H9+SUKB!H11+UCT!H9+SPSSN!H9+IBA!H9+CTT!H9+ÚVT!H9+CJV!H9+CZS!H9+RMU!H9</f>
        <v>515</v>
      </c>
      <c r="I9" s="96">
        <f>'CEITEC MU'!I9+'CEITEC-CŘS'!I9+SKM!I9+SUKB!I11+UCT!I9+SPSSN!I9+IBA!I9+CTT!I9+ÚVT!I9+CJV!I9+CZS!I9+RMU!I9</f>
        <v>6</v>
      </c>
      <c r="J9" s="96">
        <f>'CEITEC MU'!J9+'CEITEC-CŘS'!J9+SKM!J9+SUKB!J11+UCT!J9+SPSSN!J9+IBA!J9+CTT!J9+ÚVT!J9+CJV!J9+CZS!J9+RMU!J9</f>
        <v>0</v>
      </c>
      <c r="K9" s="96"/>
      <c r="L9" s="96">
        <f>'CEITEC MU'!L9+'CEITEC-CŘS'!L9+SKM!L9+SUKB!L11+UCT!L9+SPSSN!L9+IBA!L9+CTT!L9+ÚVT!L9+CJV!L9+CZS!L9+RMU!L9</f>
        <v>0</v>
      </c>
      <c r="M9" s="179">
        <f>'CEITEC MU'!M9+'CEITEC-CŘS'!M9+SKM!M9+SUKB!M11+UCT!M9+SPSSN!M9+IBA!M9+CTT!M9+ÚVT!M9+CJV!M9+CZS!M9+RMU!M9</f>
        <v>0</v>
      </c>
      <c r="N9" s="123">
        <f>'CEITEC MU'!N9+'CEITEC-CŘS'!N9+SKM!N9+SUKB!N11+UCT!N9+SPSSN!N9+IBA!N9+CTT!N9+ÚVT!N9+CJV!N9+CZS!N9+RMU!N9</f>
        <v>0</v>
      </c>
      <c r="O9" s="125">
        <f>'CEITEC MU'!O9+'CEITEC-CŘS'!O9+SKM!O9+SUKB!O11+UCT!O9+SPSSN!O9+IBA!O9+CTT!O9+ÚVT!O9+CJV!O9+CZS!O9+RMU!O9</f>
        <v>0</v>
      </c>
      <c r="P9" s="124">
        <f>'CEITEC MU'!P9+'CEITEC-CŘS'!P9+SKM!P9+SUKB!P11+UCT!P9+SPSSN!P9+IBA!P9+CTT!P9+ÚVT!P9+CJV!P9+CZS!P9+RMU!P9</f>
        <v>0</v>
      </c>
      <c r="Q9" s="242">
        <f>'CEITEC MU'!Q9+'CEITEC-CŘS'!Q9+SKM!Q9+SUKB!Q11+UCT!Q9+SPSSN!Q9+IBA!Q9+CTT!Q9+ÚVT!Q9+CJV!Q9+CZS!Q9+RMU!Q9</f>
        <v>0</v>
      </c>
      <c r="R9" s="1074">
        <f>'CEITEC MU'!R9+'CEITEC-CŘS'!R9+SKM!R9+SUKB!R11+UCT!R9+SPSSN!R9+IBA!R9+CTT!R9+ÚVT!R9+CJV!R9+CZS!R9+RMU!R9</f>
        <v>27382.225350000001</v>
      </c>
      <c r="S9" s="475"/>
      <c r="T9" s="448"/>
      <c r="U9" s="115"/>
    </row>
    <row r="10" spans="1:21" s="40" customFormat="1">
      <c r="A10" s="36"/>
      <c r="B10" s="37"/>
      <c r="C10" s="37"/>
      <c r="D10" s="38" t="s">
        <v>22</v>
      </c>
      <c r="E10" s="39">
        <v>8</v>
      </c>
      <c r="F10" s="159">
        <f t="shared" si="2"/>
        <v>63914</v>
      </c>
      <c r="G10" s="429">
        <f>'CEITEC MU'!G10+'CEITEC-CŘS'!G10+SKM!G10+SUKB!G12+UCT!G10+SPSSN!G10+IBA!G10+CTT!G10+ÚVT!G10+CJV!G10+CZS!G10+RMU!G10</f>
        <v>48242</v>
      </c>
      <c r="H10" s="179">
        <f>'CEITEC MU'!H10+'CEITEC-CŘS'!H10+SKM!H10+SUKB!H12+UCT!H10+SPSSN!H10+IBA!H10+CTT!H10+ÚVT!H10+CJV!H10+CZS!H10+RMU!H10</f>
        <v>12572</v>
      </c>
      <c r="I10" s="96">
        <f>'CEITEC MU'!I10+'CEITEC-CŘS'!I10+SKM!I10+SUKB!I12+UCT!I10+SPSSN!I10+IBA!I10+CTT!I10+ÚVT!I10+CJV!I10+CZS!I10+RMU!I10</f>
        <v>3100</v>
      </c>
      <c r="J10" s="96">
        <f>'CEITEC MU'!J10+'CEITEC-CŘS'!J10+SKM!J10+SUKB!J12+UCT!J10+SPSSN!J10+IBA!J10+CTT!J10+ÚVT!J10+CJV!J10+CZS!J10+RMU!J10</f>
        <v>0</v>
      </c>
      <c r="K10" s="96"/>
      <c r="L10" s="96">
        <f>'CEITEC MU'!L10+'CEITEC-CŘS'!L10+SKM!L10+SUKB!L12+UCT!L10+SPSSN!L10+IBA!L10+CTT!L10+ÚVT!L10+CJV!L10+CZS!L10+RMU!L10</f>
        <v>0</v>
      </c>
      <c r="M10" s="179">
        <f>'CEITEC MU'!M10+'CEITEC-CŘS'!M10+SKM!M10+SUKB!M12+UCT!M10+SPSSN!M10+IBA!M10+CTT!M10+ÚVT!M10+CJV!M10+CZS!M10+RMU!M10</f>
        <v>0</v>
      </c>
      <c r="N10" s="123">
        <f>'CEITEC MU'!N10+'CEITEC-CŘS'!N10+SKM!N10+SUKB!N12+UCT!N10+SPSSN!N10+IBA!N10+CTT!N10+ÚVT!N10+CJV!N10+CZS!N10+RMU!N10</f>
        <v>0</v>
      </c>
      <c r="O10" s="125">
        <f>'CEITEC MU'!O10+'CEITEC-CŘS'!O10+SKM!O10+SUKB!O12+UCT!O10+SPSSN!O10+IBA!O10+CTT!O10+ÚVT!O10+CJV!O10+CZS!O10+RMU!O10</f>
        <v>0</v>
      </c>
      <c r="P10" s="124">
        <f>'CEITEC MU'!P10+'CEITEC-CŘS'!P10+SKM!P10+SUKB!P12+UCT!P10+SPSSN!P10+IBA!P10+CTT!P10+ÚVT!P10+CJV!P10+CZS!P10+RMU!P10</f>
        <v>0</v>
      </c>
      <c r="Q10" s="242">
        <f>'CEITEC MU'!Q10+'CEITEC-CŘS'!Q10+SKM!Q10+SUKB!Q12+UCT!Q10+SPSSN!Q10+IBA!Q10+CTT!Q10+ÚVT!Q10+CJV!Q10+CZS!Q10+RMU!Q10</f>
        <v>0</v>
      </c>
      <c r="R10" s="1074">
        <f>'CEITEC MU'!R10+'CEITEC-CŘS'!R10+SKM!R10+SUKB!R12+UCT!R10+SPSSN!R10+IBA!R10+CTT!R10+ÚVT!R10+CJV!R10+CZS!R10+RMU!R10</f>
        <v>62774.165779999996</v>
      </c>
      <c r="S10" s="475"/>
      <c r="T10" s="448"/>
      <c r="U10" s="115"/>
    </row>
    <row r="11" spans="1:21" s="40" customFormat="1">
      <c r="A11" s="36"/>
      <c r="B11" s="37"/>
      <c r="C11" s="37"/>
      <c r="D11" s="38" t="s">
        <v>23</v>
      </c>
      <c r="E11" s="39">
        <v>9</v>
      </c>
      <c r="F11" s="159">
        <f t="shared" si="2"/>
        <v>137259</v>
      </c>
      <c r="G11" s="429">
        <f>'CEITEC MU'!G11+'CEITEC-CŘS'!G11+SKM!G11+SUKB!G13+UCT!G11+SPSSN!G11+IBA!G11+CTT!G11+ÚVT!G11+CJV!G11+CZS!G11+RMU!G11</f>
        <v>122978</v>
      </c>
      <c r="H11" s="179">
        <f>'CEITEC MU'!H11+'CEITEC-CŘS'!H11+SKM!H11+SUKB!H13+UCT!H11+SPSSN!H11+IBA!H11+CTT!H11+ÚVT!H11+CJV!H11+CZS!H11+RMU!H11</f>
        <v>7493</v>
      </c>
      <c r="I11" s="96">
        <f>'CEITEC MU'!I11+'CEITEC-CŘS'!I11+SKM!I11+SUKB!I13+UCT!I11+SPSSN!I11+IBA!I11+CTT!I11+ÚVT!I11+CJV!I11+CZS!I11+RMU!I11</f>
        <v>6788</v>
      </c>
      <c r="J11" s="96">
        <f>'CEITEC MU'!J11+'CEITEC-CŘS'!J11+SKM!J11+SUKB!J13+UCT!J11+SPSSN!J11+IBA!J11+CTT!J11+ÚVT!J11+CJV!J11+CZS!J11+RMU!J11</f>
        <v>0</v>
      </c>
      <c r="K11" s="96"/>
      <c r="L11" s="96">
        <f>'CEITEC MU'!L11+'CEITEC-CŘS'!L11+SKM!L11+SUKB!L13+UCT!L11+SPSSN!L11+IBA!L11+CTT!L11+ÚVT!L11+CJV!L11+CZS!L11+RMU!L11</f>
        <v>0</v>
      </c>
      <c r="M11" s="179">
        <f>'CEITEC MU'!M11+'CEITEC-CŘS'!M11+SKM!M11+SUKB!M13+UCT!M11+SPSSN!M11+IBA!M11+CTT!M11+ÚVT!M11+CJV!M11+CZS!M11+RMU!M11</f>
        <v>0</v>
      </c>
      <c r="N11" s="123">
        <f>'CEITEC MU'!N11+'CEITEC-CŘS'!N11+SKM!N11+SUKB!N13+UCT!N11+SPSSN!N11+IBA!N11+CTT!N11+ÚVT!N11+CJV!N11+CZS!N11+RMU!N11</f>
        <v>0</v>
      </c>
      <c r="O11" s="125">
        <f>'CEITEC MU'!O11+'CEITEC-CŘS'!O11+SKM!O11+SUKB!O13+UCT!O11+SPSSN!O11+IBA!O11+CTT!O11+ÚVT!O11+CJV!O11+CZS!O11+RMU!O11</f>
        <v>0</v>
      </c>
      <c r="P11" s="124">
        <f>'CEITEC MU'!P11+'CEITEC-CŘS'!P11+SKM!P11+SUKB!P13+UCT!P11+SPSSN!P11+IBA!P11+CTT!P11+ÚVT!P11+CJV!P11+CZS!P11+RMU!P11</f>
        <v>0</v>
      </c>
      <c r="Q11" s="242">
        <f>'CEITEC MU'!Q11+'CEITEC-CŘS'!Q11+SKM!Q11+SUKB!Q13+UCT!Q11+SPSSN!Q11+IBA!Q11+CTT!Q11+ÚVT!Q11+CJV!Q11+CZS!Q11+RMU!Q11</f>
        <v>0</v>
      </c>
      <c r="R11" s="1074">
        <f>'CEITEC MU'!R11+'CEITEC-CŘS'!R11+SKM!R11+SUKB!R13+UCT!R11+SPSSN!R11+IBA!R11+CTT!R11+ÚVT!R11+CJV!R11+CZS!R11+RMU!R11</f>
        <v>125395.90783000001</v>
      </c>
      <c r="S11" s="475"/>
      <c r="T11" s="448"/>
      <c r="U11" s="115"/>
    </row>
    <row r="12" spans="1:21" s="40" customFormat="1">
      <c r="A12" s="36"/>
      <c r="B12" s="37"/>
      <c r="C12" s="37"/>
      <c r="D12" s="38" t="s">
        <v>24</v>
      </c>
      <c r="E12" s="39">
        <v>10</v>
      </c>
      <c r="F12" s="159">
        <f t="shared" si="2"/>
        <v>6265</v>
      </c>
      <c r="G12" s="429">
        <f>'CEITEC MU'!G12+'CEITEC-CŘS'!G12+SKM!G12+SUKB!G14+UCT!G12+SPSSN!G12+IBA!G12+CTT!G12+ÚVT!G12+CJV!G12+CZS!G12+RMU!G12</f>
        <v>4988</v>
      </c>
      <c r="H12" s="179">
        <f>'CEITEC MU'!H12+'CEITEC-CŘS'!H12+SKM!H12+SUKB!H14+UCT!H12+SPSSN!H12+IBA!H12+CTT!H12+ÚVT!H12+CJV!H12+CZS!H12+RMU!H12</f>
        <v>60</v>
      </c>
      <c r="I12" s="96">
        <f>'CEITEC MU'!I12+'CEITEC-CŘS'!I12+SKM!I12+SUKB!I14+UCT!I12+SPSSN!I12+IBA!I12+CTT!I12+ÚVT!I12+CJV!I12+CZS!I12+RMU!I12</f>
        <v>1217</v>
      </c>
      <c r="J12" s="96">
        <f>'CEITEC MU'!J12+'CEITEC-CŘS'!J12+SKM!J12+SUKB!J14+UCT!J12+SPSSN!J12+IBA!J12+CTT!J12+ÚVT!J12+CJV!J12+CZS!J12+RMU!J12</f>
        <v>0</v>
      </c>
      <c r="K12" s="96"/>
      <c r="L12" s="96">
        <f>'CEITEC MU'!L12+'CEITEC-CŘS'!L12+SKM!L12+SUKB!L14+UCT!L12+SPSSN!L12+IBA!L12+CTT!L12+ÚVT!L12+CJV!L12+CZS!L12+RMU!L12</f>
        <v>0</v>
      </c>
      <c r="M12" s="179">
        <f>'CEITEC MU'!M12+'CEITEC-CŘS'!M12+SKM!M12+SUKB!M14+UCT!M12+SPSSN!M12+IBA!M12+CTT!M12+ÚVT!M12+CJV!M12+CZS!M12+RMU!M12</f>
        <v>0</v>
      </c>
      <c r="N12" s="123">
        <f>'CEITEC MU'!N12+'CEITEC-CŘS'!N12+SKM!N12+SUKB!N14+UCT!N12+SPSSN!N12+IBA!N12+CTT!N12+ÚVT!N12+CJV!N12+CZS!N12+RMU!N12</f>
        <v>0</v>
      </c>
      <c r="O12" s="125">
        <f>'CEITEC MU'!O12+'CEITEC-CŘS'!O12+SKM!O12+SUKB!O14+UCT!O12+SPSSN!O12+IBA!O12+CTT!O12+ÚVT!O12+CJV!O12+CZS!O12+RMU!O12</f>
        <v>0</v>
      </c>
      <c r="P12" s="124">
        <f>'CEITEC MU'!P12+'CEITEC-CŘS'!P12+SKM!P12+SUKB!P14+UCT!P12+SPSSN!P12+IBA!P12+CTT!P12+ÚVT!P12+CJV!P12+CZS!P12+RMU!P12</f>
        <v>0</v>
      </c>
      <c r="Q12" s="242">
        <f>'CEITEC MU'!Q12+'CEITEC-CŘS'!Q12+SKM!Q12+SUKB!Q14+UCT!Q12+SPSSN!Q12+IBA!Q12+CTT!Q12+ÚVT!Q12+CJV!Q12+CZS!Q12+RMU!Q12</f>
        <v>0</v>
      </c>
      <c r="R12" s="1074">
        <f>'CEITEC MU'!R12+'CEITEC-CŘS'!R12+SKM!R12+SUKB!R14+UCT!R12+SPSSN!R12+IBA!R12+CTT!R12+ÚVT!R12+CJV!R12+CZS!R12+RMU!R12</f>
        <v>4597.0138199999992</v>
      </c>
      <c r="S12" s="475"/>
      <c r="T12" s="448"/>
      <c r="U12" s="115"/>
    </row>
    <row r="13" spans="1:21" s="40" customFormat="1">
      <c r="A13" s="36"/>
      <c r="B13" s="37"/>
      <c r="C13" s="37"/>
      <c r="D13" s="38" t="s">
        <v>25</v>
      </c>
      <c r="E13" s="39">
        <v>11</v>
      </c>
      <c r="F13" s="159">
        <f t="shared" si="2"/>
        <v>357122</v>
      </c>
      <c r="G13" s="429">
        <f>'CEITEC MU'!G13+'CEITEC-CŘS'!G13+SKM!G13+SUKB!G15+UCT!G13+SPSSN!G13+IBA!G13+CTT!G13+ÚVT!G13+CJV!G13+CZS!G13+RMU!G13</f>
        <v>357122</v>
      </c>
      <c r="H13" s="179">
        <f>'CEITEC MU'!H13+'CEITEC-CŘS'!H13+SKM!H13+SUKB!H15+UCT!H13+SPSSN!H13+IBA!H13+CTT!H13+ÚVT!H13+CJV!H13+CZS!H13+RMU!H13</f>
        <v>0</v>
      </c>
      <c r="I13" s="96">
        <f>'CEITEC MU'!I13+'CEITEC-CŘS'!I13+SKM!I13+SUKB!I15+UCT!I13+SPSSN!I13+IBA!I13+CTT!I13+ÚVT!I13+CJV!I13+CZS!I13+RMU!I13</f>
        <v>0</v>
      </c>
      <c r="J13" s="96">
        <f>'CEITEC MU'!J13+'CEITEC-CŘS'!J13+SKM!J13+SUKB!J15+UCT!J13+SPSSN!J13+IBA!J13+CTT!J13+ÚVT!J13+CJV!J13+CZS!J13+RMU!J13</f>
        <v>0</v>
      </c>
      <c r="K13" s="96"/>
      <c r="L13" s="96">
        <f>'CEITEC MU'!L13+'CEITEC-CŘS'!L13+SKM!L13+SUKB!L15+UCT!L13+SPSSN!L13+IBA!L13+CTT!L13+ÚVT!L13+CJV!L13+CZS!L13+RMU!L13</f>
        <v>0</v>
      </c>
      <c r="M13" s="179">
        <f>'CEITEC MU'!M13+'CEITEC-CŘS'!M13+SKM!M13+SUKB!M15+UCT!M13+SPSSN!M13+IBA!M13+CTT!M13+ÚVT!M13+CJV!M13+CZS!M13+RMU!M13</f>
        <v>0</v>
      </c>
      <c r="N13" s="123">
        <f>'CEITEC MU'!N13+'CEITEC-CŘS'!N13+SKM!N13+SUKB!N15+UCT!N13+SPSSN!N13+IBA!N13+CTT!N13+ÚVT!N13+CJV!N13+CZS!N13+RMU!N13</f>
        <v>0</v>
      </c>
      <c r="O13" s="125">
        <f>'CEITEC MU'!O13+'CEITEC-CŘS'!O13+SKM!O13+SUKB!O15+UCT!O13+SPSSN!O13+IBA!O13+CTT!O13+ÚVT!O13+CJV!O13+CZS!O13+RMU!O13</f>
        <v>0</v>
      </c>
      <c r="P13" s="124">
        <f>'CEITEC MU'!P13+'CEITEC-CŘS'!P13+SKM!P13+SUKB!P15+UCT!P13+SPSSN!P13+IBA!P13+CTT!P13+ÚVT!P13+CJV!P13+CZS!P13+RMU!P13</f>
        <v>0</v>
      </c>
      <c r="Q13" s="242">
        <f>'CEITEC MU'!Q13+'CEITEC-CŘS'!Q13+SKM!Q13+SUKB!Q15+UCT!Q13+SPSSN!Q13+IBA!Q13+CTT!Q13+ÚVT!Q13+CJV!Q13+CZS!Q13+RMU!Q13</f>
        <v>0</v>
      </c>
      <c r="R13" s="1074">
        <f>'CEITEC MU'!R13+'CEITEC-CŘS'!R13+SKM!R13+SUKB!R15+UCT!R13+SPSSN!R13+IBA!R13+CTT!R13+ÚVT!R13+CJV!R13+CZS!R13+RMU!R13</f>
        <v>334464.45858999999</v>
      </c>
      <c r="S13" s="475"/>
      <c r="T13" s="448"/>
      <c r="U13" s="115"/>
    </row>
    <row r="14" spans="1:21" s="40" customFormat="1">
      <c r="A14" s="36"/>
      <c r="B14" s="37"/>
      <c r="C14" s="37"/>
      <c r="D14" s="38" t="s">
        <v>26</v>
      </c>
      <c r="E14" s="39">
        <v>12</v>
      </c>
      <c r="F14" s="159">
        <f t="shared" si="2"/>
        <v>104079</v>
      </c>
      <c r="G14" s="429">
        <f>'CEITEC MU'!G14+'CEITEC-CŘS'!G14+SKM!G14+SUKB!G16+UCT!G14+SPSSN!G14+IBA!G14+CTT!G14+ÚVT!G14+CJV!G14+CZS!G14+RMU!G14</f>
        <v>102279</v>
      </c>
      <c r="H14" s="179">
        <f>'CEITEC MU'!H14+'CEITEC-CŘS'!H14+SKM!H14+SUKB!H16+UCT!H14+SPSSN!H14+IBA!H14+CTT!H14+ÚVT!H14+CJV!H14+CZS!H14+RMU!H14</f>
        <v>0</v>
      </c>
      <c r="I14" s="96">
        <f>'CEITEC MU'!I14+'CEITEC-CŘS'!I14+SKM!I14+SUKB!I16+UCT!I14+SPSSN!I14+IBA!I14+CTT!I14+ÚVT!I14+CJV!I14+CZS!I14+RMU!I14</f>
        <v>800</v>
      </c>
      <c r="J14" s="96">
        <f>'CEITEC MU'!J14+'CEITEC-CŘS'!J14+SKM!J14+SUKB!J16+UCT!J14+SPSSN!J14+IBA!J14+CTT!J14+ÚVT!J14+CJV!J14+CZS!J14+RMU!J14</f>
        <v>0</v>
      </c>
      <c r="K14" s="96"/>
      <c r="L14" s="96">
        <f>'CEITEC MU'!L14+'CEITEC-CŘS'!L14+SKM!L14+SUKB!L16+UCT!L14+SPSSN!L14+IBA!L14+CTT!L14+ÚVT!L14+CJV!L14+CZS!L14+RMU!L14</f>
        <v>0</v>
      </c>
      <c r="M14" s="179">
        <f>'CEITEC MU'!M14+'CEITEC-CŘS'!M14+SKM!M14+SUKB!M16+UCT!M14+SPSSN!M14+IBA!M14+CTT!M14+ÚVT!M14+CJV!M14+CZS!M14+RMU!M14</f>
        <v>1000</v>
      </c>
      <c r="N14" s="123">
        <f>'CEITEC MU'!N14+'CEITEC-CŘS'!N14+SKM!N14+SUKB!N16+UCT!N14+SPSSN!N14+IBA!N14+CTT!N14+ÚVT!N14+CJV!N14+CZS!N14+RMU!N14</f>
        <v>0</v>
      </c>
      <c r="O14" s="125">
        <f>'CEITEC MU'!O14+'CEITEC-CŘS'!O14+SKM!O14+SUKB!O16+UCT!O14+SPSSN!O14+IBA!O14+CTT!O14+ÚVT!O14+CJV!O14+CZS!O14+RMU!O14</f>
        <v>0</v>
      </c>
      <c r="P14" s="124">
        <f>'CEITEC MU'!P14+'CEITEC-CŘS'!P14+SKM!P14+SUKB!P16+UCT!P14+SPSSN!P14+IBA!P14+CTT!P14+ÚVT!P14+CJV!P14+CZS!P14+RMU!P14</f>
        <v>0</v>
      </c>
      <c r="Q14" s="242">
        <f>'CEITEC MU'!Q14+'CEITEC-CŘS'!Q14+SKM!Q14+SUKB!Q16+UCT!Q14+SPSSN!Q14+IBA!Q14+CTT!Q14+ÚVT!Q14+CJV!Q14+CZS!Q14+RMU!Q14</f>
        <v>0</v>
      </c>
      <c r="R14" s="1074">
        <f>'CEITEC MU'!R14+'CEITEC-CŘS'!R14+SKM!R14+SUKB!R16+UCT!R14+SPSSN!R14+IBA!R14+CTT!R14+ÚVT!R14+CJV!R14+CZS!R14+RMU!R14</f>
        <v>109887.19607000001</v>
      </c>
      <c r="S14" s="475"/>
      <c r="T14" s="448"/>
      <c r="U14" s="115"/>
    </row>
    <row r="15" spans="1:21" s="40" customFormat="1">
      <c r="A15" s="36"/>
      <c r="B15" s="37"/>
      <c r="C15" s="38"/>
      <c r="D15" s="38" t="s">
        <v>27</v>
      </c>
      <c r="E15" s="39">
        <v>13</v>
      </c>
      <c r="F15" s="159">
        <f t="shared" si="2"/>
        <v>89687</v>
      </c>
      <c r="G15" s="429">
        <f>'CEITEC MU'!G15+'CEITEC-CŘS'!G15+SKM!G15+SUKB!G17+UCT!G15+SPSSN!G15+IBA!G15+CTT!G15+ÚVT!G15+CJV!G15+CZS!G15+RMU!G15</f>
        <v>78488</v>
      </c>
      <c r="H15" s="179">
        <f>'CEITEC MU'!H15+'CEITEC-CŘS'!H15+SKM!H15+SUKB!H17+UCT!H15+SPSSN!H15+IBA!H15+CTT!H15+ÚVT!H15+CJV!H15+CZS!H15+RMU!H15</f>
        <v>1559</v>
      </c>
      <c r="I15" s="96">
        <f>'CEITEC MU'!I15+'CEITEC-CŘS'!I15+SKM!I15+SUKB!I17+UCT!I15+SPSSN!I15+IBA!I15+CTT!I15+ÚVT!I15+CJV!I15+CZS!I15+RMU!I15</f>
        <v>6669</v>
      </c>
      <c r="J15" s="96">
        <f>'CEITEC MU'!J15+'CEITEC-CŘS'!J15+SKM!J15+SUKB!J17+UCT!J15+SPSSN!J15+IBA!J15+CTT!J15+ÚVT!J15+CJV!J15+CZS!J15+RMU!J15</f>
        <v>0</v>
      </c>
      <c r="K15" s="96"/>
      <c r="L15" s="96">
        <f>'CEITEC MU'!L15+'CEITEC-CŘS'!L15+SKM!L15+SUKB!L17+UCT!L15+SPSSN!L15+IBA!L15+CTT!L15+ÚVT!L15+CJV!L15+CZS!L15+RMU!L15</f>
        <v>2971</v>
      </c>
      <c r="M15" s="179">
        <f>'CEITEC MU'!M15+'CEITEC-CŘS'!M15+SKM!M15+SUKB!M17+UCT!M15+SPSSN!M15+IBA!M15+CTT!M15+ÚVT!M15+CJV!M15+CZS!M15+RMU!M15</f>
        <v>0</v>
      </c>
      <c r="N15" s="123">
        <f>'CEITEC MU'!N15+'CEITEC-CŘS'!N15+SKM!N15+SUKB!N17+UCT!N15+SPSSN!N15+IBA!N15+CTT!N15+ÚVT!N15+CJV!N15+CZS!N15+RMU!N15</f>
        <v>0</v>
      </c>
      <c r="O15" s="125">
        <f>'CEITEC MU'!O15+'CEITEC-CŘS'!O15+SKM!O15+SUKB!O17+UCT!O15+SPSSN!O15+IBA!O15+CTT!O15+ÚVT!O15+CJV!O15+CZS!O15+RMU!O15</f>
        <v>0</v>
      </c>
      <c r="P15" s="124">
        <f>'CEITEC MU'!P15+'CEITEC-CŘS'!P15+SKM!P15+SUKB!P17+UCT!P15+SPSSN!P15+IBA!P15+CTT!P15+ÚVT!P15+CJV!P15+CZS!P15+RMU!P15</f>
        <v>0</v>
      </c>
      <c r="Q15" s="242">
        <f>'CEITEC MU'!Q15+'CEITEC-CŘS'!Q15+SKM!Q15+SUKB!Q17+UCT!Q15+SPSSN!Q15+IBA!Q15+CTT!Q15+ÚVT!Q15+CJV!Q15+CZS!Q15+RMU!Q15</f>
        <v>0</v>
      </c>
      <c r="R15" s="1074">
        <f>'CEITEC MU'!R15+'CEITEC-CŘS'!R15+SKM!R15+SUKB!R17+UCT!R15+SPSSN!R15+IBA!R15+CTT!R15+ÚVT!R15+CJV!R15+CZS!R15+RMU!R15</f>
        <v>55849.157659999983</v>
      </c>
      <c r="S15" s="475"/>
      <c r="T15" s="448"/>
      <c r="U15" s="115"/>
    </row>
    <row r="16" spans="1:21" s="14" customFormat="1">
      <c r="A16" s="11"/>
      <c r="B16" s="18" t="s">
        <v>28</v>
      </c>
      <c r="C16" s="16"/>
      <c r="D16" s="16"/>
      <c r="E16" s="17">
        <v>14</v>
      </c>
      <c r="F16" s="94">
        <f t="shared" si="2"/>
        <v>0</v>
      </c>
      <c r="G16" s="431">
        <f>'CEITEC MU'!G16+'CEITEC-CŘS'!G16+SKM!G16+SUKB!G18+UCT!G16+SPSSN!G16+IBA!G16+CTT!G16+ÚVT!G16+CJV!G16+CZS!G16+RMU!G16</f>
        <v>0</v>
      </c>
      <c r="H16" s="69">
        <f>'CEITEC MU'!H16+'CEITEC-CŘS'!H16+SKM!H16+SUKB!H18+UCT!H16+SPSSN!H16+IBA!H16+CTT!H16+ÚVT!H16+CJV!H16+CZS!H16+RMU!H16</f>
        <v>0</v>
      </c>
      <c r="I16" s="70">
        <f>'CEITEC MU'!I16+'CEITEC-CŘS'!I16+SKM!I16+SUKB!I18+UCT!I16+SPSSN!I16+IBA!I16+CTT!I16+ÚVT!I16+CJV!I16+CZS!I16+RMU!I16</f>
        <v>0</v>
      </c>
      <c r="J16" s="70">
        <f>'CEITEC MU'!J16+'CEITEC-CŘS'!J16+SKM!J16+SUKB!J18+UCT!J16+SPSSN!J16+IBA!J16+CTT!J16+ÚVT!J16+CJV!J16+CZS!J16+RMU!J16</f>
        <v>0</v>
      </c>
      <c r="K16" s="70"/>
      <c r="L16" s="70">
        <f>'CEITEC MU'!L16+'CEITEC-CŘS'!L16+SKM!L16+SUKB!L18+UCT!L16+SPSSN!L16+IBA!L16+CTT!L16+ÚVT!L16+CJV!L16+CZS!L16+RMU!L16</f>
        <v>0</v>
      </c>
      <c r="M16" s="69">
        <f>'CEITEC MU'!M16+'CEITEC-CŘS'!M16+SKM!M16+SUKB!M18+UCT!M16+SPSSN!M16+IBA!M16+CTT!M16+ÚVT!M16+CJV!M16+CZS!M16+RMU!M16</f>
        <v>0</v>
      </c>
      <c r="N16" s="126">
        <f>'CEITEC MU'!N16+'CEITEC-CŘS'!N16+SKM!N16+SUKB!N18+UCT!N16+SPSSN!N16+IBA!N16+CTT!N16+ÚVT!N16+CJV!N16+CZS!N16+RMU!N16</f>
        <v>0</v>
      </c>
      <c r="O16" s="71">
        <f>'CEITEC MU'!O16+'CEITEC-CŘS'!O16+SKM!O16+SUKB!O18+UCT!O16+SPSSN!O16+IBA!O16+CTT!O16+ÚVT!O16+CJV!O16+CZS!O16+RMU!O16</f>
        <v>0</v>
      </c>
      <c r="P16" s="100">
        <f>'CEITEC MU'!P16+'CEITEC-CŘS'!P16+SKM!P16+SUKB!P18+UCT!P16+SPSSN!P16+IBA!P16+CTT!P16+ÚVT!P16+CJV!P16+CZS!P16+RMU!P16</f>
        <v>0</v>
      </c>
      <c r="Q16" s="250">
        <f>'CEITEC MU'!Q16+'CEITEC-CŘS'!Q16+SKM!Q16+SUKB!Q18+UCT!Q16+SPSSN!Q16+IBA!Q16+CTT!Q16+ÚVT!Q16+CJV!Q16+CZS!Q16+RMU!Q16</f>
        <v>0</v>
      </c>
      <c r="R16" s="405">
        <f>'CEITEC MU'!R16+'CEITEC-CŘS'!R16+SKM!R16+SUKB!R18+UCT!R16+SPSSN!R16+IBA!R16+CTT!R16+ÚVT!R16+CJV!R16+CZS!R16+RMU!R16</f>
        <v>0</v>
      </c>
      <c r="S16" s="214"/>
      <c r="T16" s="47"/>
      <c r="U16" s="34"/>
    </row>
    <row r="17" spans="1:21" s="14" customFormat="1">
      <c r="A17" s="11"/>
      <c r="B17" s="18" t="s">
        <v>30</v>
      </c>
      <c r="C17" s="16"/>
      <c r="D17" s="16"/>
      <c r="E17" s="17">
        <v>15</v>
      </c>
      <c r="F17" s="94">
        <f t="shared" si="2"/>
        <v>39500</v>
      </c>
      <c r="G17" s="431">
        <f>'CEITEC MU'!G17+'CEITEC-CŘS'!G17+SKM!G17+SUKB!G19+UCT!G17+SPSSN!G17+IBA!G17+CTT!G17+ÚVT!G17+CJV!G17+CZS!G17+RMU!G17</f>
        <v>38510</v>
      </c>
      <c r="H17" s="69">
        <f>'CEITEC MU'!H17+'CEITEC-CŘS'!H17+SKM!H17+SUKB!H19+UCT!H17+SPSSN!H17+IBA!H17+CTT!H17+ÚVT!H17+CJV!H17+CZS!H17+RMU!H17</f>
        <v>0</v>
      </c>
      <c r="I17" s="70">
        <f>'CEITEC MU'!I17+'CEITEC-CŘS'!I17+SKM!I17+SUKB!I19+UCT!I17+SPSSN!I17+IBA!I17+CTT!I17+ÚVT!I17+CJV!I17+CZS!I17+RMU!I17</f>
        <v>990</v>
      </c>
      <c r="J17" s="70">
        <f>'CEITEC MU'!J17+'CEITEC-CŘS'!J17+SKM!J17+SUKB!J19+UCT!J17+SPSSN!J17+IBA!J17+CTT!J17+ÚVT!J17+CJV!J17+CZS!J17+RMU!J17</f>
        <v>0</v>
      </c>
      <c r="K17" s="70"/>
      <c r="L17" s="70">
        <f>'CEITEC MU'!L17+'CEITEC-CŘS'!L17+SKM!L17+SUKB!L19+UCT!L17+SPSSN!L17+IBA!L17+CTT!L17+ÚVT!L17+CJV!L17+CZS!L17+RMU!L17</f>
        <v>0</v>
      </c>
      <c r="M17" s="69">
        <f>'CEITEC MU'!M17+'CEITEC-CŘS'!M17+SKM!M17+SUKB!M19+UCT!M17+SPSSN!M17+IBA!M17+CTT!M17+ÚVT!M17+CJV!M17+CZS!M17+RMU!M17</f>
        <v>0</v>
      </c>
      <c r="N17" s="126">
        <f>'CEITEC MU'!N17+'CEITEC-CŘS'!N17+SKM!N17+SUKB!N19+UCT!N17+SPSSN!N17+IBA!N17+CTT!N17+ÚVT!N17+CJV!N17+CZS!N17+RMU!N17</f>
        <v>0</v>
      </c>
      <c r="O17" s="71">
        <f>'CEITEC MU'!O17+'CEITEC-CŘS'!O17+SKM!O17+SUKB!O19+UCT!O17+SPSSN!O17+IBA!O17+CTT!O17+ÚVT!O17+CJV!O17+CZS!O17+RMU!O17</f>
        <v>0</v>
      </c>
      <c r="P17" s="100">
        <f>'CEITEC MU'!P17+'CEITEC-CŘS'!P17+SKM!P17+SUKB!P19+UCT!P17+SPSSN!P17+IBA!P17+CTT!P17+ÚVT!P17+CJV!P17+CZS!P17+RMU!P17</f>
        <v>0</v>
      </c>
      <c r="Q17" s="250">
        <f>'CEITEC MU'!Q17+'CEITEC-CŘS'!Q17+SKM!Q17+SUKB!Q19+UCT!Q17+SPSSN!Q17+IBA!Q17+CTT!Q17+ÚVT!Q17+CJV!Q17+CZS!Q17+RMU!Q17</f>
        <v>0</v>
      </c>
      <c r="R17" s="405">
        <f>'CEITEC MU'!R17+'CEITEC-CŘS'!R17+SKM!R17+SUKB!R19+UCT!R17+SPSSN!R17+IBA!R17+CTT!R17+ÚVT!R17+CJV!R17+CZS!R17+RMU!R17</f>
        <v>39981.767180000003</v>
      </c>
      <c r="S17" s="214"/>
      <c r="T17" s="47"/>
      <c r="U17" s="34"/>
    </row>
    <row r="18" spans="1:21" s="14" customFormat="1">
      <c r="A18" s="11"/>
      <c r="B18" s="19" t="s">
        <v>32</v>
      </c>
      <c r="C18" s="20"/>
      <c r="D18" s="20"/>
      <c r="E18" s="21">
        <v>16</v>
      </c>
      <c r="F18" s="94">
        <f t="shared" si="2"/>
        <v>77410</v>
      </c>
      <c r="G18" s="431">
        <f>'CEITEC MU'!G18+'CEITEC-CŘS'!G18+SKM!G18+SUKB!G20+UCT!G18+SPSSN!G18+IBA!G18+CTT!G18+ÚVT!G18+CJV!G18+CZS!G18+RMU!G18</f>
        <v>76930</v>
      </c>
      <c r="H18" s="69">
        <f>'CEITEC MU'!H18+'CEITEC-CŘS'!H18+SKM!H18+SUKB!H20+UCT!H18+SPSSN!H18+IBA!H18+CTT!H18+ÚVT!H18+CJV!H18+CZS!H18+RMU!H18</f>
        <v>480</v>
      </c>
      <c r="I18" s="70">
        <f>'CEITEC MU'!I18+'CEITEC-CŘS'!I18+SKM!I18+SUKB!I20+UCT!I18+SPSSN!I18+IBA!I18+CTT!I18+ÚVT!I18+CJV!I18+CZS!I18+RMU!I18</f>
        <v>0</v>
      </c>
      <c r="J18" s="70">
        <f>'CEITEC MU'!J18+'CEITEC-CŘS'!J18+SKM!J18+SUKB!J20+UCT!J18+SPSSN!J18+IBA!J18+CTT!J18+ÚVT!J18+CJV!J18+CZS!J18+RMU!J18</f>
        <v>0</v>
      </c>
      <c r="K18" s="70"/>
      <c r="L18" s="70">
        <f>'CEITEC MU'!L18+'CEITEC-CŘS'!L18+SKM!L18+SUKB!L20+UCT!L18+SPSSN!L18+IBA!L18+CTT!L18+ÚVT!L18+CJV!L18+CZS!L18+RMU!L18</f>
        <v>0</v>
      </c>
      <c r="M18" s="69">
        <f>'CEITEC MU'!M18+'CEITEC-CŘS'!M18+SKM!M18+SUKB!M20+UCT!M18+SPSSN!M18+IBA!M18+CTT!M18+ÚVT!M18+CJV!M18+CZS!M18+RMU!M18</f>
        <v>0</v>
      </c>
      <c r="N18" s="126">
        <f>'CEITEC MU'!N18+'CEITEC-CŘS'!N18+SKM!N18+SUKB!N20+UCT!N18+SPSSN!N18+IBA!N18+CTT!N18+ÚVT!N18+CJV!N18+CZS!N18+RMU!N18</f>
        <v>0</v>
      </c>
      <c r="O18" s="71">
        <f>'CEITEC MU'!O18+'CEITEC-CŘS'!O18+SKM!O18+SUKB!O20+UCT!O18+SPSSN!O18+IBA!O18+CTT!O18+ÚVT!O18+CJV!O18+CZS!O18+RMU!O18</f>
        <v>0</v>
      </c>
      <c r="P18" s="100">
        <f>'CEITEC MU'!P18+'CEITEC-CŘS'!P18+SKM!P18+SUKB!P20+UCT!P18+SPSSN!P18+IBA!P18+CTT!P18+ÚVT!P18+CJV!P18+CZS!P18+RMU!P18</f>
        <v>0</v>
      </c>
      <c r="Q18" s="250">
        <f>'CEITEC MU'!Q18+'CEITEC-CŘS'!Q18+SKM!Q18+SUKB!Q20+UCT!Q18+SPSSN!Q18+IBA!Q18+CTT!Q18+ÚVT!Q18+CJV!Q18+CZS!Q18+RMU!Q18</f>
        <v>0</v>
      </c>
      <c r="R18" s="405">
        <f>'CEITEC MU'!R18+'CEITEC-CŘS'!R18+SKM!R18+SUKB!R20+UCT!R18+SPSSN!R18+IBA!R18+CTT!R18+ÚVT!R18+CJV!R18+CZS!R18+RMU!R18</f>
        <v>60953.51</v>
      </c>
      <c r="S18" s="214"/>
      <c r="T18" s="47"/>
      <c r="U18" s="34"/>
    </row>
    <row r="19" spans="1:21" s="14" customFormat="1">
      <c r="A19" s="11"/>
      <c r="B19" s="19" t="s">
        <v>34</v>
      </c>
      <c r="C19" s="20"/>
      <c r="D19" s="20"/>
      <c r="E19" s="21">
        <v>17</v>
      </c>
      <c r="F19" s="94">
        <f t="shared" si="2"/>
        <v>0</v>
      </c>
      <c r="G19" s="431">
        <f>'CEITEC MU'!G19+'CEITEC-CŘS'!G19+SKM!G19+SUKB!G21+UCT!G19+SPSSN!G19+IBA!G19+CTT!G19+ÚVT!G19+CJV!G19+CZS!G19+RMU!G19</f>
        <v>0</v>
      </c>
      <c r="H19" s="69">
        <f>'CEITEC MU'!H19+'CEITEC-CŘS'!H19+SKM!H19+SUKB!H21+UCT!H19+SPSSN!H19+IBA!H19+CTT!H19+ÚVT!H19+CJV!H19+CZS!H19+RMU!H19</f>
        <v>0</v>
      </c>
      <c r="I19" s="70">
        <f>'CEITEC MU'!I19+'CEITEC-CŘS'!I19+SKM!I19+SUKB!I21+UCT!I19+SPSSN!I19+IBA!I19+CTT!I19+ÚVT!I19+CJV!I19+CZS!I19+RMU!I19</f>
        <v>0</v>
      </c>
      <c r="J19" s="70">
        <f>'CEITEC MU'!J19+'CEITEC-CŘS'!J19+SKM!J19+SUKB!J21+UCT!J19+SPSSN!J19+IBA!J19+CTT!J19+ÚVT!J19+CJV!J19+CZS!J19+RMU!J19</f>
        <v>0</v>
      </c>
      <c r="K19" s="70"/>
      <c r="L19" s="70">
        <f>'CEITEC MU'!L19+'CEITEC-CŘS'!L19+SKM!L19+SUKB!L21+UCT!L19+SPSSN!L19+IBA!L19+CTT!L19+ÚVT!L19+CJV!L19+CZS!L19+RMU!L19</f>
        <v>0</v>
      </c>
      <c r="M19" s="69">
        <f>'CEITEC MU'!M19+'CEITEC-CŘS'!M19+SKM!M19+SUKB!M21+UCT!M19+SPSSN!M19+IBA!M19+CTT!M19+ÚVT!M19+CJV!M19+CZS!M19+RMU!M19</f>
        <v>0</v>
      </c>
      <c r="N19" s="126">
        <f>'CEITEC MU'!N19+'CEITEC-CŘS'!N19+SKM!N19+SUKB!N21+UCT!N19+SPSSN!N19+IBA!N19+CTT!N19+ÚVT!N19+CJV!N19+CZS!N19+RMU!N19</f>
        <v>0</v>
      </c>
      <c r="O19" s="71">
        <f>'CEITEC MU'!O19+'CEITEC-CŘS'!O19+SKM!O19+SUKB!O21+UCT!O19+SPSSN!O19+IBA!O19+CTT!O19+ÚVT!O19+CJV!O19+CZS!O19+RMU!O19</f>
        <v>0</v>
      </c>
      <c r="P19" s="100">
        <f>'CEITEC MU'!P19+'CEITEC-CŘS'!P19+SKM!P19+SUKB!P21+UCT!P19+SPSSN!P19+IBA!P19+CTT!P19+ÚVT!P19+CJV!P19+CZS!P19+RMU!P19</f>
        <v>0</v>
      </c>
      <c r="Q19" s="250">
        <f>'CEITEC MU'!Q19+'CEITEC-CŘS'!Q19+SKM!Q19+SUKB!Q21+UCT!Q19+SPSSN!Q19+IBA!Q19+CTT!Q19+ÚVT!Q19+CJV!Q19+CZS!Q19+RMU!Q19</f>
        <v>0</v>
      </c>
      <c r="R19" s="405">
        <f>'CEITEC MU'!R19+'CEITEC-CŘS'!R19+SKM!R19+SUKB!R21+UCT!R19+SPSSN!R19+IBA!R19+CTT!R19+ÚVT!R19+CJV!R19+CZS!R19+RMU!R19</f>
        <v>0</v>
      </c>
      <c r="S19" s="214"/>
      <c r="T19" s="47"/>
      <c r="U19" s="34"/>
    </row>
    <row r="20" spans="1:21" s="14" customFormat="1">
      <c r="A20" s="11"/>
      <c r="B20" s="19" t="s">
        <v>36</v>
      </c>
      <c r="C20" s="19"/>
      <c r="D20" s="19"/>
      <c r="E20" s="21">
        <v>18</v>
      </c>
      <c r="F20" s="94">
        <f t="shared" si="2"/>
        <v>10624</v>
      </c>
      <c r="G20" s="431">
        <f>'CEITEC MU'!G20+'CEITEC-CŘS'!G20+SKM!G20+SUKB!G22+UCT!G20+SPSSN!G20+IBA!G20+CTT!G20+ÚVT!G20+CJV!G20+CZS!G20+RMU!G20</f>
        <v>10624</v>
      </c>
      <c r="H20" s="69">
        <f>'CEITEC MU'!H20+'CEITEC-CŘS'!H20+SKM!H20+SUKB!H22+UCT!H20+SPSSN!H20+IBA!H20+CTT!H20+ÚVT!H20+CJV!H20+CZS!H20+RMU!H20</f>
        <v>0</v>
      </c>
      <c r="I20" s="70">
        <f>'CEITEC MU'!I20+'CEITEC-CŘS'!I20+SKM!I20+SUKB!I22+UCT!I20+SPSSN!I20+IBA!I20+CTT!I20+ÚVT!I20+CJV!I20+CZS!I20+RMU!I20</f>
        <v>0</v>
      </c>
      <c r="J20" s="70">
        <f>'CEITEC MU'!J20+'CEITEC-CŘS'!J20+SKM!J20+SUKB!J22+UCT!J20+SPSSN!J20+IBA!J20+CTT!J20+ÚVT!J20+CJV!J20+CZS!J20+RMU!J20</f>
        <v>0</v>
      </c>
      <c r="K20" s="70"/>
      <c r="L20" s="70">
        <f>'CEITEC MU'!L20+'CEITEC-CŘS'!L20+SKM!L20+SUKB!L22+UCT!L20+SPSSN!L20+IBA!L20+CTT!L20+ÚVT!L20+CJV!L20+CZS!L20+RMU!L20</f>
        <v>0</v>
      </c>
      <c r="M20" s="69">
        <f>'CEITEC MU'!M20+'CEITEC-CŘS'!M20+SKM!M20+SUKB!M22+UCT!M20+SPSSN!M20+IBA!M20+CTT!M20+ÚVT!M20+CJV!M20+CZS!M20+RMU!M20</f>
        <v>0</v>
      </c>
      <c r="N20" s="126">
        <f>'CEITEC MU'!N20+'CEITEC-CŘS'!N20+SKM!N20+SUKB!N22+UCT!N20+SPSSN!N20+IBA!N20+CTT!N20+ÚVT!N20+CJV!N20+CZS!N20+RMU!N20</f>
        <v>0</v>
      </c>
      <c r="O20" s="71">
        <f>'CEITEC MU'!O20+'CEITEC-CŘS'!O20+SKM!O20+SUKB!O22+UCT!O20+SPSSN!O20+IBA!O20+CTT!O20+ÚVT!O20+CJV!O20+CZS!O20+RMU!O20</f>
        <v>0</v>
      </c>
      <c r="P20" s="100">
        <f>'CEITEC MU'!P20+'CEITEC-CŘS'!P20+SKM!P20+SUKB!P22+UCT!P20+SPSSN!P20+IBA!P20+CTT!P20+ÚVT!P20+CJV!P20+CZS!P20+RMU!P20</f>
        <v>0</v>
      </c>
      <c r="Q20" s="250">
        <f>'CEITEC MU'!Q20+'CEITEC-CŘS'!Q20+SKM!Q20+SUKB!Q22+UCT!Q20+SPSSN!Q20+IBA!Q20+CTT!Q20+ÚVT!Q20+CJV!Q20+CZS!Q20+RMU!Q20</f>
        <v>0</v>
      </c>
      <c r="R20" s="405">
        <f>'CEITEC MU'!R20+'CEITEC-CŘS'!R20+SKM!R20+SUKB!R22+UCT!R20+SPSSN!R20+IBA!R20+CTT!R20+ÚVT!R20+CJV!R20+CZS!R20+RMU!R20</f>
        <v>8494.1703799999996</v>
      </c>
      <c r="S20" s="214"/>
      <c r="T20" s="47"/>
      <c r="U20" s="34"/>
    </row>
    <row r="21" spans="1:21" s="537" customFormat="1">
      <c r="A21" s="525"/>
      <c r="B21" s="526" t="s">
        <v>158</v>
      </c>
      <c r="C21" s="526"/>
      <c r="D21" s="526"/>
      <c r="E21" s="527">
        <v>19</v>
      </c>
      <c r="F21" s="528">
        <f t="shared" si="2"/>
        <v>238466</v>
      </c>
      <c r="G21" s="767">
        <f>'CEITEC MU'!G21+'CEITEC-CŘS'!G21+SKM!G21+SUKB!G23+UCT!G21+SPSSN!G21+IBA!G21+CTT!G21+ÚVT!G21+CJV!G21+CZS!G21+RMU!G21</f>
        <v>238466</v>
      </c>
      <c r="H21" s="598">
        <f>'CEITEC MU'!H21+'CEITEC-CŘS'!H21+SKM!H21+SUKB!H23+UCT!H21+SPSSN!H21+IBA!H21+CTT!H21+ÚVT!H21+CJV!H21+CZS!H21+RMU!H21</f>
        <v>0</v>
      </c>
      <c r="I21" s="587">
        <f>'CEITEC MU'!I21+'CEITEC-CŘS'!I21+SKM!I21+SUKB!I23+UCT!I21+SPSSN!I21+IBA!I21+CTT!I21+ÚVT!I21+CJV!I21+CZS!I21+RMU!I21</f>
        <v>0</v>
      </c>
      <c r="J21" s="587">
        <f>'CEITEC MU'!J21+'CEITEC-CŘS'!J21+SKM!J21+SUKB!J23+UCT!J21+SPSSN!J21+IBA!J21+CTT!J21+ÚVT!J21+CJV!J21+CZS!J21+RMU!J21</f>
        <v>0</v>
      </c>
      <c r="K21" s="587"/>
      <c r="L21" s="587">
        <f>'CEITEC MU'!L21+'CEITEC-CŘS'!L21+SKM!L21+SUKB!L23+UCT!L21+SPSSN!L21+IBA!L21+CTT!L21+ÚVT!L21+CJV!L21+CZS!L21+RMU!L21</f>
        <v>0</v>
      </c>
      <c r="M21" s="598">
        <f>'CEITEC MU'!M21+'CEITEC-CŘS'!M21+SKM!M21+SUKB!M23+UCT!M21+SPSSN!M21+IBA!M21+CTT!M21+ÚVT!M21+CJV!M21+CZS!M21+RMU!M21</f>
        <v>0</v>
      </c>
      <c r="N21" s="477">
        <f>'CEITEC MU'!N21+'CEITEC-CŘS'!N21+SKM!N21+SUKB!N23+UCT!N21+SPSSN!N21+IBA!N21+CTT!N21+ÚVT!N21+CJV!N21+CZS!N21+RMU!N21</f>
        <v>0</v>
      </c>
      <c r="O21" s="450">
        <f>'CEITEC MU'!O21+'CEITEC-CŘS'!O21+SKM!O21+SUKB!O23+UCT!O21+SPSSN!O21+IBA!O21+CTT!O21+ÚVT!O21+CJV!O21+CZS!O21+RMU!O21</f>
        <v>0</v>
      </c>
      <c r="P21" s="596">
        <f>'CEITEC MU'!P21+'CEITEC-CŘS'!P21+SKM!P21+SUKB!P23+UCT!P21+SPSSN!P21+IBA!P21+CTT!P21+ÚVT!P21+CJV!P21+CZS!P21+RMU!P21</f>
        <v>0</v>
      </c>
      <c r="Q21" s="597">
        <f>'CEITEC MU'!Q21+'CEITEC-CŘS'!Q21+SKM!Q21+SUKB!Q23+UCT!Q21+SPSSN!Q21+IBA!Q21+CTT!Q21+ÚVT!Q21+CJV!Q21+CZS!Q21+RMU!Q21</f>
        <v>0</v>
      </c>
      <c r="R21" s="405">
        <f>'CEITEC MU'!R21+'CEITEC-CŘS'!R21+SKM!R21+SUKB!R23+UCT!R21+SPSSN!R21+IBA!R21+CTT!R21+ÚVT!R21+CJV!R21+CZS!R21+RMU!R21</f>
        <v>207054.28657</v>
      </c>
      <c r="S21" s="211"/>
      <c r="T21" s="31"/>
      <c r="U21" s="31"/>
    </row>
    <row r="22" spans="1:21" s="14" customFormat="1">
      <c r="A22" s="11"/>
      <c r="B22" s="19" t="s">
        <v>40</v>
      </c>
      <c r="C22" s="19"/>
      <c r="D22" s="19"/>
      <c r="E22" s="21">
        <v>20</v>
      </c>
      <c r="F22" s="94">
        <f t="shared" si="2"/>
        <v>222380</v>
      </c>
      <c r="G22" s="431">
        <f>'CEITEC MU'!G22+'CEITEC-CŘS'!G22+SKM!G22+SUKB!G24+UCT!G22+SPSSN!G22+IBA!G22+CTT!G22+ÚVT!G22+CJV!G22+CZS!G22+RMU!G22</f>
        <v>97140</v>
      </c>
      <c r="H22" s="69">
        <f>'CEITEC MU'!H22+'CEITEC-CŘS'!H22+SKM!H22+SUKB!H24+UCT!H22+SPSSN!H22+IBA!H22+CTT!H22+ÚVT!H22+CJV!H22+CZS!H22+RMU!H22</f>
        <v>0</v>
      </c>
      <c r="I22" s="70">
        <f>'CEITEC MU'!I22+'CEITEC-CŘS'!I22+SKM!I22+SUKB!I24+UCT!I22+SPSSN!I22+IBA!I22+CTT!I22+ÚVT!I22+CJV!I22+CZS!I22+RMU!I22</f>
        <v>125240</v>
      </c>
      <c r="J22" s="70">
        <f>'CEITEC MU'!J22+'CEITEC-CŘS'!J22+SKM!J22+SUKB!J24+UCT!J22+SPSSN!J22+IBA!J22+CTT!J22+ÚVT!J22+CJV!J22+CZS!J22+RMU!J22</f>
        <v>0</v>
      </c>
      <c r="K22" s="70"/>
      <c r="L22" s="70">
        <f>'CEITEC MU'!L22+'CEITEC-CŘS'!L22+SKM!L22+SUKB!L24+UCT!L22+SPSSN!L22+IBA!L22+CTT!L22+ÚVT!L22+CJV!L22+CZS!L22+RMU!L22</f>
        <v>0</v>
      </c>
      <c r="M22" s="69">
        <f>'CEITEC MU'!M22+'CEITEC-CŘS'!M22+SKM!M22+SUKB!M24+UCT!M22+SPSSN!M22+IBA!M22+CTT!M22+ÚVT!M22+CJV!M22+CZS!M22+RMU!M22</f>
        <v>0</v>
      </c>
      <c r="N22" s="126">
        <f>'CEITEC MU'!N22+'CEITEC-CŘS'!N22+SKM!N22+SUKB!N24+UCT!N22+SPSSN!N22+IBA!N22+CTT!N22+ÚVT!N22+CJV!N22+CZS!N22+RMU!N22</f>
        <v>0</v>
      </c>
      <c r="O22" s="71">
        <f>'CEITEC MU'!O22+'CEITEC-CŘS'!O22+SKM!O22+SUKB!O24+UCT!O22+SPSSN!O22+IBA!O22+CTT!O22+ÚVT!O22+CJV!O22+CZS!O22+RMU!O22</f>
        <v>0</v>
      </c>
      <c r="P22" s="100">
        <f>'CEITEC MU'!P22+'CEITEC-CŘS'!P22+SKM!P22+SUKB!P24+UCT!P22+SPSSN!P22+IBA!P22+CTT!P22+ÚVT!P22+CJV!P22+CZS!P22+RMU!P22</f>
        <v>0</v>
      </c>
      <c r="Q22" s="250">
        <f>'CEITEC MU'!Q22+'CEITEC-CŘS'!Q22+SKM!Q22+SUKB!Q24+UCT!Q22+SPSSN!Q22+IBA!Q22+CTT!Q22+ÚVT!Q22+CJV!Q22+CZS!Q22+RMU!Q22</f>
        <v>0</v>
      </c>
      <c r="R22" s="405">
        <f>'CEITEC MU'!R22+'CEITEC-CŘS'!R22+SKM!R22+SUKB!R24+UCT!R22+SPSSN!R22+IBA!R22+CTT!R22+ÚVT!R22+CJV!R22+CZS!R22+RMU!R22</f>
        <v>241785.19592999999</v>
      </c>
      <c r="S22" s="214"/>
      <c r="T22" s="47"/>
      <c r="U22" s="34"/>
    </row>
    <row r="23" spans="1:21" s="14" customFormat="1">
      <c r="A23" s="11"/>
      <c r="B23" s="19" t="s">
        <v>42</v>
      </c>
      <c r="C23" s="19"/>
      <c r="D23" s="19"/>
      <c r="E23" s="21">
        <v>21</v>
      </c>
      <c r="F23" s="94">
        <f t="shared" si="2"/>
        <v>0</v>
      </c>
      <c r="G23" s="431">
        <f>'CEITEC MU'!G23+'CEITEC-CŘS'!G23+SKM!G23+SUKB!G25+UCT!G23+SPSSN!G23+IBA!G23+CTT!G23+ÚVT!G23+CJV!G23+CZS!G23+RMU!G23</f>
        <v>0</v>
      </c>
      <c r="H23" s="69">
        <f>'CEITEC MU'!H23+'CEITEC-CŘS'!H23+SKM!H23+SUKB!H25+UCT!H23+SPSSN!H23+IBA!H23+CTT!H23+ÚVT!H23+CJV!H23+CZS!H23+RMU!H23</f>
        <v>0</v>
      </c>
      <c r="I23" s="70">
        <f>'CEITEC MU'!I23+'CEITEC-CŘS'!I23+SKM!I23+SUKB!I25+UCT!I23+SPSSN!I23+IBA!I23+CTT!I23+ÚVT!I23+CJV!I23+CZS!I23+RMU!I23</f>
        <v>0</v>
      </c>
      <c r="J23" s="70">
        <f>'CEITEC MU'!J23+'CEITEC-CŘS'!J23+SKM!J23+SUKB!J25+UCT!J23+SPSSN!J23+IBA!J23+CTT!J23+ÚVT!J23+CJV!J23+CZS!J23+RMU!J23</f>
        <v>0</v>
      </c>
      <c r="K23" s="70"/>
      <c r="L23" s="70">
        <f>'CEITEC MU'!L23+'CEITEC-CŘS'!L23+SKM!L23+SUKB!L25+UCT!L23+SPSSN!L23+IBA!L23+CTT!L23+ÚVT!L23+CJV!L23+CZS!L23+RMU!L23</f>
        <v>0</v>
      </c>
      <c r="M23" s="69">
        <f>'CEITEC MU'!M23+'CEITEC-CŘS'!M23+SKM!M23+SUKB!M25+UCT!M23+SPSSN!M23+IBA!M23+CTT!M23+ÚVT!M23+CJV!M23+CZS!M23+RMU!M23</f>
        <v>0</v>
      </c>
      <c r="N23" s="126">
        <f>'CEITEC MU'!N23+'CEITEC-CŘS'!N23+SKM!N23+SUKB!N25+UCT!N23+SPSSN!N23+IBA!N23+CTT!N23+ÚVT!N23+CJV!N23+CZS!N23+RMU!N23</f>
        <v>0</v>
      </c>
      <c r="O23" s="71">
        <f>'CEITEC MU'!O23+'CEITEC-CŘS'!O23+SKM!O23+SUKB!O25+UCT!O23+SPSSN!O23+IBA!O23+CTT!O23+ÚVT!O23+CJV!O23+CZS!O23+RMU!O23</f>
        <v>0</v>
      </c>
      <c r="P23" s="100">
        <f>'CEITEC MU'!P23+'CEITEC-CŘS'!P23+SKM!P23+SUKB!P25+UCT!P23+SPSSN!P23+IBA!P23+CTT!P23+ÚVT!P23+CJV!P23+CZS!P23+RMU!P23</f>
        <v>0</v>
      </c>
      <c r="Q23" s="250">
        <f>'CEITEC MU'!Q23+'CEITEC-CŘS'!Q23+SKM!Q23+SUKB!Q25+UCT!Q23+SPSSN!Q23+IBA!Q23+CTT!Q23+ÚVT!Q23+CJV!Q23+CZS!Q23+RMU!Q23</f>
        <v>0</v>
      </c>
      <c r="R23" s="405">
        <f>'CEITEC MU'!R23+'CEITEC-CŘS'!R23+SKM!R23+SUKB!R25+UCT!R23+SPSSN!R23+IBA!R23+CTT!R23+ÚVT!R23+CJV!R23+CZS!R23+RMU!R23</f>
        <v>1361.6635100000001</v>
      </c>
      <c r="S23" s="214"/>
      <c r="T23" s="47"/>
      <c r="U23" s="34"/>
    </row>
    <row r="24" spans="1:21" s="14" customFormat="1">
      <c r="A24" s="11"/>
      <c r="B24" s="19" t="s">
        <v>43</v>
      </c>
      <c r="C24" s="19"/>
      <c r="D24" s="19"/>
      <c r="E24" s="21">
        <v>22</v>
      </c>
      <c r="F24" s="94">
        <f t="shared" si="2"/>
        <v>80799</v>
      </c>
      <c r="G24" s="431">
        <f>'CEITEC MU'!G24+'CEITEC-CŘS'!G24+SKM!G24+SUKB!G26+UCT!G24+SPSSN!G24+IBA!G24+CTT!G24+ÚVT!G24+CJV!G24+CZS!G24+RMU!G24</f>
        <v>77780</v>
      </c>
      <c r="H24" s="69">
        <f>'CEITEC MU'!H24+'CEITEC-CŘS'!H24+SKM!H24+SUKB!H26+UCT!H24+SPSSN!H24+IBA!H24+CTT!H24+ÚVT!H24+CJV!H24+CZS!H24+RMU!H24</f>
        <v>0</v>
      </c>
      <c r="I24" s="70">
        <f>'CEITEC MU'!I24+'CEITEC-CŘS'!I24+SKM!I24+SUKB!I26+UCT!I24+SPSSN!I24+IBA!I24+CTT!I24+ÚVT!I24+CJV!I24+CZS!I24+RMU!I24</f>
        <v>3019</v>
      </c>
      <c r="J24" s="70">
        <f>'CEITEC MU'!J24+'CEITEC-CŘS'!J24+SKM!J24+SUKB!J26+UCT!J24+SPSSN!J24+IBA!J24+CTT!J24+ÚVT!J24+CJV!J24+CZS!J24+RMU!J24</f>
        <v>0</v>
      </c>
      <c r="K24" s="70"/>
      <c r="L24" s="70">
        <f>'CEITEC MU'!L24+'CEITEC-CŘS'!L24+SKM!L24+SUKB!L26+UCT!L24+SPSSN!L24+IBA!L24+CTT!L24+ÚVT!L24+CJV!L24+CZS!L24+RMU!L24</f>
        <v>0</v>
      </c>
      <c r="M24" s="69">
        <f>'CEITEC MU'!M24+'CEITEC-CŘS'!M24+SKM!M24+SUKB!M26+UCT!M24+SPSSN!M24+IBA!M24+CTT!M24+ÚVT!M24+CJV!M24+CZS!M24+RMU!M24</f>
        <v>0</v>
      </c>
      <c r="N24" s="126">
        <f>'CEITEC MU'!N24+'CEITEC-CŘS'!N24+SKM!N24+SUKB!N26+UCT!N24+SPSSN!N24+IBA!N24+CTT!N24+ÚVT!N24+CJV!N24+CZS!N24+RMU!N24</f>
        <v>0</v>
      </c>
      <c r="O24" s="71">
        <f>'CEITEC MU'!O24+'CEITEC-CŘS'!O24+SKM!O24+SUKB!O26+UCT!O24+SPSSN!O24+IBA!O24+CTT!O24+ÚVT!O24+CJV!O24+CZS!O24+RMU!O24</f>
        <v>0</v>
      </c>
      <c r="P24" s="100">
        <f>'CEITEC MU'!P24+'CEITEC-CŘS'!P24+SKM!P24+SUKB!P26+UCT!P24+SPSSN!P24+IBA!P24+CTT!P24+ÚVT!P24+CJV!P24+CZS!P24+RMU!P24</f>
        <v>0</v>
      </c>
      <c r="Q24" s="250">
        <f>'CEITEC MU'!Q24+'CEITEC-CŘS'!Q24+SKM!Q24+SUKB!Q26+UCT!Q24+SPSSN!Q24+IBA!Q24+CTT!Q24+ÚVT!Q24+CJV!Q24+CZS!Q24+RMU!Q24</f>
        <v>0</v>
      </c>
      <c r="R24" s="405">
        <f>'CEITEC MU'!R24+'CEITEC-CŘS'!R24+SKM!R24+SUKB!R26+UCT!R24+SPSSN!R24+IBA!R24+CTT!R24+ÚVT!R24+CJV!R24+CZS!R24+RMU!R24</f>
        <v>89933.550429999988</v>
      </c>
      <c r="S24" s="214"/>
      <c r="T24" s="47"/>
      <c r="U24" s="34"/>
    </row>
    <row r="25" spans="1:21" s="537" customFormat="1">
      <c r="A25" s="525"/>
      <c r="B25" s="526" t="s">
        <v>161</v>
      </c>
      <c r="C25" s="526"/>
      <c r="D25" s="526"/>
      <c r="E25" s="527">
        <v>23</v>
      </c>
      <c r="F25" s="528">
        <f t="shared" si="2"/>
        <v>296122</v>
      </c>
      <c r="G25" s="767">
        <f>'CEITEC MU'!G25+'CEITEC-CŘS'!G25+SKM!G25+SUKB!G27+UCT!G25+SPSSN!G25+IBA!G25+CTT!G25+ÚVT!G25+CJV!G25+CZS!G25+RMU!G25</f>
        <v>243365</v>
      </c>
      <c r="H25" s="598">
        <f>'CEITEC MU'!H25+'CEITEC-CŘS'!H25+SKM!H25+SUKB!H27+UCT!H25+SPSSN!H25+IBA!H25+CTT!H25+ÚVT!H25+CJV!H25+CZS!H25+RMU!H25</f>
        <v>0</v>
      </c>
      <c r="I25" s="587">
        <f>'CEITEC MU'!I25+'CEITEC-CŘS'!I25+SKM!I25+SUKB!I27+UCT!I25+SPSSN!I25+IBA!I25+CTT!I25+ÚVT!I25+CJV!I25+CZS!I25+RMU!I25</f>
        <v>52757</v>
      </c>
      <c r="J25" s="587">
        <f>'CEITEC MU'!J25+'CEITEC-CŘS'!J25+SKM!J25+SUKB!J27+UCT!J25+SPSSN!J25+IBA!J25+CTT!J25+ÚVT!J25+CJV!J25+CZS!J25+RMU!J25</f>
        <v>0</v>
      </c>
      <c r="K25" s="587"/>
      <c r="L25" s="587">
        <f>'CEITEC MU'!L25+'CEITEC-CŘS'!L25+SKM!L25+SUKB!L27+UCT!L25+SPSSN!L25+IBA!L25+CTT!L25+ÚVT!L25+CJV!L25+CZS!L25+RMU!L25</f>
        <v>0</v>
      </c>
      <c r="M25" s="598">
        <f>'CEITEC MU'!M25+'CEITEC-CŘS'!M25+SKM!M25+SUKB!M27+UCT!M25+SPSSN!M25+IBA!M25+CTT!M25+ÚVT!M25+CJV!M25+CZS!M25+RMU!M25</f>
        <v>0</v>
      </c>
      <c r="N25" s="477">
        <f>'CEITEC MU'!N25+'CEITEC-CŘS'!N25+SKM!N25+SUKB!N27+UCT!N25+SPSSN!N25+IBA!N25+CTT!N25+ÚVT!N25+CJV!N25+CZS!N25+RMU!N25</f>
        <v>0</v>
      </c>
      <c r="O25" s="450">
        <f>'CEITEC MU'!O25+'CEITEC-CŘS'!O25+SKM!O25+SUKB!O27+UCT!O25+SPSSN!O25+IBA!O25+CTT!O25+ÚVT!O25+CJV!O25+CZS!O25+RMU!O25</f>
        <v>0</v>
      </c>
      <c r="P25" s="596">
        <f>'CEITEC MU'!P25+'CEITEC-CŘS'!P25+SKM!P25+SUKB!P27+UCT!P25+SPSSN!P25+IBA!P25+CTT!P25+ÚVT!P25+CJV!P25+CZS!P25+RMU!P25</f>
        <v>0</v>
      </c>
      <c r="Q25" s="597">
        <f>'CEITEC MU'!Q25+'CEITEC-CŘS'!Q25+SKM!Q25+SUKB!Q27+UCT!Q25+SPSSN!Q25+IBA!Q25+CTT!Q25+ÚVT!Q25+CJV!Q25+CZS!Q25+RMU!Q25</f>
        <v>0</v>
      </c>
      <c r="R25" s="405">
        <f>'CEITEC MU'!R25+'CEITEC-CŘS'!R25+SKM!R25+SUKB!R27+UCT!R25+SPSSN!R25+IBA!R25+CTT!R25+ÚVT!R25+CJV!R25+CZS!R25+RMU!R25</f>
        <v>219018.61048</v>
      </c>
      <c r="S25" s="211"/>
      <c r="T25" s="31"/>
      <c r="U25" s="31"/>
    </row>
    <row r="26" spans="1:21" s="14" customFormat="1">
      <c r="A26" s="11"/>
      <c r="B26" s="19" t="s">
        <v>45</v>
      </c>
      <c r="C26" s="19"/>
      <c r="D26" s="19"/>
      <c r="E26" s="21">
        <v>24</v>
      </c>
      <c r="F26" s="94">
        <f t="shared" si="2"/>
        <v>20708</v>
      </c>
      <c r="G26" s="431">
        <f>'CEITEC MU'!G26+'CEITEC-CŘS'!G26+SKM!G26+SUKB!G28+UCT!G26+SPSSN!G26+IBA!G26+CTT!G26+ÚVT!G26+CJV!G26+CZS!G26+RMU!G26</f>
        <v>20686</v>
      </c>
      <c r="H26" s="69">
        <f>'CEITEC MU'!H26+'CEITEC-CŘS'!H26+SKM!H26+SUKB!H28+UCT!H26+SPSSN!H26+IBA!H26+CTT!H26+ÚVT!H26+CJV!H26+CZS!H26+RMU!H26</f>
        <v>0</v>
      </c>
      <c r="I26" s="70">
        <f>'CEITEC MU'!I26+'CEITEC-CŘS'!I26+SKM!I26+SUKB!I28+UCT!I26+SPSSN!I26+IBA!I26+CTT!I26+ÚVT!I26+CJV!I26+CZS!I26+RMU!I26</f>
        <v>22</v>
      </c>
      <c r="J26" s="70">
        <f>'CEITEC MU'!J26+'CEITEC-CŘS'!J26+SKM!J26+SUKB!J28+UCT!J26+SPSSN!J26+IBA!J26+CTT!J26+ÚVT!J26+CJV!J26+CZS!J26+RMU!J26</f>
        <v>0</v>
      </c>
      <c r="K26" s="70"/>
      <c r="L26" s="70">
        <f>'CEITEC MU'!L26+'CEITEC-CŘS'!L26+SKM!L26+SUKB!L28+UCT!L26+SPSSN!L26+IBA!L26+CTT!L26+ÚVT!L26+CJV!L26+CZS!L26+RMU!L26</f>
        <v>0</v>
      </c>
      <c r="M26" s="69">
        <f>'CEITEC MU'!M26+'CEITEC-CŘS'!M26+SKM!M26+SUKB!M28+UCT!M26+SPSSN!M26+IBA!M26+CTT!M26+ÚVT!M26+CJV!M26+CZS!M26+RMU!M26</f>
        <v>0</v>
      </c>
      <c r="N26" s="126">
        <f>'CEITEC MU'!N26+'CEITEC-CŘS'!N26+SKM!N26+SUKB!N28+UCT!N26+SPSSN!N26+IBA!N26+CTT!N26+ÚVT!N26+CJV!N26+CZS!N26+RMU!N26</f>
        <v>0</v>
      </c>
      <c r="O26" s="71">
        <f>'CEITEC MU'!O26+'CEITEC-CŘS'!O26+SKM!O26+SUKB!O28+UCT!O26+SPSSN!O26+IBA!O26+CTT!O26+ÚVT!O26+CJV!O26+CZS!O26+RMU!O26</f>
        <v>0</v>
      </c>
      <c r="P26" s="100">
        <f>'CEITEC MU'!P26+'CEITEC-CŘS'!P26+SKM!P26+SUKB!P28+UCT!P26+SPSSN!P26+IBA!P26+CTT!P26+ÚVT!P26+CJV!P26+CZS!P26+RMU!P26</f>
        <v>0</v>
      </c>
      <c r="Q26" s="250">
        <f>'CEITEC MU'!Q26+'CEITEC-CŘS'!Q26+SKM!Q26+SUKB!Q28+UCT!Q26+SPSSN!Q26+IBA!Q26+CTT!Q26+ÚVT!Q26+CJV!Q26+CZS!Q26+RMU!Q26</f>
        <v>0</v>
      </c>
      <c r="R26" s="405">
        <f>'CEITEC MU'!R26+'CEITEC-CŘS'!R26+SKM!R26+SUKB!R28+UCT!R26+SPSSN!R26+IBA!R26+CTT!R26+ÚVT!R26+CJV!R26+CZS!R26+RMU!R26</f>
        <v>20645.428169999999</v>
      </c>
      <c r="S26" s="214"/>
      <c r="T26" s="47"/>
      <c r="U26" s="34"/>
    </row>
    <row r="27" spans="1:21" s="14" customFormat="1" ht="14" thickBot="1">
      <c r="A27" s="11"/>
      <c r="B27" s="18" t="s">
        <v>47</v>
      </c>
      <c r="C27" s="18"/>
      <c r="D27" s="18"/>
      <c r="E27" s="17">
        <v>25</v>
      </c>
      <c r="F27" s="94">
        <f t="shared" si="2"/>
        <v>80238</v>
      </c>
      <c r="G27" s="431">
        <f>'CEITEC MU'!G27+'CEITEC-CŘS'!G27+SKM!G27+SUKB!G29+UCT!G27+SPSSN!G27+IBA!G27+CTT!G27+ÚVT!G27+CJV!G27+CZS!G27+RMU!G27</f>
        <v>80238</v>
      </c>
      <c r="H27" s="69">
        <f>'CEITEC MU'!H27+'CEITEC-CŘS'!H27+SKM!H27+SUKB!H29+UCT!H27+SPSSN!H27+IBA!H27+CTT!H27+ÚVT!H27+CJV!H27+CZS!H27+RMU!H27</f>
        <v>0</v>
      </c>
      <c r="I27" s="70">
        <f>'CEITEC MU'!I27+'CEITEC-CŘS'!I27+SKM!I27+SUKB!I29+UCT!I27+SPSSN!I27+IBA!I27+CTT!I27+ÚVT!I27+CJV!I27+CZS!I27+RMU!I27</f>
        <v>0</v>
      </c>
      <c r="J27" s="70">
        <f>'CEITEC MU'!J27+'CEITEC-CŘS'!J27+SKM!J27+SUKB!J29+UCT!J27+SPSSN!J27+IBA!J27+CTT!J27+ÚVT!J27+CJV!J27+CZS!J27+RMU!J27</f>
        <v>0</v>
      </c>
      <c r="K27" s="70"/>
      <c r="L27" s="70">
        <f>'CEITEC MU'!L27+'CEITEC-CŘS'!L27+SKM!L27+SUKB!L29+UCT!L27+SPSSN!L27+IBA!L27+CTT!L27+ÚVT!L27+CJV!L27+CZS!L27+RMU!L27</f>
        <v>0</v>
      </c>
      <c r="M27" s="69">
        <f>'CEITEC MU'!M27+'CEITEC-CŘS'!M27+SKM!M27+SUKB!M29+UCT!M27+SPSSN!M27+IBA!M27+CTT!M27+ÚVT!M27+CJV!M27+CZS!M27+RMU!M27</f>
        <v>0</v>
      </c>
      <c r="N27" s="126">
        <f>'CEITEC MU'!N27+'CEITEC-CŘS'!N27+SKM!N27+SUKB!N29+UCT!N27+SPSSN!N27+IBA!N27+CTT!N27+ÚVT!N27+CJV!N27+CZS!N27+RMU!N27</f>
        <v>0</v>
      </c>
      <c r="O27" s="71">
        <f>'CEITEC MU'!O27+'CEITEC-CŘS'!O27+SKM!O27+SUKB!O29+UCT!O27+SPSSN!O27+IBA!O27+CTT!O27+ÚVT!O27+CJV!O27+CZS!O27+RMU!O27</f>
        <v>0</v>
      </c>
      <c r="P27" s="100">
        <f>'CEITEC MU'!P27+'CEITEC-CŘS'!P27+SKM!P27+SUKB!P29+UCT!P27+SPSSN!P27+IBA!P27+CTT!P27+ÚVT!P27+CJV!P27+CZS!P27+RMU!P27</f>
        <v>0</v>
      </c>
      <c r="Q27" s="250">
        <f>'CEITEC MU'!Q27+'CEITEC-CŘS'!Q27+SKM!Q27+SUKB!Q29+UCT!Q27+SPSSN!Q27+IBA!Q27+CTT!Q27+ÚVT!Q27+CJV!Q27+CZS!Q27+RMU!Q27</f>
        <v>0</v>
      </c>
      <c r="R27" s="405">
        <f>'CEITEC MU'!R27+'CEITEC-CŘS'!R27+SKM!R27+SUKB!R29+UCT!R27+SPSSN!R27+IBA!R27+CTT!R27+ÚVT!R27+CJV!R27+CZS!R27+RMU!R27</f>
        <v>82132.251469999988</v>
      </c>
      <c r="S27" s="214"/>
      <c r="T27" s="47"/>
      <c r="U27" s="34"/>
    </row>
    <row r="28" spans="1:21" ht="14" thickBot="1">
      <c r="A28" s="22" t="s">
        <v>49</v>
      </c>
      <c r="B28" s="23"/>
      <c r="C28" s="23"/>
      <c r="D28" s="23"/>
      <c r="E28" s="10">
        <v>26</v>
      </c>
      <c r="F28" s="157">
        <f t="shared" ref="F28:R28" si="3">SUM(F29:F45)</f>
        <v>2316358</v>
      </c>
      <c r="G28" s="493">
        <f t="shared" si="3"/>
        <v>2040933</v>
      </c>
      <c r="H28" s="411">
        <f t="shared" si="3"/>
        <v>62571</v>
      </c>
      <c r="I28" s="208">
        <f t="shared" si="3"/>
        <v>208362</v>
      </c>
      <c r="J28" s="208">
        <f t="shared" si="3"/>
        <v>471</v>
      </c>
      <c r="K28" s="208">
        <f t="shared" si="3"/>
        <v>0</v>
      </c>
      <c r="L28" s="208">
        <f t="shared" si="3"/>
        <v>3021</v>
      </c>
      <c r="M28" s="209">
        <f t="shared" si="3"/>
        <v>1000</v>
      </c>
      <c r="N28" s="740">
        <f>SUM(N29:N45)</f>
        <v>0</v>
      </c>
      <c r="O28" s="157">
        <f t="shared" si="3"/>
        <v>0</v>
      </c>
      <c r="P28" s="521">
        <f t="shared" si="3"/>
        <v>0</v>
      </c>
      <c r="Q28" s="740">
        <f t="shared" si="3"/>
        <v>0</v>
      </c>
      <c r="R28" s="157">
        <f t="shared" si="3"/>
        <v>2187595.5268700002</v>
      </c>
      <c r="U28" s="198"/>
    </row>
    <row r="29" spans="1:21" s="14" customFormat="1">
      <c r="A29" s="11" t="s">
        <v>14</v>
      </c>
      <c r="B29" s="16" t="s">
        <v>50</v>
      </c>
      <c r="C29" s="16"/>
      <c r="D29" s="16"/>
      <c r="E29" s="129">
        <v>27</v>
      </c>
      <c r="F29" s="94">
        <f t="shared" ref="F29:F45" si="4">SUM(G29:M29)</f>
        <v>300593</v>
      </c>
      <c r="G29" s="431">
        <f>'CEITEC MU'!G29+'CEITEC-CŘS'!G29+SKM!G29+SUKB!G31+UCT!G29+SPSSN!G29+IBA!G29+CTT!G29+ÚVT!G29+CJV!G29+CZS!G29+RMU!G29</f>
        <v>300593</v>
      </c>
      <c r="H29" s="69">
        <f>'CEITEC MU'!H29+'CEITEC-CŘS'!H29+SKM!H29+SUKB!H31+UCT!H29+SPSSN!H29+IBA!H29+CTT!H29+ÚVT!H29+CJV!H29+CZS!H29+RMU!H29</f>
        <v>0</v>
      </c>
      <c r="I29" s="70">
        <f>'CEITEC MU'!I29+'CEITEC-CŘS'!I29+SKM!I29+SUKB!I31+UCT!I29+SPSSN!I29+IBA!I29+CTT!I29+ÚVT!I29+CJV!I29+CZS!I29+RMU!I29</f>
        <v>0</v>
      </c>
      <c r="J29" s="70">
        <f>'CEITEC MU'!J29+'CEITEC-CŘS'!J29+SKM!J29+SUKB!J31+UCT!J29+SPSSN!J29+IBA!J29+CTT!J29+ÚVT!J29+CJV!J29+CZS!J29+RMU!J29</f>
        <v>0</v>
      </c>
      <c r="K29" s="70"/>
      <c r="L29" s="70">
        <f>'CEITEC MU'!L29+'CEITEC-CŘS'!L29+SKM!L29+SUKB!L31+UCT!L29+SPSSN!L29+IBA!L29+CTT!L29+ÚVT!L29+CJV!L29+CZS!L29+RMU!L29</f>
        <v>0</v>
      </c>
      <c r="M29" s="69">
        <f>'CEITEC MU'!M29+'CEITEC-CŘS'!M29+SKM!M29+SUKB!M31+UCT!M29+SPSSN!M29+IBA!M29+CTT!M29+ÚVT!M29+CJV!M29+CZS!M29+RMU!M29</f>
        <v>0</v>
      </c>
      <c r="N29" s="126">
        <f>'CEITEC MU'!N29+'CEITEC-CŘS'!N29+SKM!N29+SUKB!N31+UCT!N29+SPSSN!N29+IBA!N29+CTT!N29+ÚVT!N29+CJV!N29+CZS!N29+RMU!N29</f>
        <v>0</v>
      </c>
      <c r="O29" s="71">
        <f>'CEITEC MU'!O29+'CEITEC-CŘS'!O29+SKM!O29+SUKB!O31+UCT!O29+SPSSN!O29+IBA!O29+CTT!O29+ÚVT!O29+CJV!O29+CZS!O29+RMU!O29</f>
        <v>0</v>
      </c>
      <c r="P29" s="100">
        <f>'CEITEC MU'!P29+'CEITEC-CŘS'!P29+SKM!P29+SUKB!P31+UCT!P29+SPSSN!P29+IBA!P29+CTT!P29+ÚVT!P29+CJV!P29+CZS!P29+RMU!P29</f>
        <v>0</v>
      </c>
      <c r="Q29" s="250">
        <f>'CEITEC MU'!Q29+'CEITEC-CŘS'!Q29+SKM!Q29+SUKB!Q31+UCT!Q29+SPSSN!Q29+IBA!Q29+CTT!Q29+ÚVT!Q29+CJV!Q29+CZS!Q29+RMU!Q29</f>
        <v>0</v>
      </c>
      <c r="R29" s="158">
        <f>'CEITEC MU'!R29+'CEITEC-CŘS'!R29+SKM!R29+SUKB!R31+UCT!R29+SPSSN!R29+IBA!R29+CTT!R29+ÚVT!R29+CJV!R29+CZS!R29+RMU!R29</f>
        <v>327600.71000000002</v>
      </c>
      <c r="S29" s="768"/>
      <c r="T29" s="768"/>
      <c r="U29" s="34"/>
    </row>
    <row r="30" spans="1:21" s="14" customFormat="1">
      <c r="A30" s="11"/>
      <c r="B30" s="18" t="s">
        <v>28</v>
      </c>
      <c r="C30" s="18"/>
      <c r="D30" s="18"/>
      <c r="E30" s="129">
        <v>28</v>
      </c>
      <c r="F30" s="94">
        <f t="shared" si="4"/>
        <v>0</v>
      </c>
      <c r="G30" s="431">
        <f>'CEITEC MU'!G30+'CEITEC-CŘS'!G30+SKM!G30+SUKB!G32+UCT!G30+SPSSN!G30+IBA!G30+CTT!G30+ÚVT!G30+CJV!G30+CZS!G30+RMU!G30</f>
        <v>0</v>
      </c>
      <c r="H30" s="69">
        <f>'CEITEC MU'!H30+'CEITEC-CŘS'!H30+SKM!H30+SUKB!H32+UCT!H30+SPSSN!H30+IBA!H30+CTT!H30+ÚVT!H30+CJV!H30+CZS!H30+RMU!H30</f>
        <v>0</v>
      </c>
      <c r="I30" s="70">
        <f>'CEITEC MU'!I30+'CEITEC-CŘS'!I30+SKM!I30+SUKB!I32+UCT!I30+SPSSN!I30+IBA!I30+CTT!I30+ÚVT!I30+CJV!I30+CZS!I30+RMU!I30</f>
        <v>0</v>
      </c>
      <c r="J30" s="70">
        <f>'CEITEC MU'!J30+'CEITEC-CŘS'!J30+SKM!J30+SUKB!J32+UCT!J30+SPSSN!J30+IBA!J30+CTT!J30+ÚVT!J30+CJV!J30+CZS!J30+RMU!J30</f>
        <v>0</v>
      </c>
      <c r="K30" s="70"/>
      <c r="L30" s="70">
        <f>'CEITEC MU'!L30+'CEITEC-CŘS'!L30+SKM!L30+SUKB!L32+UCT!L30+SPSSN!L30+IBA!L30+CTT!L30+ÚVT!L30+CJV!L30+CZS!L30+RMU!L30</f>
        <v>0</v>
      </c>
      <c r="M30" s="69">
        <f>'CEITEC MU'!M30+'CEITEC-CŘS'!M30+SKM!M30+SUKB!M32+UCT!M30+SPSSN!M30+IBA!M30+CTT!M30+ÚVT!M30+CJV!M30+CZS!M30+RMU!M30</f>
        <v>0</v>
      </c>
      <c r="N30" s="126">
        <f>'CEITEC MU'!N30+'CEITEC-CŘS'!N30+SKM!N30+SUKB!N32+UCT!N30+SPSSN!N30+IBA!N30+CTT!N30+ÚVT!N30+CJV!N30+CZS!N30+RMU!N30</f>
        <v>0</v>
      </c>
      <c r="O30" s="71">
        <f>'CEITEC MU'!O30+'CEITEC-CŘS'!O30+SKM!O30+SUKB!O32+UCT!O30+SPSSN!O30+IBA!O30+CTT!O30+ÚVT!O30+CJV!O30+CZS!O30+RMU!O30</f>
        <v>0</v>
      </c>
      <c r="P30" s="100">
        <f>'CEITEC MU'!P30+'CEITEC-CŘS'!P30+SKM!P30+SUKB!P32+UCT!P30+SPSSN!P30+IBA!P30+CTT!P30+ÚVT!P30+CJV!P30+CZS!P30+RMU!P30</f>
        <v>0</v>
      </c>
      <c r="Q30" s="250">
        <f>'CEITEC MU'!Q30+'CEITEC-CŘS'!Q30+SKM!Q30+SUKB!Q32+UCT!Q30+SPSSN!Q30+IBA!Q30+CTT!Q30+ÚVT!Q30+CJV!Q30+CZS!Q30+RMU!Q30</f>
        <v>0</v>
      </c>
      <c r="R30" s="405">
        <f>'CEITEC MU'!R30+'CEITEC-CŘS'!R30+SKM!R30+SUKB!R32+UCT!R30+SPSSN!R30+IBA!R30+CTT!R30+ÚVT!R30+CJV!R30+CZS!R30+RMU!R30</f>
        <v>0</v>
      </c>
      <c r="S30" s="768"/>
      <c r="T30" s="768"/>
      <c r="U30" s="34"/>
    </row>
    <row r="31" spans="1:21" s="14" customFormat="1">
      <c r="A31" s="11"/>
      <c r="B31" s="18" t="s">
        <v>30</v>
      </c>
      <c r="C31" s="18"/>
      <c r="D31" s="18"/>
      <c r="E31" s="129">
        <v>29</v>
      </c>
      <c r="F31" s="94">
        <f t="shared" si="4"/>
        <v>39500</v>
      </c>
      <c r="G31" s="431">
        <f>'CEITEC MU'!G31+'CEITEC-CŘS'!G31+SKM!G31+SUKB!G33+UCT!G31+SPSSN!G31+IBA!G31+CTT!G31+ÚVT!G31+CJV!G31+CZS!G31+RMU!G31</f>
        <v>38510</v>
      </c>
      <c r="H31" s="69">
        <f>'CEITEC MU'!H31+'CEITEC-CŘS'!H31+SKM!H31+SUKB!H33+UCT!H31+SPSSN!H31+IBA!H31+CTT!H31+ÚVT!H31+CJV!H31+CZS!H31+RMU!H31</f>
        <v>0</v>
      </c>
      <c r="I31" s="70">
        <f>'CEITEC MU'!I31+'CEITEC-CŘS'!I31+SKM!I31+SUKB!I33+UCT!I31+SPSSN!I31+IBA!I31+CTT!I31+ÚVT!I31+CJV!I31+CZS!I31+RMU!I31</f>
        <v>990</v>
      </c>
      <c r="J31" s="70">
        <f>'CEITEC MU'!J31+'CEITEC-CŘS'!J31+SKM!J31+SUKB!J33+UCT!J31+SPSSN!J31+IBA!J31+CTT!J31+ÚVT!J31+CJV!J31+CZS!J31+RMU!J31</f>
        <v>0</v>
      </c>
      <c r="K31" s="70"/>
      <c r="L31" s="70">
        <f>'CEITEC MU'!L31+'CEITEC-CŘS'!L31+SKM!L31+SUKB!L33+UCT!L31+SPSSN!L31+IBA!L31+CTT!L31+ÚVT!L31+CJV!L31+CZS!L31+RMU!L31</f>
        <v>0</v>
      </c>
      <c r="M31" s="69">
        <f>'CEITEC MU'!M31+'CEITEC-CŘS'!M31+SKM!M31+SUKB!M33+UCT!M31+SPSSN!M31+IBA!M31+CTT!M31+ÚVT!M31+CJV!M31+CZS!M31+RMU!M31</f>
        <v>0</v>
      </c>
      <c r="N31" s="126">
        <f>'CEITEC MU'!N31+'CEITEC-CŘS'!N31+SKM!N31+SUKB!N33+UCT!N31+SPSSN!N31+IBA!N31+CTT!N31+ÚVT!N31+CJV!N31+CZS!N31+RMU!N31</f>
        <v>0</v>
      </c>
      <c r="O31" s="71">
        <f>'CEITEC MU'!O31+'CEITEC-CŘS'!O31+SKM!O31+SUKB!O33+UCT!O31+SPSSN!O31+IBA!O31+CTT!O31+ÚVT!O31+CJV!O31+CZS!O31+RMU!O31</f>
        <v>0</v>
      </c>
      <c r="P31" s="100">
        <f>'CEITEC MU'!P31+'CEITEC-CŘS'!P31+SKM!P31+SUKB!P33+UCT!P31+SPSSN!P31+IBA!P31+CTT!P31+ÚVT!P31+CJV!P31+CZS!P31+RMU!P31</f>
        <v>0</v>
      </c>
      <c r="Q31" s="250">
        <f>'CEITEC MU'!Q31+'CEITEC-CŘS'!Q31+SKM!Q31+SUKB!Q33+UCT!Q31+SPSSN!Q31+IBA!Q31+CTT!Q31+ÚVT!Q31+CJV!Q31+CZS!Q31+RMU!Q31</f>
        <v>0</v>
      </c>
      <c r="R31" s="405">
        <f>'CEITEC MU'!R31+'CEITEC-CŘS'!R31+SKM!R31+SUKB!R33+UCT!R31+SPSSN!R31+IBA!R31+CTT!R31+ÚVT!R31+CJV!R31+CZS!R31+RMU!R31</f>
        <v>39981.767180000003</v>
      </c>
      <c r="S31" s="768"/>
      <c r="T31" s="768"/>
      <c r="U31" s="34"/>
    </row>
    <row r="32" spans="1:21" s="14" customFormat="1">
      <c r="A32" s="11"/>
      <c r="B32" s="19" t="s">
        <v>32</v>
      </c>
      <c r="C32" s="20"/>
      <c r="D32" s="20"/>
      <c r="E32" s="130">
        <v>30</v>
      </c>
      <c r="F32" s="94">
        <f t="shared" si="4"/>
        <v>76930</v>
      </c>
      <c r="G32" s="431">
        <f>'CEITEC MU'!G32+'CEITEC-CŘS'!G32+SKM!G32+SUKB!G34+UCT!G32+SPSSN!G32+IBA!G32+CTT!G32+ÚVT!G32+CJV!G32+CZS!G32+RMU!G32</f>
        <v>76930</v>
      </c>
      <c r="H32" s="69">
        <f>'CEITEC MU'!H32+'CEITEC-CŘS'!H32+SKM!H32+SUKB!H34+UCT!H32+SPSSN!H32+IBA!H32+CTT!H32+ÚVT!H32+CJV!H32+CZS!H32+RMU!H32</f>
        <v>0</v>
      </c>
      <c r="I32" s="70">
        <f>'CEITEC MU'!I32+'CEITEC-CŘS'!I32+SKM!I32+SUKB!I34+UCT!I32+SPSSN!I32+IBA!I32+CTT!I32+ÚVT!I32+CJV!I32+CZS!I32+RMU!I32</f>
        <v>0</v>
      </c>
      <c r="J32" s="70">
        <f>'CEITEC MU'!J32+'CEITEC-CŘS'!J32+SKM!J32+SUKB!J34+UCT!J32+SPSSN!J32+IBA!J32+CTT!J32+ÚVT!J32+CJV!J32+CZS!J32+RMU!J32</f>
        <v>0</v>
      </c>
      <c r="K32" s="70"/>
      <c r="L32" s="70">
        <f>'CEITEC MU'!L32+'CEITEC-CŘS'!L32+SKM!L32+SUKB!L34+UCT!L32+SPSSN!L32+IBA!L32+CTT!L32+ÚVT!L32+CJV!L32+CZS!L32+RMU!L32</f>
        <v>0</v>
      </c>
      <c r="M32" s="69">
        <f>'CEITEC MU'!M32+'CEITEC-CŘS'!M32+SKM!M32+SUKB!M34+UCT!M32+SPSSN!M32+IBA!M32+CTT!M32+ÚVT!M32+CJV!M32+CZS!M32+RMU!M32</f>
        <v>0</v>
      </c>
      <c r="N32" s="126">
        <f>'CEITEC MU'!N32+'CEITEC-CŘS'!N32+SKM!N32+SUKB!N34+UCT!N32+SPSSN!N32+IBA!N32+CTT!N32+ÚVT!N32+CJV!N32+CZS!N32+RMU!N32</f>
        <v>0</v>
      </c>
      <c r="O32" s="71">
        <f>'CEITEC MU'!O32+'CEITEC-CŘS'!O32+SKM!O32+SUKB!O34+UCT!O32+SPSSN!O32+IBA!O32+CTT!O32+ÚVT!O32+CJV!O32+CZS!O32+RMU!O32</f>
        <v>0</v>
      </c>
      <c r="P32" s="100">
        <f>'CEITEC MU'!P32+'CEITEC-CŘS'!P32+SKM!P32+SUKB!P34+UCT!P32+SPSSN!P32+IBA!P32+CTT!P32+ÚVT!P32+CJV!P32+CZS!P32+RMU!P32</f>
        <v>0</v>
      </c>
      <c r="Q32" s="250">
        <f>'CEITEC MU'!Q32+'CEITEC-CŘS'!Q32+SKM!Q32+SUKB!Q34+UCT!Q32+SPSSN!Q32+IBA!Q32+CTT!Q32+ÚVT!Q32+CJV!Q32+CZS!Q32+RMU!Q32</f>
        <v>0</v>
      </c>
      <c r="R32" s="405">
        <f>'CEITEC MU'!R32+'CEITEC-CŘS'!R32+SKM!R32+SUKB!R34+UCT!R32+SPSSN!R32+IBA!R32+CTT!R32+ÚVT!R32+CJV!R32+CZS!R32+RMU!R32</f>
        <v>60953.51</v>
      </c>
      <c r="S32" s="768"/>
      <c r="T32" s="768"/>
      <c r="U32" s="34"/>
    </row>
    <row r="33" spans="1:23" s="14" customFormat="1">
      <c r="A33" s="11"/>
      <c r="B33" s="19" t="s">
        <v>34</v>
      </c>
      <c r="C33" s="19"/>
      <c r="D33" s="19"/>
      <c r="E33" s="130">
        <v>31</v>
      </c>
      <c r="F33" s="94">
        <f t="shared" si="4"/>
        <v>0</v>
      </c>
      <c r="G33" s="431">
        <f>'CEITEC MU'!G33+'CEITEC-CŘS'!G33+SKM!G33+SUKB!G35+UCT!G33+SPSSN!G33+IBA!G33+CTT!G33+ÚVT!G33+CJV!G33+CZS!G33+RMU!G33</f>
        <v>0</v>
      </c>
      <c r="H33" s="69">
        <f>'CEITEC MU'!H33+'CEITEC-CŘS'!H33+SKM!H33+SUKB!H35+UCT!H33+SPSSN!H33+IBA!H33+CTT!H33+ÚVT!H33+CJV!H33+CZS!H33+RMU!H33</f>
        <v>0</v>
      </c>
      <c r="I33" s="70">
        <f>'CEITEC MU'!I33+'CEITEC-CŘS'!I33+SKM!I33+SUKB!I35+UCT!I33+SPSSN!I33+IBA!I33+CTT!I33+ÚVT!I33+CJV!I33+CZS!I33+RMU!I33</f>
        <v>0</v>
      </c>
      <c r="J33" s="70">
        <f>'CEITEC MU'!J33+'CEITEC-CŘS'!J33+SKM!J33+SUKB!J35+UCT!J33+SPSSN!J33+IBA!J33+CTT!J33+ÚVT!J33+CJV!J33+CZS!J33+RMU!J33</f>
        <v>0</v>
      </c>
      <c r="K33" s="70"/>
      <c r="L33" s="70">
        <f>'CEITEC MU'!L33+'CEITEC-CŘS'!L33+SKM!L33+SUKB!L35+UCT!L33+SPSSN!L33+IBA!L33+CTT!L33+ÚVT!L33+CJV!L33+CZS!L33+RMU!L33</f>
        <v>0</v>
      </c>
      <c r="M33" s="69">
        <f>'CEITEC MU'!M33+'CEITEC-CŘS'!M33+SKM!M33+SUKB!M35+UCT!M33+SPSSN!M33+IBA!M33+CTT!M33+ÚVT!M33+CJV!M33+CZS!M33+RMU!M33</f>
        <v>0</v>
      </c>
      <c r="N33" s="126">
        <f>'CEITEC MU'!N33+'CEITEC-CŘS'!N33+SKM!N33+SUKB!N35+UCT!N33+SPSSN!N33+IBA!N33+CTT!N33+ÚVT!N33+CJV!N33+CZS!N33+RMU!N33</f>
        <v>0</v>
      </c>
      <c r="O33" s="71">
        <f>'CEITEC MU'!O33+'CEITEC-CŘS'!O33+SKM!O33+SUKB!O35+UCT!O33+SPSSN!O33+IBA!O33+CTT!O33+ÚVT!O33+CJV!O33+CZS!O33+RMU!O33</f>
        <v>0</v>
      </c>
      <c r="P33" s="100">
        <f>'CEITEC MU'!P33+'CEITEC-CŘS'!P33+SKM!P33+SUKB!P35+UCT!P33+SPSSN!P33+IBA!P33+CTT!P33+ÚVT!P33+CJV!P33+CZS!P33+RMU!P33</f>
        <v>0</v>
      </c>
      <c r="Q33" s="250">
        <f>'CEITEC MU'!Q33+'CEITEC-CŘS'!Q33+SKM!Q33+SUKB!Q35+UCT!Q33+SPSSN!Q33+IBA!Q33+CTT!Q33+ÚVT!Q33+CJV!Q33+CZS!Q33+RMU!Q33</f>
        <v>0</v>
      </c>
      <c r="R33" s="405">
        <f>'CEITEC MU'!R33+'CEITEC-CŘS'!R33+SKM!R33+SUKB!R35+UCT!R33+SPSSN!R33+IBA!R33+CTT!R33+ÚVT!R33+CJV!R33+CZS!R33+RMU!R33</f>
        <v>0</v>
      </c>
      <c r="S33" s="768"/>
      <c r="T33" s="768"/>
      <c r="U33" s="34"/>
    </row>
    <row r="34" spans="1:23" s="14" customFormat="1">
      <c r="A34" s="11"/>
      <c r="B34" s="19" t="s">
        <v>52</v>
      </c>
      <c r="C34" s="19"/>
      <c r="D34" s="19"/>
      <c r="E34" s="130">
        <v>32</v>
      </c>
      <c r="F34" s="94">
        <f t="shared" si="4"/>
        <v>128519</v>
      </c>
      <c r="G34" s="431">
        <f>'CEITEC MU'!G34+'CEITEC-CŘS'!G34+SKM!G34+SUKB!G36+UCT!G34+SPSSN!G34+IBA!G34+CTT!G34+ÚVT!G34+CJV!G34+CZS!G34+RMU!G34</f>
        <v>128519</v>
      </c>
      <c r="H34" s="69">
        <f>'CEITEC MU'!H34+'CEITEC-CŘS'!H34+SKM!H34+SUKB!H36+UCT!H34+SPSSN!H34+IBA!H34+CTT!H34+ÚVT!H34+CJV!H34+CZS!H34+RMU!H34</f>
        <v>0</v>
      </c>
      <c r="I34" s="70">
        <f>'CEITEC MU'!I34+'CEITEC-CŘS'!I34+SKM!I34+SUKB!I36+UCT!I34+SPSSN!I34+IBA!I34+CTT!I34+ÚVT!I34+CJV!I34+CZS!I34+RMU!I34</f>
        <v>0</v>
      </c>
      <c r="J34" s="70">
        <f>'CEITEC MU'!J34+'CEITEC-CŘS'!J34+SKM!J34+SUKB!J36+UCT!J34+SPSSN!J34+IBA!J34+CTT!J34+ÚVT!J34+CJV!J34+CZS!J34+RMU!J34</f>
        <v>0</v>
      </c>
      <c r="K34" s="70"/>
      <c r="L34" s="70">
        <f>'CEITEC MU'!L34+'CEITEC-CŘS'!L34+SKM!L34+SUKB!L36+UCT!L34+SPSSN!L34+IBA!L34+CTT!L34+ÚVT!L34+CJV!L34+CZS!L34+RMU!L34</f>
        <v>0</v>
      </c>
      <c r="M34" s="69">
        <f>'CEITEC MU'!M34+'CEITEC-CŘS'!M34+SKM!M34+SUKB!M36+UCT!M34+SPSSN!M34+IBA!M34+CTT!M34+ÚVT!M34+CJV!M34+CZS!M34+RMU!M34</f>
        <v>0</v>
      </c>
      <c r="N34" s="126">
        <f>'CEITEC MU'!N34+'CEITEC-CŘS'!N34+SKM!N34+SUKB!N36+UCT!N34+SPSSN!N34+IBA!N34+CTT!N34+ÚVT!N34+CJV!N34+CZS!N34+RMU!N34</f>
        <v>0</v>
      </c>
      <c r="O34" s="71">
        <f>'CEITEC MU'!O34+'CEITEC-CŘS'!O34+SKM!O34+SUKB!O36+UCT!O34+SPSSN!O34+IBA!O34+CTT!O34+ÚVT!O34+CJV!O34+CZS!O34+RMU!O34</f>
        <v>0</v>
      </c>
      <c r="P34" s="100">
        <f>'CEITEC MU'!P34+'CEITEC-CŘS'!P34+SKM!P34+SUKB!P36+UCT!P34+SPSSN!P34+IBA!P34+CTT!P34+ÚVT!P34+CJV!P34+CZS!P34+RMU!P34</f>
        <v>0</v>
      </c>
      <c r="Q34" s="250">
        <f>'CEITEC MU'!Q34+'CEITEC-CŘS'!Q34+SKM!Q34+SUKB!Q36+UCT!Q34+SPSSN!Q34+IBA!Q34+CTT!Q34+ÚVT!Q34+CJV!Q34+CZS!Q34+RMU!Q34</f>
        <v>0</v>
      </c>
      <c r="R34" s="405">
        <f>'CEITEC MU'!R34+'CEITEC-CŘS'!R34+SKM!R34+SUKB!R36+UCT!R34+SPSSN!R34+IBA!R34+CTT!R34+ÚVT!R34+CJV!R34+CZS!R34+RMU!R34</f>
        <v>137632.86499999999</v>
      </c>
      <c r="S34" s="768"/>
      <c r="T34" s="768"/>
      <c r="U34" s="34"/>
    </row>
    <row r="35" spans="1:23" s="14" customFormat="1">
      <c r="A35" s="11"/>
      <c r="B35" s="19" t="s">
        <v>36</v>
      </c>
      <c r="C35" s="19"/>
      <c r="D35" s="19"/>
      <c r="E35" s="130">
        <v>33</v>
      </c>
      <c r="F35" s="94">
        <f t="shared" si="4"/>
        <v>10624</v>
      </c>
      <c r="G35" s="431">
        <f>'CEITEC MU'!G35+'CEITEC-CŘS'!G35+SKM!G35+SUKB!G37+UCT!G35+SPSSN!G35+IBA!G35+CTT!G35+ÚVT!G35+CJV!G35+CZS!G35+RMU!G35</f>
        <v>10624</v>
      </c>
      <c r="H35" s="69">
        <f>'CEITEC MU'!H35+'CEITEC-CŘS'!H35+SKM!H35+SUKB!H37+UCT!H35+SPSSN!H35+IBA!H35+CTT!H35+ÚVT!H35+CJV!H35+CZS!H35+RMU!H35</f>
        <v>0</v>
      </c>
      <c r="I35" s="70">
        <f>'CEITEC MU'!I35+'CEITEC-CŘS'!I35+SKM!I35+SUKB!I37+UCT!I35+SPSSN!I35+IBA!I35+CTT!I35+ÚVT!I35+CJV!I35+CZS!I35+RMU!I35</f>
        <v>0</v>
      </c>
      <c r="J35" s="70">
        <f>'CEITEC MU'!J35+'CEITEC-CŘS'!J35+SKM!J35+SUKB!J37+UCT!J35+SPSSN!J35+IBA!J35+CTT!J35+ÚVT!J35+CJV!J35+CZS!J35+RMU!J35</f>
        <v>0</v>
      </c>
      <c r="K35" s="70"/>
      <c r="L35" s="70">
        <f>'CEITEC MU'!L35+'CEITEC-CŘS'!L35+SKM!L35+SUKB!L37+UCT!L35+SPSSN!L35+IBA!L35+CTT!L35+ÚVT!L35+CJV!L35+CZS!L35+RMU!L35</f>
        <v>0</v>
      </c>
      <c r="M35" s="69">
        <f>'CEITEC MU'!M35+'CEITEC-CŘS'!M35+SKM!M35+SUKB!M37+UCT!M35+SPSSN!M35+IBA!M35+CTT!M35+ÚVT!M35+CJV!M35+CZS!M35+RMU!M35</f>
        <v>0</v>
      </c>
      <c r="N35" s="126">
        <f>'CEITEC MU'!N35+'CEITEC-CŘS'!N35+SKM!N35+SUKB!N37+UCT!N35+SPSSN!N35+IBA!N35+CTT!N35+ÚVT!N35+CJV!N35+CZS!N35+RMU!N35</f>
        <v>0</v>
      </c>
      <c r="O35" s="71">
        <f>'CEITEC MU'!O35+'CEITEC-CŘS'!O35+SKM!O35+SUKB!O37+UCT!O35+SPSSN!O35+IBA!O35+CTT!O35+ÚVT!O35+CJV!O35+CZS!O35+RMU!O35</f>
        <v>0</v>
      </c>
      <c r="P35" s="100">
        <f>'CEITEC MU'!P35+'CEITEC-CŘS'!P35+SKM!P35+SUKB!P37+UCT!P35+SPSSN!P35+IBA!P35+CTT!P35+ÚVT!P35+CJV!P35+CZS!P35+RMU!P35</f>
        <v>0</v>
      </c>
      <c r="Q35" s="250">
        <f>'CEITEC MU'!Q35+'CEITEC-CŘS'!Q35+SKM!Q35+SUKB!Q37+UCT!Q35+SPSSN!Q35+IBA!Q35+CTT!Q35+ÚVT!Q35+CJV!Q35+CZS!Q35+RMU!Q35</f>
        <v>0</v>
      </c>
      <c r="R35" s="405">
        <f>'CEITEC MU'!R35+'CEITEC-CŘS'!R35+SKM!R35+SUKB!R37+UCT!R35+SPSSN!R35+IBA!R35+CTT!R35+ÚVT!R35+CJV!R35+CZS!R35+RMU!R35</f>
        <v>8494.1703799999996</v>
      </c>
      <c r="S35" s="768"/>
      <c r="T35" s="768"/>
      <c r="U35" s="34"/>
    </row>
    <row r="36" spans="1:23" s="537" customFormat="1">
      <c r="A36" s="525"/>
      <c r="B36" s="526" t="s">
        <v>158</v>
      </c>
      <c r="C36" s="526"/>
      <c r="D36" s="526"/>
      <c r="E36" s="594">
        <v>34</v>
      </c>
      <c r="F36" s="528">
        <f t="shared" si="4"/>
        <v>238466</v>
      </c>
      <c r="G36" s="546">
        <f>'CEITEC MU'!G36+'CEITEC-CŘS'!G36+SKM!G36+SUKB!G38+UCT!G36+SPSSN!G36+IBA!G36+CTT!G36+ÚVT!G36+CJV!G36+CZS!G36+RMU!G36</f>
        <v>238466</v>
      </c>
      <c r="H36" s="533">
        <f>'CEITEC MU'!H36+'CEITEC-CŘS'!H36+SKM!H36+SUKB!H38+UCT!H36+SPSSN!H36+IBA!H36+CTT!H36+ÚVT!H36+CJV!H36+CZS!H36+RMU!H36</f>
        <v>0</v>
      </c>
      <c r="I36" s="531">
        <f>'CEITEC MU'!I36+'CEITEC-CŘS'!I36+SKM!I36+SUKB!I38+UCT!I36+SPSSN!I36+IBA!I36+CTT!I36+ÚVT!I36+CJV!I36+CZS!I36+RMU!I36</f>
        <v>0</v>
      </c>
      <c r="J36" s="531">
        <f>'CEITEC MU'!J36+'CEITEC-CŘS'!J36+SKM!J36+SUKB!J38+UCT!J36+SPSSN!J36+IBA!J36+CTT!J36+ÚVT!J36+CJV!J36+CZS!J36+RMU!J36</f>
        <v>0</v>
      </c>
      <c r="K36" s="531"/>
      <c r="L36" s="531">
        <f>'CEITEC MU'!L36+'CEITEC-CŘS'!L36+SKM!L36+SUKB!L38+UCT!L36+SPSSN!L36+IBA!L36+CTT!L36+ÚVT!L36+CJV!L36+CZS!L36+RMU!L36</f>
        <v>0</v>
      </c>
      <c r="M36" s="533">
        <f>'CEITEC MU'!M36+'CEITEC-CŘS'!M36+SKM!M36+SUKB!M38+UCT!M36+SPSSN!M36+IBA!M36+CTT!M36+ÚVT!M36+CJV!M36+CZS!M36+RMU!M36</f>
        <v>0</v>
      </c>
      <c r="N36" s="747">
        <f>'CEITEC MU'!N36+'CEITEC-CŘS'!N36+SKM!N36+SUKB!N38+UCT!N36+SPSSN!N36+IBA!N36+CTT!N36+ÚVT!N36+CJV!N36+CZS!N36+RMU!N36</f>
        <v>0</v>
      </c>
      <c r="O36" s="529">
        <f>'CEITEC MU'!O36+'CEITEC-CŘS'!O36+SKM!O36+SUKB!O38+UCT!O36+SPSSN!O36+IBA!O36+CTT!O36+ÚVT!O36+CJV!O36+CZS!O36+RMU!O36</f>
        <v>0</v>
      </c>
      <c r="P36" s="530">
        <f>'CEITEC MU'!P36+'CEITEC-CŘS'!P36+SKM!P36+SUKB!P38+UCT!P36+SPSSN!P36+IBA!P36+CTT!P36+ÚVT!P36+CJV!P36+CZS!P36+RMU!P36</f>
        <v>0</v>
      </c>
      <c r="Q36" s="532">
        <f>'CEITEC MU'!Q36+'CEITEC-CŘS'!Q36+SKM!Q36+SUKB!Q38+UCT!Q36+SPSSN!Q36+IBA!Q36+CTT!Q36+ÚVT!Q36+CJV!Q36+CZS!Q36+RMU!Q36</f>
        <v>0</v>
      </c>
      <c r="R36" s="405">
        <f>'CEITEC MU'!R36+'CEITEC-CŘS'!R36+SKM!R36+SUKB!R38+UCT!R36+SPSSN!R36+IBA!R36+CTT!R36+ÚVT!R36+CJV!R36+CZS!R36+RMU!R36</f>
        <v>207054.33817</v>
      </c>
      <c r="S36" s="768"/>
      <c r="T36" s="768"/>
      <c r="U36" s="31"/>
    </row>
    <row r="37" spans="1:23" s="14" customFormat="1">
      <c r="A37" s="11"/>
      <c r="B37" s="19" t="s">
        <v>54</v>
      </c>
      <c r="C37" s="19"/>
      <c r="D37" s="19"/>
      <c r="E37" s="130">
        <v>35</v>
      </c>
      <c r="F37" s="94">
        <f t="shared" si="4"/>
        <v>222233</v>
      </c>
      <c r="G37" s="431">
        <f>'CEITEC MU'!G37+'CEITEC-CŘS'!G37+SKM!G37+SUKB!G39+UCT!G37+SPSSN!G37+IBA!G37+CTT!G37+ÚVT!G37+CJV!G37+CZS!G37+RMU!G37</f>
        <v>97140</v>
      </c>
      <c r="H37" s="69">
        <f>'CEITEC MU'!H37+'CEITEC-CŘS'!H37+SKM!H37+SUKB!H39+UCT!H37+SPSSN!H37+IBA!H37+CTT!H37+ÚVT!H37+CJV!H37+CZS!H37+RMU!H37</f>
        <v>0</v>
      </c>
      <c r="I37" s="70">
        <f>'CEITEC MU'!I37+'CEITEC-CŘS'!I37+SKM!I37+SUKB!I39+UCT!I37+SPSSN!I37+IBA!I37+CTT!I37+ÚVT!I37+CJV!I37+CZS!I37+RMU!I37</f>
        <v>125093</v>
      </c>
      <c r="J37" s="70">
        <f>'CEITEC MU'!J37+'CEITEC-CŘS'!J37+SKM!J37+SUKB!J39+UCT!J37+SPSSN!J37+IBA!J37+CTT!J37+ÚVT!J37+CJV!J37+CZS!J37+RMU!J37</f>
        <v>0</v>
      </c>
      <c r="K37" s="70"/>
      <c r="L37" s="70">
        <f>'CEITEC MU'!L37+'CEITEC-CŘS'!L37+SKM!L37+SUKB!L39+UCT!L37+SPSSN!L37+IBA!L37+CTT!L37+ÚVT!L37+CJV!L37+CZS!L37+RMU!L37</f>
        <v>0</v>
      </c>
      <c r="M37" s="69">
        <f>'CEITEC MU'!M37+'CEITEC-CŘS'!M37+SKM!M37+SUKB!M39+UCT!M37+SPSSN!M37+IBA!M37+CTT!M37+ÚVT!M37+CJV!M37+CZS!M37+RMU!M37</f>
        <v>0</v>
      </c>
      <c r="N37" s="126">
        <f>'CEITEC MU'!N37+'CEITEC-CŘS'!N37+SKM!N37+SUKB!N39+UCT!N37+SPSSN!N37+IBA!N37+CTT!N37+ÚVT!N37+CJV!N37+CZS!N37+RMU!N37</f>
        <v>0</v>
      </c>
      <c r="O37" s="71">
        <f>'CEITEC MU'!O37+'CEITEC-CŘS'!O37+SKM!O37+SUKB!O39+UCT!O37+SPSSN!O37+IBA!O37+CTT!O37+ÚVT!O37+CJV!O37+CZS!O37+RMU!O37</f>
        <v>0</v>
      </c>
      <c r="P37" s="100">
        <f>'CEITEC MU'!P37+'CEITEC-CŘS'!P37+SKM!P37+SUKB!P39+UCT!P37+SPSSN!P37+IBA!P37+CTT!P37+ÚVT!P37+CJV!P37+CZS!P37+RMU!P37</f>
        <v>0</v>
      </c>
      <c r="Q37" s="250">
        <f>'CEITEC MU'!Q37+'CEITEC-CŘS'!Q37+SKM!Q37+SUKB!Q39+UCT!Q37+SPSSN!Q37+IBA!Q37+CTT!Q37+ÚVT!Q37+CJV!Q37+CZS!Q37+RMU!Q37</f>
        <v>0</v>
      </c>
      <c r="R37" s="405">
        <f>'CEITEC MU'!R37+'CEITEC-CŘS'!R37+SKM!R37+SUKB!R39+UCT!R37+SPSSN!R37+IBA!R37+CTT!R37+ÚVT!R37+CJV!R37+CZS!R37+RMU!R37</f>
        <v>241785.19592999999</v>
      </c>
      <c r="S37" s="768"/>
      <c r="T37" s="768"/>
      <c r="U37" s="34"/>
    </row>
    <row r="38" spans="1:23" s="14" customFormat="1">
      <c r="A38" s="11"/>
      <c r="B38" s="1125" t="s">
        <v>209</v>
      </c>
      <c r="C38" s="19"/>
      <c r="D38" s="19"/>
      <c r="E38" s="130">
        <v>36</v>
      </c>
      <c r="F38" s="94">
        <f t="shared" si="4"/>
        <v>124621</v>
      </c>
      <c r="G38" s="431">
        <f>'CEITEC MU'!G38+'CEITEC-CŘS'!G38+SKM!G38+SUKB!G40+UCT!G38+SPSSN!G38+IBA!G38+CTT!G38+ÚVT!G38+CJV!G38+CZS!G38+RMU!G38</f>
        <v>118544</v>
      </c>
      <c r="H38" s="69">
        <f>'CEITEC MU'!H38+'CEITEC-CŘS'!H38+SKM!H38+SUKB!H40+UCT!H38+SPSSN!H38+IBA!H38+CTT!H38+ÚVT!H38+CJV!H38+CZS!H38+RMU!H38</f>
        <v>0</v>
      </c>
      <c r="I38" s="70">
        <f>'CEITEC MU'!I38+'CEITEC-CŘS'!I38+SKM!I38+SUKB!I40+UCT!I38+SPSSN!I38+IBA!I38+CTT!I38+ÚVT!I38+CJV!I38+CZS!I38+RMU!I38</f>
        <v>6077</v>
      </c>
      <c r="J38" s="70">
        <f>'CEITEC MU'!J38+'CEITEC-CŘS'!J38+SKM!J38+SUKB!J40+UCT!J38+SPSSN!J38+IBA!J38+CTT!J38+ÚVT!J38+CJV!J38+CZS!J38+RMU!J38</f>
        <v>0</v>
      </c>
      <c r="K38" s="70"/>
      <c r="L38" s="70">
        <f>'CEITEC MU'!L38+'CEITEC-CŘS'!L38+SKM!L38+SUKB!L40+UCT!L38+SPSSN!L38+IBA!L38+CTT!L38+ÚVT!L38+CJV!L38+CZS!L38+RMU!L38</f>
        <v>0</v>
      </c>
      <c r="M38" s="69">
        <f>'CEITEC MU'!M38+'CEITEC-CŘS'!M38+SKM!M38+SUKB!M40+UCT!M38+SPSSN!M38+IBA!M38+CTT!M38+ÚVT!M38+CJV!M38+CZS!M38+RMU!M38</f>
        <v>0</v>
      </c>
      <c r="N38" s="126">
        <f>'CEITEC MU'!N38+'CEITEC-CŘS'!N38+SKM!N38+SUKB!N40+UCT!N38+SPSSN!N38+IBA!N38+CTT!N38+ÚVT!N38+CJV!N38+CZS!N38+RMU!N38</f>
        <v>0</v>
      </c>
      <c r="O38" s="71">
        <f>'CEITEC MU'!O38+'CEITEC-CŘS'!O38+SKM!O38+SUKB!O40+UCT!O38+SPSSN!O38+IBA!O38+CTT!O38+ÚVT!O38+CJV!O38+CZS!O38+RMU!O38</f>
        <v>0</v>
      </c>
      <c r="P38" s="100">
        <f>'CEITEC MU'!P38+'CEITEC-CŘS'!P38+SKM!P38+SUKB!P40+UCT!P38+SPSSN!P38+IBA!P38+CTT!P38+ÚVT!P38+CJV!P38+CZS!P38+RMU!P38</f>
        <v>0</v>
      </c>
      <c r="Q38" s="250">
        <f>'CEITEC MU'!Q38+'CEITEC-CŘS'!Q38+SKM!Q38+SUKB!Q40+UCT!Q38+SPSSN!Q38+IBA!Q38+CTT!Q38+ÚVT!Q38+CJV!Q38+CZS!Q38+RMU!Q38</f>
        <v>0</v>
      </c>
      <c r="R38" s="405">
        <f>'CEITEC MU'!R38+'CEITEC-CŘS'!R38+SKM!R38+SUKB!R40+UCT!R38+SPSSN!R38+IBA!R38+CTT!R38+ÚVT!R38+CJV!R38+CZS!R38+RMU!R38</f>
        <v>110910.61915</v>
      </c>
      <c r="S38" s="768"/>
      <c r="T38" s="768"/>
      <c r="U38" s="34"/>
    </row>
    <row r="39" spans="1:23" s="14" customFormat="1">
      <c r="A39" s="11"/>
      <c r="B39" s="19" t="s">
        <v>55</v>
      </c>
      <c r="C39" s="19"/>
      <c r="D39" s="19"/>
      <c r="E39" s="130">
        <v>37</v>
      </c>
      <c r="F39" s="94">
        <f t="shared" si="4"/>
        <v>0</v>
      </c>
      <c r="G39" s="431">
        <f>'CEITEC MU'!G39+'CEITEC-CŘS'!G39+SKM!G39+SUKB!G41+UCT!G39+SPSSN!G39+IBA!G39+CTT!G39+ÚVT!G39+CJV!G39+CZS!G39+RMU!G39</f>
        <v>0</v>
      </c>
      <c r="H39" s="69">
        <f>'CEITEC MU'!H39+'CEITEC-CŘS'!H39+SKM!H39+SUKB!H41+UCT!H39+SPSSN!H39+IBA!H39+CTT!H39+ÚVT!H39+CJV!H39+CZS!H39+RMU!H39</f>
        <v>0</v>
      </c>
      <c r="I39" s="70">
        <f>'CEITEC MU'!I39+'CEITEC-CŘS'!I39+SKM!I39+SUKB!I41+UCT!I39+SPSSN!I39+IBA!I39+CTT!I39+ÚVT!I39+CJV!I39+CZS!I39+RMU!I39</f>
        <v>0</v>
      </c>
      <c r="J39" s="70">
        <f>'CEITEC MU'!J39+'CEITEC-CŘS'!J39+SKM!J39+SUKB!J41+UCT!J39+SPSSN!J39+IBA!J39+CTT!J39+ÚVT!J39+CJV!J39+CZS!J39+RMU!J39</f>
        <v>0</v>
      </c>
      <c r="K39" s="70"/>
      <c r="L39" s="70">
        <f>'CEITEC MU'!L39+'CEITEC-CŘS'!L39+SKM!L39+SUKB!L41+UCT!L39+SPSSN!L39+IBA!L39+CTT!L39+ÚVT!L39+CJV!L39+CZS!L39+RMU!L39</f>
        <v>0</v>
      </c>
      <c r="M39" s="69">
        <f>'CEITEC MU'!M39+'CEITEC-CŘS'!M39+SKM!M39+SUKB!M41+UCT!M39+SPSSN!M39+IBA!M39+CTT!M39+ÚVT!M39+CJV!M39+CZS!M39+RMU!M39</f>
        <v>0</v>
      </c>
      <c r="N39" s="126">
        <f>'CEITEC MU'!N39+'CEITEC-CŘS'!N39+SKM!N39+SUKB!N41+UCT!N39+SPSSN!N39+IBA!N39+CTT!N39+ÚVT!N39+CJV!N39+CZS!N39+RMU!N39</f>
        <v>0</v>
      </c>
      <c r="O39" s="71">
        <f>'CEITEC MU'!O39+'CEITEC-CŘS'!O39+SKM!O39+SUKB!O41+UCT!O39+SPSSN!O39+IBA!O39+CTT!O39+ÚVT!O39+CJV!O39+CZS!O39+RMU!O39</f>
        <v>0</v>
      </c>
      <c r="P39" s="100">
        <f>'CEITEC MU'!P39+'CEITEC-CŘS'!P39+SKM!P39+SUKB!P41+UCT!P39+SPSSN!P39+IBA!P39+CTT!P39+ÚVT!P39+CJV!P39+CZS!P39+RMU!P39</f>
        <v>0</v>
      </c>
      <c r="Q39" s="250">
        <f>'CEITEC MU'!Q39+'CEITEC-CŘS'!Q39+SKM!Q39+SUKB!Q41+UCT!Q39+SPSSN!Q39+IBA!Q39+CTT!Q39+ÚVT!Q39+CJV!Q39+CZS!Q39+RMU!Q39</f>
        <v>0</v>
      </c>
      <c r="R39" s="405">
        <f>'CEITEC MU'!R39+'CEITEC-CŘS'!R39+SKM!R39+SUKB!R41+UCT!R39+SPSSN!R39+IBA!R39+CTT!R39+ÚVT!R39+CJV!R39+CZS!R39+RMU!R39</f>
        <v>1361.6635100000001</v>
      </c>
      <c r="S39" s="768"/>
      <c r="T39" s="768"/>
      <c r="U39" s="34"/>
    </row>
    <row r="40" spans="1:23" s="14" customFormat="1">
      <c r="A40" s="11"/>
      <c r="B40" s="19" t="s">
        <v>56</v>
      </c>
      <c r="C40" s="19"/>
      <c r="D40" s="19"/>
      <c r="E40" s="130">
        <v>38</v>
      </c>
      <c r="F40" s="94">
        <f t="shared" si="4"/>
        <v>80799</v>
      </c>
      <c r="G40" s="431">
        <f>'CEITEC MU'!G40+'CEITEC-CŘS'!G40+SKM!G40+SUKB!G42+UCT!G40+SPSSN!G40+IBA!G40+CTT!G40+ÚVT!G40+CJV!G40+CZS!G40+RMU!G40</f>
        <v>77780</v>
      </c>
      <c r="H40" s="69">
        <f>'CEITEC MU'!H40+'CEITEC-CŘS'!H40+SKM!H40+SUKB!H42+UCT!H40+SPSSN!H40+IBA!H40+CTT!H40+ÚVT!H40+CJV!H40+CZS!H40+RMU!H40</f>
        <v>0</v>
      </c>
      <c r="I40" s="70">
        <f>'CEITEC MU'!I40+'CEITEC-CŘS'!I40+SKM!I40+SUKB!I42+UCT!I40+SPSSN!I40+IBA!I40+CTT!I40+ÚVT!I40+CJV!I40+CZS!I40+RMU!I40</f>
        <v>3019</v>
      </c>
      <c r="J40" s="70">
        <f>'CEITEC MU'!J40+'CEITEC-CŘS'!J40+SKM!J40+SUKB!J42+UCT!J40+SPSSN!J40+IBA!J40+CTT!J40+ÚVT!J40+CJV!J40+CZS!J40+RMU!J40</f>
        <v>0</v>
      </c>
      <c r="K40" s="70"/>
      <c r="L40" s="70">
        <f>'CEITEC MU'!L40+'CEITEC-CŘS'!L40+SKM!L40+SUKB!L42+UCT!L40+SPSSN!L40+IBA!L40+CTT!L40+ÚVT!L40+CJV!L40+CZS!L40+RMU!L40</f>
        <v>0</v>
      </c>
      <c r="M40" s="69">
        <f>'CEITEC MU'!M40+'CEITEC-CŘS'!M40+SKM!M40+SUKB!M42+UCT!M40+SPSSN!M40+IBA!M40+CTT!M40+ÚVT!M40+CJV!M40+CZS!M40+RMU!M40</f>
        <v>0</v>
      </c>
      <c r="N40" s="126">
        <f>'CEITEC MU'!N40+'CEITEC-CŘS'!N40+SKM!N40+SUKB!N42+UCT!N40+SPSSN!N40+IBA!N40+CTT!N40+ÚVT!N40+CJV!N40+CZS!N40+RMU!N40</f>
        <v>0</v>
      </c>
      <c r="O40" s="71">
        <f>'CEITEC MU'!O40+'CEITEC-CŘS'!O40+SKM!O40+SUKB!O42+UCT!O40+SPSSN!O40+IBA!O40+CTT!O40+ÚVT!O40+CJV!O40+CZS!O40+RMU!O40</f>
        <v>0</v>
      </c>
      <c r="P40" s="100">
        <f>'CEITEC MU'!P40+'CEITEC-CŘS'!P40+SKM!P40+SUKB!P42+UCT!P40+SPSSN!P40+IBA!P40+CTT!P40+ÚVT!P40+CJV!P40+CZS!P40+RMU!P40</f>
        <v>0</v>
      </c>
      <c r="Q40" s="250">
        <f>'CEITEC MU'!Q40+'CEITEC-CŘS'!Q40+SKM!Q40+SUKB!Q42+UCT!Q40+SPSSN!Q40+IBA!Q40+CTT!Q40+ÚVT!Q40+CJV!Q40+CZS!Q40+RMU!Q40</f>
        <v>0</v>
      </c>
      <c r="R40" s="405">
        <f>'CEITEC MU'!R40+'CEITEC-CŘS'!R40+SKM!R40+SUKB!R42+UCT!R40+SPSSN!R40+IBA!R40+CTT!R40+ÚVT!R40+CJV!R40+CZS!R40+RMU!R40</f>
        <v>89933.550429999988</v>
      </c>
      <c r="S40" s="768"/>
      <c r="T40" s="768"/>
      <c r="U40" s="34"/>
    </row>
    <row r="41" spans="1:23" s="537" customFormat="1">
      <c r="A41" s="525"/>
      <c r="B41" s="526" t="s">
        <v>161</v>
      </c>
      <c r="C41" s="526"/>
      <c r="D41" s="526"/>
      <c r="E41" s="594">
        <v>39</v>
      </c>
      <c r="F41" s="528">
        <f t="shared" si="4"/>
        <v>296122</v>
      </c>
      <c r="G41" s="546">
        <f>'CEITEC MU'!G41+'CEITEC-CŘS'!G41+SKM!G41+SUKB!G43+UCT!G41+SPSSN!G41+IBA!G41+CTT!G41+ÚVT!G41+CJV!G41+CZS!G41+RMU!G41</f>
        <v>243365</v>
      </c>
      <c r="H41" s="533">
        <f>'CEITEC MU'!H41+'CEITEC-CŘS'!H41+SKM!H41+SUKB!H43+UCT!H41+SPSSN!H41+IBA!H41+CTT!H41+ÚVT!H41+CJV!H41+CZS!H41+RMU!H41</f>
        <v>0</v>
      </c>
      <c r="I41" s="531">
        <f>'CEITEC MU'!I41+'CEITEC-CŘS'!I41+SKM!I41+SUKB!I43+UCT!I41+SPSSN!I41+IBA!I41+CTT!I41+ÚVT!I41+CJV!I41+CZS!I41+RMU!I41</f>
        <v>52757</v>
      </c>
      <c r="J41" s="531">
        <f>'CEITEC MU'!J41+'CEITEC-CŘS'!J41+SKM!J41+SUKB!J43+UCT!J41+SPSSN!J41+IBA!J41+CTT!J41+ÚVT!J41+CJV!J41+CZS!J41+RMU!J41</f>
        <v>0</v>
      </c>
      <c r="K41" s="531"/>
      <c r="L41" s="531">
        <f>'CEITEC MU'!L41+'CEITEC-CŘS'!L41+SKM!L41+SUKB!L43+UCT!L41+SPSSN!L41+IBA!L41+CTT!L41+ÚVT!L41+CJV!L41+CZS!L41+RMU!L41</f>
        <v>0</v>
      </c>
      <c r="M41" s="533">
        <f>'CEITEC MU'!M41+'CEITEC-CŘS'!M41+SKM!M41+SUKB!M43+UCT!M41+SPSSN!M41+IBA!M41+CTT!M41+ÚVT!M41+CJV!M41+CZS!M41+RMU!M41</f>
        <v>0</v>
      </c>
      <c r="N41" s="747">
        <f>'CEITEC MU'!N41+'CEITEC-CŘS'!N41+SKM!N41+SUKB!N43+UCT!N41+SPSSN!N41+IBA!N41+CTT!N41+ÚVT!N41+CJV!N41+CZS!N41+RMU!N41</f>
        <v>0</v>
      </c>
      <c r="O41" s="529">
        <f>'CEITEC MU'!O41+'CEITEC-CŘS'!O41+SKM!O41+SUKB!O43+UCT!O41+SPSSN!O41+IBA!O41+CTT!O41+ÚVT!O41+CJV!O41+CZS!O41+RMU!O41</f>
        <v>0</v>
      </c>
      <c r="P41" s="530">
        <f>'CEITEC MU'!P41+'CEITEC-CŘS'!P41+SKM!P41+SUKB!P43+UCT!P41+SPSSN!P41+IBA!P41+CTT!P41+ÚVT!P41+CJV!P41+CZS!P41+RMU!P41</f>
        <v>0</v>
      </c>
      <c r="Q41" s="532">
        <f>'CEITEC MU'!Q41+'CEITEC-CŘS'!Q41+SKM!Q41+SUKB!Q43+UCT!Q41+SPSSN!Q41+IBA!Q41+CTT!Q41+ÚVT!Q41+CJV!Q41+CZS!Q41+RMU!Q41</f>
        <v>0</v>
      </c>
      <c r="R41" s="405">
        <f>'CEITEC MU'!R41+'CEITEC-CŘS'!R41+SKM!R41+SUKB!R43+UCT!R41+SPSSN!R41+IBA!R41+CTT!R41+ÚVT!R41+CJV!R41+CZS!R41+RMU!R41</f>
        <v>219018.61048</v>
      </c>
      <c r="S41" s="768"/>
      <c r="T41" s="768"/>
      <c r="U41" s="31"/>
    </row>
    <row r="42" spans="1:23" s="14" customFormat="1">
      <c r="A42" s="11"/>
      <c r="B42" s="19" t="s">
        <v>57</v>
      </c>
      <c r="C42" s="19"/>
      <c r="D42" s="19"/>
      <c r="E42" s="130">
        <v>40</v>
      </c>
      <c r="F42" s="94">
        <f t="shared" si="4"/>
        <v>20708</v>
      </c>
      <c r="G42" s="431">
        <f>'CEITEC MU'!G42+'CEITEC-CŘS'!G42+SKM!G42+SUKB!G44+UCT!G42+SPSSN!G42+IBA!G42+CTT!G42+ÚVT!G42+CJV!G42+CZS!G42+RMU!G42</f>
        <v>20686</v>
      </c>
      <c r="H42" s="69">
        <f>'CEITEC MU'!H42+'CEITEC-CŘS'!H42+SKM!H42+SUKB!H44+UCT!H42+SPSSN!H42+IBA!H42+CTT!H42+ÚVT!H42+CJV!H42+CZS!H42+RMU!H42</f>
        <v>0</v>
      </c>
      <c r="I42" s="70">
        <f>'CEITEC MU'!I42+'CEITEC-CŘS'!I42+SKM!I42+SUKB!I44+UCT!I42+SPSSN!I42+IBA!I42+CTT!I42+ÚVT!I42+CJV!I42+CZS!I42+RMU!I42</f>
        <v>22</v>
      </c>
      <c r="J42" s="70">
        <f>'CEITEC MU'!J42+'CEITEC-CŘS'!J42+SKM!J42+SUKB!J44+UCT!J42+SPSSN!J42+IBA!J42+CTT!J42+ÚVT!J42+CJV!J42+CZS!J42+RMU!J42</f>
        <v>0</v>
      </c>
      <c r="K42" s="70"/>
      <c r="L42" s="70">
        <f>'CEITEC MU'!L42+'CEITEC-CŘS'!L42+SKM!L42+SUKB!L44+UCT!L42+SPSSN!L42+IBA!L42+CTT!L42+ÚVT!L42+CJV!L42+CZS!L42+RMU!L42</f>
        <v>0</v>
      </c>
      <c r="M42" s="69">
        <f>'CEITEC MU'!M42+'CEITEC-CŘS'!M42+SKM!M42+SUKB!M44+UCT!M42+SPSSN!M42+IBA!M42+CTT!M42+ÚVT!M42+CJV!M42+CZS!M42+RMU!M42</f>
        <v>0</v>
      </c>
      <c r="N42" s="126">
        <f>'CEITEC MU'!N42+'CEITEC-CŘS'!N42+SKM!N42+SUKB!N44+UCT!N42+SPSSN!N42+IBA!N42+CTT!N42+ÚVT!N42+CJV!N42+CZS!N42+RMU!N42</f>
        <v>0</v>
      </c>
      <c r="O42" s="71">
        <f>'CEITEC MU'!O42+'CEITEC-CŘS'!O42+SKM!O42+SUKB!O44+UCT!O42+SPSSN!O42+IBA!O42+CTT!O42+ÚVT!O42+CJV!O42+CZS!O42+RMU!O42</f>
        <v>0</v>
      </c>
      <c r="P42" s="100">
        <f>'CEITEC MU'!P42+'CEITEC-CŘS'!P42+SKM!P42+SUKB!P44+UCT!P42+SPSSN!P42+IBA!P42+CTT!P42+ÚVT!P42+CJV!P42+CZS!P42+RMU!P42</f>
        <v>0</v>
      </c>
      <c r="Q42" s="250">
        <f>'CEITEC MU'!Q42+'CEITEC-CŘS'!Q42+SKM!Q42+SUKB!Q44+UCT!Q42+SPSSN!Q42+IBA!Q42+CTT!Q42+ÚVT!Q42+CJV!Q42+CZS!Q42+RMU!Q42</f>
        <v>0</v>
      </c>
      <c r="R42" s="405">
        <f>'CEITEC MU'!R42+'CEITEC-CŘS'!R42+SKM!R42+SUKB!R44+UCT!R42+SPSSN!R42+IBA!R42+CTT!R42+ÚVT!R42+CJV!R42+CZS!R42+RMU!R42</f>
        <v>20645.428169999999</v>
      </c>
      <c r="S42" s="768"/>
      <c r="T42" s="768"/>
      <c r="U42" s="34"/>
    </row>
    <row r="43" spans="1:23" s="14" customFormat="1">
      <c r="A43" s="11"/>
      <c r="B43" s="19" t="s">
        <v>58</v>
      </c>
      <c r="C43" s="19"/>
      <c r="D43" s="19"/>
      <c r="E43" s="130">
        <v>41</v>
      </c>
      <c r="F43" s="94">
        <f t="shared" si="4"/>
        <v>595463</v>
      </c>
      <c r="G43" s="431">
        <f>'CEITEC MU'!G43+'CEITEC-CŘS'!G43+SKM!G43+SUKB!G45+UCT!G43+SPSSN!G43+IBA!G43+CTT!G43+ÚVT!G43+CJV!G43+CZS!G43+RMU!G43</f>
        <v>594633</v>
      </c>
      <c r="H43" s="69">
        <f>'CEITEC MU'!H43+'CEITEC-CŘS'!H43+SKM!H43+SUKB!H45+UCT!H43+SPSSN!H43+IBA!H43+CTT!H43+ÚVT!H43+CJV!H43+CZS!H43+RMU!H43</f>
        <v>0</v>
      </c>
      <c r="I43" s="70">
        <f>'CEITEC MU'!I43+'CEITEC-CŘS'!I43+SKM!I43+SUKB!I45+UCT!I43+SPSSN!I43+IBA!I43+CTT!I43+ÚVT!I43+CJV!I43+CZS!I43+RMU!I43</f>
        <v>830</v>
      </c>
      <c r="J43" s="70">
        <f>'CEITEC MU'!J43+'CEITEC-CŘS'!J43+SKM!J43+SUKB!J45+UCT!J43+SPSSN!J43+IBA!J43+CTT!J43+ÚVT!J43+CJV!J43+CZS!J43+RMU!J43</f>
        <v>0</v>
      </c>
      <c r="K43" s="70"/>
      <c r="L43" s="70">
        <f>'CEITEC MU'!L43+'CEITEC-CŘS'!L43+SKM!L43+SUKB!L45+UCT!L43+SPSSN!L43+IBA!L43+CTT!L43+ÚVT!L43+CJV!L43+CZS!L43+RMU!L43</f>
        <v>0</v>
      </c>
      <c r="M43" s="69">
        <f>'CEITEC MU'!M43+'CEITEC-CŘS'!M43+SKM!M43+SUKB!M45+UCT!M43+SPSSN!M43+IBA!M43+CTT!M43+ÚVT!M43+CJV!M43+CZS!M43+RMU!M43</f>
        <v>0</v>
      </c>
      <c r="N43" s="126">
        <f>'CEITEC MU'!N43+'CEITEC-CŘS'!N43+SKM!N43+SUKB!N45+UCT!N43+SPSSN!N43+IBA!N43+CTT!N43+ÚVT!N43+CJV!N43+CZS!N43+RMU!N43</f>
        <v>0</v>
      </c>
      <c r="O43" s="71">
        <f>'CEITEC MU'!O43+'CEITEC-CŘS'!O43+SKM!O43+SUKB!O45+UCT!O43+SPSSN!O43+IBA!O43+CTT!O43+ÚVT!O43+CJV!O43+CZS!O43+RMU!O43</f>
        <v>0</v>
      </c>
      <c r="P43" s="100">
        <f>'CEITEC MU'!P43+'CEITEC-CŘS'!P43+SKM!P43+SUKB!P45+UCT!P43+SPSSN!P43+IBA!P43+CTT!P43+ÚVT!P43+CJV!P43+CZS!P43+RMU!P43</f>
        <v>0</v>
      </c>
      <c r="Q43" s="250">
        <f>'CEITEC MU'!Q43+'CEITEC-CŘS'!Q43+SKM!Q43+SUKB!Q45+UCT!Q43+SPSSN!Q43+IBA!Q43+CTT!Q43+ÚVT!Q43+CJV!Q43+CZS!Q43+RMU!Q43</f>
        <v>0</v>
      </c>
      <c r="R43" s="405">
        <f>'CEITEC MU'!R43+'CEITEC-CŘS'!R43+SKM!R43+SUKB!R45+UCT!R43+SPSSN!R43+IBA!R43+CTT!R43+ÚVT!R43+CJV!R43+CZS!R43+RMU!R43</f>
        <v>579760.70280000009</v>
      </c>
      <c r="S43" s="768"/>
      <c r="T43" s="768"/>
      <c r="U43" s="34"/>
    </row>
    <row r="44" spans="1:23" s="14" customFormat="1">
      <c r="A44" s="11"/>
      <c r="B44" s="19" t="s">
        <v>59</v>
      </c>
      <c r="C44" s="19"/>
      <c r="D44" s="19"/>
      <c r="E44" s="130">
        <v>42</v>
      </c>
      <c r="F44" s="94">
        <f t="shared" si="4"/>
        <v>86637</v>
      </c>
      <c r="G44" s="431">
        <f>'CEITEC MU'!G44+'CEITEC-CŘS'!G44+SKM!G44+SUKB!G46+UCT!G44+SPSSN!G44+IBA!G44+CTT!G44+ÚVT!G44+CJV!G44+CZS!G44+RMU!G44</f>
        <v>0</v>
      </c>
      <c r="H44" s="69">
        <f>'CEITEC MU'!H44+'CEITEC-CŘS'!H44+SKM!H44+SUKB!H46+UCT!H44+SPSSN!H44+IBA!H44+CTT!H44+ÚVT!H44+CJV!H44+CZS!H44+RMU!H44</f>
        <v>62571</v>
      </c>
      <c r="I44" s="70">
        <f>'CEITEC MU'!I44+'CEITEC-CŘS'!I44+SKM!I44+SUKB!I46+UCT!I44+SPSSN!I44+IBA!I44+CTT!I44+ÚVT!I44+CJV!I44+CZS!I44+RMU!I44</f>
        <v>19574</v>
      </c>
      <c r="J44" s="70">
        <f>'CEITEC MU'!J44+'CEITEC-CŘS'!J44+SKM!J44+SUKB!J46+UCT!J44+SPSSN!J44+IBA!J44+CTT!J44+ÚVT!J44+CJV!J44+CZS!J44+RMU!J44</f>
        <v>471</v>
      </c>
      <c r="K44" s="70"/>
      <c r="L44" s="70">
        <f>'CEITEC MU'!L44+'CEITEC-CŘS'!L44+SKM!L44+SUKB!L46+UCT!L44+SPSSN!L44+IBA!L44+CTT!L44+ÚVT!L44+CJV!L44+CZS!L44+RMU!L44</f>
        <v>3021</v>
      </c>
      <c r="M44" s="69">
        <f>'CEITEC MU'!M44+'CEITEC-CŘS'!M44+SKM!M44+SUKB!M46+UCT!M44+SPSSN!M44+IBA!M44+CTT!M44+ÚVT!M44+CJV!M44+CZS!M44+RMU!M44</f>
        <v>1000</v>
      </c>
      <c r="N44" s="126">
        <f>'CEITEC MU'!N44+'CEITEC-CŘS'!N44+SKM!N44+SUKB!N46+UCT!N44+SPSSN!N44+IBA!N44+CTT!N44+ÚVT!N44+CJV!N44+CZS!N44+RMU!N44</f>
        <v>0</v>
      </c>
      <c r="O44" s="71">
        <f>'CEITEC MU'!O44+'CEITEC-CŘS'!O44+SKM!O44+SUKB!O46+UCT!O44+SPSSN!O44+IBA!O44+CTT!O44+ÚVT!O44+CJV!O44+CZS!O44+RMU!O44</f>
        <v>0</v>
      </c>
      <c r="P44" s="100">
        <f>'CEITEC MU'!P44+'CEITEC-CŘS'!P44+SKM!P44+SUKB!P46+UCT!P44+SPSSN!P44+IBA!P44+CTT!P44+ÚVT!P44+CJV!P44+CZS!P44+RMU!P44</f>
        <v>0</v>
      </c>
      <c r="Q44" s="250">
        <f>'CEITEC MU'!Q44+'CEITEC-CŘS'!Q44+SKM!Q44+SUKB!Q46+UCT!Q44+SPSSN!Q44+IBA!Q44+CTT!Q44+ÚVT!Q44+CJV!Q44+CZS!Q44+RMU!Q44</f>
        <v>0</v>
      </c>
      <c r="R44" s="405">
        <f>'CEITEC MU'!R44+'CEITEC-CŘS'!R44+SKM!R44+SUKB!R46+UCT!R44+SPSSN!R44+IBA!R44+CTT!R44+ÚVT!R44+CJV!R44+CZS!R44+RMU!R44</f>
        <v>45374.019910000003</v>
      </c>
      <c r="S44" s="768"/>
      <c r="T44" s="768"/>
      <c r="U44" s="34"/>
    </row>
    <row r="45" spans="1:23" s="14" customFormat="1" ht="14" thickBot="1">
      <c r="A45" s="24"/>
      <c r="B45" s="25" t="s">
        <v>47</v>
      </c>
      <c r="C45" s="25"/>
      <c r="D45" s="25"/>
      <c r="E45" s="131">
        <v>43</v>
      </c>
      <c r="F45" s="94">
        <f t="shared" si="4"/>
        <v>95143</v>
      </c>
      <c r="G45" s="431">
        <f>'CEITEC MU'!G45+'CEITEC-CŘS'!G45+SKM!G45+SUKB!G47+UCT!G45+SPSSN!G45+IBA!G45+CTT!G45+ÚVT!G45+CJV!G45+CZS!G45+RMU!G45</f>
        <v>95143</v>
      </c>
      <c r="H45" s="69">
        <f>'CEITEC MU'!H45+'CEITEC-CŘS'!H45+SKM!H45+SUKB!H47+UCT!H45+SPSSN!H45+IBA!H45+CTT!H45+ÚVT!H45+CJV!H45+CZS!H45+RMU!H45</f>
        <v>0</v>
      </c>
      <c r="I45" s="70">
        <f>'CEITEC MU'!I45+'CEITEC-CŘS'!I45+SKM!I45+SUKB!I47+UCT!I45+SPSSN!I45+IBA!I45+CTT!I45+ÚVT!I45+CJV!I45+CZS!I45+RMU!I45</f>
        <v>0</v>
      </c>
      <c r="J45" s="70">
        <f>'CEITEC MU'!J45+'CEITEC-CŘS'!J45+SKM!J45+SUKB!J47+UCT!J45+SPSSN!J45+IBA!J45+CTT!J45+ÚVT!J45+CJV!J45+CZS!J45+RMU!J45</f>
        <v>0</v>
      </c>
      <c r="K45" s="70"/>
      <c r="L45" s="70">
        <f>'CEITEC MU'!L45+'CEITEC-CŘS'!L45+SKM!L45+SUKB!L47+UCT!L45+SPSSN!L45+IBA!L45+CTT!L45+ÚVT!L45+CJV!L45+CZS!L45+RMU!L45</f>
        <v>0</v>
      </c>
      <c r="M45" s="69">
        <f>'CEITEC MU'!M45+'CEITEC-CŘS'!M45+SKM!M45+SUKB!M47+UCT!M45+SPSSN!M45+IBA!M45+CTT!M45+ÚVT!M45+CJV!M45+CZS!M45+RMU!M45</f>
        <v>0</v>
      </c>
      <c r="N45" s="126">
        <f>'CEITEC MU'!N45+'CEITEC-CŘS'!N45+SKM!N45+SUKB!N47+UCT!N45+SPSSN!N45+IBA!N45+CTT!N45+ÚVT!N45+CJV!N45+CZS!N45+RMU!N45</f>
        <v>0</v>
      </c>
      <c r="O45" s="71">
        <f>'CEITEC MU'!O45+'CEITEC-CŘS'!O45+SKM!O45+SUKB!O47+UCT!O45+SPSSN!O45+IBA!O45+CTT!O45+ÚVT!O45+CJV!O45+CZS!O45+RMU!O45</f>
        <v>0</v>
      </c>
      <c r="P45" s="100">
        <f>'CEITEC MU'!P45+'CEITEC-CŘS'!P45+SKM!P45+SUKB!P47+UCT!P45+SPSSN!P45+IBA!P45+CTT!P45+ÚVT!P45+CJV!P45+CZS!P45+RMU!P45</f>
        <v>0</v>
      </c>
      <c r="Q45" s="250">
        <f>'CEITEC MU'!Q45+'CEITEC-CŘS'!Q45+SKM!Q45+SUKB!Q47+UCT!Q45+SPSSN!Q45+IBA!Q45+CTT!Q45+ÚVT!Q45+CJV!Q45+CZS!Q45+RMU!Q45</f>
        <v>0</v>
      </c>
      <c r="R45" s="160">
        <f>'CEITEC MU'!R45+'CEITEC-CŘS'!R45+SKM!R45+SUKB!R47+UCT!R45+SPSSN!R45+IBA!R45+CTT!R45+ÚVT!R45+CJV!R45+CZS!R45+RMU!R45</f>
        <v>97088.375759999995</v>
      </c>
      <c r="S45" s="214"/>
      <c r="T45" s="47"/>
      <c r="U45" s="34"/>
    </row>
    <row r="46" spans="1:23" s="14" customFormat="1" ht="14" hidden="1" thickBot="1">
      <c r="A46" s="27" t="s">
        <v>60</v>
      </c>
      <c r="B46" s="28"/>
      <c r="C46" s="28"/>
      <c r="D46" s="28"/>
      <c r="E46" s="129">
        <v>44</v>
      </c>
      <c r="F46" s="161">
        <f>F29+F34+F38+F43+F44+F45-F4-F27</f>
        <v>17051</v>
      </c>
      <c r="G46" s="494">
        <f>SKM!G46+SUKB!G48+UCT!G46+SPSSN!G46+IBA!G46+ÚVT!G46+CJV!G46+CZS!G46+RMU!G46</f>
        <v>9473</v>
      </c>
      <c r="H46" s="66">
        <f>SKM!H46+SUKB!H48+UCT!H46+SPSSN!H46+IBA!H46+ÚVT!H46+CJV!H46+CZS!H46+RMU!H46</f>
        <v>480</v>
      </c>
      <c r="I46" s="65">
        <f>SKM!I46+SUKB!I48+UCT!I46+SPSSN!I46+IBA!I46+ÚVT!I46+CJV!I46+CZS!I46+RMU!I46</f>
        <v>147</v>
      </c>
      <c r="J46" s="65">
        <f>SKM!J46+SUKB!J48+UCT!J46+SPSSN!J46+IBA!J46+ÚVT!J46+CJV!J46+CZS!J46+RMU!J46</f>
        <v>0</v>
      </c>
      <c r="K46" s="64">
        <f>SKM!K46+SUKB!K48+UCT!K46+SPSSN!K46+IBA!K46+ÚVT!K46+CJV!K46+CZS!K46+RMU!K46</f>
        <v>0</v>
      </c>
      <c r="L46" s="65">
        <f>SKM!L46+SUKB!L48+UCT!L46+SPSSN!L46+IBA!L46+ÚVT!L46+CJV!L46+CZS!L46+RMU!L46</f>
        <v>0</v>
      </c>
      <c r="M46" s="66">
        <f>SKM!M46+SUKB!M48+UCT!M46+SPSSN!M46+IBA!M46+ÚVT!M46+CJV!M46+CZS!M46+RMU!M46</f>
        <v>0</v>
      </c>
      <c r="N46" s="742">
        <f>SKM!N46+SUKB!N48+UCT!N46+SPSSN!N46+IBA!N46+ÚVT!N46+CJV!N46+CZS!N46+RMU!N46</f>
        <v>0</v>
      </c>
      <c r="O46" s="161">
        <f>SKM!O46+SUKB!O48+UCT!O46+SPSSN!O46+IBA!O46+ÚVT!O46+CJV!O46+CZS!O46+RMU!O46</f>
        <v>936922.08</v>
      </c>
      <c r="P46" s="745"/>
      <c r="Q46" s="742">
        <f>Q29+Q34+Q38+Q43+Q44+Q45-Q4-Q27</f>
        <v>0</v>
      </c>
      <c r="R46" s="1227">
        <f>R29+R34+R38+R43+R44+R45-R4-R27</f>
        <v>37069.647679999733</v>
      </c>
      <c r="S46" s="214"/>
      <c r="T46" s="47"/>
      <c r="U46" s="34"/>
    </row>
    <row r="47" spans="1:23" ht="14" thickBot="1">
      <c r="A47" s="22" t="s">
        <v>61</v>
      </c>
      <c r="B47" s="23"/>
      <c r="C47" s="23"/>
      <c r="D47" s="23"/>
      <c r="E47" s="132">
        <v>45</v>
      </c>
      <c r="F47" s="157">
        <f t="shared" ref="F47:O47" si="5">F28-F3</f>
        <v>16424</v>
      </c>
      <c r="G47" s="495">
        <f t="shared" si="5"/>
        <v>16424</v>
      </c>
      <c r="H47" s="51">
        <f t="shared" si="5"/>
        <v>0</v>
      </c>
      <c r="I47" s="52">
        <f t="shared" si="5"/>
        <v>0</v>
      </c>
      <c r="J47" s="52">
        <f t="shared" si="5"/>
        <v>0</v>
      </c>
      <c r="K47" s="52">
        <f>K28-K3</f>
        <v>0</v>
      </c>
      <c r="L47" s="52">
        <f t="shared" si="5"/>
        <v>0</v>
      </c>
      <c r="M47" s="204">
        <f t="shared" si="5"/>
        <v>0</v>
      </c>
      <c r="N47" s="740">
        <f>N28-N3</f>
        <v>0</v>
      </c>
      <c r="O47" s="157">
        <f t="shared" si="5"/>
        <v>0</v>
      </c>
      <c r="P47" s="746"/>
      <c r="Q47" s="740">
        <f>Q28-Q3</f>
        <v>0</v>
      </c>
      <c r="R47" s="157">
        <f>R28-R3</f>
        <v>37069.699279999826</v>
      </c>
      <c r="T47" s="214"/>
      <c r="U47" s="198"/>
    </row>
    <row r="48" spans="1:23">
      <c r="A48" s="29"/>
      <c r="B48" s="29"/>
      <c r="C48" s="29"/>
      <c r="D48" s="29"/>
      <c r="E48" s="1306" t="s">
        <v>207</v>
      </c>
      <c r="F48" s="1307"/>
      <c r="G48" s="1307"/>
      <c r="H48" s="1299">
        <f>'CEITEC MU'!H48+'CEITEC-CŘS'!H48+SKM!H48+SUKB!H50+UCT!H48+SPSSN!H48+IBA!H48+CTT!H48+ÚVT!H48+CJV!H48+CZS!H48+RMU!H48</f>
        <v>328732</v>
      </c>
      <c r="I48" s="1299">
        <f>'CEITEC MU'!I48+'CEITEC-CŘS'!I48+SKM!I48+SUKB!I50+UCT!I48+SPSSN!I48+IBA!I48+CTT!I48+ÚVT!I48+CJV!I48+CZS!I48+RMU!I48</f>
        <v>228765</v>
      </c>
      <c r="J48" s="1299">
        <f>'CEITEC MU'!J48+'CEITEC-CŘS'!J48+SKM!J48+SUKB!J50+UCT!J48+SPSSN!J48+IBA!J48+CTT!J48+ÚVT!J48+CJV!J48+CZS!J48+RMU!J48</f>
        <v>21386</v>
      </c>
      <c r="K48" s="1299">
        <f>'CEITEC MU'!K48+'CEITEC-CŘS'!K48+SKM!K48+SUKB!K50+UCT!K48+SPSSN!K48+IBA!K48+CTT!K48+ÚVT!K48+CJV!K48+CZS!K48+RMU!K48</f>
        <v>58821</v>
      </c>
      <c r="L48" s="1299">
        <f>'CEITEC MU'!L48+'CEITEC-CŘS'!L48+SKM!L48+SUKB!L50+UCT!L48+SPSSN!L48+IBA!L48+CTT!L48+ÚVT!L48+CJV!L48+CZS!L48+RMU!L48</f>
        <v>9658</v>
      </c>
      <c r="M48" s="1299">
        <f>'CEITEC MU'!M48+'CEITEC-CŘS'!M48+SKM!M48+SUKB!M50+UCT!M48+SPSSN!M48+IBA!M48+CTT!M48+ÚVT!M48+CJV!M48+CZS!M48+RMU!M48</f>
        <v>532</v>
      </c>
      <c r="W48" s="415"/>
    </row>
    <row r="49" spans="1:20" s="34" customFormat="1" ht="11">
      <c r="A49" s="31"/>
      <c r="B49" s="31"/>
      <c r="C49" s="31"/>
      <c r="D49" s="31"/>
      <c r="E49" s="33"/>
      <c r="F49" s="29"/>
      <c r="P49" s="212"/>
      <c r="R49" s="29"/>
      <c r="S49" s="214"/>
      <c r="T49" s="47"/>
    </row>
    <row r="50" spans="1:20" s="34" customFormat="1" ht="11">
      <c r="A50" s="31"/>
      <c r="B50" s="31"/>
      <c r="C50" s="31"/>
      <c r="D50" s="31"/>
      <c r="E50" s="33"/>
      <c r="F50" s="29"/>
      <c r="H50" s="198"/>
      <c r="P50" s="212"/>
      <c r="R50" s="29"/>
      <c r="S50" s="214"/>
      <c r="T50" s="47"/>
    </row>
    <row r="51" spans="1:20">
      <c r="H51" s="198"/>
    </row>
    <row r="52" spans="1:20" hidden="1">
      <c r="H52" s="198"/>
    </row>
    <row r="53" spans="1:20" s="34" customFormat="1" ht="11.25" hidden="1" customHeight="1">
      <c r="B53" s="696" t="s">
        <v>164</v>
      </c>
      <c r="C53" s="697"/>
      <c r="D53" s="697"/>
      <c r="E53" s="698"/>
      <c r="F53" s="699"/>
      <c r="G53" s="700"/>
      <c r="H53" s="1272"/>
      <c r="I53" s="697"/>
      <c r="J53" s="697"/>
      <c r="K53" s="697"/>
      <c r="L53" s="697"/>
      <c r="M53" s="697"/>
      <c r="N53" s="697"/>
      <c r="O53" s="713" t="e">
        <f>SKM!O53+SUKB!O60+UCT!O49+SPSSN!O56+IBA!O51+ÚVT!#REF!+CJV!O53+CZS!O56+RMU!#REF!</f>
        <v>#REF!</v>
      </c>
      <c r="P53" s="701"/>
      <c r="Q53" s="713" t="e">
        <f>SKM!Q53+SUKB!Q60+UCT!Q49+SPSSN!Q56+IBA!Q51+ÚVT!#REF!+CJV!Q53+CZS!Q56+RMU!#REF!</f>
        <v>#DIV/0!</v>
      </c>
      <c r="R53" s="29"/>
      <c r="S53" s="214"/>
      <c r="T53" s="47"/>
    </row>
    <row r="54" spans="1:20" s="34" customFormat="1" ht="11.25" hidden="1" customHeight="1">
      <c r="B54" s="707" t="s">
        <v>165</v>
      </c>
      <c r="C54" s="708"/>
      <c r="D54" s="708"/>
      <c r="E54" s="709"/>
      <c r="F54" s="710"/>
      <c r="G54" s="711"/>
      <c r="H54" s="69"/>
      <c r="I54" s="708"/>
      <c r="J54" s="708"/>
      <c r="K54" s="708"/>
      <c r="L54" s="708"/>
      <c r="M54" s="708"/>
      <c r="N54" s="708"/>
      <c r="O54" s="714" t="e">
        <f>SKM!O54+SUKB!O61+UCT!O50+SPSSN!O57+IBA!O52+ÚVT!#REF!+CJV!O54+CZS!O57+RMU!#REF!</f>
        <v>#REF!</v>
      </c>
      <c r="P54" s="712"/>
      <c r="Q54" s="714" t="e">
        <f>SKM!Q54+SUKB!Q61+UCT!Q50+SPSSN!Q57+IBA!Q52+ÚVT!#REF!+CJV!Q54+CZS!Q57+RMU!#REF!</f>
        <v>#DIV/0!</v>
      </c>
      <c r="R54" s="29"/>
      <c r="S54" s="214"/>
      <c r="T54" s="47"/>
    </row>
    <row r="55" spans="1:20" s="34" customFormat="1" ht="11.25" hidden="1" customHeight="1">
      <c r="B55" s="707" t="s">
        <v>166</v>
      </c>
      <c r="C55" s="708"/>
      <c r="D55" s="708"/>
      <c r="E55" s="709"/>
      <c r="F55" s="710"/>
      <c r="G55" s="711"/>
      <c r="H55" s="69"/>
      <c r="I55" s="708"/>
      <c r="J55" s="708"/>
      <c r="K55" s="708"/>
      <c r="L55" s="708"/>
      <c r="M55" s="708"/>
      <c r="N55" s="708"/>
      <c r="O55" s="714" t="e">
        <f>SKM!O55+SUKB!O62+UCT!O51+SPSSN!O58+IBA!O53+ÚVT!#REF!+CJV!O55+CZS!O58+RMU!#REF!</f>
        <v>#REF!</v>
      </c>
      <c r="P55" s="712"/>
      <c r="Q55" s="714" t="e">
        <f>SKM!Q55+SUKB!Q62+UCT!Q51+SPSSN!Q58+IBA!Q53+ÚVT!#REF!+CJV!Q55+CZS!Q58+RMU!#REF!</f>
        <v>#DIV/0!</v>
      </c>
      <c r="R55" s="29"/>
      <c r="S55" s="214"/>
      <c r="T55" s="47"/>
    </row>
    <row r="56" spans="1:20" s="34" customFormat="1" ht="11" hidden="1">
      <c r="B56" s="707" t="s">
        <v>167</v>
      </c>
      <c r="C56" s="708"/>
      <c r="D56" s="708"/>
      <c r="E56" s="709"/>
      <c r="F56" s="710"/>
      <c r="G56" s="711"/>
      <c r="H56" s="708"/>
      <c r="I56" s="708"/>
      <c r="J56" s="708"/>
      <c r="K56" s="708"/>
      <c r="L56" s="708"/>
      <c r="M56" s="708"/>
      <c r="N56" s="708"/>
      <c r="O56" s="714" t="e">
        <f>SKM!O56+SUKB!O63+UCT!O52+SPSSN!O59+IBA!O54+ÚVT!#REF!+CJV!O56+CZS!O59+RMU!#REF!</f>
        <v>#REF!</v>
      </c>
      <c r="P56" s="712"/>
      <c r="Q56" s="714" t="e">
        <f>SKM!Q56+SUKB!Q63+UCT!Q52+SPSSN!Q59+IBA!Q54+ÚVT!#REF!+CJV!Q56+CZS!Q59+RMU!#REF!</f>
        <v>#DIV/0!</v>
      </c>
      <c r="R56" s="29"/>
      <c r="S56" s="214"/>
      <c r="T56" s="47"/>
    </row>
    <row r="57" spans="1:20" s="34" customFormat="1" ht="11" hidden="1">
      <c r="B57" s="702" t="s">
        <v>168</v>
      </c>
      <c r="C57" s="703"/>
      <c r="D57" s="703"/>
      <c r="E57" s="704"/>
      <c r="F57" s="705"/>
      <c r="G57" s="703"/>
      <c r="H57" s="703"/>
      <c r="I57" s="703"/>
      <c r="J57" s="703"/>
      <c r="K57" s="703"/>
      <c r="L57" s="703"/>
      <c r="M57" s="703"/>
      <c r="N57" s="703"/>
      <c r="O57" s="715" t="e">
        <f>SKM!O57+SUKB!O64+UCT!O53+SPSSN!O60+IBA!O55+ÚVT!#REF!+CJV!O57+CZS!O60+RMU!#REF!</f>
        <v>#REF!</v>
      </c>
      <c r="P57" s="706"/>
      <c r="Q57" s="715" t="e">
        <f>SKM!Q57+SUKB!Q64+UCT!Q53+SPSSN!Q60+IBA!Q55+ÚVT!#REF!+CJV!Q57+CZS!Q60+RMU!#REF!</f>
        <v>#DIV/0!</v>
      </c>
      <c r="R57" s="29"/>
      <c r="S57" s="214"/>
      <c r="T57" s="47"/>
    </row>
    <row r="58" spans="1:20" hidden="1"/>
  </sheetData>
  <mergeCells count="5">
    <mergeCell ref="T1:T2"/>
    <mergeCell ref="A1:D1"/>
    <mergeCell ref="H1:M1"/>
    <mergeCell ref="C2:D2"/>
    <mergeCell ref="S1:S2"/>
  </mergeCells>
  <phoneticPr fontId="0" type="noConversion"/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9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5"/>
    <pageSetUpPr fitToPage="1"/>
  </sheetPr>
  <dimension ref="A1:Q50"/>
  <sheetViews>
    <sheetView topLeftCell="A4" workbookViewId="0">
      <selection activeCell="J50" sqref="J50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6" width="11.42578125" style="14" customWidth="1"/>
    <col min="7" max="7" width="11.140625" style="14" customWidth="1"/>
    <col min="8" max="8" width="11.5703125" style="187" customWidth="1"/>
    <col min="9" max="9" width="5.140625" hidden="1" customWidth="1"/>
    <col min="10" max="11" width="10.5703125" style="34" customWidth="1"/>
    <col min="12" max="12" width="10" style="334" hidden="1" customWidth="1"/>
    <col min="13" max="13" width="8" style="214" customWidth="1"/>
  </cols>
  <sheetData>
    <row r="1" spans="1:13" ht="15.75" customHeight="1">
      <c r="A1" s="1319" t="s">
        <v>172</v>
      </c>
      <c r="B1" s="1320"/>
      <c r="C1" s="1320"/>
      <c r="D1" s="1321"/>
      <c r="E1" s="162"/>
      <c r="F1" s="170"/>
      <c r="G1" s="165"/>
      <c r="H1" s="180" t="s">
        <v>138</v>
      </c>
      <c r="I1" s="2" t="s">
        <v>1</v>
      </c>
      <c r="J1" s="42" t="s">
        <v>7</v>
      </c>
      <c r="K1" s="42" t="s">
        <v>135</v>
      </c>
      <c r="L1" s="42" t="s">
        <v>133</v>
      </c>
      <c r="M1" s="1339"/>
    </row>
    <row r="2" spans="1:13" s="7" customFormat="1" ht="14" thickBot="1">
      <c r="A2" s="3" t="s">
        <v>122</v>
      </c>
      <c r="B2" s="4"/>
      <c r="C2" s="1325" t="s">
        <v>137</v>
      </c>
      <c r="D2" s="1326"/>
      <c r="E2" s="163" t="s">
        <v>5</v>
      </c>
      <c r="F2" s="176" t="s">
        <v>115</v>
      </c>
      <c r="G2" s="177" t="s">
        <v>27</v>
      </c>
      <c r="H2" s="181">
        <v>2011</v>
      </c>
      <c r="I2" s="6" t="s">
        <v>7</v>
      </c>
      <c r="J2" s="46">
        <v>2011</v>
      </c>
      <c r="K2" s="46">
        <v>2010</v>
      </c>
      <c r="L2" s="46">
        <v>2009</v>
      </c>
      <c r="M2" s="1339"/>
    </row>
    <row r="3" spans="1:13" ht="14" thickBot="1">
      <c r="A3" s="8" t="s">
        <v>13</v>
      </c>
      <c r="B3" s="9"/>
      <c r="C3" s="9"/>
      <c r="D3" s="9"/>
      <c r="E3" s="132">
        <v>1</v>
      </c>
      <c r="F3" s="171">
        <f t="shared" ref="F3:L3" si="0">SUM(F5:F27)</f>
        <v>0</v>
      </c>
      <c r="G3" s="166">
        <f t="shared" si="0"/>
        <v>0</v>
      </c>
      <c r="H3" s="133">
        <f>SUM(H5:H27)</f>
        <v>0</v>
      </c>
      <c r="I3" s="50">
        <f t="shared" si="0"/>
        <v>0</v>
      </c>
      <c r="J3" s="53">
        <f t="shared" si="0"/>
        <v>6121173.3629999999</v>
      </c>
      <c r="K3" s="53">
        <f>SUM(K5:K27)</f>
        <v>2154444.3802617397</v>
      </c>
      <c r="L3" s="53" t="e">
        <f t="shared" si="0"/>
        <v>#REF!</v>
      </c>
    </row>
    <row r="4" spans="1:13" s="14" customFormat="1">
      <c r="A4" s="11" t="s">
        <v>14</v>
      </c>
      <c r="B4" s="12" t="s">
        <v>15</v>
      </c>
      <c r="C4" s="12"/>
      <c r="D4" s="12"/>
      <c r="E4" s="164">
        <v>2</v>
      </c>
      <c r="F4" s="172">
        <f>SUM(F5:F15)</f>
        <v>0</v>
      </c>
      <c r="G4" s="54">
        <f>SUM(G5:G15)</f>
        <v>0</v>
      </c>
      <c r="H4" s="182">
        <f>SUM(F4:G4)</f>
        <v>0</v>
      </c>
      <c r="I4" s="54">
        <f>SUM(I5:I15)</f>
        <v>0</v>
      </c>
      <c r="J4" s="57">
        <f>'fak-skut.'!Q5+ostatni_skut!R5</f>
        <v>1435530</v>
      </c>
      <c r="K4" s="57">
        <f>'fak-skut.'!R5+ostatni_skut!S5</f>
        <v>288831.19435464003</v>
      </c>
      <c r="L4" s="57" t="e">
        <f>'fak-skut.'!S5+ostatni_skut!T5</f>
        <v>#REF!</v>
      </c>
      <c r="M4" s="214"/>
    </row>
    <row r="5" spans="1:13" s="14" customFormat="1">
      <c r="A5" s="11"/>
      <c r="B5" s="15"/>
      <c r="C5" s="15" t="s">
        <v>16</v>
      </c>
      <c r="D5" s="16" t="s">
        <v>17</v>
      </c>
      <c r="E5" s="129">
        <v>3</v>
      </c>
      <c r="F5" s="173">
        <f>'fak-skut.'!O5</f>
        <v>0</v>
      </c>
      <c r="G5" s="167">
        <f>ostatni_skut!P5</f>
        <v>0</v>
      </c>
      <c r="H5" s="716">
        <f t="shared" ref="H5:H27" si="1">SUM(F5:G5)</f>
        <v>0</v>
      </c>
      <c r="I5" s="58"/>
      <c r="J5" s="125">
        <f>MU_plan!H5</f>
        <v>1435530</v>
      </c>
      <c r="K5" s="125">
        <f>'fak-skut.'!R5+ostatni_skut!S5</f>
        <v>288831.19435464003</v>
      </c>
      <c r="L5" s="125" t="e">
        <f>'fak-skut.'!S5+ostatni_skut!T5</f>
        <v>#REF!</v>
      </c>
      <c r="M5" s="214"/>
    </row>
    <row r="6" spans="1:13" s="14" customFormat="1">
      <c r="A6" s="11"/>
      <c r="B6" s="15"/>
      <c r="C6" s="15"/>
      <c r="D6" s="16" t="s">
        <v>18</v>
      </c>
      <c r="E6" s="129">
        <v>4</v>
      </c>
      <c r="F6" s="174">
        <f>'fak-skut.'!O6</f>
        <v>0</v>
      </c>
      <c r="G6" s="168">
        <f>ostatni_skut!P6</f>
        <v>0</v>
      </c>
      <c r="H6" s="716">
        <f t="shared" si="1"/>
        <v>0</v>
      </c>
      <c r="I6" s="58"/>
      <c r="J6" s="125">
        <f>MU_plan!H6</f>
        <v>66161</v>
      </c>
      <c r="K6" s="125">
        <f>'fak-skut.'!R6+ostatni_skut!S6</f>
        <v>14775.802590359999</v>
      </c>
      <c r="L6" s="125" t="e">
        <f>'fak-skut.'!S6+ostatni_skut!T6</f>
        <v>#REF!</v>
      </c>
      <c r="M6" s="214"/>
    </row>
    <row r="7" spans="1:13" s="14" customFormat="1">
      <c r="A7" s="11"/>
      <c r="B7" s="15"/>
      <c r="C7" s="15"/>
      <c r="D7" s="16" t="s">
        <v>19</v>
      </c>
      <c r="E7" s="129">
        <v>5</v>
      </c>
      <c r="F7" s="174">
        <f>'fak-skut.'!O7</f>
        <v>0</v>
      </c>
      <c r="G7" s="168">
        <f>ostatni_skut!P7</f>
        <v>0</v>
      </c>
      <c r="H7" s="716">
        <f t="shared" si="1"/>
        <v>0</v>
      </c>
      <c r="I7" s="58"/>
      <c r="J7" s="125">
        <f>MU_plan!H7</f>
        <v>501603.83</v>
      </c>
      <c r="K7" s="125">
        <f>'fak-skut.'!R7+ostatni_skut!S7</f>
        <v>100671.77900928998</v>
      </c>
      <c r="L7" s="125" t="e">
        <f>'fak-skut.'!S7+ostatni_skut!T7</f>
        <v>#REF!</v>
      </c>
      <c r="M7" s="214"/>
    </row>
    <row r="8" spans="1:13" s="14" customFormat="1">
      <c r="A8" s="11"/>
      <c r="B8" s="15"/>
      <c r="C8" s="15"/>
      <c r="D8" s="16" t="s">
        <v>20</v>
      </c>
      <c r="E8" s="129">
        <v>6</v>
      </c>
      <c r="F8" s="174">
        <f>'fak-skut.'!O8</f>
        <v>0</v>
      </c>
      <c r="G8" s="168">
        <f>ostatni_skut!P8</f>
        <v>0</v>
      </c>
      <c r="H8" s="716">
        <f t="shared" si="1"/>
        <v>0</v>
      </c>
      <c r="I8" s="58"/>
      <c r="J8" s="125">
        <f>MU_plan!H8</f>
        <v>173900</v>
      </c>
      <c r="K8" s="125">
        <f>'fak-skut.'!R8+ostatni_skut!S8</f>
        <v>56228.25236897001</v>
      </c>
      <c r="L8" s="125" t="e">
        <f>'fak-skut.'!S8+ostatni_skut!T8</f>
        <v>#REF!</v>
      </c>
      <c r="M8" s="214"/>
    </row>
    <row r="9" spans="1:13" s="14" customFormat="1">
      <c r="A9" s="11"/>
      <c r="B9" s="15"/>
      <c r="C9" s="15"/>
      <c r="D9" s="16" t="s">
        <v>21</v>
      </c>
      <c r="E9" s="129">
        <v>7</v>
      </c>
      <c r="F9" s="174">
        <f>'fak-skut.'!O9</f>
        <v>0</v>
      </c>
      <c r="G9" s="168">
        <f>ostatni_skut!P9</f>
        <v>0</v>
      </c>
      <c r="H9" s="716">
        <f t="shared" si="1"/>
        <v>0</v>
      </c>
      <c r="I9" s="58"/>
      <c r="J9" s="125">
        <f>MU_plan!H9</f>
        <v>66275</v>
      </c>
      <c r="K9" s="125">
        <f>'fak-skut.'!R9+ostatni_skut!S9</f>
        <v>27417.28012634</v>
      </c>
      <c r="L9" s="125" t="e">
        <f>'fak-skut.'!S9+ostatni_skut!T9</f>
        <v>#REF!</v>
      </c>
      <c r="M9" s="214"/>
    </row>
    <row r="10" spans="1:13" s="14" customFormat="1">
      <c r="A10" s="11"/>
      <c r="B10" s="15"/>
      <c r="C10" s="15"/>
      <c r="D10" s="16" t="s">
        <v>22</v>
      </c>
      <c r="E10" s="129">
        <v>8</v>
      </c>
      <c r="F10" s="174">
        <f>'fak-skut.'!O10</f>
        <v>0</v>
      </c>
      <c r="G10" s="168">
        <f>ostatni_skut!P10</f>
        <v>0</v>
      </c>
      <c r="H10" s="716">
        <f t="shared" si="1"/>
        <v>0</v>
      </c>
      <c r="I10" s="58"/>
      <c r="J10" s="125">
        <f>MU_plan!H10</f>
        <v>147889</v>
      </c>
      <c r="K10" s="125">
        <f>'fak-skut.'!R10+ostatni_skut!S10</f>
        <v>62860.012810599997</v>
      </c>
      <c r="L10" s="125" t="e">
        <f>'fak-skut.'!S10+ostatni_skut!T10</f>
        <v>#REF!</v>
      </c>
      <c r="M10" s="214"/>
    </row>
    <row r="11" spans="1:13" s="14" customFormat="1">
      <c r="A11" s="11"/>
      <c r="B11" s="15"/>
      <c r="C11" s="15"/>
      <c r="D11" s="16" t="s">
        <v>23</v>
      </c>
      <c r="E11" s="129">
        <v>9</v>
      </c>
      <c r="F11" s="174">
        <f>'fak-skut.'!O11</f>
        <v>0</v>
      </c>
      <c r="G11" s="168">
        <f>ostatni_skut!P11</f>
        <v>0</v>
      </c>
      <c r="H11" s="716">
        <f t="shared" si="1"/>
        <v>0</v>
      </c>
      <c r="I11" s="58"/>
      <c r="J11" s="125">
        <f>MU_plan!H11</f>
        <v>256355.41999999998</v>
      </c>
      <c r="K11" s="125">
        <f>'fak-skut.'!R11+ostatni_skut!S11</f>
        <v>125513.46457804002</v>
      </c>
      <c r="L11" s="125" t="e">
        <f>'fak-skut.'!S11+ostatni_skut!T11</f>
        <v>#REF!</v>
      </c>
      <c r="M11" s="214"/>
    </row>
    <row r="12" spans="1:13" s="14" customFormat="1">
      <c r="A12" s="11"/>
      <c r="B12" s="15"/>
      <c r="C12" s="15"/>
      <c r="D12" s="16" t="s">
        <v>24</v>
      </c>
      <c r="E12" s="129">
        <v>10</v>
      </c>
      <c r="F12" s="174">
        <f>'fak-skut.'!O12</f>
        <v>0</v>
      </c>
      <c r="G12" s="168">
        <f>ostatni_skut!P12</f>
        <v>0</v>
      </c>
      <c r="H12" s="716">
        <f t="shared" si="1"/>
        <v>0</v>
      </c>
      <c r="I12" s="58"/>
      <c r="J12" s="125">
        <f>MU_plan!H12</f>
        <v>28588.289000000001</v>
      </c>
      <c r="K12" s="125">
        <f>'fak-skut.'!R12+ostatni_skut!S12</f>
        <v>4617.4608150599988</v>
      </c>
      <c r="L12" s="125" t="e">
        <f>'fak-skut.'!S12+ostatni_skut!T12</f>
        <v>#REF!</v>
      </c>
      <c r="M12" s="214"/>
    </row>
    <row r="13" spans="1:13" s="14" customFormat="1">
      <c r="A13" s="11"/>
      <c r="B13" s="15"/>
      <c r="C13" s="15"/>
      <c r="D13" s="16" t="s">
        <v>25</v>
      </c>
      <c r="E13" s="129">
        <v>11</v>
      </c>
      <c r="F13" s="174">
        <f>'fak-skut.'!O13</f>
        <v>0</v>
      </c>
      <c r="G13" s="168">
        <f>ostatni_skut!P13</f>
        <v>0</v>
      </c>
      <c r="H13" s="716">
        <f t="shared" si="1"/>
        <v>0</v>
      </c>
      <c r="I13" s="58"/>
      <c r="J13" s="125">
        <f>MU_plan!H13</f>
        <v>552859</v>
      </c>
      <c r="K13" s="125">
        <f>'fak-skut.'!R13+ostatni_skut!S13</f>
        <v>334659.51810253999</v>
      </c>
      <c r="L13" s="125" t="e">
        <f>'fak-skut.'!S13+ostatni_skut!T13</f>
        <v>#REF!</v>
      </c>
      <c r="M13" s="214"/>
    </row>
    <row r="14" spans="1:13" s="14" customFormat="1">
      <c r="A14" s="11"/>
      <c r="B14" s="15"/>
      <c r="C14" s="15"/>
      <c r="D14" s="16" t="s">
        <v>26</v>
      </c>
      <c r="E14" s="129">
        <v>12</v>
      </c>
      <c r="F14" s="174">
        <f>'fak-skut.'!O14</f>
        <v>0</v>
      </c>
      <c r="G14" s="168">
        <f>ostatni_skut!P14</f>
        <v>0</v>
      </c>
      <c r="H14" s="716">
        <f t="shared" si="1"/>
        <v>0</v>
      </c>
      <c r="I14" s="58"/>
      <c r="J14" s="125">
        <f>MU_plan!H14</f>
        <v>167675.5</v>
      </c>
      <c r="K14" s="125">
        <f>'fak-skut.'!R14+ostatni_skut!S14</f>
        <v>109955.40268585</v>
      </c>
      <c r="L14" s="125" t="e">
        <f>'fak-skut.'!S14+ostatni_skut!T14</f>
        <v>#REF!</v>
      </c>
      <c r="M14" s="214"/>
    </row>
    <row r="15" spans="1:13" s="14" customFormat="1">
      <c r="A15" s="11"/>
      <c r="B15" s="15"/>
      <c r="C15" s="16"/>
      <c r="D15" s="16" t="s">
        <v>27</v>
      </c>
      <c r="E15" s="129">
        <v>13</v>
      </c>
      <c r="F15" s="174">
        <f>'fak-skut.'!O15</f>
        <v>0</v>
      </c>
      <c r="G15" s="168">
        <f>ostatni_skut!P15</f>
        <v>0</v>
      </c>
      <c r="H15" s="716">
        <f t="shared" si="1"/>
        <v>0</v>
      </c>
      <c r="I15" s="58"/>
      <c r="J15" s="125">
        <f>MU_plan!H15</f>
        <v>221655.49599999998</v>
      </c>
      <c r="K15" s="125">
        <f>'fak-skut.'!R15+ostatni_skut!S15</f>
        <v>55964.470673059979</v>
      </c>
      <c r="L15" s="125" t="e">
        <f>'fak-skut.'!S15+ostatni_skut!T15</f>
        <v>#REF!</v>
      </c>
      <c r="M15" s="214"/>
    </row>
    <row r="16" spans="1:13" s="14" customFormat="1">
      <c r="A16" s="11"/>
      <c r="B16" s="18" t="s">
        <v>28</v>
      </c>
      <c r="C16" s="16"/>
      <c r="D16" s="16"/>
      <c r="E16" s="129">
        <v>14</v>
      </c>
      <c r="F16" s="439">
        <f>'fak-skut.'!O16</f>
        <v>0</v>
      </c>
      <c r="G16" s="113">
        <f>ostatni_skut!P16</f>
        <v>0</v>
      </c>
      <c r="H16" s="716">
        <f t="shared" si="1"/>
        <v>0</v>
      </c>
      <c r="I16" s="113"/>
      <c r="J16" s="71">
        <f>MU_plan!H16</f>
        <v>162550</v>
      </c>
      <c r="K16" s="71">
        <f>'fak-skut.'!R16+ostatni_skut!S16</f>
        <v>157.27500000000001</v>
      </c>
      <c r="L16" s="71" t="e">
        <f>'fak-skut.'!S16+ostatni_skut!T16</f>
        <v>#REF!</v>
      </c>
      <c r="M16" s="214"/>
    </row>
    <row r="17" spans="1:13" s="14" customFormat="1">
      <c r="A17" s="11"/>
      <c r="B17" s="18" t="s">
        <v>30</v>
      </c>
      <c r="C17" s="16"/>
      <c r="D17" s="16"/>
      <c r="E17" s="129">
        <v>15</v>
      </c>
      <c r="F17" s="439">
        <f>'fak-skut.'!O17</f>
        <v>0</v>
      </c>
      <c r="G17" s="113">
        <f>ostatni_skut!P17</f>
        <v>0</v>
      </c>
      <c r="H17" s="716">
        <f t="shared" si="1"/>
        <v>0</v>
      </c>
      <c r="I17" s="113"/>
      <c r="J17" s="71">
        <f>MU_plan!H17</f>
        <v>47722</v>
      </c>
      <c r="K17" s="71">
        <f>'fak-skut.'!R17+ostatni_skut!S17</f>
        <v>39990.372164400003</v>
      </c>
      <c r="L17" s="71" t="e">
        <f>'fak-skut.'!S17+ostatni_skut!T17</f>
        <v>#REF!</v>
      </c>
      <c r="M17" s="214"/>
    </row>
    <row r="18" spans="1:13" s="14" customFormat="1">
      <c r="A18" s="11"/>
      <c r="B18" s="19" t="s">
        <v>32</v>
      </c>
      <c r="C18" s="20"/>
      <c r="D18" s="20"/>
      <c r="E18" s="130">
        <v>16</v>
      </c>
      <c r="F18" s="439">
        <f>'fak-skut.'!O18</f>
        <v>0</v>
      </c>
      <c r="G18" s="113">
        <f>ostatni_skut!P18</f>
        <v>0</v>
      </c>
      <c r="H18" s="716">
        <f t="shared" si="1"/>
        <v>0</v>
      </c>
      <c r="I18" s="113"/>
      <c r="J18" s="71">
        <f>MU_plan!H18</f>
        <v>123303.19</v>
      </c>
      <c r="K18" s="71">
        <f>'fak-skut.'!R18+ostatni_skut!S18</f>
        <v>60995.541490000003</v>
      </c>
      <c r="L18" s="71" t="e">
        <f>'fak-skut.'!S18+ostatni_skut!T18</f>
        <v>#REF!</v>
      </c>
      <c r="M18" s="214"/>
    </row>
    <row r="19" spans="1:13" s="14" customFormat="1">
      <c r="A19" s="11"/>
      <c r="B19" s="19" t="s">
        <v>34</v>
      </c>
      <c r="C19" s="20"/>
      <c r="D19" s="20"/>
      <c r="E19" s="130">
        <v>17</v>
      </c>
      <c r="F19" s="439">
        <f>'fak-skut.'!O19</f>
        <v>0</v>
      </c>
      <c r="G19" s="113">
        <f>ostatni_skut!P19</f>
        <v>0</v>
      </c>
      <c r="H19" s="716">
        <f t="shared" si="1"/>
        <v>0</v>
      </c>
      <c r="I19" s="113"/>
      <c r="J19" s="71">
        <f>MU_plan!H19</f>
        <v>772</v>
      </c>
      <c r="K19" s="71">
        <f>'fak-skut.'!R19+ostatni_skut!S19</f>
        <v>3.4279806999999995</v>
      </c>
      <c r="L19" s="71" t="e">
        <f>'fak-skut.'!S19+ostatni_skut!T19</f>
        <v>#REF!</v>
      </c>
      <c r="M19" s="214"/>
    </row>
    <row r="20" spans="1:13" s="14" customFormat="1">
      <c r="A20" s="11"/>
      <c r="B20" s="19" t="s">
        <v>36</v>
      </c>
      <c r="C20" s="19"/>
      <c r="D20" s="19"/>
      <c r="E20" s="130">
        <v>18</v>
      </c>
      <c r="F20" s="439">
        <f>'fak-skut.'!O20</f>
        <v>0</v>
      </c>
      <c r="G20" s="113">
        <f>ostatni_skut!P20</f>
        <v>0</v>
      </c>
      <c r="H20" s="716">
        <f t="shared" si="1"/>
        <v>0</v>
      </c>
      <c r="I20" s="113"/>
      <c r="J20" s="71">
        <f>MU_plan!H20</f>
        <v>34466</v>
      </c>
      <c r="K20" s="71">
        <f>'fak-skut.'!R20+ostatni_skut!S20</f>
        <v>8519.7147678999991</v>
      </c>
      <c r="L20" s="71" t="e">
        <f>'fak-skut.'!S20+ostatni_skut!T20</f>
        <v>#REF!</v>
      </c>
      <c r="M20" s="214"/>
    </row>
    <row r="21" spans="1:13" s="14" customFormat="1">
      <c r="A21" s="11"/>
      <c r="B21" s="19" t="s">
        <v>38</v>
      </c>
      <c r="C21" s="19"/>
      <c r="D21" s="19"/>
      <c r="E21" s="130">
        <v>19</v>
      </c>
      <c r="F21" s="439">
        <f>'fak-skut.'!O21</f>
        <v>0</v>
      </c>
      <c r="G21" s="113">
        <f>ostatni_skut!P21</f>
        <v>0</v>
      </c>
      <c r="H21" s="716">
        <f t="shared" si="1"/>
        <v>0</v>
      </c>
      <c r="I21" s="113"/>
      <c r="J21" s="71">
        <f>MU_plan!H21</f>
        <v>692583.58100000001</v>
      </c>
      <c r="K21" s="71">
        <f>'fak-skut.'!R21+ostatni_skut!S21</f>
        <v>207617.00241474999</v>
      </c>
      <c r="L21" s="71" t="e">
        <f>'fak-skut.'!S21+ostatni_skut!T21</f>
        <v>#REF!</v>
      </c>
      <c r="M21" s="214"/>
    </row>
    <row r="22" spans="1:13" s="14" customFormat="1">
      <c r="A22" s="11"/>
      <c r="B22" s="19" t="s">
        <v>40</v>
      </c>
      <c r="C22" s="19"/>
      <c r="D22" s="19"/>
      <c r="E22" s="130">
        <v>20</v>
      </c>
      <c r="F22" s="439">
        <f>'fak-skut.'!O22</f>
        <v>0</v>
      </c>
      <c r="G22" s="113">
        <f>ostatni_skut!P22</f>
        <v>0</v>
      </c>
      <c r="H22" s="716">
        <f t="shared" si="1"/>
        <v>0</v>
      </c>
      <c r="I22" s="113"/>
      <c r="J22" s="71">
        <f>MU_plan!H22</f>
        <v>260822.51300000001</v>
      </c>
      <c r="K22" s="71">
        <f>'fak-skut.'!R22+ostatni_skut!S22</f>
        <v>241837.18397895998</v>
      </c>
      <c r="L22" s="71" t="e">
        <f>'fak-skut.'!S22+ostatni_skut!T22</f>
        <v>#REF!</v>
      </c>
      <c r="M22" s="214"/>
    </row>
    <row r="23" spans="1:13" s="14" customFormat="1">
      <c r="A23" s="11"/>
      <c r="B23" s="19" t="s">
        <v>42</v>
      </c>
      <c r="C23" s="19"/>
      <c r="D23" s="19"/>
      <c r="E23" s="130">
        <v>21</v>
      </c>
      <c r="F23" s="439">
        <f>'fak-skut.'!O23</f>
        <v>0</v>
      </c>
      <c r="G23" s="113">
        <f>ostatni_skut!P23</f>
        <v>0</v>
      </c>
      <c r="H23" s="716">
        <f t="shared" si="1"/>
        <v>0</v>
      </c>
      <c r="I23" s="113"/>
      <c r="J23" s="71">
        <f>MU_plan!H23</f>
        <v>0</v>
      </c>
      <c r="K23" s="71">
        <f>'fak-skut.'!R23+ostatni_skut!S23</f>
        <v>1372.96874847</v>
      </c>
      <c r="L23" s="71" t="e">
        <f>'fak-skut.'!S23+ostatni_skut!T23</f>
        <v>#REF!</v>
      </c>
      <c r="M23" s="214"/>
    </row>
    <row r="24" spans="1:13" s="14" customFormat="1">
      <c r="A24" s="11"/>
      <c r="B24" s="19" t="s">
        <v>43</v>
      </c>
      <c r="C24" s="19"/>
      <c r="D24" s="19"/>
      <c r="E24" s="130">
        <v>22</v>
      </c>
      <c r="F24" s="439">
        <f>'fak-skut.'!O24</f>
        <v>0</v>
      </c>
      <c r="G24" s="113">
        <f>ostatni_skut!P24</f>
        <v>0</v>
      </c>
      <c r="H24" s="716">
        <f t="shared" si="1"/>
        <v>0</v>
      </c>
      <c r="I24" s="113"/>
      <c r="J24" s="71">
        <f>MU_plan!H24</f>
        <v>565643.40700000001</v>
      </c>
      <c r="K24" s="71">
        <f>'fak-skut.'!R24+ostatni_skut!S24</f>
        <v>90379.553189639992</v>
      </c>
      <c r="L24" s="71" t="e">
        <f>'fak-skut.'!S24+ostatni_skut!T24</f>
        <v>#REF!</v>
      </c>
      <c r="M24" s="214"/>
    </row>
    <row r="25" spans="1:13" s="14" customFormat="1">
      <c r="A25" s="11"/>
      <c r="B25" s="19" t="s">
        <v>161</v>
      </c>
      <c r="C25" s="19"/>
      <c r="D25" s="19"/>
      <c r="E25" s="130">
        <v>23</v>
      </c>
      <c r="F25" s="439">
        <f>'fak-skut.'!O25</f>
        <v>0</v>
      </c>
      <c r="G25" s="113">
        <f>ostatni_skut!P25</f>
        <v>0</v>
      </c>
      <c r="H25" s="716">
        <f t="shared" si="1"/>
        <v>0</v>
      </c>
      <c r="I25" s="113"/>
      <c r="J25" s="71">
        <f>MU_plan!H25</f>
        <v>426854.70600000001</v>
      </c>
      <c r="K25" s="71">
        <f>'fak-skut.'!R25+ostatni_skut!S25</f>
        <v>219209.87401776999</v>
      </c>
      <c r="L25" s="71" t="e">
        <f>'fak-skut.'!S25+ostatni_skut!T25</f>
        <v>#REF!</v>
      </c>
      <c r="M25" s="214"/>
    </row>
    <row r="26" spans="1:13" s="14" customFormat="1">
      <c r="A26" s="11"/>
      <c r="B26" s="19" t="s">
        <v>45</v>
      </c>
      <c r="C26" s="19"/>
      <c r="D26" s="19"/>
      <c r="E26" s="130">
        <v>24</v>
      </c>
      <c r="F26" s="439">
        <f>'fak-skut.'!O26</f>
        <v>0</v>
      </c>
      <c r="G26" s="113">
        <f>ostatni_skut!P26</f>
        <v>0</v>
      </c>
      <c r="H26" s="716">
        <f t="shared" si="1"/>
        <v>0</v>
      </c>
      <c r="I26" s="113"/>
      <c r="J26" s="71">
        <f>MU_plan!H26</f>
        <v>72895.430999999997</v>
      </c>
      <c r="K26" s="71">
        <f>'fak-skut.'!R26+ostatni_skut!S26</f>
        <v>20699.516036919998</v>
      </c>
      <c r="L26" s="71" t="e">
        <f>'fak-skut.'!S26+ostatni_skut!T26</f>
        <v>#REF!</v>
      </c>
      <c r="M26" s="214"/>
    </row>
    <row r="27" spans="1:13" s="14" customFormat="1" ht="14" thickBot="1">
      <c r="A27" s="11"/>
      <c r="B27" s="18" t="s">
        <v>47</v>
      </c>
      <c r="C27" s="18"/>
      <c r="D27" s="18"/>
      <c r="E27" s="129">
        <v>25</v>
      </c>
      <c r="F27" s="439">
        <f>'fak-skut.'!O27</f>
        <v>0</v>
      </c>
      <c r="G27" s="113">
        <f>ostatni_skut!P27</f>
        <v>0</v>
      </c>
      <c r="H27" s="717">
        <f t="shared" si="1"/>
        <v>0</v>
      </c>
      <c r="I27" s="113"/>
      <c r="J27" s="71">
        <f>MU_plan!H27</f>
        <v>115068</v>
      </c>
      <c r="K27" s="71">
        <f>'fak-skut.'!R27+ostatni_skut!S27</f>
        <v>82167.312357479983</v>
      </c>
      <c r="L27" s="71" t="e">
        <f>'fak-skut.'!S27+ostatni_skut!T27</f>
        <v>#REF!</v>
      </c>
      <c r="M27" s="214"/>
    </row>
    <row r="28" spans="1:13" ht="14" thickBot="1">
      <c r="A28" s="22" t="s">
        <v>49</v>
      </c>
      <c r="B28" s="23"/>
      <c r="C28" s="23"/>
      <c r="D28" s="23"/>
      <c r="E28" s="132">
        <v>26</v>
      </c>
      <c r="F28" s="139">
        <f t="shared" ref="F28:L28" si="2">SUM(F29:F45)</f>
        <v>0</v>
      </c>
      <c r="G28" s="133">
        <f t="shared" si="2"/>
        <v>0</v>
      </c>
      <c r="H28" s="235">
        <f t="shared" si="2"/>
        <v>0</v>
      </c>
      <c r="I28" s="133">
        <f t="shared" si="2"/>
        <v>0</v>
      </c>
      <c r="J28" s="53">
        <f t="shared" si="2"/>
        <v>6154083.1839999994</v>
      </c>
      <c r="K28" s="53">
        <f t="shared" si="2"/>
        <v>2191564.6710171602</v>
      </c>
      <c r="L28" s="53" t="e">
        <f t="shared" si="2"/>
        <v>#REF!</v>
      </c>
    </row>
    <row r="29" spans="1:13" s="14" customFormat="1">
      <c r="A29" s="11" t="s">
        <v>14</v>
      </c>
      <c r="B29" s="16" t="s">
        <v>50</v>
      </c>
      <c r="C29" s="16"/>
      <c r="D29" s="16"/>
      <c r="E29" s="129">
        <v>27</v>
      </c>
      <c r="F29" s="439">
        <f>'fak-skut.'!O29</f>
        <v>0</v>
      </c>
      <c r="G29" s="113">
        <f>ostatni_skut!P29</f>
        <v>0</v>
      </c>
      <c r="H29" s="440">
        <f>SUM(F29:G29)</f>
        <v>0</v>
      </c>
      <c r="I29" s="236"/>
      <c r="J29" s="71">
        <f>MU_plan!H29</f>
        <v>1640242</v>
      </c>
      <c r="K29" s="71">
        <f>'fak-skut.'!R29+ostatni_skut!S29</f>
        <v>328895.39442607004</v>
      </c>
      <c r="L29" s="71" t="e">
        <f>'fak-skut.'!S29+ostatni_skut!T29</f>
        <v>#REF!</v>
      </c>
      <c r="M29" s="214"/>
    </row>
    <row r="30" spans="1:13" s="14" customFormat="1">
      <c r="A30" s="11"/>
      <c r="B30" s="18" t="s">
        <v>28</v>
      </c>
      <c r="C30" s="18"/>
      <c r="D30" s="18"/>
      <c r="E30" s="129">
        <v>28</v>
      </c>
      <c r="F30" s="439">
        <f>'fak-skut.'!O30</f>
        <v>0</v>
      </c>
      <c r="G30" s="113">
        <f>ostatni_skut!P30</f>
        <v>0</v>
      </c>
      <c r="H30" s="440">
        <f t="shared" ref="H30:H45" si="3">SUM(F30:G30)</f>
        <v>0</v>
      </c>
      <c r="I30" s="238"/>
      <c r="J30" s="71">
        <f>MU_plan!H30</f>
        <v>162550</v>
      </c>
      <c r="K30" s="71">
        <f>'fak-skut.'!R30+ostatni_skut!S30</f>
        <v>157.27500000000001</v>
      </c>
      <c r="L30" s="71" t="e">
        <f>'fak-skut.'!S30+ostatni_skut!T30</f>
        <v>#REF!</v>
      </c>
      <c r="M30" s="214"/>
    </row>
    <row r="31" spans="1:13" s="14" customFormat="1">
      <c r="A31" s="11"/>
      <c r="B31" s="18" t="s">
        <v>30</v>
      </c>
      <c r="C31" s="18"/>
      <c r="D31" s="18"/>
      <c r="E31" s="129">
        <v>29</v>
      </c>
      <c r="F31" s="439">
        <f>'fak-skut.'!O31</f>
        <v>0</v>
      </c>
      <c r="G31" s="113">
        <f>ostatni_skut!P31</f>
        <v>0</v>
      </c>
      <c r="H31" s="440">
        <f t="shared" si="3"/>
        <v>0</v>
      </c>
      <c r="I31" s="238"/>
      <c r="J31" s="71">
        <f>MU_plan!H31</f>
        <v>47722</v>
      </c>
      <c r="K31" s="71">
        <f>'fak-skut.'!R31+ostatni_skut!S31</f>
        <v>39990.372164400003</v>
      </c>
      <c r="L31" s="71" t="e">
        <f>'fak-skut.'!S31+ostatni_skut!T31</f>
        <v>#REF!</v>
      </c>
      <c r="M31" s="214"/>
    </row>
    <row r="32" spans="1:13" s="14" customFormat="1">
      <c r="A32" s="11"/>
      <c r="B32" s="19" t="s">
        <v>32</v>
      </c>
      <c r="C32" s="20"/>
      <c r="D32" s="20"/>
      <c r="E32" s="130">
        <v>30</v>
      </c>
      <c r="F32" s="439">
        <f>'fak-skut.'!O32</f>
        <v>0</v>
      </c>
      <c r="G32" s="113">
        <f>ostatni_skut!P32</f>
        <v>0</v>
      </c>
      <c r="H32" s="440">
        <f t="shared" si="3"/>
        <v>0</v>
      </c>
      <c r="I32" s="238"/>
      <c r="J32" s="71">
        <f>MU_plan!H32</f>
        <v>125206.19</v>
      </c>
      <c r="K32" s="71">
        <f>'fak-skut.'!R32+ostatni_skut!S32</f>
        <v>60995.541490000003</v>
      </c>
      <c r="L32" s="71" t="e">
        <f>'fak-skut.'!S32+ostatni_skut!T32</f>
        <v>#REF!</v>
      </c>
      <c r="M32" s="214"/>
    </row>
    <row r="33" spans="1:13" s="14" customFormat="1">
      <c r="A33" s="11"/>
      <c r="B33" s="19" t="s">
        <v>34</v>
      </c>
      <c r="C33" s="19"/>
      <c r="D33" s="19"/>
      <c r="E33" s="130">
        <v>31</v>
      </c>
      <c r="F33" s="439">
        <f>'fak-skut.'!O33</f>
        <v>0</v>
      </c>
      <c r="G33" s="113">
        <f>ostatni_skut!P33</f>
        <v>0</v>
      </c>
      <c r="H33" s="440">
        <f t="shared" si="3"/>
        <v>0</v>
      </c>
      <c r="I33" s="238"/>
      <c r="J33" s="71">
        <f>MU_plan!H33</f>
        <v>772</v>
      </c>
      <c r="K33" s="71">
        <f>'fak-skut.'!R33+ostatni_skut!S33</f>
        <v>3.4279806999999995</v>
      </c>
      <c r="L33" s="71" t="e">
        <f>'fak-skut.'!S33+ostatni_skut!T33</f>
        <v>#REF!</v>
      </c>
      <c r="M33" s="214"/>
    </row>
    <row r="34" spans="1:13" s="14" customFormat="1">
      <c r="A34" s="11"/>
      <c r="B34" s="19" t="s">
        <v>52</v>
      </c>
      <c r="C34" s="19"/>
      <c r="D34" s="19"/>
      <c r="E34" s="130">
        <v>32</v>
      </c>
      <c r="F34" s="439">
        <f>'fak-skut.'!O34</f>
        <v>0</v>
      </c>
      <c r="G34" s="113">
        <f>ostatni_skut!P34</f>
        <v>0</v>
      </c>
      <c r="H34" s="440">
        <f t="shared" si="3"/>
        <v>0</v>
      </c>
      <c r="I34" s="238"/>
      <c r="J34" s="71">
        <f>MU_plan!H34</f>
        <v>128519</v>
      </c>
      <c r="K34" s="71">
        <f>'fak-skut.'!R34+ostatni_skut!S34</f>
        <v>137632.86499999999</v>
      </c>
      <c r="L34" s="71" t="e">
        <f>'fak-skut.'!S34+ostatni_skut!T34</f>
        <v>#REF!</v>
      </c>
      <c r="M34" s="214"/>
    </row>
    <row r="35" spans="1:13" s="14" customFormat="1">
      <c r="A35" s="11"/>
      <c r="B35" s="19" t="s">
        <v>36</v>
      </c>
      <c r="C35" s="19"/>
      <c r="D35" s="19"/>
      <c r="E35" s="130">
        <v>33</v>
      </c>
      <c r="F35" s="439">
        <f>'fak-skut.'!O35</f>
        <v>0</v>
      </c>
      <c r="G35" s="113">
        <f>ostatni_skut!P35</f>
        <v>0</v>
      </c>
      <c r="H35" s="440">
        <f t="shared" si="3"/>
        <v>0</v>
      </c>
      <c r="I35" s="238"/>
      <c r="J35" s="71">
        <f>MU_plan!H35</f>
        <v>34466</v>
      </c>
      <c r="K35" s="71">
        <f>'fak-skut.'!R35+ostatni_skut!S35</f>
        <v>8519.7147678999991</v>
      </c>
      <c r="L35" s="71" t="e">
        <f>'fak-skut.'!S35+ostatni_skut!T35</f>
        <v>#REF!</v>
      </c>
      <c r="M35" s="214"/>
    </row>
    <row r="36" spans="1:13" s="14" customFormat="1">
      <c r="A36" s="11"/>
      <c r="B36" s="19" t="s">
        <v>38</v>
      </c>
      <c r="C36" s="19"/>
      <c r="D36" s="19"/>
      <c r="E36" s="130">
        <v>34</v>
      </c>
      <c r="F36" s="439">
        <f>'fak-skut.'!O36</f>
        <v>0</v>
      </c>
      <c r="G36" s="113">
        <f>ostatni_skut!P36</f>
        <v>0</v>
      </c>
      <c r="H36" s="440">
        <f t="shared" si="3"/>
        <v>0</v>
      </c>
      <c r="I36" s="238"/>
      <c r="J36" s="71">
        <f>MU_plan!H36</f>
        <v>692583.58100000001</v>
      </c>
      <c r="K36" s="71">
        <f>'fak-skut.'!R36+ostatni_skut!S36</f>
        <v>207617.05401475</v>
      </c>
      <c r="L36" s="71" t="e">
        <f>'fak-skut.'!S36+ostatni_skut!T36</f>
        <v>#REF!</v>
      </c>
      <c r="M36" s="214"/>
    </row>
    <row r="37" spans="1:13" s="14" customFormat="1">
      <c r="A37" s="11"/>
      <c r="B37" s="19" t="s">
        <v>54</v>
      </c>
      <c r="C37" s="19"/>
      <c r="D37" s="19"/>
      <c r="E37" s="130">
        <v>35</v>
      </c>
      <c r="F37" s="439">
        <f>'fak-skut.'!O37</f>
        <v>0</v>
      </c>
      <c r="G37" s="113">
        <f>ostatni_skut!P37</f>
        <v>0</v>
      </c>
      <c r="H37" s="440">
        <f t="shared" si="3"/>
        <v>0</v>
      </c>
      <c r="I37" s="238"/>
      <c r="J37" s="71">
        <f>MU_plan!H37</f>
        <v>260675.51300000001</v>
      </c>
      <c r="K37" s="71">
        <f>'fak-skut.'!R37+ostatni_skut!S37</f>
        <v>241837.19036811998</v>
      </c>
      <c r="L37" s="71" t="e">
        <f>'fak-skut.'!S37+ostatni_skut!T37</f>
        <v>#REF!</v>
      </c>
      <c r="M37" s="214"/>
    </row>
    <row r="38" spans="1:13" s="14" customFormat="1">
      <c r="A38" s="11"/>
      <c r="B38" s="19" t="s">
        <v>153</v>
      </c>
      <c r="C38" s="19"/>
      <c r="D38" s="19"/>
      <c r="E38" s="130">
        <v>36</v>
      </c>
      <c r="F38" s="439">
        <f>'fak-skut.'!O38</f>
        <v>0</v>
      </c>
      <c r="G38" s="113">
        <f>ostatni_skut!P38</f>
        <v>0</v>
      </c>
      <c r="H38" s="440">
        <f t="shared" si="3"/>
        <v>0</v>
      </c>
      <c r="I38" s="238"/>
      <c r="J38" s="71">
        <f>MU_plan!H38</f>
        <v>547681.39800000004</v>
      </c>
      <c r="K38" s="71">
        <f>'fak-skut.'!R38+ostatni_skut!S38</f>
        <v>111344.17793313001</v>
      </c>
      <c r="L38" s="71" t="e">
        <f>'fak-skut.'!S38+ostatni_skut!T38</f>
        <v>#REF!</v>
      </c>
      <c r="M38" s="214"/>
    </row>
    <row r="39" spans="1:13" s="14" customFormat="1">
      <c r="A39" s="11"/>
      <c r="B39" s="19" t="s">
        <v>55</v>
      </c>
      <c r="C39" s="19"/>
      <c r="D39" s="19"/>
      <c r="E39" s="130">
        <v>37</v>
      </c>
      <c r="F39" s="439">
        <f>'fak-skut.'!O39</f>
        <v>0</v>
      </c>
      <c r="G39" s="113">
        <f>ostatni_skut!P39</f>
        <v>0</v>
      </c>
      <c r="H39" s="440">
        <f t="shared" si="3"/>
        <v>0</v>
      </c>
      <c r="I39" s="238"/>
      <c r="J39" s="71">
        <f>MU_plan!H39</f>
        <v>0</v>
      </c>
      <c r="K39" s="71">
        <f>'fak-skut.'!R39+ostatni_skut!S39</f>
        <v>1372.96874847</v>
      </c>
      <c r="L39" s="71" t="e">
        <f>'fak-skut.'!S39+ostatni_skut!T39</f>
        <v>#REF!</v>
      </c>
      <c r="M39" s="214"/>
    </row>
    <row r="40" spans="1:13" s="14" customFormat="1">
      <c r="A40" s="11"/>
      <c r="B40" s="19" t="s">
        <v>56</v>
      </c>
      <c r="C40" s="19"/>
      <c r="D40" s="19"/>
      <c r="E40" s="130">
        <v>38</v>
      </c>
      <c r="F40" s="439">
        <f>'fak-skut.'!O40</f>
        <v>0</v>
      </c>
      <c r="G40" s="113">
        <f>ostatni_skut!P40</f>
        <v>0</v>
      </c>
      <c r="H40" s="440">
        <f t="shared" si="3"/>
        <v>0</v>
      </c>
      <c r="I40" s="238"/>
      <c r="J40" s="71">
        <f>MU_plan!H40</f>
        <v>565643.4</v>
      </c>
      <c r="K40" s="71">
        <f>'fak-skut.'!R40+ostatni_skut!S40</f>
        <v>90379.553189639992</v>
      </c>
      <c r="L40" s="71" t="e">
        <f>'fak-skut.'!S40+ostatni_skut!T40</f>
        <v>#REF!</v>
      </c>
      <c r="M40" s="214"/>
    </row>
    <row r="41" spans="1:13" s="14" customFormat="1">
      <c r="A41" s="11"/>
      <c r="B41" s="19" t="s">
        <v>161</v>
      </c>
      <c r="C41" s="19"/>
      <c r="D41" s="19"/>
      <c r="E41" s="130">
        <v>39</v>
      </c>
      <c r="F41" s="439">
        <f>'fak-skut.'!O41</f>
        <v>0</v>
      </c>
      <c r="G41" s="113">
        <f>ostatni_skut!P41</f>
        <v>0</v>
      </c>
      <c r="H41" s="440">
        <f t="shared" si="3"/>
        <v>0</v>
      </c>
      <c r="I41" s="238"/>
      <c r="J41" s="71">
        <f>MU_plan!H41</f>
        <v>426854.70600000001</v>
      </c>
      <c r="K41" s="71">
        <f>'fak-skut.'!R41+ostatni_skut!S41</f>
        <v>219209.87401776999</v>
      </c>
      <c r="L41" s="71" t="e">
        <f>'fak-skut.'!S41+ostatni_skut!T41</f>
        <v>#REF!</v>
      </c>
      <c r="M41" s="214"/>
    </row>
    <row r="42" spans="1:13" s="14" customFormat="1">
      <c r="A42" s="11"/>
      <c r="B42" s="19" t="s">
        <v>57</v>
      </c>
      <c r="C42" s="19"/>
      <c r="D42" s="19"/>
      <c r="E42" s="130">
        <v>40</v>
      </c>
      <c r="F42" s="439">
        <f>'fak-skut.'!O42</f>
        <v>0</v>
      </c>
      <c r="G42" s="113">
        <f>ostatni_skut!P42</f>
        <v>0</v>
      </c>
      <c r="H42" s="440">
        <f t="shared" si="3"/>
        <v>0</v>
      </c>
      <c r="I42" s="238"/>
      <c r="J42" s="71">
        <f>MU_plan!H42</f>
        <v>72895.430999999997</v>
      </c>
      <c r="K42" s="71">
        <f>'fak-skut.'!R42+ostatni_skut!S42</f>
        <v>20699.516036919998</v>
      </c>
      <c r="L42" s="71" t="e">
        <f>'fak-skut.'!S42+ostatni_skut!T42</f>
        <v>#REF!</v>
      </c>
      <c r="M42" s="214"/>
    </row>
    <row r="43" spans="1:13" s="14" customFormat="1">
      <c r="A43" s="11"/>
      <c r="B43" s="19" t="s">
        <v>58</v>
      </c>
      <c r="C43" s="19"/>
      <c r="D43" s="19"/>
      <c r="E43" s="130">
        <v>41</v>
      </c>
      <c r="F43" s="439">
        <f>'fak-skut.'!O43</f>
        <v>0</v>
      </c>
      <c r="G43" s="113">
        <f>ostatni_skut!P43</f>
        <v>0</v>
      </c>
      <c r="H43" s="440">
        <f t="shared" si="3"/>
        <v>0</v>
      </c>
      <c r="I43" s="238"/>
      <c r="J43" s="71">
        <f>MU_plan!H43</f>
        <v>1059613.9650000001</v>
      </c>
      <c r="K43" s="71">
        <f>'fak-skut.'!R43+ostatni_skut!S43</f>
        <v>580232.03085325006</v>
      </c>
      <c r="L43" s="71" t="e">
        <f>'fak-skut.'!S43+ostatni_skut!T43</f>
        <v>#REF!</v>
      </c>
      <c r="M43" s="214"/>
    </row>
    <row r="44" spans="1:13" s="14" customFormat="1">
      <c r="A44" s="11"/>
      <c r="B44" s="19" t="s">
        <v>59</v>
      </c>
      <c r="C44" s="19"/>
      <c r="D44" s="19"/>
      <c r="E44" s="130">
        <v>42</v>
      </c>
      <c r="F44" s="439">
        <f>'fak-skut.'!O44</f>
        <v>0</v>
      </c>
      <c r="G44" s="113">
        <f>ostatni_skut!P44</f>
        <v>0</v>
      </c>
      <c r="H44" s="440">
        <f t="shared" si="3"/>
        <v>0</v>
      </c>
      <c r="I44" s="238"/>
      <c r="J44" s="71">
        <f>MU_plan!H44</f>
        <v>255765</v>
      </c>
      <c r="K44" s="71">
        <f>'fak-skut.'!R44+ostatni_skut!S44</f>
        <v>45544.797357560004</v>
      </c>
      <c r="L44" s="71" t="e">
        <f>'fak-skut.'!S44+ostatni_skut!T44</f>
        <v>#REF!</v>
      </c>
      <c r="M44" s="214"/>
    </row>
    <row r="45" spans="1:13" s="14" customFormat="1">
      <c r="A45" s="24"/>
      <c r="B45" s="25" t="s">
        <v>47</v>
      </c>
      <c r="C45" s="25"/>
      <c r="D45" s="25"/>
      <c r="E45" s="131">
        <v>43</v>
      </c>
      <c r="F45" s="441">
        <f>'fak-skut.'!O45</f>
        <v>0</v>
      </c>
      <c r="G45" s="442">
        <f>ostatni_skut!P45</f>
        <v>0</v>
      </c>
      <c r="H45" s="731">
        <f t="shared" si="3"/>
        <v>0</v>
      </c>
      <c r="I45" s="239"/>
      <c r="J45" s="75">
        <f>MU_plan!H45</f>
        <v>132893</v>
      </c>
      <c r="K45" s="75">
        <f>'fak-skut.'!R45+ostatni_skut!S45</f>
        <v>97132.91766847999</v>
      </c>
      <c r="L45" s="75" t="e">
        <f>'fak-skut.'!S45+ostatni_skut!T45</f>
        <v>#REF!</v>
      </c>
      <c r="M45" s="214"/>
    </row>
    <row r="46" spans="1:13" s="14" customFormat="1" ht="14" thickBot="1">
      <c r="A46" s="27" t="s">
        <v>60</v>
      </c>
      <c r="B46" s="28"/>
      <c r="C46" s="28"/>
      <c r="D46" s="28"/>
      <c r="E46" s="129">
        <v>44</v>
      </c>
      <c r="F46" s="178">
        <f>F29+F34+F38+F43+F44+F45-F4-F27</f>
        <v>0</v>
      </c>
      <c r="G46" s="76">
        <f>G29+G34+G38+G43+G44+G45-G4-G27</f>
        <v>0</v>
      </c>
      <c r="H46" s="732">
        <f>H29+H34+H38+H43+H44+H45-H4-H27</f>
        <v>0</v>
      </c>
      <c r="I46" s="186">
        <f>I29+I34+I38+I43+I44+I45-I4-I27</f>
        <v>0</v>
      </c>
      <c r="J46" s="78">
        <f>J29+J34+J38+J43+J44+J45-J4-J27</f>
        <v>2214116.3629999999</v>
      </c>
      <c r="K46" s="270">
        <f>'fak-skut.'!R46+ostatni_skut!S46</f>
        <v>37212.233278799729</v>
      </c>
      <c r="L46" s="270" t="e">
        <f>'fak-skut.'!S46+ostatni_skut!T46</f>
        <v>#REF!</v>
      </c>
      <c r="M46" s="214"/>
    </row>
    <row r="47" spans="1:13" ht="14" thickBot="1">
      <c r="A47" s="22" t="s">
        <v>61</v>
      </c>
      <c r="B47" s="23"/>
      <c r="C47" s="23"/>
      <c r="D47" s="23"/>
      <c r="E47" s="132">
        <v>45</v>
      </c>
      <c r="F47" s="171">
        <f t="shared" ref="F47:L47" si="4">F28-F3</f>
        <v>0</v>
      </c>
      <c r="G47" s="166">
        <f t="shared" si="4"/>
        <v>0</v>
      </c>
      <c r="H47" s="133">
        <f t="shared" si="4"/>
        <v>0</v>
      </c>
      <c r="I47" s="50">
        <f t="shared" si="4"/>
        <v>0</v>
      </c>
      <c r="J47" s="53">
        <f t="shared" si="4"/>
        <v>32909.820999999531</v>
      </c>
      <c r="K47" s="53">
        <f t="shared" si="4"/>
        <v>37120.290755420458</v>
      </c>
      <c r="L47" s="53" t="e">
        <f t="shared" si="4"/>
        <v>#REF!</v>
      </c>
    </row>
    <row r="48" spans="1:13" s="29" customFormat="1" ht="9" customHeight="1">
      <c r="E48" s="30"/>
      <c r="F48" s="14"/>
      <c r="G48" s="14"/>
      <c r="H48" s="187"/>
      <c r="J48" s="34"/>
      <c r="K48" s="34"/>
      <c r="L48" s="334"/>
      <c r="M48" s="214"/>
    </row>
    <row r="49" spans="1:17" s="29" customFormat="1">
      <c r="D49" s="29" t="s">
        <v>149</v>
      </c>
      <c r="E49" s="30"/>
      <c r="F49" s="458">
        <f>'fak-skut.'!O49</f>
        <v>0</v>
      </c>
      <c r="G49" s="458" t="e">
        <f>ostatni_skut!P49</f>
        <v>#REF!</v>
      </c>
      <c r="H49" s="459" t="e">
        <f>SUM(F49:G49)</f>
        <v>#REF!</v>
      </c>
      <c r="J49" s="34"/>
      <c r="K49" s="198" t="e">
        <f>'fak-skut.'!R49+ostatni_skut!S49</f>
        <v>#REF!</v>
      </c>
      <c r="L49" s="334"/>
      <c r="M49" s="214"/>
    </row>
    <row r="50" spans="1:17" s="29" customFormat="1" ht="11">
      <c r="A50" s="31" t="s">
        <v>148</v>
      </c>
      <c r="E50" s="30"/>
      <c r="F50" s="34"/>
      <c r="G50" s="34"/>
      <c r="H50" s="116" t="e">
        <f>'fak-skut.'!O51+ostatni_skut!P51</f>
        <v>#REF!</v>
      </c>
      <c r="I50" s="34"/>
      <c r="J50" s="192"/>
      <c r="K50" s="192"/>
      <c r="L50" s="334"/>
      <c r="M50" s="214"/>
      <c r="O50" s="34"/>
      <c r="Q50" s="34"/>
    </row>
  </sheetData>
  <mergeCells count="3">
    <mergeCell ref="A1:D1"/>
    <mergeCell ref="C2:D2"/>
    <mergeCell ref="M1:M2"/>
  </mergeCells>
  <phoneticPr fontId="0" type="noConversion"/>
  <printOptions horizontalCentered="1" verticalCentered="1"/>
  <pageMargins left="0.6692913385826772" right="0.47244094488188981" top="0.68" bottom="0.35433070866141736" header="0.19685039370078741" footer="0.27559055118110237"/>
  <pageSetup paperSize="9" scale="88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5"/>
    <pageSetUpPr fitToPage="1"/>
  </sheetPr>
  <dimension ref="A1:U51"/>
  <sheetViews>
    <sheetView topLeftCell="A37" workbookViewId="0">
      <selection activeCell="J50" sqref="J50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14" width="7.28515625" style="34" customWidth="1"/>
    <col min="15" max="15" width="10.5703125" style="425" customWidth="1"/>
    <col min="16" max="16" width="5.140625" hidden="1" customWidth="1"/>
    <col min="17" max="18" width="9.140625" style="34" customWidth="1"/>
    <col min="19" max="19" width="0" style="335" hidden="1" customWidth="1"/>
    <col min="20" max="20" width="7" style="47" customWidth="1"/>
    <col min="21" max="21" width="6.5703125" style="335" customWidth="1"/>
  </cols>
  <sheetData>
    <row r="1" spans="1:21" ht="15.75" customHeight="1">
      <c r="A1" s="1319" t="s">
        <v>173</v>
      </c>
      <c r="B1" s="1320"/>
      <c r="C1" s="1320"/>
      <c r="D1" s="1321"/>
      <c r="E1" s="227"/>
      <c r="F1" s="203" t="s">
        <v>95</v>
      </c>
      <c r="G1" s="149" t="s">
        <v>107</v>
      </c>
      <c r="H1" s="149" t="s">
        <v>108</v>
      </c>
      <c r="I1" s="149" t="s">
        <v>109</v>
      </c>
      <c r="J1" s="149" t="s">
        <v>96</v>
      </c>
      <c r="K1" s="149" t="s">
        <v>110</v>
      </c>
      <c r="L1" s="149" t="s">
        <v>111</v>
      </c>
      <c r="M1" s="149" t="s">
        <v>112</v>
      </c>
      <c r="N1" s="149" t="s">
        <v>113</v>
      </c>
      <c r="O1" s="419" t="s">
        <v>135</v>
      </c>
      <c r="P1" s="220" t="s">
        <v>1</v>
      </c>
      <c r="Q1" s="42" t="s">
        <v>0</v>
      </c>
      <c r="R1" s="42" t="s">
        <v>138</v>
      </c>
      <c r="S1" s="42" t="s">
        <v>133</v>
      </c>
      <c r="T1" s="1339"/>
    </row>
    <row r="2" spans="1:21" s="7" customFormat="1" ht="14" thickBot="1">
      <c r="A2" s="240" t="s">
        <v>122</v>
      </c>
      <c r="B2" s="4"/>
      <c r="C2" s="1325" t="s">
        <v>134</v>
      </c>
      <c r="D2" s="1326"/>
      <c r="E2" s="228" t="s">
        <v>5</v>
      </c>
      <c r="F2" s="44">
        <v>11</v>
      </c>
      <c r="G2" s="150">
        <v>21</v>
      </c>
      <c r="H2" s="150">
        <v>22</v>
      </c>
      <c r="I2" s="150">
        <v>23</v>
      </c>
      <c r="J2" s="150">
        <v>31</v>
      </c>
      <c r="K2" s="150">
        <v>33</v>
      </c>
      <c r="L2" s="150">
        <v>41</v>
      </c>
      <c r="M2" s="150">
        <v>51</v>
      </c>
      <c r="N2" s="150">
        <v>56</v>
      </c>
      <c r="O2" s="420">
        <v>2011</v>
      </c>
      <c r="P2" s="221" t="s">
        <v>7</v>
      </c>
      <c r="Q2" s="46">
        <v>2011</v>
      </c>
      <c r="R2" s="46">
        <v>2010</v>
      </c>
      <c r="S2" s="412">
        <v>2009</v>
      </c>
      <c r="T2" s="1339"/>
      <c r="U2" s="335"/>
    </row>
    <row r="3" spans="1:21" ht="14" thickBot="1">
      <c r="A3" s="8" t="s">
        <v>13</v>
      </c>
      <c r="B3" s="9"/>
      <c r="C3" s="9"/>
      <c r="D3" s="9"/>
      <c r="E3" s="229">
        <v>1</v>
      </c>
      <c r="F3" s="166">
        <f t="shared" ref="F3:S3" si="0">SUM(F5:F27)</f>
        <v>0</v>
      </c>
      <c r="G3" s="151">
        <f t="shared" si="0"/>
        <v>0</v>
      </c>
      <c r="H3" s="151">
        <f t="shared" si="0"/>
        <v>0</v>
      </c>
      <c r="I3" s="151">
        <f t="shared" si="0"/>
        <v>0</v>
      </c>
      <c r="J3" s="151">
        <f t="shared" si="0"/>
        <v>0</v>
      </c>
      <c r="K3" s="151">
        <f t="shared" si="0"/>
        <v>0</v>
      </c>
      <c r="L3" s="151">
        <f t="shared" si="0"/>
        <v>0</v>
      </c>
      <c r="M3" s="151">
        <f t="shared" si="0"/>
        <v>0</v>
      </c>
      <c r="N3" s="151">
        <f t="shared" si="0"/>
        <v>0</v>
      </c>
      <c r="O3" s="133">
        <f t="shared" si="0"/>
        <v>0</v>
      </c>
      <c r="P3" s="222">
        <f t="shared" si="0"/>
        <v>0</v>
      </c>
      <c r="Q3" s="53">
        <f t="shared" si="0"/>
        <v>3821239.3629999999</v>
      </c>
      <c r="R3" s="53">
        <f>SUM(R5:R27)</f>
        <v>3918.5526717400003</v>
      </c>
      <c r="S3" s="53">
        <f t="shared" si="0"/>
        <v>0</v>
      </c>
    </row>
    <row r="4" spans="1:21" s="14" customFormat="1">
      <c r="A4" s="11" t="s">
        <v>14</v>
      </c>
      <c r="B4" s="12" t="s">
        <v>15</v>
      </c>
      <c r="C4" s="12"/>
      <c r="D4" s="12"/>
      <c r="E4" s="230">
        <v>2</v>
      </c>
      <c r="F4" s="54">
        <f t="shared" ref="F4:S4" si="1">SUM(F5:F15)</f>
        <v>0</v>
      </c>
      <c r="G4" s="152">
        <f t="shared" si="1"/>
        <v>0</v>
      </c>
      <c r="H4" s="152">
        <f t="shared" si="1"/>
        <v>0</v>
      </c>
      <c r="I4" s="152">
        <f t="shared" si="1"/>
        <v>0</v>
      </c>
      <c r="J4" s="152">
        <f t="shared" si="1"/>
        <v>0</v>
      </c>
      <c r="K4" s="152">
        <f t="shared" si="1"/>
        <v>0</v>
      </c>
      <c r="L4" s="152">
        <f t="shared" si="1"/>
        <v>0</v>
      </c>
      <c r="M4" s="152">
        <f t="shared" si="1"/>
        <v>0</v>
      </c>
      <c r="N4" s="152">
        <f t="shared" si="1"/>
        <v>0</v>
      </c>
      <c r="O4" s="182">
        <f>SUM(F4:N4)</f>
        <v>0</v>
      </c>
      <c r="P4" s="138">
        <f t="shared" si="1"/>
        <v>0</v>
      </c>
      <c r="Q4" s="57">
        <f t="shared" si="1"/>
        <v>2384805.5349999997</v>
      </c>
      <c r="R4" s="57">
        <f>SUM(R5:R15)</f>
        <v>2329.2446447500006</v>
      </c>
      <c r="S4" s="413">
        <f t="shared" si="1"/>
        <v>0</v>
      </c>
      <c r="T4" s="47"/>
      <c r="U4" s="336"/>
    </row>
    <row r="5" spans="1:21" s="40" customFormat="1">
      <c r="A5" s="36"/>
      <c r="B5" s="37"/>
      <c r="C5" s="37" t="s">
        <v>16</v>
      </c>
      <c r="D5" s="38" t="s">
        <v>17</v>
      </c>
      <c r="E5" s="231">
        <v>3</v>
      </c>
      <c r="F5" s="179">
        <f>LF!O5/1000</f>
        <v>0</v>
      </c>
      <c r="G5" s="153">
        <f>FF!O5/1000</f>
        <v>0</v>
      </c>
      <c r="H5" s="153">
        <f>PrF!O5/1000</f>
        <v>0</v>
      </c>
      <c r="I5" s="153">
        <f>FSS!O5/1000</f>
        <v>0</v>
      </c>
      <c r="J5" s="153">
        <f>PřF!O5/1000</f>
        <v>0</v>
      </c>
      <c r="K5" s="153">
        <f>FI!O5/1000</f>
        <v>0</v>
      </c>
      <c r="L5" s="153">
        <f>PdF!O5/1000</f>
        <v>0</v>
      </c>
      <c r="M5" s="153">
        <f>FSpS!O5/1000</f>
        <v>0</v>
      </c>
      <c r="N5" s="153">
        <f>ESF!O5/1000</f>
        <v>0</v>
      </c>
      <c r="O5" s="716">
        <f t="shared" ref="O5:O27" si="2">SUM(F5:N5)</f>
        <v>0</v>
      </c>
      <c r="P5" s="223"/>
      <c r="Q5" s="125">
        <f>'fak plan'!O5</f>
        <v>1159575</v>
      </c>
      <c r="R5" s="125">
        <f>LF!R5/1000+FF!R5/1000+PrF!R5/1000+FSS!R5/1000+PřF!R5/1000+FI!R5/1000+PdF!R5/1000+FSpS!R5/1000+ESF!R5/1000</f>
        <v>1149.7430146400002</v>
      </c>
      <c r="S5" s="414">
        <f>(LF!Q5+FF!Q5+PrF!Q5+FSS!Q5+PřF!Q5+FI!Q5+PdF!Q5+FSpS!Q5+ESF!Q5)/1000</f>
        <v>0</v>
      </c>
      <c r="T5" s="448"/>
      <c r="U5" s="337"/>
    </row>
    <row r="6" spans="1:21" s="40" customFormat="1">
      <c r="A6" s="36"/>
      <c r="B6" s="37"/>
      <c r="C6" s="37"/>
      <c r="D6" s="38" t="s">
        <v>18</v>
      </c>
      <c r="E6" s="231">
        <v>4</v>
      </c>
      <c r="F6" s="179">
        <f>LF!O6/1000</f>
        <v>0</v>
      </c>
      <c r="G6" s="153">
        <f>FF!O6/1000</f>
        <v>0</v>
      </c>
      <c r="H6" s="153">
        <f>PrF!O6/1000</f>
        <v>0</v>
      </c>
      <c r="I6" s="153">
        <f>FSS!O6/1000</f>
        <v>0</v>
      </c>
      <c r="J6" s="153">
        <f>PřF!O6/1000</f>
        <v>0</v>
      </c>
      <c r="K6" s="153">
        <f>FI!O6/1000</f>
        <v>0</v>
      </c>
      <c r="L6" s="153">
        <f>PdF!O6/1000</f>
        <v>0</v>
      </c>
      <c r="M6" s="153">
        <f>FSpS!O6/1000</f>
        <v>0</v>
      </c>
      <c r="N6" s="153">
        <f>ESF!O6/1000</f>
        <v>0</v>
      </c>
      <c r="O6" s="716">
        <f t="shared" si="2"/>
        <v>0</v>
      </c>
      <c r="P6" s="223"/>
      <c r="Q6" s="125">
        <f>'fak plan'!O6</f>
        <v>51668</v>
      </c>
      <c r="R6" s="125">
        <f>LF!R6/1000+FF!R6/1000+PrF!R6/1000+FSS!R6/1000+PřF!R6/1000+FI!R6/1000+PdF!R6/1000+FSpS!R6/1000+ESF!R6/1000</f>
        <v>48.936500359999997</v>
      </c>
      <c r="S6" s="414">
        <f>(LF!Q6+FF!Q6+PrF!Q6+FSS!Q6+PřF!Q6+FI!Q6+PdF!Q6+FSpS!Q6+ESF!Q6)/1000</f>
        <v>0</v>
      </c>
      <c r="T6" s="448"/>
      <c r="U6" s="337"/>
    </row>
    <row r="7" spans="1:21" s="40" customFormat="1">
      <c r="A7" s="36"/>
      <c r="B7" s="37"/>
      <c r="C7" s="37"/>
      <c r="D7" s="38" t="s">
        <v>19</v>
      </c>
      <c r="E7" s="231">
        <v>5</v>
      </c>
      <c r="F7" s="179">
        <f>LF!O7/1000</f>
        <v>0</v>
      </c>
      <c r="G7" s="153">
        <f>FF!O7/1000</f>
        <v>0</v>
      </c>
      <c r="H7" s="153">
        <f>PrF!O7/1000</f>
        <v>0</v>
      </c>
      <c r="I7" s="153">
        <f>FSS!O7/1000</f>
        <v>0</v>
      </c>
      <c r="J7" s="153">
        <f>PřF!O7/1000</f>
        <v>0</v>
      </c>
      <c r="K7" s="153">
        <f>FI!O7/1000</f>
        <v>0</v>
      </c>
      <c r="L7" s="153">
        <f>PdF!O7/1000</f>
        <v>0</v>
      </c>
      <c r="M7" s="153">
        <f>FSpS!O7/1000</f>
        <v>0</v>
      </c>
      <c r="N7" s="153">
        <f>ESF!O7/1000</f>
        <v>0</v>
      </c>
      <c r="O7" s="716">
        <f t="shared" si="2"/>
        <v>0</v>
      </c>
      <c r="P7" s="223"/>
      <c r="Q7" s="125">
        <f>'fak plan'!O7</f>
        <v>404176.83</v>
      </c>
      <c r="R7" s="125">
        <f>LF!R7/1000+FF!R7/1000+PrF!R7/1000+FSS!R7/1000+PřF!R7/1000+FI!R7/1000+PdF!R7/1000+FSpS!R7/1000+ESF!R7/1000</f>
        <v>394.70158929000002</v>
      </c>
      <c r="S7" s="414">
        <f>(LF!Q7+FF!Q7+PrF!Q7+FSS!Q7+PřF!Q7+FI!Q7+PdF!Q7+FSpS!Q7+ESF!Q7)/1000</f>
        <v>0</v>
      </c>
      <c r="T7" s="448"/>
      <c r="U7" s="337"/>
    </row>
    <row r="8" spans="1:21" s="40" customFormat="1">
      <c r="A8" s="36"/>
      <c r="B8" s="37"/>
      <c r="C8" s="37"/>
      <c r="D8" s="38" t="s">
        <v>20</v>
      </c>
      <c r="E8" s="231">
        <v>6</v>
      </c>
      <c r="F8" s="179">
        <f>LF!O8/1000</f>
        <v>0</v>
      </c>
      <c r="G8" s="153">
        <f>FF!O8/1000</f>
        <v>0</v>
      </c>
      <c r="H8" s="153">
        <f>PrF!O8/1000</f>
        <v>0</v>
      </c>
      <c r="I8" s="153">
        <f>FSS!O8/1000</f>
        <v>0</v>
      </c>
      <c r="J8" s="153">
        <f>PřF!O8/1000</f>
        <v>0</v>
      </c>
      <c r="K8" s="153">
        <f>FI!O8/1000</f>
        <v>0</v>
      </c>
      <c r="L8" s="153">
        <f>PdF!O8/1000</f>
        <v>0</v>
      </c>
      <c r="M8" s="153">
        <f>FSpS!O8/1000</f>
        <v>0</v>
      </c>
      <c r="N8" s="153">
        <f>ESF!O8/1000</f>
        <v>0</v>
      </c>
      <c r="O8" s="716">
        <f t="shared" si="2"/>
        <v>0</v>
      </c>
      <c r="P8" s="223"/>
      <c r="Q8" s="125">
        <f>'fak plan'!O8</f>
        <v>115381</v>
      </c>
      <c r="R8" s="125">
        <f>LF!R8/1000+FF!R8/1000+PrF!R8/1000+FSS!R8/1000+PřF!R8/1000+FI!R8/1000+PdF!R8/1000+FSpS!R8/1000+ESF!R8/1000</f>
        <v>98.378848970000007</v>
      </c>
      <c r="S8" s="414">
        <f>(LF!Q8+FF!Q8+PrF!Q8+FSS!Q8+PřF!Q8+FI!Q8+PdF!Q8+FSpS!Q8+ESF!Q8)/1000</f>
        <v>0</v>
      </c>
      <c r="T8" s="448"/>
      <c r="U8" s="337"/>
    </row>
    <row r="9" spans="1:21" s="40" customFormat="1">
      <c r="A9" s="36"/>
      <c r="B9" s="37"/>
      <c r="C9" s="37"/>
      <c r="D9" s="38" t="s">
        <v>21</v>
      </c>
      <c r="E9" s="231">
        <v>7</v>
      </c>
      <c r="F9" s="179">
        <f>LF!O9/1000</f>
        <v>0</v>
      </c>
      <c r="G9" s="153">
        <f>FF!O9/1000</f>
        <v>0</v>
      </c>
      <c r="H9" s="153">
        <f>PrF!O9/1000</f>
        <v>0</v>
      </c>
      <c r="I9" s="153">
        <f>FSS!O9/1000</f>
        <v>0</v>
      </c>
      <c r="J9" s="153">
        <f>PřF!O9/1000</f>
        <v>0</v>
      </c>
      <c r="K9" s="153">
        <f>FI!O9/1000</f>
        <v>0</v>
      </c>
      <c r="L9" s="153">
        <f>PdF!O9/1000</f>
        <v>0</v>
      </c>
      <c r="M9" s="153">
        <f>FSpS!O9/1000</f>
        <v>0</v>
      </c>
      <c r="N9" s="153">
        <f>ESF!O9/1000</f>
        <v>0</v>
      </c>
      <c r="O9" s="716">
        <f t="shared" si="2"/>
        <v>0</v>
      </c>
      <c r="P9" s="223"/>
      <c r="Q9" s="125">
        <f>'fak plan'!O9</f>
        <v>37308</v>
      </c>
      <c r="R9" s="125">
        <f>LF!R9/1000+FF!R9/1000+PrF!R9/1000+FSS!R9/1000+PřF!R9/1000+FI!R9/1000+PdF!R9/1000+FSpS!R9/1000+ESF!R9/1000</f>
        <v>35.054776340000004</v>
      </c>
      <c r="S9" s="414">
        <f>(LF!Q9+FF!Q9+PrF!Q9+FSS!Q9+PřF!Q9+FI!Q9+PdF!Q9+FSpS!Q9+ESF!Q9)/1000</f>
        <v>0</v>
      </c>
      <c r="T9" s="448"/>
      <c r="U9" s="337"/>
    </row>
    <row r="10" spans="1:21" s="40" customFormat="1">
      <c r="A10" s="36"/>
      <c r="B10" s="37"/>
      <c r="C10" s="37"/>
      <c r="D10" s="38" t="s">
        <v>22</v>
      </c>
      <c r="E10" s="231">
        <v>8</v>
      </c>
      <c r="F10" s="179">
        <f>LF!O10/1000</f>
        <v>0</v>
      </c>
      <c r="G10" s="153">
        <f>FF!O10/1000</f>
        <v>0</v>
      </c>
      <c r="H10" s="153">
        <f>PrF!O10/1000</f>
        <v>0</v>
      </c>
      <c r="I10" s="153">
        <f>FSS!O10/1000</f>
        <v>0</v>
      </c>
      <c r="J10" s="153">
        <f>PřF!O10/1000</f>
        <v>0</v>
      </c>
      <c r="K10" s="153">
        <f>FI!O10/1000</f>
        <v>0</v>
      </c>
      <c r="L10" s="153">
        <f>PdF!O10/1000</f>
        <v>0</v>
      </c>
      <c r="M10" s="153">
        <f>FSpS!O10/1000</f>
        <v>0</v>
      </c>
      <c r="N10" s="153">
        <f>ESF!O10/1000</f>
        <v>0</v>
      </c>
      <c r="O10" s="716">
        <f t="shared" si="2"/>
        <v>0</v>
      </c>
      <c r="P10" s="223"/>
      <c r="Q10" s="125">
        <f>'fak plan'!O10</f>
        <v>83975</v>
      </c>
      <c r="R10" s="125">
        <f>LF!R10/1000+FF!R10/1000+PrF!R10/1000+FSS!R10/1000+PřF!R10/1000+FI!R10/1000+PdF!R10/1000+FSpS!R10/1000+ESF!R10/1000</f>
        <v>85.847030599999997</v>
      </c>
      <c r="S10" s="414">
        <f>(LF!Q10+FF!Q10+PrF!Q10+FSS!Q10+PřF!Q10+FI!Q10+PdF!Q10+FSpS!Q10+ESF!Q10)/1000</f>
        <v>0</v>
      </c>
      <c r="T10" s="448"/>
      <c r="U10" s="337"/>
    </row>
    <row r="11" spans="1:21" s="40" customFormat="1">
      <c r="A11" s="36"/>
      <c r="B11" s="37"/>
      <c r="C11" s="37"/>
      <c r="D11" s="38" t="s">
        <v>23</v>
      </c>
      <c r="E11" s="231">
        <v>9</v>
      </c>
      <c r="F11" s="179">
        <f>LF!O11/1000</f>
        <v>0</v>
      </c>
      <c r="G11" s="153">
        <f>FF!O11/1000</f>
        <v>0</v>
      </c>
      <c r="H11" s="153">
        <f>PrF!O11/1000</f>
        <v>0</v>
      </c>
      <c r="I11" s="153">
        <f>FSS!O11/1000</f>
        <v>0</v>
      </c>
      <c r="J11" s="153">
        <f>PřF!O11/1000</f>
        <v>0</v>
      </c>
      <c r="K11" s="153">
        <f>FI!O11/1000</f>
        <v>0</v>
      </c>
      <c r="L11" s="153">
        <f>PdF!O11/1000</f>
        <v>0</v>
      </c>
      <c r="M11" s="153">
        <f>FSpS!O11/1000</f>
        <v>0</v>
      </c>
      <c r="N11" s="153">
        <f>ESF!O11/1000</f>
        <v>0</v>
      </c>
      <c r="O11" s="716">
        <f t="shared" si="2"/>
        <v>0</v>
      </c>
      <c r="P11" s="223"/>
      <c r="Q11" s="125">
        <f>'fak plan'!O11</f>
        <v>119096.42</v>
      </c>
      <c r="R11" s="125">
        <f>LF!R11/1000+FF!R11/1000+PrF!R11/1000+FSS!R11/1000+PřF!R11/1000+FI!R11/1000+PdF!R11/1000+FSpS!R11/1000+ESF!R11/1000</f>
        <v>117.55674804</v>
      </c>
      <c r="S11" s="414">
        <f>(LF!Q11+FF!Q11+PrF!Q11+FSS!Q11+PřF!Q11+FI!Q11+PdF!Q11+FSpS!Q11+ESF!Q11)/1000</f>
        <v>0</v>
      </c>
      <c r="T11" s="448"/>
      <c r="U11" s="337"/>
    </row>
    <row r="12" spans="1:21" s="40" customFormat="1">
      <c r="A12" s="36"/>
      <c r="B12" s="37"/>
      <c r="C12" s="37"/>
      <c r="D12" s="38" t="s">
        <v>24</v>
      </c>
      <c r="E12" s="231">
        <v>10</v>
      </c>
      <c r="F12" s="179">
        <f>LF!O12/1000</f>
        <v>0</v>
      </c>
      <c r="G12" s="153">
        <f>FF!O12/1000</f>
        <v>0</v>
      </c>
      <c r="H12" s="153">
        <f>PrF!O12/1000</f>
        <v>0</v>
      </c>
      <c r="I12" s="153">
        <f>FSS!O12/1000</f>
        <v>0</v>
      </c>
      <c r="J12" s="153">
        <f>PřF!O12/1000</f>
        <v>0</v>
      </c>
      <c r="K12" s="153">
        <f>FI!O12/1000</f>
        <v>0</v>
      </c>
      <c r="L12" s="153">
        <f>PdF!O12/1000</f>
        <v>0</v>
      </c>
      <c r="M12" s="153">
        <f>FSpS!O12/1000</f>
        <v>0</v>
      </c>
      <c r="N12" s="153">
        <f>ESF!O12/1000</f>
        <v>0</v>
      </c>
      <c r="O12" s="716">
        <f t="shared" si="2"/>
        <v>0</v>
      </c>
      <c r="P12" s="223"/>
      <c r="Q12" s="125">
        <f>'fak plan'!O12</f>
        <v>22323.289000000001</v>
      </c>
      <c r="R12" s="125">
        <f>LF!R12/1000+FF!R12/1000+PrF!R12/1000+FSS!R12/1000+PřF!R12/1000+FI!R12/1000+PdF!R12/1000+FSpS!R12/1000+ESF!R12/1000</f>
        <v>20.446995059999999</v>
      </c>
      <c r="S12" s="414">
        <f>(LF!Q12+FF!Q12+PrF!Q12+FSS!Q12+PřF!Q12+FI!Q12+PdF!Q12+FSpS!Q12+ESF!Q12)/1000</f>
        <v>0</v>
      </c>
      <c r="T12" s="448"/>
      <c r="U12" s="337"/>
    </row>
    <row r="13" spans="1:21" s="40" customFormat="1">
      <c r="A13" s="36"/>
      <c r="B13" s="37"/>
      <c r="C13" s="37"/>
      <c r="D13" s="38" t="s">
        <v>25</v>
      </c>
      <c r="E13" s="231">
        <v>11</v>
      </c>
      <c r="F13" s="179">
        <f>LF!O13/1000</f>
        <v>0</v>
      </c>
      <c r="G13" s="153">
        <f>FF!O13/1000</f>
        <v>0</v>
      </c>
      <c r="H13" s="153">
        <f>PrF!O13/1000</f>
        <v>0</v>
      </c>
      <c r="I13" s="153">
        <f>FSS!O13/1000</f>
        <v>0</v>
      </c>
      <c r="J13" s="153">
        <f>PřF!O13/1000</f>
        <v>0</v>
      </c>
      <c r="K13" s="153">
        <f>FI!O13/1000</f>
        <v>0</v>
      </c>
      <c r="L13" s="153">
        <f>PdF!O13/1000</f>
        <v>0</v>
      </c>
      <c r="M13" s="153">
        <f>FSpS!O13/1000</f>
        <v>0</v>
      </c>
      <c r="N13" s="153">
        <f>ESF!O13/1000</f>
        <v>0</v>
      </c>
      <c r="O13" s="716">
        <f t="shared" si="2"/>
        <v>0</v>
      </c>
      <c r="P13" s="223"/>
      <c r="Q13" s="125">
        <f>'fak plan'!O13</f>
        <v>195737</v>
      </c>
      <c r="R13" s="125">
        <f>LF!R13/1000+FF!R13/1000+PrF!R13/1000+FSS!R13/1000+PřF!R13/1000+FI!R13/1000+PdF!R13/1000+FSpS!R13/1000+ESF!R13/1000</f>
        <v>195.05951254000001</v>
      </c>
      <c r="S13" s="414">
        <f>(LF!Q13+FF!Q13+PrF!Q13+FSS!Q13+PřF!Q13+FI!Q13+PdF!Q13+FSpS!Q13+ESF!Q13)/1000</f>
        <v>0</v>
      </c>
      <c r="T13" s="448"/>
      <c r="U13" s="337"/>
    </row>
    <row r="14" spans="1:21" s="40" customFormat="1">
      <c r="A14" s="36"/>
      <c r="B14" s="37"/>
      <c r="C14" s="37"/>
      <c r="D14" s="38" t="s">
        <v>26</v>
      </c>
      <c r="E14" s="231">
        <v>12</v>
      </c>
      <c r="F14" s="179">
        <f>LF!O14/1000</f>
        <v>0</v>
      </c>
      <c r="G14" s="153">
        <f>FF!O14/1000</f>
        <v>0</v>
      </c>
      <c r="H14" s="153">
        <f>PrF!O14/1000</f>
        <v>0</v>
      </c>
      <c r="I14" s="153">
        <f>FSS!O14/1000</f>
        <v>0</v>
      </c>
      <c r="J14" s="153">
        <f>PřF!O14/1000</f>
        <v>0</v>
      </c>
      <c r="K14" s="153">
        <f>FI!O14/1000</f>
        <v>0</v>
      </c>
      <c r="L14" s="153">
        <f>PdF!O14/1000</f>
        <v>0</v>
      </c>
      <c r="M14" s="153">
        <f>FSpS!O14/1000</f>
        <v>0</v>
      </c>
      <c r="N14" s="153">
        <f>ESF!O14/1000</f>
        <v>0</v>
      </c>
      <c r="O14" s="716">
        <f t="shared" si="2"/>
        <v>0</v>
      </c>
      <c r="P14" s="223"/>
      <c r="Q14" s="125">
        <f>'fak plan'!O14</f>
        <v>63596.5</v>
      </c>
      <c r="R14" s="125">
        <f>LF!R14/1000+FF!R14/1000+PrF!R14/1000+FSS!R14/1000+PřF!R14/1000+FI!R14/1000+PdF!R14/1000+FSpS!R14/1000+ESF!R14/1000</f>
        <v>68.206615849999991</v>
      </c>
      <c r="S14" s="414">
        <f>(LF!Q14+FF!Q14+PrF!Q14+FSS!Q14+PřF!Q14+FI!Q14+PdF!Q14+FSpS!Q14+ESF!Q14)/1000</f>
        <v>0</v>
      </c>
      <c r="T14" s="448"/>
      <c r="U14" s="337"/>
    </row>
    <row r="15" spans="1:21" s="40" customFormat="1">
      <c r="A15" s="36"/>
      <c r="B15" s="37"/>
      <c r="C15" s="38"/>
      <c r="D15" s="38" t="s">
        <v>27</v>
      </c>
      <c r="E15" s="231">
        <v>13</v>
      </c>
      <c r="F15" s="179">
        <f>LF!O15/1000</f>
        <v>0</v>
      </c>
      <c r="G15" s="153">
        <f>FF!O15/1000</f>
        <v>0</v>
      </c>
      <c r="H15" s="153">
        <f>PrF!O15/1000</f>
        <v>0</v>
      </c>
      <c r="I15" s="153">
        <f>FSS!O15/1000</f>
        <v>0</v>
      </c>
      <c r="J15" s="153">
        <f>PřF!O15/1000</f>
        <v>0</v>
      </c>
      <c r="K15" s="153">
        <f>FI!O15/1000</f>
        <v>0</v>
      </c>
      <c r="L15" s="153">
        <f>PdF!O15/1000</f>
        <v>0</v>
      </c>
      <c r="M15" s="153">
        <f>FSpS!O15/1000</f>
        <v>0</v>
      </c>
      <c r="N15" s="153">
        <f>ESF!O15/1000</f>
        <v>0</v>
      </c>
      <c r="O15" s="716">
        <f t="shared" si="2"/>
        <v>0</v>
      </c>
      <c r="P15" s="223"/>
      <c r="Q15" s="125">
        <f>'fak plan'!O15</f>
        <v>131968.49599999998</v>
      </c>
      <c r="R15" s="125">
        <f>LF!R15/1000+FF!R15/1000+PrF!R15/1000+FSS!R15/1000+PřF!R15/1000+FI!R15/1000+PdF!R15/1000+FSpS!R15/1000+ESF!R15/1000</f>
        <v>115.31301306</v>
      </c>
      <c r="S15" s="414">
        <f>(LF!Q15+FF!Q15+PrF!Q15+FSS!Q15+PřF!Q15+FI!Q15+PdF!Q15+FSpS!Q15+ESF!Q15)/1000</f>
        <v>0</v>
      </c>
      <c r="T15" s="448"/>
      <c r="U15" s="337"/>
    </row>
    <row r="16" spans="1:21" s="14" customFormat="1">
      <c r="A16" s="11"/>
      <c r="B16" s="18" t="s">
        <v>28</v>
      </c>
      <c r="C16" s="16"/>
      <c r="D16" s="16"/>
      <c r="E16" s="232">
        <v>14</v>
      </c>
      <c r="F16" s="69">
        <f>LF!O16/1000</f>
        <v>0</v>
      </c>
      <c r="G16" s="114">
        <f>FF!O16/1000</f>
        <v>0</v>
      </c>
      <c r="H16" s="114">
        <f>PrF!O16/1000</f>
        <v>0</v>
      </c>
      <c r="I16" s="114">
        <f>FSS!O16/1000</f>
        <v>0</v>
      </c>
      <c r="J16" s="114">
        <f>PřF!O16/1000</f>
        <v>0</v>
      </c>
      <c r="K16" s="114">
        <f>FI!O16/1000</f>
        <v>0</v>
      </c>
      <c r="L16" s="114">
        <f>PdF!O16/1000</f>
        <v>0</v>
      </c>
      <c r="M16" s="114">
        <f>FSpS!O16/1000</f>
        <v>0</v>
      </c>
      <c r="N16" s="114">
        <f>ESF!O16/1000</f>
        <v>0</v>
      </c>
      <c r="O16" s="716">
        <f t="shared" si="2"/>
        <v>0</v>
      </c>
      <c r="P16" s="434"/>
      <c r="Q16" s="71">
        <f>'fak plan'!O16</f>
        <v>162550</v>
      </c>
      <c r="R16" s="71">
        <f>LF!R16/1000+FF!R16/1000+PrF!R16/1000+FSS!R16/1000+PřF!R16/1000+FI!R16/1000+PdF!R16/1000+FSpS!R16/1000+ESF!R16/1000</f>
        <v>157.27500000000001</v>
      </c>
      <c r="S16" s="444">
        <f>(LF!Q16+FF!Q16+PrF!Q16+FSS!Q16+PřF!Q16+FI!Q16+PdF!Q16+FSpS!Q16+ESF!Q16)/1000</f>
        <v>0</v>
      </c>
      <c r="T16" s="47"/>
      <c r="U16" s="336"/>
    </row>
    <row r="17" spans="1:21" s="14" customFormat="1">
      <c r="A17" s="11"/>
      <c r="B17" s="18" t="s">
        <v>30</v>
      </c>
      <c r="C17" s="16"/>
      <c r="D17" s="16"/>
      <c r="E17" s="232">
        <v>15</v>
      </c>
      <c r="F17" s="69">
        <f>LF!O17/1000</f>
        <v>0</v>
      </c>
      <c r="G17" s="114">
        <f>FF!O17/1000</f>
        <v>0</v>
      </c>
      <c r="H17" s="114">
        <f>PrF!O17/1000</f>
        <v>0</v>
      </c>
      <c r="I17" s="114">
        <f>FSS!O17/1000</f>
        <v>0</v>
      </c>
      <c r="J17" s="114">
        <f>PřF!O17/1000</f>
        <v>0</v>
      </c>
      <c r="K17" s="114">
        <f>FI!O17/1000</f>
        <v>0</v>
      </c>
      <c r="L17" s="114">
        <f>PdF!O17/1000</f>
        <v>0</v>
      </c>
      <c r="M17" s="114">
        <f>FSpS!O17/1000</f>
        <v>0</v>
      </c>
      <c r="N17" s="114">
        <f>ESF!O17/1000</f>
        <v>0</v>
      </c>
      <c r="O17" s="716">
        <f t="shared" si="2"/>
        <v>0</v>
      </c>
      <c r="P17" s="434"/>
      <c r="Q17" s="71">
        <f>'fak plan'!O17</f>
        <v>8222</v>
      </c>
      <c r="R17" s="71">
        <f>LF!R17/1000+FF!R17/1000+PrF!R17/1000+FSS!R17/1000+PřF!R17/1000+FI!R17/1000+PdF!R17/1000+FSpS!R17/1000+ESF!R17/1000</f>
        <v>8.6049844000000011</v>
      </c>
      <c r="S17" s="444">
        <f>(LF!Q17+FF!Q17+PrF!Q17+FSS!Q17+PřF!Q17+FI!Q17+PdF!Q17+FSpS!Q17+ESF!Q17)/1000</f>
        <v>0</v>
      </c>
      <c r="T17" s="47"/>
      <c r="U17" s="336"/>
    </row>
    <row r="18" spans="1:21" s="14" customFormat="1">
      <c r="A18" s="11"/>
      <c r="B18" s="19" t="s">
        <v>32</v>
      </c>
      <c r="C18" s="20"/>
      <c r="D18" s="20"/>
      <c r="E18" s="233">
        <v>16</v>
      </c>
      <c r="F18" s="69">
        <f>LF!O18/1000</f>
        <v>0</v>
      </c>
      <c r="G18" s="114">
        <f>FF!O18/1000</f>
        <v>0</v>
      </c>
      <c r="H18" s="114">
        <f>PrF!O18/1000</f>
        <v>0</v>
      </c>
      <c r="I18" s="114">
        <f>FSS!O18/1000</f>
        <v>0</v>
      </c>
      <c r="J18" s="114">
        <f>PřF!O18/1000</f>
        <v>0</v>
      </c>
      <c r="K18" s="114">
        <f>FI!O18/1000</f>
        <v>0</v>
      </c>
      <c r="L18" s="114">
        <f>PdF!O18/1000</f>
        <v>0</v>
      </c>
      <c r="M18" s="114">
        <f>FSpS!O18/1000</f>
        <v>0</v>
      </c>
      <c r="N18" s="114">
        <f>ESF!O18/1000</f>
        <v>0</v>
      </c>
      <c r="O18" s="716">
        <f t="shared" si="2"/>
        <v>0</v>
      </c>
      <c r="P18" s="434"/>
      <c r="Q18" s="71">
        <f>'fak plan'!O18</f>
        <v>45893.19</v>
      </c>
      <c r="R18" s="71">
        <f>LF!R18/1000+FF!R18/1000+PrF!R18/1000+FSS!R18/1000+PřF!R18/1000+FI!R18/1000+PdF!R18/1000+FSpS!R18/1000+ESF!R18/1000</f>
        <v>42.031489999999998</v>
      </c>
      <c r="S18" s="444">
        <f>(LF!Q18+FF!Q18+PrF!Q18+FSS!Q18+PřF!Q18+FI!Q18+PdF!Q18+FSpS!Q18+ESF!Q18)/1000</f>
        <v>0</v>
      </c>
      <c r="T18" s="47"/>
      <c r="U18" s="336"/>
    </row>
    <row r="19" spans="1:21" s="14" customFormat="1">
      <c r="A19" s="11"/>
      <c r="B19" s="19" t="s">
        <v>34</v>
      </c>
      <c r="C19" s="20"/>
      <c r="D19" s="20"/>
      <c r="E19" s="233">
        <v>17</v>
      </c>
      <c r="F19" s="69">
        <f>LF!O19/1000</f>
        <v>0</v>
      </c>
      <c r="G19" s="114">
        <f>FF!O19/1000</f>
        <v>0</v>
      </c>
      <c r="H19" s="114">
        <f>PrF!O19/1000</f>
        <v>0</v>
      </c>
      <c r="I19" s="114">
        <f>FSS!O19/1000</f>
        <v>0</v>
      </c>
      <c r="J19" s="114">
        <f>PřF!O19/1000</f>
        <v>0</v>
      </c>
      <c r="K19" s="114">
        <f>FI!O19/1000</f>
        <v>0</v>
      </c>
      <c r="L19" s="114">
        <f>PdF!O19/1000</f>
        <v>0</v>
      </c>
      <c r="M19" s="114">
        <f>FSpS!O19/1000</f>
        <v>0</v>
      </c>
      <c r="N19" s="114">
        <f>ESF!O19/1000</f>
        <v>0</v>
      </c>
      <c r="O19" s="716">
        <f t="shared" si="2"/>
        <v>0</v>
      </c>
      <c r="P19" s="434"/>
      <c r="Q19" s="71">
        <f>'fak plan'!O19</f>
        <v>772</v>
      </c>
      <c r="R19" s="71">
        <f>LF!R19/1000+FF!R19/1000+PrF!R19/1000+FSS!R19/1000+PřF!R19/1000+FI!R19/1000+PdF!R19/1000+FSpS!R19/1000+ESF!R19/1000</f>
        <v>3.4279806999999995</v>
      </c>
      <c r="S19" s="444">
        <f>(LF!Q19+FF!Q19+PrF!Q19+FSS!Q19+PřF!Q19+FI!Q19+PdF!Q19+FSpS!Q19+ESF!Q19)/1000</f>
        <v>0</v>
      </c>
      <c r="T19" s="47"/>
      <c r="U19" s="336"/>
    </row>
    <row r="20" spans="1:21" s="14" customFormat="1">
      <c r="A20" s="11"/>
      <c r="B20" s="19" t="s">
        <v>36</v>
      </c>
      <c r="C20" s="19"/>
      <c r="D20" s="19"/>
      <c r="E20" s="233">
        <v>18</v>
      </c>
      <c r="F20" s="69">
        <f>LF!O20/1000</f>
        <v>0</v>
      </c>
      <c r="G20" s="114">
        <f>FF!O20/1000</f>
        <v>0</v>
      </c>
      <c r="H20" s="114">
        <f>PrF!O20/1000</f>
        <v>0</v>
      </c>
      <c r="I20" s="114">
        <f>FSS!O20/1000</f>
        <v>0</v>
      </c>
      <c r="J20" s="114">
        <f>PřF!O20/1000</f>
        <v>0</v>
      </c>
      <c r="K20" s="114">
        <f>FI!O20/1000</f>
        <v>0</v>
      </c>
      <c r="L20" s="114">
        <f>PdF!O20/1000</f>
        <v>0</v>
      </c>
      <c r="M20" s="114">
        <f>FSpS!O20/1000</f>
        <v>0</v>
      </c>
      <c r="N20" s="114">
        <f>ESF!O20/1000</f>
        <v>0</v>
      </c>
      <c r="O20" s="716">
        <f t="shared" si="2"/>
        <v>0</v>
      </c>
      <c r="P20" s="434"/>
      <c r="Q20" s="71">
        <f>'fak plan'!O20</f>
        <v>23842</v>
      </c>
      <c r="R20" s="71">
        <f>LF!R20/1000+FF!R20/1000+PrF!R20/1000+FSS!R20/1000+PřF!R20/1000+FI!R20/1000+PdF!R20/1000+FSpS!R20/1000+ESF!R20/1000</f>
        <v>25.5443879</v>
      </c>
      <c r="S20" s="444">
        <f>(LF!Q20+FF!Q20+PrF!Q20+FSS!Q20+PřF!Q20+FI!Q20+PdF!Q20+FSpS!Q20+ESF!Q20)/1000</f>
        <v>0</v>
      </c>
      <c r="T20" s="47"/>
      <c r="U20" s="336"/>
    </row>
    <row r="21" spans="1:21" s="14" customFormat="1">
      <c r="A21" s="11"/>
      <c r="B21" s="19" t="s">
        <v>38</v>
      </c>
      <c r="C21" s="19"/>
      <c r="D21" s="19"/>
      <c r="E21" s="233">
        <v>19</v>
      </c>
      <c r="F21" s="69">
        <f>LF!O21/1000</f>
        <v>0</v>
      </c>
      <c r="G21" s="114">
        <f>FF!O21/1000</f>
        <v>0</v>
      </c>
      <c r="H21" s="114">
        <f>PrF!O21/1000</f>
        <v>0</v>
      </c>
      <c r="I21" s="114">
        <f>FSS!O21/1000</f>
        <v>0</v>
      </c>
      <c r="J21" s="114">
        <f>PřF!O21/1000</f>
        <v>0</v>
      </c>
      <c r="K21" s="114">
        <f>FI!O21/1000</f>
        <v>0</v>
      </c>
      <c r="L21" s="114">
        <f>PdF!O21/1000</f>
        <v>0</v>
      </c>
      <c r="M21" s="114">
        <f>FSpS!O21/1000</f>
        <v>0</v>
      </c>
      <c r="N21" s="114">
        <f>ESF!O21/1000</f>
        <v>0</v>
      </c>
      <c r="O21" s="716">
        <f t="shared" si="2"/>
        <v>0</v>
      </c>
      <c r="P21" s="434"/>
      <c r="Q21" s="71">
        <f>'fak plan'!O21</f>
        <v>454117.58100000001</v>
      </c>
      <c r="R21" s="71">
        <f>LF!R21/1000+FF!R21/1000+PrF!R21/1000+FSS!R21/1000+PřF!R21/1000+FI!R21/1000+PdF!R21/1000+FSpS!R21/1000+ESF!R21/1000</f>
        <v>562.71584475000009</v>
      </c>
      <c r="S21" s="444">
        <f>(LF!Q21+FF!Q21+PrF!Q21+FSS!Q21+PřF!Q21+FI!Q21+PdF!Q21+FSpS!Q21+ESF!Q21)/1000</f>
        <v>0</v>
      </c>
      <c r="T21" s="47"/>
      <c r="U21" s="336"/>
    </row>
    <row r="22" spans="1:21" s="14" customFormat="1">
      <c r="A22" s="11"/>
      <c r="B22" s="19" t="s">
        <v>40</v>
      </c>
      <c r="C22" s="19"/>
      <c r="D22" s="19"/>
      <c r="E22" s="233">
        <v>20</v>
      </c>
      <c r="F22" s="69">
        <f>LF!O22/1000</f>
        <v>0</v>
      </c>
      <c r="G22" s="114">
        <f>FF!O22/1000</f>
        <v>0</v>
      </c>
      <c r="H22" s="114">
        <f>PrF!O22/1000</f>
        <v>0</v>
      </c>
      <c r="I22" s="114">
        <f>FSS!O22/1000</f>
        <v>0</v>
      </c>
      <c r="J22" s="114">
        <f>PřF!O22/1000</f>
        <v>0</v>
      </c>
      <c r="K22" s="114">
        <f>FI!O22/1000</f>
        <v>0</v>
      </c>
      <c r="L22" s="114">
        <f>PdF!O22/1000</f>
        <v>0</v>
      </c>
      <c r="M22" s="114">
        <f>FSpS!O22/1000</f>
        <v>0</v>
      </c>
      <c r="N22" s="114">
        <f>ESF!O22/1000</f>
        <v>0</v>
      </c>
      <c r="O22" s="716">
        <f t="shared" si="2"/>
        <v>0</v>
      </c>
      <c r="P22" s="434"/>
      <c r="Q22" s="71">
        <f>'fak plan'!O22</f>
        <v>38442.512999999999</v>
      </c>
      <c r="R22" s="71">
        <f>LF!R22/1000+FF!R22/1000+PrF!R22/1000+FSS!R22/1000+PřF!R22/1000+FI!R22/1000+PdF!R22/1000+FSpS!R22/1000+ESF!R22/1000</f>
        <v>51.988048959999993</v>
      </c>
      <c r="S22" s="444">
        <f>(LF!Q22+FF!Q22+PrF!Q22+FSS!Q22+PřF!Q22+FI!Q22+PdF!Q22+FSpS!Q22+ESF!Q22)/1000</f>
        <v>0</v>
      </c>
      <c r="T22" s="47"/>
      <c r="U22" s="336"/>
    </row>
    <row r="23" spans="1:21" s="14" customFormat="1">
      <c r="A23" s="11"/>
      <c r="B23" s="19" t="s">
        <v>42</v>
      </c>
      <c r="C23" s="19"/>
      <c r="D23" s="19"/>
      <c r="E23" s="233">
        <v>21</v>
      </c>
      <c r="F23" s="69">
        <f>LF!O23/1000</f>
        <v>0</v>
      </c>
      <c r="G23" s="114">
        <f>FF!O23/1000</f>
        <v>0</v>
      </c>
      <c r="H23" s="114">
        <f>PrF!O23/1000</f>
        <v>0</v>
      </c>
      <c r="I23" s="114">
        <f>FSS!O23/1000</f>
        <v>0</v>
      </c>
      <c r="J23" s="114">
        <f>PřF!O23/1000</f>
        <v>0</v>
      </c>
      <c r="K23" s="114">
        <f>FI!O23/1000</f>
        <v>0</v>
      </c>
      <c r="L23" s="114">
        <f>PdF!O23/1000</f>
        <v>0</v>
      </c>
      <c r="M23" s="114">
        <f>FSpS!O23/1000</f>
        <v>0</v>
      </c>
      <c r="N23" s="114">
        <f>ESF!O23/1000</f>
        <v>0</v>
      </c>
      <c r="O23" s="716">
        <f t="shared" si="2"/>
        <v>0</v>
      </c>
      <c r="P23" s="434"/>
      <c r="Q23" s="71">
        <f>'fak plan'!O23</f>
        <v>0</v>
      </c>
      <c r="R23" s="71">
        <f>LF!R23/1000+FF!R23/1000+PrF!R23/1000+FSS!R23/1000+PřF!R23/1000+FI!R23/1000+PdF!R23/1000+FSpS!R23/1000+ESF!R23/1000</f>
        <v>11.305238469999999</v>
      </c>
      <c r="S23" s="444">
        <f>(LF!Q23+FF!Q23+PrF!Q23+FSS!Q23+PřF!Q23+FI!Q23+PdF!Q23+FSpS!Q23+ESF!Q23)/1000</f>
        <v>0</v>
      </c>
      <c r="T23" s="47"/>
      <c r="U23" s="336"/>
    </row>
    <row r="24" spans="1:21" s="14" customFormat="1">
      <c r="A24" s="11"/>
      <c r="B24" s="19" t="s">
        <v>43</v>
      </c>
      <c r="C24" s="19"/>
      <c r="D24" s="19"/>
      <c r="E24" s="233">
        <v>22</v>
      </c>
      <c r="F24" s="69">
        <f>LF!O24/1000</f>
        <v>0</v>
      </c>
      <c r="G24" s="114">
        <f>FF!O24/1000</f>
        <v>0</v>
      </c>
      <c r="H24" s="114">
        <f>PrF!O24/1000</f>
        <v>0</v>
      </c>
      <c r="I24" s="114">
        <f>FSS!O24/1000</f>
        <v>0</v>
      </c>
      <c r="J24" s="114">
        <f>PřF!O24/1000</f>
        <v>0</v>
      </c>
      <c r="K24" s="114">
        <f>FI!O24/1000</f>
        <v>0</v>
      </c>
      <c r="L24" s="114">
        <f>PdF!O24/1000</f>
        <v>0</v>
      </c>
      <c r="M24" s="114">
        <f>FSpS!O24/1000</f>
        <v>0</v>
      </c>
      <c r="N24" s="114">
        <f>ESF!O24/1000</f>
        <v>0</v>
      </c>
      <c r="O24" s="716">
        <f t="shared" si="2"/>
        <v>0</v>
      </c>
      <c r="P24" s="434"/>
      <c r="Q24" s="71">
        <f>'fak plan'!O24</f>
        <v>484844.40700000001</v>
      </c>
      <c r="R24" s="71">
        <f>LF!R24/1000+FF!R24/1000+PrF!R24/1000+FSS!R24/1000+PřF!R24/1000+FI!R24/1000+PdF!R24/1000+FSpS!R24/1000+ESF!R24/1000</f>
        <v>446.00275963999991</v>
      </c>
      <c r="S24" s="444">
        <f>(LF!Q24+FF!Q24+PrF!Q24+FSS!Q24+PřF!Q24+FI!Q24+PdF!Q24+FSpS!Q24+ESF!Q24)/1000</f>
        <v>0</v>
      </c>
      <c r="T24" s="47"/>
      <c r="U24" s="336"/>
    </row>
    <row r="25" spans="1:21" s="14" customFormat="1">
      <c r="A25" s="11"/>
      <c r="B25" s="19" t="s">
        <v>161</v>
      </c>
      <c r="C25" s="19"/>
      <c r="D25" s="19"/>
      <c r="E25" s="233">
        <v>23</v>
      </c>
      <c r="F25" s="69">
        <f>LF!O25/1000</f>
        <v>0</v>
      </c>
      <c r="G25" s="114">
        <f>FF!O25/1000</f>
        <v>0</v>
      </c>
      <c r="H25" s="114">
        <f>PrF!O25/1000</f>
        <v>0</v>
      </c>
      <c r="I25" s="114">
        <f>FSS!O25/1000</f>
        <v>0</v>
      </c>
      <c r="J25" s="114">
        <f>PřF!O25/1000</f>
        <v>0</v>
      </c>
      <c r="K25" s="114">
        <f>FI!O25/1000</f>
        <v>0</v>
      </c>
      <c r="L25" s="114">
        <f>PdF!O25/1000</f>
        <v>0</v>
      </c>
      <c r="M25" s="114">
        <f>FSpS!O25/1000</f>
        <v>0</v>
      </c>
      <c r="N25" s="114">
        <f>ESF!O25/1000</f>
        <v>0</v>
      </c>
      <c r="O25" s="716">
        <f t="shared" si="2"/>
        <v>0</v>
      </c>
      <c r="P25" s="434"/>
      <c r="Q25" s="71">
        <f>'fak plan'!O25</f>
        <v>130732.70600000001</v>
      </c>
      <c r="R25" s="71">
        <f>LF!R25/1000+FF!R25/1000+PrF!R25/1000+FSS!R25/1000+PřF!R25/1000+FI!R25/1000+PdF!R25/1000+FSpS!R25/1000+ESF!R25/1000</f>
        <v>191.26353776999997</v>
      </c>
      <c r="S25" s="444">
        <f>(LF!Q25+FF!Q25+PrF!Q25+FSS!Q25+PřF!Q25+FI!Q25+PdF!Q25+FSpS!Q25+ESF!Q25)/1000</f>
        <v>0</v>
      </c>
      <c r="T25" s="47"/>
      <c r="U25" s="336"/>
    </row>
    <row r="26" spans="1:21" s="14" customFormat="1">
      <c r="A26" s="11"/>
      <c r="B26" s="19" t="s">
        <v>45</v>
      </c>
      <c r="C26" s="19"/>
      <c r="D26" s="19"/>
      <c r="E26" s="233">
        <v>24</v>
      </c>
      <c r="F26" s="69">
        <f>LF!O26/1000</f>
        <v>0</v>
      </c>
      <c r="G26" s="114">
        <f>FF!O26/1000</f>
        <v>0</v>
      </c>
      <c r="H26" s="114">
        <f>PrF!O26/1000</f>
        <v>0</v>
      </c>
      <c r="I26" s="114">
        <f>FSS!O26/1000</f>
        <v>0</v>
      </c>
      <c r="J26" s="114">
        <f>PřF!O26/1000</f>
        <v>0</v>
      </c>
      <c r="K26" s="114">
        <f>FI!O26/1000</f>
        <v>0</v>
      </c>
      <c r="L26" s="114">
        <f>PdF!O26/1000</f>
        <v>0</v>
      </c>
      <c r="M26" s="114">
        <f>FSpS!O26/1000</f>
        <v>0</v>
      </c>
      <c r="N26" s="114">
        <f>ESF!O26/1000</f>
        <v>0</v>
      </c>
      <c r="O26" s="716">
        <f t="shared" si="2"/>
        <v>0</v>
      </c>
      <c r="P26" s="434"/>
      <c r="Q26" s="71">
        <f>'fak plan'!O26</f>
        <v>52187.430999999997</v>
      </c>
      <c r="R26" s="71">
        <f>LF!R26/1000+FF!R26/1000+PrF!R26/1000+FSS!R26/1000+PřF!R26/1000+FI!R26/1000+PdF!R26/1000+FSpS!R26/1000+ESF!R26/1000</f>
        <v>54.087866919999996</v>
      </c>
      <c r="S26" s="444">
        <f>(LF!Q26+FF!Q26+PrF!Q26+FSS!Q26+PřF!Q26+FI!Q26+PdF!Q26+FSpS!Q26+ESF!Q26)/1000</f>
        <v>0</v>
      </c>
      <c r="T26" s="47"/>
      <c r="U26" s="336"/>
    </row>
    <row r="27" spans="1:21" s="14" customFormat="1" ht="14" thickBot="1">
      <c r="A27" s="11"/>
      <c r="B27" s="18" t="s">
        <v>47</v>
      </c>
      <c r="C27" s="18"/>
      <c r="D27" s="18"/>
      <c r="E27" s="232">
        <v>25</v>
      </c>
      <c r="F27" s="69">
        <f>LF!O27/1000</f>
        <v>0</v>
      </c>
      <c r="G27" s="114">
        <f>FF!O27/1000</f>
        <v>0</v>
      </c>
      <c r="H27" s="114">
        <f>PrF!O27/1000</f>
        <v>0</v>
      </c>
      <c r="I27" s="114">
        <f>FSS!O27/1000</f>
        <v>0</v>
      </c>
      <c r="J27" s="114">
        <f>PřF!O27/1000</f>
        <v>0</v>
      </c>
      <c r="K27" s="114">
        <f>FI!O27/1000</f>
        <v>0</v>
      </c>
      <c r="L27" s="114">
        <f>PdF!O27/1000</f>
        <v>0</v>
      </c>
      <c r="M27" s="114">
        <f>FSpS!O27/1000</f>
        <v>0</v>
      </c>
      <c r="N27" s="114">
        <f>ESF!O27/1000</f>
        <v>0</v>
      </c>
      <c r="O27" s="717">
        <f t="shared" si="2"/>
        <v>0</v>
      </c>
      <c r="P27" s="434"/>
      <c r="Q27" s="71">
        <f>'fak plan'!O27</f>
        <v>34830</v>
      </c>
      <c r="R27" s="71">
        <f>LF!R27/1000+FF!R27/1000+PrF!R27/1000+FSS!R27/1000+PřF!R27/1000+FI!R27/1000+PdF!R27/1000+FSpS!R27/1000+ESF!R27/1000</f>
        <v>35.060887479999991</v>
      </c>
      <c r="S27" s="445">
        <f>(LF!Q27+FF!Q27+PrF!Q27+FSS!Q27+PřF!Q27+FI!Q27+PdF!Q27+FSpS!Q27+ESF!Q27)/1000</f>
        <v>0</v>
      </c>
      <c r="T27" s="47"/>
      <c r="U27" s="336"/>
    </row>
    <row r="28" spans="1:21" ht="14" thickBot="1">
      <c r="A28" s="22" t="s">
        <v>49</v>
      </c>
      <c r="B28" s="23"/>
      <c r="C28" s="23"/>
      <c r="D28" s="23"/>
      <c r="E28" s="229">
        <v>26</v>
      </c>
      <c r="F28" s="154">
        <f t="shared" ref="F28:S28" si="3">SUM(F29:F45)</f>
        <v>0</v>
      </c>
      <c r="G28" s="154">
        <f t="shared" si="3"/>
        <v>0</v>
      </c>
      <c r="H28" s="154">
        <f t="shared" si="3"/>
        <v>0</v>
      </c>
      <c r="I28" s="154">
        <f t="shared" si="3"/>
        <v>0</v>
      </c>
      <c r="J28" s="154">
        <f t="shared" si="3"/>
        <v>0</v>
      </c>
      <c r="K28" s="154">
        <f t="shared" si="3"/>
        <v>0</v>
      </c>
      <c r="L28" s="154">
        <f t="shared" si="3"/>
        <v>0</v>
      </c>
      <c r="M28" s="154">
        <f t="shared" si="3"/>
        <v>0</v>
      </c>
      <c r="N28" s="154">
        <f t="shared" si="3"/>
        <v>0</v>
      </c>
      <c r="O28" s="133">
        <f t="shared" si="3"/>
        <v>0</v>
      </c>
      <c r="P28" s="139">
        <f t="shared" si="3"/>
        <v>0</v>
      </c>
      <c r="Q28" s="53">
        <f t="shared" si="3"/>
        <v>3837725.1839999994</v>
      </c>
      <c r="R28" s="53">
        <f t="shared" si="3"/>
        <v>3969.1441471599996</v>
      </c>
      <c r="S28" s="53">
        <f t="shared" si="3"/>
        <v>0</v>
      </c>
    </row>
    <row r="29" spans="1:21" s="14" customFormat="1">
      <c r="A29" s="11" t="s">
        <v>14</v>
      </c>
      <c r="B29" s="16" t="s">
        <v>50</v>
      </c>
      <c r="C29" s="16"/>
      <c r="D29" s="16"/>
      <c r="E29" s="232">
        <v>27</v>
      </c>
      <c r="F29" s="69">
        <f>LF!O29/1000</f>
        <v>0</v>
      </c>
      <c r="G29" s="114">
        <f>FF!O29/1000</f>
        <v>0</v>
      </c>
      <c r="H29" s="114">
        <f>PrF!O29/1000</f>
        <v>0</v>
      </c>
      <c r="I29" s="114">
        <f>FSS!O29/1000</f>
        <v>0</v>
      </c>
      <c r="J29" s="114">
        <f>PřF!O29/1000</f>
        <v>0</v>
      </c>
      <c r="K29" s="114">
        <f>FI!O29/1000</f>
        <v>0</v>
      </c>
      <c r="L29" s="114">
        <f>PdF!O29/1000</f>
        <v>0</v>
      </c>
      <c r="M29" s="114">
        <f>FSpS!O29/1000</f>
        <v>0</v>
      </c>
      <c r="N29" s="114">
        <f>ESF!O29/1000</f>
        <v>0</v>
      </c>
      <c r="O29" s="422">
        <f>SUM(F29:N29)</f>
        <v>0</v>
      </c>
      <c r="P29" s="435"/>
      <c r="Q29" s="71">
        <f>'fak plan'!O29</f>
        <v>1339649</v>
      </c>
      <c r="R29" s="71">
        <f>LF!R29/1000+FF!R29/1000+PrF!R29/1000+FSS!R29/1000+PřF!R29/1000+FI!R29/1000+PdF!R29/1000+FSpS!R29/1000+ESF!R29/1000</f>
        <v>1294.68442607</v>
      </c>
      <c r="S29" s="71">
        <f>LF!S29/1000+FF!S29/1000+PrF!S29/1000+FSS!S29/1000+PřF!S29/1000+FI!S29/1000+PdF!S29/1000+FSpS!S29/1000+ESF!S29/1000</f>
        <v>0</v>
      </c>
      <c r="T29" s="477"/>
      <c r="U29" s="336"/>
    </row>
    <row r="30" spans="1:21" s="14" customFormat="1">
      <c r="A30" s="11"/>
      <c r="B30" s="18" t="s">
        <v>28</v>
      </c>
      <c r="C30" s="18"/>
      <c r="D30" s="18"/>
      <c r="E30" s="232">
        <v>28</v>
      </c>
      <c r="F30" s="69">
        <f>LF!O30/1000</f>
        <v>0</v>
      </c>
      <c r="G30" s="114">
        <f>FF!O30/1000</f>
        <v>0</v>
      </c>
      <c r="H30" s="114">
        <f>PrF!O30/1000</f>
        <v>0</v>
      </c>
      <c r="I30" s="114">
        <f>FSS!O30/1000</f>
        <v>0</v>
      </c>
      <c r="J30" s="114">
        <f>PřF!O30/1000</f>
        <v>0</v>
      </c>
      <c r="K30" s="114">
        <f>FI!O30/1000</f>
        <v>0</v>
      </c>
      <c r="L30" s="114">
        <f>PdF!O30/1000</f>
        <v>0</v>
      </c>
      <c r="M30" s="114">
        <f>FSpS!O30/1000</f>
        <v>0</v>
      </c>
      <c r="N30" s="114">
        <f>ESF!O30/1000</f>
        <v>0</v>
      </c>
      <c r="O30" s="422">
        <f t="shared" ref="O30:O45" si="4">SUM(F30:N30)</f>
        <v>0</v>
      </c>
      <c r="P30" s="436"/>
      <c r="Q30" s="71">
        <f>'fak plan'!O30</f>
        <v>162550</v>
      </c>
      <c r="R30" s="71">
        <f>LF!R30/1000+FF!R30/1000+PrF!R30/1000+FSS!R30/1000+PřF!R30/1000+FI!R30/1000+PdF!R30/1000+FSpS!R30/1000+ESF!R30/1000</f>
        <v>157.27500000000001</v>
      </c>
      <c r="S30" s="71">
        <f>(LF!Q30+FF!Q30+PrF!Q30+FSS!Q30+PřF!Q30+FI!Q30+PdF!Q30+FSpS!Q30+ESF!Q30)/1000</f>
        <v>0</v>
      </c>
      <c r="T30" s="47"/>
      <c r="U30" s="336"/>
    </row>
    <row r="31" spans="1:21" s="14" customFormat="1">
      <c r="A31" s="11"/>
      <c r="B31" s="18" t="s">
        <v>30</v>
      </c>
      <c r="C31" s="18"/>
      <c r="D31" s="18"/>
      <c r="E31" s="232">
        <v>29</v>
      </c>
      <c r="F31" s="69">
        <f>LF!O31/1000</f>
        <v>0</v>
      </c>
      <c r="G31" s="114">
        <f>FF!O31/1000</f>
        <v>0</v>
      </c>
      <c r="H31" s="114">
        <f>PrF!O31/1000</f>
        <v>0</v>
      </c>
      <c r="I31" s="114">
        <f>FSS!O31/1000</f>
        <v>0</v>
      </c>
      <c r="J31" s="114">
        <f>PřF!O31/1000</f>
        <v>0</v>
      </c>
      <c r="K31" s="114">
        <f>FI!O31/1000</f>
        <v>0</v>
      </c>
      <c r="L31" s="114">
        <f>PdF!O31/1000</f>
        <v>0</v>
      </c>
      <c r="M31" s="114">
        <f>FSpS!O31/1000</f>
        <v>0</v>
      </c>
      <c r="N31" s="114">
        <f>ESF!O31/1000</f>
        <v>0</v>
      </c>
      <c r="O31" s="422">
        <f t="shared" si="4"/>
        <v>0</v>
      </c>
      <c r="P31" s="436"/>
      <c r="Q31" s="71">
        <f>'fak plan'!O31</f>
        <v>8222</v>
      </c>
      <c r="R31" s="71">
        <f>LF!R31/1000+FF!R31/1000+PrF!R31/1000+FSS!R31/1000+PřF!R31/1000+FI!R31/1000+PdF!R31/1000+FSpS!R31/1000+ESF!R31/1000</f>
        <v>8.6049844000000011</v>
      </c>
      <c r="S31" s="71">
        <f>(LF!Q31+FF!Q31+PrF!Q31+FSS!Q31+PřF!Q31+FI!Q31+PdF!Q31+FSpS!Q31+ESF!Q31)/1000</f>
        <v>0</v>
      </c>
      <c r="T31" s="47"/>
      <c r="U31" s="336"/>
    </row>
    <row r="32" spans="1:21" s="14" customFormat="1">
      <c r="A32" s="11"/>
      <c r="B32" s="19" t="s">
        <v>32</v>
      </c>
      <c r="C32" s="20"/>
      <c r="D32" s="20"/>
      <c r="E32" s="233">
        <v>30</v>
      </c>
      <c r="F32" s="69">
        <f>LF!O32/1000</f>
        <v>0</v>
      </c>
      <c r="G32" s="114">
        <f>FF!O32/1000</f>
        <v>0</v>
      </c>
      <c r="H32" s="114">
        <f>PrF!O32/1000</f>
        <v>0</v>
      </c>
      <c r="I32" s="114">
        <f>FSS!O32/1000</f>
        <v>0</v>
      </c>
      <c r="J32" s="114">
        <f>PřF!O32/1000</f>
        <v>0</v>
      </c>
      <c r="K32" s="114">
        <f>FI!O32/1000</f>
        <v>0</v>
      </c>
      <c r="L32" s="114">
        <f>PdF!O32/1000</f>
        <v>0</v>
      </c>
      <c r="M32" s="114">
        <f>FSpS!O32/1000</f>
        <v>0</v>
      </c>
      <c r="N32" s="114">
        <f>ESF!O32/1000</f>
        <v>0</v>
      </c>
      <c r="O32" s="422">
        <f t="shared" si="4"/>
        <v>0</v>
      </c>
      <c r="P32" s="436"/>
      <c r="Q32" s="71">
        <f>'fak plan'!O32</f>
        <v>48276.19</v>
      </c>
      <c r="R32" s="71">
        <f>LF!R32/1000+FF!R32/1000+PrF!R32/1000+FSS!R32/1000+PřF!R32/1000+FI!R32/1000+PdF!R32/1000+FSpS!R32/1000+ESF!R32/1000</f>
        <v>42.031489999999998</v>
      </c>
      <c r="S32" s="71">
        <f>(LF!Q32+FF!Q32+PrF!Q32+FSS!Q32+PřF!Q32+FI!Q32+PdF!Q32+FSpS!Q32+ESF!Q32)/1000</f>
        <v>0</v>
      </c>
      <c r="T32" s="214"/>
      <c r="U32" s="334">
        <f>fak!R32</f>
        <v>42031.49</v>
      </c>
    </row>
    <row r="33" spans="1:21" s="14" customFormat="1">
      <c r="A33" s="11"/>
      <c r="B33" s="19" t="s">
        <v>34</v>
      </c>
      <c r="C33" s="19"/>
      <c r="D33" s="19"/>
      <c r="E33" s="233">
        <v>31</v>
      </c>
      <c r="F33" s="69">
        <f>LF!O33/1000</f>
        <v>0</v>
      </c>
      <c r="G33" s="114">
        <f>FF!O33/1000</f>
        <v>0</v>
      </c>
      <c r="H33" s="114">
        <f>PrF!O33/1000</f>
        <v>0</v>
      </c>
      <c r="I33" s="114">
        <f>FSS!O33/1000</f>
        <v>0</v>
      </c>
      <c r="J33" s="114">
        <f>PřF!O33/1000</f>
        <v>0</v>
      </c>
      <c r="K33" s="114">
        <f>FI!O33/1000</f>
        <v>0</v>
      </c>
      <c r="L33" s="114">
        <f>PdF!O33/1000</f>
        <v>0</v>
      </c>
      <c r="M33" s="114">
        <f>FSpS!O33/1000</f>
        <v>0</v>
      </c>
      <c r="N33" s="114">
        <f>ESF!O33/1000</f>
        <v>0</v>
      </c>
      <c r="O33" s="422">
        <f t="shared" si="4"/>
        <v>0</v>
      </c>
      <c r="P33" s="436"/>
      <c r="Q33" s="71">
        <f>'fak plan'!O33</f>
        <v>772</v>
      </c>
      <c r="R33" s="71">
        <f>LF!R33/1000+FF!R33/1000+PrF!R33/1000+FSS!R33/1000+PřF!R33/1000+FI!R33/1000+PdF!R33/1000+FSpS!R33/1000+ESF!R33/1000</f>
        <v>3.4279806999999995</v>
      </c>
      <c r="S33" s="71">
        <f>(LF!Q33+FF!Q33+PrF!Q33+FSS!Q33+PřF!Q33+FI!Q33+PdF!Q33+FSpS!Q33+ESF!Q33)/1000</f>
        <v>0</v>
      </c>
      <c r="T33" s="47"/>
      <c r="U33" s="336"/>
    </row>
    <row r="34" spans="1:21" s="14" customFormat="1">
      <c r="A34" s="11"/>
      <c r="B34" s="19" t="s">
        <v>52</v>
      </c>
      <c r="C34" s="19"/>
      <c r="D34" s="19"/>
      <c r="E34" s="233">
        <v>32</v>
      </c>
      <c r="F34" s="69">
        <f>LF!O34/1000</f>
        <v>0</v>
      </c>
      <c r="G34" s="114">
        <f>FF!O34/1000</f>
        <v>0</v>
      </c>
      <c r="H34" s="114">
        <f>PrF!O34/1000</f>
        <v>0</v>
      </c>
      <c r="I34" s="114">
        <f>FSS!O34/1000</f>
        <v>0</v>
      </c>
      <c r="J34" s="114">
        <f>PřF!O34/1000</f>
        <v>0</v>
      </c>
      <c r="K34" s="114">
        <f>FI!O34/1000</f>
        <v>0</v>
      </c>
      <c r="L34" s="114">
        <f>PdF!O34/1000</f>
        <v>0</v>
      </c>
      <c r="M34" s="114">
        <f>FSpS!O34/1000</f>
        <v>0</v>
      </c>
      <c r="N34" s="114">
        <f>ESF!O34/1000</f>
        <v>0</v>
      </c>
      <c r="O34" s="422">
        <f t="shared" si="4"/>
        <v>0</v>
      </c>
      <c r="P34" s="436"/>
      <c r="Q34" s="71">
        <f>'fak plan'!O34</f>
        <v>0</v>
      </c>
      <c r="R34" s="71">
        <f>LF!R34/1000+FF!R34/1000+PrF!R34/1000+FSS!R34/1000+PřF!R34/1000+FI!R34/1000+PdF!R34/1000+FSpS!R34/1000+ESF!R34/1000</f>
        <v>0</v>
      </c>
      <c r="S34" s="71">
        <f>(LF!Q34+FF!Q34+PrF!Q34+FSS!Q34+PřF!Q34+FI!Q34+PdF!Q34+FSpS!Q34+ESF!Q34)/1000</f>
        <v>0</v>
      </c>
      <c r="T34" s="47"/>
      <c r="U34" s="336"/>
    </row>
    <row r="35" spans="1:21" s="14" customFormat="1">
      <c r="A35" s="11"/>
      <c r="B35" s="19" t="s">
        <v>36</v>
      </c>
      <c r="C35" s="19"/>
      <c r="D35" s="19"/>
      <c r="E35" s="233">
        <v>33</v>
      </c>
      <c r="F35" s="69">
        <f>LF!O35/1000</f>
        <v>0</v>
      </c>
      <c r="G35" s="114">
        <f>FF!O35/1000</f>
        <v>0</v>
      </c>
      <c r="H35" s="114">
        <f>PrF!O35/1000</f>
        <v>0</v>
      </c>
      <c r="I35" s="114">
        <f>FSS!O35/1000</f>
        <v>0</v>
      </c>
      <c r="J35" s="114">
        <f>PřF!O35/1000</f>
        <v>0</v>
      </c>
      <c r="K35" s="114">
        <f>FI!O35/1000</f>
        <v>0</v>
      </c>
      <c r="L35" s="114">
        <f>PdF!O35/1000</f>
        <v>0</v>
      </c>
      <c r="M35" s="114">
        <f>FSpS!O35/1000</f>
        <v>0</v>
      </c>
      <c r="N35" s="114">
        <f>ESF!O35/1000</f>
        <v>0</v>
      </c>
      <c r="O35" s="422">
        <f t="shared" si="4"/>
        <v>0</v>
      </c>
      <c r="P35" s="436"/>
      <c r="Q35" s="71">
        <f>'fak plan'!O35</f>
        <v>23842</v>
      </c>
      <c r="R35" s="71">
        <f>LF!R35/1000+FF!R35/1000+PrF!R35/1000+FSS!R35/1000+PřF!R35/1000+FI!R35/1000+PdF!R35/1000+FSpS!R35/1000+ESF!R35/1000</f>
        <v>25.5443879</v>
      </c>
      <c r="S35" s="71">
        <f>(LF!Q35+FF!Q35+PrF!Q35+FSS!Q35+PřF!Q35+FI!Q35+PdF!Q35+FSpS!Q35+ESF!Q35)/1000</f>
        <v>0</v>
      </c>
      <c r="T35" s="47"/>
      <c r="U35" s="336"/>
    </row>
    <row r="36" spans="1:21" s="14" customFormat="1">
      <c r="A36" s="11"/>
      <c r="B36" s="19" t="s">
        <v>38</v>
      </c>
      <c r="C36" s="19"/>
      <c r="D36" s="19"/>
      <c r="E36" s="233">
        <v>34</v>
      </c>
      <c r="F36" s="69">
        <f>LF!O36/1000</f>
        <v>0</v>
      </c>
      <c r="G36" s="114">
        <f>FF!O36/1000</f>
        <v>0</v>
      </c>
      <c r="H36" s="114">
        <f>PrF!O36/1000</f>
        <v>0</v>
      </c>
      <c r="I36" s="114">
        <f>FSS!O36/1000</f>
        <v>0</v>
      </c>
      <c r="J36" s="114">
        <f>PřF!O36/1000</f>
        <v>0</v>
      </c>
      <c r="K36" s="114">
        <f>FI!O36/1000</f>
        <v>0</v>
      </c>
      <c r="L36" s="114">
        <f>PdF!O36/1000</f>
        <v>0</v>
      </c>
      <c r="M36" s="114">
        <f>FSpS!O36/1000</f>
        <v>0</v>
      </c>
      <c r="N36" s="114">
        <f>ESF!O36/1000</f>
        <v>0</v>
      </c>
      <c r="O36" s="422">
        <f t="shared" si="4"/>
        <v>0</v>
      </c>
      <c r="P36" s="436"/>
      <c r="Q36" s="71">
        <f>'fak plan'!O36</f>
        <v>454117.58100000001</v>
      </c>
      <c r="R36" s="71">
        <f>LF!R36/1000+FF!R36/1000+PrF!R36/1000+FSS!R36/1000+PřF!R36/1000+FI!R36/1000+PdF!R36/1000+FSpS!R36/1000+ESF!R36/1000</f>
        <v>562.71584475000009</v>
      </c>
      <c r="S36" s="71">
        <f>(LF!Q36+FF!Q36+PrF!Q36+FSS!Q36+PřF!Q36+FI!Q36+PdF!Q36+FSpS!Q36+ESF!Q36)/1000</f>
        <v>0</v>
      </c>
      <c r="T36" s="47"/>
      <c r="U36" s="336"/>
    </row>
    <row r="37" spans="1:21" s="14" customFormat="1">
      <c r="A37" s="11"/>
      <c r="B37" s="19" t="s">
        <v>54</v>
      </c>
      <c r="C37" s="19"/>
      <c r="D37" s="19"/>
      <c r="E37" s="233">
        <v>35</v>
      </c>
      <c r="F37" s="69">
        <f>LF!O37/1000</f>
        <v>0</v>
      </c>
      <c r="G37" s="114">
        <f>FF!O37/1000</f>
        <v>0</v>
      </c>
      <c r="H37" s="114">
        <f>PrF!O37/1000</f>
        <v>0</v>
      </c>
      <c r="I37" s="114">
        <f>FSS!O37/1000</f>
        <v>0</v>
      </c>
      <c r="J37" s="114">
        <f>PřF!O37/1000</f>
        <v>0</v>
      </c>
      <c r="K37" s="114">
        <f>FI!O37/1000</f>
        <v>0</v>
      </c>
      <c r="L37" s="114">
        <f>PdF!O37/1000</f>
        <v>0</v>
      </c>
      <c r="M37" s="114">
        <f>FSpS!O37/1000</f>
        <v>0</v>
      </c>
      <c r="N37" s="114">
        <f>ESF!O37/1000</f>
        <v>0</v>
      </c>
      <c r="O37" s="422">
        <f t="shared" si="4"/>
        <v>0</v>
      </c>
      <c r="P37" s="436"/>
      <c r="Q37" s="71">
        <f>'fak plan'!O37</f>
        <v>38442.512999999999</v>
      </c>
      <c r="R37" s="71">
        <f>LF!R37/1000+FF!R37/1000+PrF!R37/1000+FSS!R37/1000+PřF!R37/1000+FI!R37/1000+PdF!R37/1000+FSpS!R37/1000+ESF!R37/1000</f>
        <v>51.994438119999998</v>
      </c>
      <c r="S37" s="71">
        <f>(LF!Q37+FF!Q37+PrF!Q37+FSS!Q37+PřF!Q37+FI!Q37+PdF!Q37+FSpS!Q37+ESF!Q37)/1000</f>
        <v>0</v>
      </c>
      <c r="T37" s="47"/>
      <c r="U37" s="336"/>
    </row>
    <row r="38" spans="1:21" s="14" customFormat="1">
      <c r="A38" s="11"/>
      <c r="B38" s="19" t="s">
        <v>153</v>
      </c>
      <c r="C38" s="19"/>
      <c r="D38" s="19"/>
      <c r="E38" s="233">
        <v>36</v>
      </c>
      <c r="F38" s="69">
        <f>LF!O38/1000</f>
        <v>0</v>
      </c>
      <c r="G38" s="114">
        <f>FF!O38/1000</f>
        <v>0</v>
      </c>
      <c r="H38" s="114">
        <f>PrF!O38/1000</f>
        <v>0</v>
      </c>
      <c r="I38" s="114">
        <f>FSS!O38/1000</f>
        <v>0</v>
      </c>
      <c r="J38" s="114">
        <f>PřF!O38/1000</f>
        <v>0</v>
      </c>
      <c r="K38" s="114">
        <f>FI!O38/1000</f>
        <v>0</v>
      </c>
      <c r="L38" s="114">
        <f>PdF!O38/1000</f>
        <v>0</v>
      </c>
      <c r="M38" s="114">
        <f>FSpS!O38/1000</f>
        <v>0</v>
      </c>
      <c r="N38" s="114">
        <f>ESF!O38/1000</f>
        <v>0</v>
      </c>
      <c r="O38" s="422">
        <f t="shared" si="4"/>
        <v>0</v>
      </c>
      <c r="P38" s="436"/>
      <c r="Q38" s="71">
        <f>'fak plan'!O38</f>
        <v>423060.39799999999</v>
      </c>
      <c r="R38" s="71">
        <f>LF!R38/1000+FF!R38/1000+PrF!R38/1000+FSS!R38/1000+PřF!R38/1000+FI!R38/1000+PdF!R38/1000+FSpS!R38/1000+ESF!R38/1000</f>
        <v>433.55878312999999</v>
      </c>
      <c r="S38" s="71">
        <f>(LF!Q38+FF!Q38+PrF!Q38+FSS!Q38+PřF!Q38+FI!Q38+PdF!Q38+FSpS!Q38+ESF!Q38)/1000</f>
        <v>0</v>
      </c>
      <c r="T38" s="47"/>
      <c r="U38" s="336"/>
    </row>
    <row r="39" spans="1:21" s="14" customFormat="1">
      <c r="A39" s="11"/>
      <c r="B39" s="19" t="s">
        <v>55</v>
      </c>
      <c r="C39" s="19"/>
      <c r="D39" s="19"/>
      <c r="E39" s="233">
        <v>37</v>
      </c>
      <c r="F39" s="69">
        <f>LF!O39/1000</f>
        <v>0</v>
      </c>
      <c r="G39" s="114">
        <f>FF!O39/1000</f>
        <v>0</v>
      </c>
      <c r="H39" s="114">
        <f>PrF!O39/1000</f>
        <v>0</v>
      </c>
      <c r="I39" s="114">
        <f>FSS!O39/1000</f>
        <v>0</v>
      </c>
      <c r="J39" s="114">
        <f>PřF!O39/1000</f>
        <v>0</v>
      </c>
      <c r="K39" s="114">
        <f>FI!O39/1000</f>
        <v>0</v>
      </c>
      <c r="L39" s="114">
        <f>PdF!O39/1000</f>
        <v>0</v>
      </c>
      <c r="M39" s="114">
        <f>FSpS!O39/1000</f>
        <v>0</v>
      </c>
      <c r="N39" s="114">
        <f>ESF!O39/1000</f>
        <v>0</v>
      </c>
      <c r="O39" s="422">
        <f t="shared" si="4"/>
        <v>0</v>
      </c>
      <c r="P39" s="436"/>
      <c r="Q39" s="71">
        <f>'fak plan'!O39</f>
        <v>0</v>
      </c>
      <c r="R39" s="71">
        <f>LF!R39/1000+FF!R39/1000+PrF!R39/1000+FSS!R39/1000+PřF!R39/1000+FI!R39/1000+PdF!R39/1000+FSpS!R39/1000+ESF!R39/1000</f>
        <v>11.305238469999999</v>
      </c>
      <c r="S39" s="71">
        <f>(LF!Q39+FF!Q39+PrF!Q39+FSS!Q39+PřF!Q39+FI!Q39+PdF!Q39+FSpS!Q39+ESF!Q39)/1000</f>
        <v>0</v>
      </c>
      <c r="T39" s="47"/>
      <c r="U39" s="336"/>
    </row>
    <row r="40" spans="1:21" s="14" customFormat="1">
      <c r="A40" s="11"/>
      <c r="B40" s="19" t="s">
        <v>56</v>
      </c>
      <c r="C40" s="19"/>
      <c r="D40" s="19"/>
      <c r="E40" s="233">
        <v>38</v>
      </c>
      <c r="F40" s="69">
        <f>LF!O40/1000</f>
        <v>0</v>
      </c>
      <c r="G40" s="114">
        <f>FF!O40/1000</f>
        <v>0</v>
      </c>
      <c r="H40" s="114">
        <f>PrF!O40/1000</f>
        <v>0</v>
      </c>
      <c r="I40" s="114">
        <f>FSS!O40/1000</f>
        <v>0</v>
      </c>
      <c r="J40" s="114">
        <f>PřF!O40/1000</f>
        <v>0</v>
      </c>
      <c r="K40" s="114">
        <f>FI!O40/1000</f>
        <v>0</v>
      </c>
      <c r="L40" s="114">
        <f>PdF!O40/1000</f>
        <v>0</v>
      </c>
      <c r="M40" s="114">
        <f>FSpS!O40/1000</f>
        <v>0</v>
      </c>
      <c r="N40" s="114">
        <f>ESF!O40/1000</f>
        <v>0</v>
      </c>
      <c r="O40" s="422">
        <f t="shared" si="4"/>
        <v>0</v>
      </c>
      <c r="P40" s="436"/>
      <c r="Q40" s="71">
        <f>'fak plan'!O40</f>
        <v>484844.4</v>
      </c>
      <c r="R40" s="71">
        <f>LF!R40/1000+FF!R40/1000+PrF!R40/1000+FSS!R40/1000+PřF!R40/1000+FI!R40/1000+PdF!R40/1000+FSpS!R40/1000+ESF!R40/1000</f>
        <v>446.00275963999991</v>
      </c>
      <c r="S40" s="71">
        <f>(LF!Q40+FF!Q40+PrF!Q40+FSS!Q40+PřF!Q40+FI!Q40+PdF!Q40+FSpS!Q40+ESF!Q40)/1000</f>
        <v>0</v>
      </c>
      <c r="T40" s="47"/>
      <c r="U40" s="336"/>
    </row>
    <row r="41" spans="1:21" s="14" customFormat="1">
      <c r="A41" s="11"/>
      <c r="B41" s="19" t="s">
        <v>161</v>
      </c>
      <c r="C41" s="19"/>
      <c r="D41" s="19"/>
      <c r="E41" s="233">
        <v>39</v>
      </c>
      <c r="F41" s="69">
        <f>LF!O41/1000</f>
        <v>0</v>
      </c>
      <c r="G41" s="114">
        <f>FF!O41/1000</f>
        <v>0</v>
      </c>
      <c r="H41" s="114">
        <f>PrF!O41/1000</f>
        <v>0</v>
      </c>
      <c r="I41" s="114">
        <f>FSS!O41/1000</f>
        <v>0</v>
      </c>
      <c r="J41" s="114">
        <f>PřF!O41/1000</f>
        <v>0</v>
      </c>
      <c r="K41" s="114">
        <f>FI!O41/1000</f>
        <v>0</v>
      </c>
      <c r="L41" s="114">
        <f>PdF!O41/1000</f>
        <v>0</v>
      </c>
      <c r="M41" s="114">
        <f>FSpS!O41/1000</f>
        <v>0</v>
      </c>
      <c r="N41" s="114">
        <f>ESF!O41/1000</f>
        <v>0</v>
      </c>
      <c r="O41" s="422">
        <f t="shared" si="4"/>
        <v>0</v>
      </c>
      <c r="P41" s="436"/>
      <c r="Q41" s="71">
        <f>'fak plan'!O41</f>
        <v>130732.70600000001</v>
      </c>
      <c r="R41" s="71">
        <f>LF!R41/1000+FF!R41/1000+PrF!R41/1000+FSS!R41/1000+PřF!R41/1000+FI!R41/1000+PdF!R41/1000+FSpS!R41/1000+ESF!R41/1000</f>
        <v>191.26353776999997</v>
      </c>
      <c r="S41" s="71">
        <f>(LF!Q41+FF!Q41+PrF!Q41+FSS!Q41+PřF!Q41+FI!Q41+PdF!Q41+FSpS!Q41+ESF!Q41)/1000</f>
        <v>0</v>
      </c>
      <c r="T41" s="47"/>
      <c r="U41" s="336"/>
    </row>
    <row r="42" spans="1:21" s="14" customFormat="1">
      <c r="A42" s="11"/>
      <c r="B42" s="19" t="s">
        <v>57</v>
      </c>
      <c r="C42" s="19"/>
      <c r="D42" s="19"/>
      <c r="E42" s="233">
        <v>40</v>
      </c>
      <c r="F42" s="69">
        <f>LF!O42/1000</f>
        <v>0</v>
      </c>
      <c r="G42" s="114">
        <f>FF!O42/1000</f>
        <v>0</v>
      </c>
      <c r="H42" s="114">
        <f>PrF!O42/1000</f>
        <v>0</v>
      </c>
      <c r="I42" s="114">
        <f>FSS!O42/1000</f>
        <v>0</v>
      </c>
      <c r="J42" s="114">
        <f>PřF!O42/1000</f>
        <v>0</v>
      </c>
      <c r="K42" s="114">
        <f>FI!O42/1000</f>
        <v>0</v>
      </c>
      <c r="L42" s="114">
        <f>PdF!O42/1000</f>
        <v>0</v>
      </c>
      <c r="M42" s="114">
        <f>FSpS!O42/1000</f>
        <v>0</v>
      </c>
      <c r="N42" s="114">
        <f>ESF!O42/1000</f>
        <v>0</v>
      </c>
      <c r="O42" s="422">
        <f t="shared" si="4"/>
        <v>0</v>
      </c>
      <c r="P42" s="436"/>
      <c r="Q42" s="71">
        <f>'fak plan'!O42</f>
        <v>52187.430999999997</v>
      </c>
      <c r="R42" s="71">
        <f>LF!R42/1000+FF!R42/1000+PrF!R42/1000+FSS!R42/1000+PřF!R42/1000+FI!R42/1000+PdF!R42/1000+FSpS!R42/1000+ESF!R42/1000</f>
        <v>54.087866919999996</v>
      </c>
      <c r="S42" s="71">
        <f>(LF!Q42+FF!Q42+PrF!Q42+FSS!Q42+PřF!Q42+FI!Q42+PdF!Q42+FSpS!Q42+ESF!Q42)/1000</f>
        <v>0</v>
      </c>
      <c r="T42" s="47"/>
      <c r="U42" s="336"/>
    </row>
    <row r="43" spans="1:21" s="14" customFormat="1">
      <c r="A43" s="11"/>
      <c r="B43" s="19" t="s">
        <v>58</v>
      </c>
      <c r="C43" s="19"/>
      <c r="D43" s="19"/>
      <c r="E43" s="233">
        <v>41</v>
      </c>
      <c r="F43" s="69">
        <f>LF!O43/1000</f>
        <v>0</v>
      </c>
      <c r="G43" s="114">
        <f>FF!O43/1000</f>
        <v>0</v>
      </c>
      <c r="H43" s="114">
        <f>PrF!O43/1000</f>
        <v>0</v>
      </c>
      <c r="I43" s="114">
        <f>FSS!O43/1000</f>
        <v>0</v>
      </c>
      <c r="J43" s="114">
        <f>PřF!O43/1000</f>
        <v>0</v>
      </c>
      <c r="K43" s="114">
        <f>FI!O43/1000</f>
        <v>0</v>
      </c>
      <c r="L43" s="114">
        <f>PdF!O43/1000</f>
        <v>0</v>
      </c>
      <c r="M43" s="114">
        <f>FSpS!O43/1000</f>
        <v>0</v>
      </c>
      <c r="N43" s="114">
        <f>ESF!O43/1000</f>
        <v>0</v>
      </c>
      <c r="O43" s="422">
        <f t="shared" si="4"/>
        <v>0</v>
      </c>
      <c r="P43" s="436"/>
      <c r="Q43" s="71">
        <f>'fak plan'!O43</f>
        <v>464150.96500000003</v>
      </c>
      <c r="R43" s="71">
        <f>LF!R43/1000+FF!R43/1000+PrF!R43/1000+FSS!R43/1000+PřF!R43/1000+FI!R43/1000+PdF!R43/1000+FSpS!R43/1000+ESF!R43/1000</f>
        <v>471.32805325000004</v>
      </c>
      <c r="S43" s="71">
        <f>(LF!Q43+FF!Q43+PrF!Q43+FSS!Q43+PřF!Q43+FI!Q43+PdF!Q43+FSpS!Q43+ESF!Q43)/1000</f>
        <v>0</v>
      </c>
      <c r="T43" s="47"/>
      <c r="U43" s="336"/>
    </row>
    <row r="44" spans="1:21" s="14" customFormat="1">
      <c r="A44" s="11"/>
      <c r="B44" s="19" t="s">
        <v>59</v>
      </c>
      <c r="C44" s="19"/>
      <c r="D44" s="19"/>
      <c r="E44" s="233">
        <v>42</v>
      </c>
      <c r="F44" s="69">
        <f>LF!O44/1000</f>
        <v>0</v>
      </c>
      <c r="G44" s="114">
        <f>FF!O44/1000</f>
        <v>0</v>
      </c>
      <c r="H44" s="114">
        <f>PrF!O44/1000</f>
        <v>0</v>
      </c>
      <c r="I44" s="114">
        <f>FSS!O44/1000</f>
        <v>0</v>
      </c>
      <c r="J44" s="114">
        <f>PřF!O44/1000</f>
        <v>0</v>
      </c>
      <c r="K44" s="114">
        <f>FI!O44/1000</f>
        <v>0</v>
      </c>
      <c r="L44" s="114">
        <f>PdF!O44/1000</f>
        <v>0</v>
      </c>
      <c r="M44" s="114">
        <f>FSpS!O44/1000</f>
        <v>0</v>
      </c>
      <c r="N44" s="114">
        <f>ESF!O44/1000</f>
        <v>0</v>
      </c>
      <c r="O44" s="422">
        <f t="shared" si="4"/>
        <v>0</v>
      </c>
      <c r="P44" s="436"/>
      <c r="Q44" s="71">
        <f>'fak plan'!O44</f>
        <v>169128</v>
      </c>
      <c r="R44" s="71">
        <f>LF!R44/1000+FF!R44/1000+PrF!R44/1000+FSS!R44/1000+PřF!R44/1000+FI!R44/1000+PdF!R44/1000+FSpS!R44/1000+ESF!R44/1000</f>
        <v>170.77744756000001</v>
      </c>
      <c r="S44" s="71">
        <f>(LF!Q44+FF!Q44+PrF!Q44+FSS!Q44+PřF!Q44+FI!Q44+PdF!Q44+FSpS!Q44+ESF!Q44)/1000</f>
        <v>0</v>
      </c>
      <c r="T44" s="47"/>
      <c r="U44" s="336"/>
    </row>
    <row r="45" spans="1:21" s="14" customFormat="1">
      <c r="A45" s="24"/>
      <c r="B45" s="25" t="s">
        <v>47</v>
      </c>
      <c r="C45" s="25"/>
      <c r="D45" s="25"/>
      <c r="E45" s="234">
        <v>43</v>
      </c>
      <c r="F45" s="127">
        <f>LF!O45/1000</f>
        <v>0</v>
      </c>
      <c r="G45" s="155">
        <f>FF!O45/1000</f>
        <v>0</v>
      </c>
      <c r="H45" s="155">
        <f>PrF!O45/1000</f>
        <v>0</v>
      </c>
      <c r="I45" s="155">
        <f>FSS!O45/1000</f>
        <v>0</v>
      </c>
      <c r="J45" s="155">
        <f>PřF!O45/1000</f>
        <v>0</v>
      </c>
      <c r="K45" s="155">
        <f>FI!O45/1000</f>
        <v>0</v>
      </c>
      <c r="L45" s="155">
        <f>PdF!O45/1000</f>
        <v>0</v>
      </c>
      <c r="M45" s="155">
        <f>FSpS!O45/1000</f>
        <v>0</v>
      </c>
      <c r="N45" s="155">
        <f>ESF!O45/1000</f>
        <v>0</v>
      </c>
      <c r="O45" s="733">
        <f t="shared" si="4"/>
        <v>0</v>
      </c>
      <c r="P45" s="438"/>
      <c r="Q45" s="75">
        <f>'fak plan'!O45</f>
        <v>37750</v>
      </c>
      <c r="R45" s="75">
        <f>LF!R45/1000+FF!R45/1000+PrF!R45/1000+FSS!R45/1000+PřF!R45/1000+FI!R45/1000+PdF!R45/1000+FSpS!R45/1000+ESF!R45/1000</f>
        <v>44.541908480000004</v>
      </c>
      <c r="S45" s="75">
        <f>(LF!Q45+FF!Q45+PrF!Q45+FSS!Q45+PřF!Q45+FI!Q45+PdF!Q45+FSpS!Q45+ESF!Q45)/1000</f>
        <v>0</v>
      </c>
      <c r="T45" s="47"/>
      <c r="U45" s="336"/>
    </row>
    <row r="46" spans="1:21" s="14" customFormat="1" ht="14" thickBot="1">
      <c r="A46" s="27" t="s">
        <v>60</v>
      </c>
      <c r="B46" s="28"/>
      <c r="C46" s="28"/>
      <c r="D46" s="28"/>
      <c r="E46" s="232">
        <v>44</v>
      </c>
      <c r="F46" s="77">
        <f t="shared" ref="F46:O46" si="5">F29+F34+F38+F43+F44+F45-F4-F27</f>
        <v>0</v>
      </c>
      <c r="G46" s="156">
        <f t="shared" si="5"/>
        <v>0</v>
      </c>
      <c r="H46" s="156">
        <f t="shared" si="5"/>
        <v>0</v>
      </c>
      <c r="I46" s="156">
        <f t="shared" si="5"/>
        <v>0</v>
      </c>
      <c r="J46" s="156">
        <f t="shared" si="5"/>
        <v>0</v>
      </c>
      <c r="K46" s="156">
        <f t="shared" si="5"/>
        <v>0</v>
      </c>
      <c r="L46" s="156">
        <f t="shared" si="5"/>
        <v>0</v>
      </c>
      <c r="M46" s="156">
        <f t="shared" si="5"/>
        <v>0</v>
      </c>
      <c r="N46" s="156">
        <f t="shared" si="5"/>
        <v>0</v>
      </c>
      <c r="O46" s="734">
        <f t="shared" si="5"/>
        <v>0</v>
      </c>
      <c r="P46" s="140">
        <f>P29+P34+P38+P43+P44+P45+-P4-P27</f>
        <v>0</v>
      </c>
      <c r="Q46" s="67">
        <f>(LF!O46+FF!O46+PrF!O46+FSS!O46+PřF!O46+FI!O46+PdF!O46+FSpS!O46+ESF!O46)/1000</f>
        <v>0</v>
      </c>
      <c r="R46" s="67">
        <f>LF!R46/1000+FF!R46/1000+PrF!R46/1000+FSS!R46/1000+PřF!R46/1000+FI!R46/1000+PdF!R46/1000+FSpS!R46/1000+ESF!R46/1000</f>
        <v>142.5855988000001</v>
      </c>
      <c r="S46" s="418">
        <f>(LF!Q46+FF!Q46+PrF!Q46+FSS!Q46+PřF!Q46+FI!Q46+PdF!Q46+FSpS!Q46+ESF!Q46)/1000</f>
        <v>0</v>
      </c>
      <c r="T46" s="47"/>
      <c r="U46" s="336"/>
    </row>
    <row r="47" spans="1:21" ht="14" thickBot="1">
      <c r="A47" s="22" t="s">
        <v>61</v>
      </c>
      <c r="B47" s="23"/>
      <c r="C47" s="23"/>
      <c r="D47" s="23"/>
      <c r="E47" s="229">
        <v>45</v>
      </c>
      <c r="F47" s="166">
        <f t="shared" ref="F47:S47" si="6">F28-F3</f>
        <v>0</v>
      </c>
      <c r="G47" s="151">
        <f t="shared" si="6"/>
        <v>0</v>
      </c>
      <c r="H47" s="151">
        <f t="shared" si="6"/>
        <v>0</v>
      </c>
      <c r="I47" s="151">
        <f t="shared" si="6"/>
        <v>0</v>
      </c>
      <c r="J47" s="154">
        <f t="shared" si="6"/>
        <v>0</v>
      </c>
      <c r="K47" s="154">
        <f t="shared" si="6"/>
        <v>0</v>
      </c>
      <c r="L47" s="154">
        <f t="shared" si="6"/>
        <v>0</v>
      </c>
      <c r="M47" s="154">
        <f t="shared" si="6"/>
        <v>0</v>
      </c>
      <c r="N47" s="151">
        <f t="shared" si="6"/>
        <v>0</v>
      </c>
      <c r="O47" s="133">
        <f t="shared" si="6"/>
        <v>0</v>
      </c>
      <c r="P47" s="222">
        <f t="shared" si="6"/>
        <v>0</v>
      </c>
      <c r="Q47" s="53">
        <f t="shared" si="6"/>
        <v>16485.820999999531</v>
      </c>
      <c r="R47" s="53">
        <f t="shared" si="6"/>
        <v>50.591475419999369</v>
      </c>
      <c r="S47" s="53">
        <f t="shared" si="6"/>
        <v>0</v>
      </c>
    </row>
    <row r="48" spans="1:21" ht="10.5" customHeight="1">
      <c r="A48" s="29"/>
      <c r="B48" s="29"/>
      <c r="C48" s="29"/>
      <c r="D48" s="29"/>
      <c r="E48" s="30"/>
    </row>
    <row r="49" spans="1:21" ht="13.5" customHeight="1">
      <c r="A49" s="29"/>
      <c r="B49" s="29"/>
      <c r="C49" s="29"/>
      <c r="D49" s="29" t="s">
        <v>147</v>
      </c>
      <c r="E49" s="30"/>
      <c r="F49" s="452">
        <f>LF!O49/1000</f>
        <v>0</v>
      </c>
      <c r="G49" s="452">
        <f>FF!O49/1000</f>
        <v>0</v>
      </c>
      <c r="H49" s="452" t="e">
        <f>PrF!#REF!/1000</f>
        <v>#REF!</v>
      </c>
      <c r="I49" s="452">
        <f>FSS!O49/1000</f>
        <v>0</v>
      </c>
      <c r="J49" s="452">
        <f>PřF!O49/1000</f>
        <v>0</v>
      </c>
      <c r="K49" s="452" t="e">
        <f>FI!#REF!/1000</f>
        <v>#REF!</v>
      </c>
      <c r="L49" s="452">
        <f>PdF!O49/1000</f>
        <v>0</v>
      </c>
      <c r="M49" s="452">
        <f>FSpS!O49/1000</f>
        <v>0</v>
      </c>
      <c r="N49" s="452">
        <f>ESF!O49/1000</f>
        <v>0</v>
      </c>
      <c r="O49" s="452">
        <f>fak!O49/1000</f>
        <v>0</v>
      </c>
      <c r="R49" s="457">
        <f>fak!R49/1000</f>
        <v>0</v>
      </c>
    </row>
    <row r="50" spans="1:21" ht="8.25" customHeight="1">
      <c r="A50" s="29"/>
      <c r="B50" s="29"/>
      <c r="C50" s="29"/>
      <c r="D50" s="29"/>
      <c r="E50" s="30"/>
    </row>
    <row r="51" spans="1:21" s="29" customFormat="1" ht="13.5" customHeight="1">
      <c r="A51" s="1327" t="s">
        <v>148</v>
      </c>
      <c r="B51" s="1328"/>
      <c r="C51" s="1328"/>
      <c r="D51" s="1328"/>
      <c r="E51" s="30"/>
      <c r="F51" s="274" t="e">
        <f>LF!#REF!/1000</f>
        <v>#REF!</v>
      </c>
      <c r="G51" s="274" t="e">
        <f>FF!#REF!/1000</f>
        <v>#REF!</v>
      </c>
      <c r="H51" s="274" t="e">
        <f>PrF!#REF!/1000</f>
        <v>#REF!</v>
      </c>
      <c r="I51" s="274" t="e">
        <f>FSS!#REF!/1000</f>
        <v>#REF!</v>
      </c>
      <c r="J51" s="275" t="e">
        <f>PřF!#REF!/1000</f>
        <v>#REF!</v>
      </c>
      <c r="K51" s="275" t="e">
        <f>FI!#REF!/1000</f>
        <v>#REF!</v>
      </c>
      <c r="L51" s="275" t="e">
        <f>PdF!#REF!/1000</f>
        <v>#REF!</v>
      </c>
      <c r="M51" s="275" t="e">
        <f>FSpS!#REF!/1000</f>
        <v>#REF!</v>
      </c>
      <c r="N51" s="275" t="e">
        <f>ESF!#REF!/1000</f>
        <v>#REF!</v>
      </c>
      <c r="O51" s="426" t="e">
        <f>fak!#REF!/1000</f>
        <v>#REF!</v>
      </c>
      <c r="Q51" s="193"/>
      <c r="R51" s="193"/>
      <c r="S51" s="338"/>
      <c r="T51" s="47"/>
      <c r="U51" s="338"/>
    </row>
  </sheetData>
  <mergeCells count="4">
    <mergeCell ref="A1:D1"/>
    <mergeCell ref="C2:D2"/>
    <mergeCell ref="A51:D51"/>
    <mergeCell ref="T1:T2"/>
  </mergeCells>
  <phoneticPr fontId="0" type="noConversion"/>
  <conditionalFormatting sqref="F46:N47">
    <cfRule type="cellIs" dxfId="3" priority="1" stopIfTrue="1" operator="lessThan">
      <formula>0</formula>
    </cfRule>
  </conditionalFormatting>
  <printOptions horizontalCentered="1" verticalCentered="1"/>
  <pageMargins left="0.31496062992125984" right="0.27559055118110237" top="0.69" bottom="0.35433070866141736" header="0.19685039370078741" footer="0.27559055118110237"/>
  <pageSetup paperSize="9" scale="86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AC50"/>
  <sheetViews>
    <sheetView showGridLines="0" workbookViewId="0">
      <pane ySplit="3" topLeftCell="A22" activePane="bottomLeft" state="frozen"/>
      <selection activeCell="D55" sqref="D55"/>
      <selection pane="bottomLeft" activeCell="F8" sqref="F8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9" width="7.28515625" style="34" customWidth="1"/>
    <col min="10" max="10" width="9" style="34" customWidth="1"/>
    <col min="11" max="14" width="7.28515625" style="34" customWidth="1"/>
    <col min="15" max="15" width="8.85546875" style="34" customWidth="1"/>
    <col min="16" max="16" width="5.140625" hidden="1" customWidth="1"/>
    <col min="17" max="17" width="8.140625" style="34" customWidth="1"/>
    <col min="18" max="18" width="6.85546875" style="34" customWidth="1"/>
    <col min="19" max="19" width="6.140625" style="34" customWidth="1"/>
    <col min="20" max="21" width="5.5703125" style="34" customWidth="1"/>
    <col min="22" max="22" width="6.5703125" style="34" customWidth="1"/>
    <col min="23" max="23" width="6.7109375" style="34" customWidth="1"/>
    <col min="24" max="24" width="10.28515625" style="34" hidden="1" customWidth="1"/>
    <col min="25" max="25" width="9.140625" style="47" customWidth="1"/>
    <col min="26" max="26" width="9.28515625" style="34" customWidth="1"/>
    <col min="27" max="27" width="6.5703125" style="335" customWidth="1"/>
  </cols>
  <sheetData>
    <row r="1" spans="1:29" ht="15.75" customHeight="1">
      <c r="A1" s="1319" t="s">
        <v>199</v>
      </c>
      <c r="B1" s="1320"/>
      <c r="C1" s="1320"/>
      <c r="D1" s="1321"/>
      <c r="E1" s="227"/>
      <c r="F1" s="203" t="s">
        <v>95</v>
      </c>
      <c r="G1" s="149" t="s">
        <v>107</v>
      </c>
      <c r="H1" s="149" t="s">
        <v>108</v>
      </c>
      <c r="I1" s="149" t="s">
        <v>109</v>
      </c>
      <c r="J1" s="149" t="s">
        <v>96</v>
      </c>
      <c r="K1" s="149" t="s">
        <v>110</v>
      </c>
      <c r="L1" s="149" t="s">
        <v>111</v>
      </c>
      <c r="M1" s="149" t="s">
        <v>112</v>
      </c>
      <c r="N1" s="149" t="s">
        <v>113</v>
      </c>
      <c r="O1" s="42" t="s">
        <v>7</v>
      </c>
      <c r="P1" s="220" t="s">
        <v>1</v>
      </c>
      <c r="Q1" s="41" t="s">
        <v>2</v>
      </c>
      <c r="R1" s="1322" t="s">
        <v>3</v>
      </c>
      <c r="S1" s="1323"/>
      <c r="T1" s="1323"/>
      <c r="U1" s="1323"/>
      <c r="V1" s="1323"/>
      <c r="W1" s="1324"/>
      <c r="X1" s="42" t="s">
        <v>4</v>
      </c>
      <c r="Y1" s="805" t="s">
        <v>4</v>
      </c>
    </row>
    <row r="2" spans="1:29" s="7" customFormat="1" ht="14" thickBot="1">
      <c r="A2" s="240" t="s">
        <v>122</v>
      </c>
      <c r="B2" s="4"/>
      <c r="C2" s="1325" t="s">
        <v>116</v>
      </c>
      <c r="D2" s="1326"/>
      <c r="E2" s="228" t="s">
        <v>5</v>
      </c>
      <c r="F2" s="44">
        <v>11</v>
      </c>
      <c r="G2" s="150">
        <v>21</v>
      </c>
      <c r="H2" s="150">
        <v>22</v>
      </c>
      <c r="I2" s="150">
        <v>23</v>
      </c>
      <c r="J2" s="150">
        <v>31</v>
      </c>
      <c r="K2" s="150">
        <v>33</v>
      </c>
      <c r="L2" s="150">
        <v>41</v>
      </c>
      <c r="M2" s="150">
        <v>51</v>
      </c>
      <c r="N2" s="150">
        <v>56</v>
      </c>
      <c r="O2" s="46" t="s">
        <v>106</v>
      </c>
      <c r="P2" s="221" t="s">
        <v>7</v>
      </c>
      <c r="Q2" s="43" t="s">
        <v>8</v>
      </c>
      <c r="R2" s="44" t="s">
        <v>9</v>
      </c>
      <c r="S2" s="45" t="s">
        <v>10</v>
      </c>
      <c r="T2" s="45" t="s">
        <v>11</v>
      </c>
      <c r="U2" s="1229" t="s">
        <v>204</v>
      </c>
      <c r="V2" s="45" t="s">
        <v>11</v>
      </c>
      <c r="W2" s="45" t="s">
        <v>12</v>
      </c>
      <c r="X2" s="46">
        <v>2011</v>
      </c>
      <c r="Y2" s="992">
        <v>2013</v>
      </c>
      <c r="Z2" s="34"/>
      <c r="AA2" s="335"/>
    </row>
    <row r="3" spans="1:29" ht="14" thickBot="1">
      <c r="A3" s="8" t="s">
        <v>13</v>
      </c>
      <c r="B3" s="9"/>
      <c r="C3" s="9"/>
      <c r="D3" s="9"/>
      <c r="E3" s="229">
        <v>1</v>
      </c>
      <c r="F3" s="166">
        <f t="shared" ref="F3:Y3" si="0">SUM(F5:F27)</f>
        <v>730973</v>
      </c>
      <c r="G3" s="151">
        <f t="shared" si="0"/>
        <v>586656</v>
      </c>
      <c r="H3" s="151">
        <f t="shared" si="0"/>
        <v>212353</v>
      </c>
      <c r="I3" s="151">
        <f t="shared" si="0"/>
        <v>270243</v>
      </c>
      <c r="J3" s="151">
        <f t="shared" si="0"/>
        <v>1091117</v>
      </c>
      <c r="K3" s="151">
        <f t="shared" si="0"/>
        <v>279116.36300000001</v>
      </c>
      <c r="L3" s="151">
        <f t="shared" si="0"/>
        <v>309585</v>
      </c>
      <c r="M3" s="151">
        <f t="shared" si="0"/>
        <v>137951</v>
      </c>
      <c r="N3" s="151">
        <f t="shared" si="0"/>
        <v>203245</v>
      </c>
      <c r="O3" s="85">
        <f t="shared" si="0"/>
        <v>3821239.3629999999</v>
      </c>
      <c r="P3" s="222">
        <f t="shared" si="0"/>
        <v>0</v>
      </c>
      <c r="Q3" s="51">
        <f t="shared" si="0"/>
        <v>3612168.4219999998</v>
      </c>
      <c r="R3" s="52">
        <f t="shared" si="0"/>
        <v>90760</v>
      </c>
      <c r="S3" s="52">
        <f t="shared" si="0"/>
        <v>43733.940999999992</v>
      </c>
      <c r="T3" s="52">
        <f t="shared" si="0"/>
        <v>3275</v>
      </c>
      <c r="U3" s="52">
        <f>SUM(U5:U27)</f>
        <v>0</v>
      </c>
      <c r="V3" s="52">
        <f>SUM(V5:V27)</f>
        <v>18386</v>
      </c>
      <c r="W3" s="51">
        <f t="shared" si="0"/>
        <v>52916</v>
      </c>
      <c r="X3" s="53">
        <f t="shared" si="0"/>
        <v>0</v>
      </c>
      <c r="Y3" s="489">
        <f t="shared" si="0"/>
        <v>3918552.6717399997</v>
      </c>
      <c r="Z3" s="198"/>
      <c r="AA3" s="844"/>
      <c r="AB3" s="198"/>
      <c r="AC3" s="198"/>
    </row>
    <row r="4" spans="1:29" s="14" customFormat="1">
      <c r="A4" s="11" t="s">
        <v>14</v>
      </c>
      <c r="B4" s="12" t="s">
        <v>15</v>
      </c>
      <c r="C4" s="12"/>
      <c r="D4" s="12"/>
      <c r="E4" s="230">
        <v>2</v>
      </c>
      <c r="F4" s="54">
        <f t="shared" ref="F4:Y4" si="1">SUM(F5:F15)</f>
        <v>519179</v>
      </c>
      <c r="G4" s="152">
        <f t="shared" si="1"/>
        <v>392306</v>
      </c>
      <c r="H4" s="152">
        <f t="shared" si="1"/>
        <v>163208</v>
      </c>
      <c r="I4" s="152">
        <f t="shared" si="1"/>
        <v>145976</v>
      </c>
      <c r="J4" s="152">
        <f t="shared" si="1"/>
        <v>537627</v>
      </c>
      <c r="K4" s="152">
        <f t="shared" si="1"/>
        <v>149211.535</v>
      </c>
      <c r="L4" s="152">
        <f t="shared" si="1"/>
        <v>243007</v>
      </c>
      <c r="M4" s="152">
        <f t="shared" si="1"/>
        <v>95289</v>
      </c>
      <c r="N4" s="152">
        <f t="shared" si="1"/>
        <v>139002</v>
      </c>
      <c r="O4" s="86">
        <f t="shared" si="1"/>
        <v>2384805.5349999997</v>
      </c>
      <c r="P4" s="138">
        <f t="shared" si="1"/>
        <v>0</v>
      </c>
      <c r="Q4" s="55">
        <f t="shared" si="1"/>
        <v>2213308.1380000003</v>
      </c>
      <c r="R4" s="56">
        <f t="shared" si="1"/>
        <v>90760</v>
      </c>
      <c r="S4" s="56">
        <f t="shared" si="1"/>
        <v>6160.3969999999999</v>
      </c>
      <c r="T4" s="56">
        <f t="shared" si="1"/>
        <v>3275</v>
      </c>
      <c r="U4" s="56">
        <f>SUM(U5:U15)</f>
        <v>0</v>
      </c>
      <c r="V4" s="56">
        <f>SUM(V5:V15)</f>
        <v>18386</v>
      </c>
      <c r="W4" s="55">
        <f t="shared" si="1"/>
        <v>52916</v>
      </c>
      <c r="X4" s="57">
        <f t="shared" si="1"/>
        <v>0</v>
      </c>
      <c r="Y4" s="807">
        <f t="shared" si="1"/>
        <v>2329244.6447499995</v>
      </c>
      <c r="Z4" s="198"/>
      <c r="AA4" s="844"/>
    </row>
    <row r="5" spans="1:29" s="40" customFormat="1">
      <c r="A5" s="36"/>
      <c r="B5" s="37"/>
      <c r="C5" s="37" t="s">
        <v>16</v>
      </c>
      <c r="D5" s="38" t="s">
        <v>17</v>
      </c>
      <c r="E5" s="231">
        <v>3</v>
      </c>
      <c r="F5" s="179">
        <f>LF!F5</f>
        <v>247552</v>
      </c>
      <c r="G5" s="153">
        <f>FF!F5</f>
        <v>202810</v>
      </c>
      <c r="H5" s="153">
        <f>PrF!F5</f>
        <v>83000</v>
      </c>
      <c r="I5" s="153">
        <f>FSS!F5</f>
        <v>86657</v>
      </c>
      <c r="J5" s="153">
        <f>PřF!F5</f>
        <v>230000</v>
      </c>
      <c r="K5" s="153">
        <f>FI!F5</f>
        <v>71639</v>
      </c>
      <c r="L5" s="153">
        <f>PdF!F5</f>
        <v>130000</v>
      </c>
      <c r="M5" s="153">
        <f>FSpS!F5</f>
        <v>37917</v>
      </c>
      <c r="N5" s="153">
        <f>ESF!F5</f>
        <v>70000</v>
      </c>
      <c r="O5" s="125">
        <f t="shared" ref="O5:O27" si="2">SUM(F5:N5)</f>
        <v>1159575</v>
      </c>
      <c r="P5" s="223"/>
      <c r="Q5" s="179">
        <f>LF!G5+FF!G5+PrF!G5+FSS!G5+PřF!G5+FI!G5+PdF!G5+FSpS!G5+ESF!G5</f>
        <v>1146466</v>
      </c>
      <c r="R5" s="96">
        <f>LF!H5+FF!H5+PrF!H5+FSS!H5+PřF!H5+FI!H5+PdF!H5+FSpS!H5+ESF!H5</f>
        <v>11120</v>
      </c>
      <c r="S5" s="96">
        <f>LF!I5+FF!I5+PrF!I5+FSS!I5+PřF!I5+FI!I5+PdF!I5+FSpS!I5+ESF!I5</f>
        <v>1989</v>
      </c>
      <c r="T5" s="96">
        <f>LF!J5+FF!J5+PrF!J5+FSS!J5+PřF!J5+FI!J5+PdF!J5+FSpS!J5+ESF!J5</f>
        <v>0</v>
      </c>
      <c r="U5" s="96">
        <f>LF!K5+FF!K5+PrF!K5+FSS!K5+PřF!K5+FI!K5+PdF!K5+FSpS!K5+ESF!K5</f>
        <v>0</v>
      </c>
      <c r="V5" s="96">
        <f>LF!L5+FF!L5+PrF!L5+FSS!L5+PřF!L5+FI!L5+PdF!L5+FSpS!L5+ESF!L5</f>
        <v>0</v>
      </c>
      <c r="W5" s="124">
        <f>LF!M5+FF!M5+PrF!M5+FSS!M5+PřF!M5+FI!M5+PdF!M5+FSpS!M5+ESF!M5</f>
        <v>0</v>
      </c>
      <c r="X5" s="125">
        <f>(LF!O5+FF!O5+PrF!O5+FSS!O5+PřF!O5+FI!O5+PdF!O5+FSpS!O5+ESF!O5)/1000</f>
        <v>0</v>
      </c>
      <c r="Y5" s="728">
        <f>fak!R5</f>
        <v>1149743.01464</v>
      </c>
      <c r="Z5" s="198"/>
      <c r="AA5" s="844"/>
    </row>
    <row r="6" spans="1:29" s="40" customFormat="1">
      <c r="A6" s="36"/>
      <c r="B6" s="37"/>
      <c r="C6" s="37"/>
      <c r="D6" s="38" t="s">
        <v>18</v>
      </c>
      <c r="E6" s="231">
        <v>4</v>
      </c>
      <c r="F6" s="179">
        <f>LF!F6</f>
        <v>10050</v>
      </c>
      <c r="G6" s="153">
        <f>FF!F6</f>
        <v>11383</v>
      </c>
      <c r="H6" s="153">
        <f>PrF!F6</f>
        <v>2700</v>
      </c>
      <c r="I6" s="153">
        <f>FSS!F6</f>
        <v>2850</v>
      </c>
      <c r="J6" s="153">
        <f>PřF!F6</f>
        <v>8000</v>
      </c>
      <c r="K6" s="153">
        <f>FI!F6</f>
        <v>4327</v>
      </c>
      <c r="L6" s="153">
        <f>PdF!F6</f>
        <v>6500</v>
      </c>
      <c r="M6" s="153">
        <f>FSpS!F6</f>
        <v>3458</v>
      </c>
      <c r="N6" s="153">
        <f>ESF!F6</f>
        <v>2400</v>
      </c>
      <c r="O6" s="125">
        <f t="shared" si="2"/>
        <v>51668</v>
      </c>
      <c r="P6" s="223"/>
      <c r="Q6" s="179">
        <f>LF!G6+FF!G6+PrF!G6+FSS!G6+PřF!G6+FI!G6+PdF!G6+FSpS!G6+ESF!G6</f>
        <v>49018</v>
      </c>
      <c r="R6" s="96">
        <f>LF!H6+FF!H6+PrF!H6+FSS!H6+PřF!H6+FI!H6+PdF!H6+FSpS!H6+ESF!H6</f>
        <v>142</v>
      </c>
      <c r="S6" s="96">
        <f>LF!I6+FF!I6+PrF!I6+FSS!I6+PřF!I6+FI!I6+PdF!I6+FSpS!I6+ESF!I6</f>
        <v>100</v>
      </c>
      <c r="T6" s="96">
        <f>LF!J6+FF!J6+PrF!J6+FSS!J6+PřF!J6+FI!J6+PdF!J6+FSpS!J6+ESF!J6</f>
        <v>2408</v>
      </c>
      <c r="U6" s="96">
        <f>LF!K6+FF!K6+PrF!K6+FSS!K6+PřF!K6+FI!K6+PdF!K6+FSpS!K6+ESF!K6</f>
        <v>0</v>
      </c>
      <c r="V6" s="96">
        <f>LF!L6+FF!L6+PrF!L6+FSS!L6+PřF!L6+FI!L6+PdF!L6+FSpS!L6+ESF!L6</f>
        <v>0</v>
      </c>
      <c r="W6" s="124">
        <f>LF!M6+FF!M6+PrF!M6+FSS!M6+PřF!M6+FI!M6+PdF!M6+FSpS!M6+ESF!M6</f>
        <v>0</v>
      </c>
      <c r="X6" s="125">
        <f>(LF!O6+FF!O6+PrF!O6+FSS!O6+PřF!O6+FI!O6+PdF!O6+FSpS!O6+ESF!O6)/1000</f>
        <v>0</v>
      </c>
      <c r="Y6" s="728">
        <f>fak!R6</f>
        <v>48936.500359999991</v>
      </c>
      <c r="Z6" s="198"/>
      <c r="AA6" s="844"/>
    </row>
    <row r="7" spans="1:29" s="40" customFormat="1">
      <c r="A7" s="36"/>
      <c r="B7" s="37"/>
      <c r="C7" s="37"/>
      <c r="D7" s="38" t="s">
        <v>19</v>
      </c>
      <c r="E7" s="231">
        <v>5</v>
      </c>
      <c r="F7" s="179">
        <f>LF!F7</f>
        <v>86643</v>
      </c>
      <c r="G7" s="153">
        <f>FF!F7</f>
        <v>71882</v>
      </c>
      <c r="H7" s="153">
        <f>PrF!F7</f>
        <v>28220</v>
      </c>
      <c r="I7" s="153">
        <f>FSS!F7</f>
        <v>31329</v>
      </c>
      <c r="J7" s="153">
        <f>PřF!F7</f>
        <v>80500</v>
      </c>
      <c r="K7" s="153">
        <f>FI!F7</f>
        <v>21977.83</v>
      </c>
      <c r="L7" s="153">
        <f>PdF!F7</f>
        <v>45500</v>
      </c>
      <c r="M7" s="153">
        <f>FSpS!F7</f>
        <v>13525</v>
      </c>
      <c r="N7" s="153">
        <f>ESF!F7</f>
        <v>24600</v>
      </c>
      <c r="O7" s="125">
        <f t="shared" si="2"/>
        <v>404176.83</v>
      </c>
      <c r="P7" s="223"/>
      <c r="Q7" s="179">
        <f>LF!G7+FF!G7+PrF!G7+FSS!G7+PřF!G7+FI!G7+PdF!G7+FSpS!G7+ESF!G7</f>
        <v>396870.83</v>
      </c>
      <c r="R7" s="96">
        <f>LF!H7+FF!H7+PrF!H7+FSS!H7+PřF!H7+FI!H7+PdF!H7+FSpS!H7+ESF!H7</f>
        <v>3942</v>
      </c>
      <c r="S7" s="96">
        <f>LF!I7+FF!I7+PrF!I7+FSS!I7+PřF!I7+FI!I7+PdF!I7+FSpS!I7+ESF!I7</f>
        <v>697</v>
      </c>
      <c r="T7" s="96">
        <f>LF!J7+FF!J7+PrF!J7+FSS!J7+PřF!J7+FI!J7+PdF!J7+FSpS!J7+ESF!J7</f>
        <v>867</v>
      </c>
      <c r="U7" s="96">
        <f>LF!K7+FF!K7+PrF!K7+FSS!K7+PřF!K7+FI!K7+PdF!K7+FSpS!K7+ESF!K7</f>
        <v>0</v>
      </c>
      <c r="V7" s="96">
        <f>LF!L7+FF!L7+PrF!L7+FSS!L7+PřF!L7+FI!L7+PdF!L7+FSpS!L7+ESF!L7</f>
        <v>1800</v>
      </c>
      <c r="W7" s="124">
        <f>LF!M7+FF!M7+PrF!M7+FSS!M7+PřF!M7+FI!M7+PdF!M7+FSpS!M7+ESF!M7</f>
        <v>0</v>
      </c>
      <c r="X7" s="125">
        <f>(LF!O7+FF!O7+PrF!O7+FSS!O7+PřF!O7+FI!O7+PdF!O7+FSpS!O7+ESF!O7)/1000</f>
        <v>0</v>
      </c>
      <c r="Y7" s="728">
        <f>fak!R7</f>
        <v>394701.58928999992</v>
      </c>
      <c r="Z7" s="198"/>
      <c r="AA7" s="844"/>
    </row>
    <row r="8" spans="1:29" s="40" customFormat="1">
      <c r="A8" s="36"/>
      <c r="B8" s="37"/>
      <c r="C8" s="37"/>
      <c r="D8" s="38" t="s">
        <v>20</v>
      </c>
      <c r="E8" s="231">
        <v>6</v>
      </c>
      <c r="F8" s="179">
        <f>LF!F8</f>
        <v>29849</v>
      </c>
      <c r="G8" s="153">
        <f>FF!F8</f>
        <v>11468</v>
      </c>
      <c r="H8" s="153">
        <f>PrF!F8</f>
        <v>4800</v>
      </c>
      <c r="I8" s="153">
        <f>FSS!F8</f>
        <v>3470</v>
      </c>
      <c r="J8" s="153">
        <f>PřF!F8</f>
        <v>41000</v>
      </c>
      <c r="K8" s="153">
        <f>FI!F8</f>
        <v>7500</v>
      </c>
      <c r="L8" s="153">
        <f>PdF!F8</f>
        <v>7000</v>
      </c>
      <c r="M8" s="153">
        <f>FSpS!F8</f>
        <v>8094</v>
      </c>
      <c r="N8" s="153">
        <f>ESF!F8</f>
        <v>2200</v>
      </c>
      <c r="O8" s="125">
        <f t="shared" si="2"/>
        <v>115381</v>
      </c>
      <c r="P8" s="223"/>
      <c r="Q8" s="179">
        <f>LF!G8+FF!G8+PrF!G8+FSS!G8+PřF!G8+FI!G8+PdF!G8+FSpS!G8+ESF!G8</f>
        <v>85177</v>
      </c>
      <c r="R8" s="96">
        <f>LF!H8+FF!H8+PrF!H8+FSS!H8+PřF!H8+FI!H8+PdF!H8+FSpS!H8+ESF!H8</f>
        <v>30204</v>
      </c>
      <c r="S8" s="96">
        <f>LF!I8+FF!I8+PrF!I8+FSS!I8+PřF!I8+FI!I8+PdF!I8+FSpS!I8+ESF!I8</f>
        <v>0</v>
      </c>
      <c r="T8" s="96">
        <f>LF!J8+FF!J8+PrF!J8+FSS!J8+PřF!J8+FI!J8+PdF!J8+FSpS!J8+ESF!J8</f>
        <v>0</v>
      </c>
      <c r="U8" s="96">
        <f>LF!K8+FF!K8+PrF!K8+FSS!K8+PřF!K8+FI!K8+PdF!K8+FSpS!K8+ESF!K8</f>
        <v>0</v>
      </c>
      <c r="V8" s="96">
        <f>LF!L8+FF!L8+PrF!L8+FSS!L8+PřF!L8+FI!L8+PdF!L8+FSpS!L8+ESF!L8</f>
        <v>0</v>
      </c>
      <c r="W8" s="124">
        <f>LF!M8+FF!M8+PrF!M8+FSS!M8+PřF!M8+FI!M8+PdF!M8+FSpS!M8+ESF!M8</f>
        <v>0</v>
      </c>
      <c r="X8" s="125">
        <f>(LF!O8+FF!O8+PrF!O8+FSS!O8+PřF!O8+FI!O8+PdF!O8+FSpS!O8+ESF!O8)/1000</f>
        <v>0</v>
      </c>
      <c r="Y8" s="728">
        <f>fak!R8</f>
        <v>98378.848970000006</v>
      </c>
      <c r="Z8" s="198"/>
      <c r="AA8" s="844"/>
    </row>
    <row r="9" spans="1:29" s="40" customFormat="1">
      <c r="A9" s="36"/>
      <c r="B9" s="37"/>
      <c r="C9" s="37"/>
      <c r="D9" s="38" t="s">
        <v>21</v>
      </c>
      <c r="E9" s="231">
        <v>7</v>
      </c>
      <c r="F9" s="179">
        <f>LF!F9</f>
        <v>14496</v>
      </c>
      <c r="G9" s="153">
        <f>FF!F9</f>
        <v>4094</v>
      </c>
      <c r="H9" s="153">
        <f>PrF!F9</f>
        <v>1500</v>
      </c>
      <c r="I9" s="153">
        <f>FSS!F9</f>
        <v>1000</v>
      </c>
      <c r="J9" s="153">
        <f>PřF!F9</f>
        <v>9000</v>
      </c>
      <c r="K9" s="153">
        <f>FI!F9</f>
        <v>2000</v>
      </c>
      <c r="L9" s="153">
        <f>PdF!F9</f>
        <v>1500</v>
      </c>
      <c r="M9" s="153">
        <f>FSpS!F9</f>
        <v>1718</v>
      </c>
      <c r="N9" s="153">
        <f>ESF!F9</f>
        <v>2000</v>
      </c>
      <c r="O9" s="125">
        <f t="shared" si="2"/>
        <v>37308</v>
      </c>
      <c r="P9" s="223"/>
      <c r="Q9" s="179">
        <f>LF!G9+FF!G9+PrF!G9+FSS!G9+PřF!G9+FI!G9+PdF!G9+FSpS!G9+ESF!G9</f>
        <v>29629</v>
      </c>
      <c r="R9" s="96">
        <f>LF!H9+FF!H9+PrF!H9+FSS!H9+PřF!H9+FI!H9+PdF!H9+FSpS!H9+ESF!H9</f>
        <v>7638</v>
      </c>
      <c r="S9" s="96">
        <f>LF!I9+FF!I9+PrF!I9+FSS!I9+PřF!I9+FI!I9+PdF!I9+FSpS!I9+ESF!I9</f>
        <v>41</v>
      </c>
      <c r="T9" s="96">
        <f>LF!J9+FF!J9+PrF!J9+FSS!J9+PřF!J9+FI!J9+PdF!J9+FSpS!J9+ESF!J9</f>
        <v>0</v>
      </c>
      <c r="U9" s="96">
        <f>LF!K9+FF!K9+PrF!K9+FSS!K9+PřF!K9+FI!K9+PdF!K9+FSpS!K9+ESF!K9</f>
        <v>0</v>
      </c>
      <c r="V9" s="96">
        <f>LF!L9+FF!L9+PrF!L9+FSS!L9+PřF!L9+FI!L9+PdF!L9+FSpS!L9+ESF!L9</f>
        <v>0</v>
      </c>
      <c r="W9" s="124">
        <f>LF!M9+FF!M9+PrF!M9+FSS!M9+PřF!M9+FI!M9+PdF!M9+FSpS!M9+ESF!M9</f>
        <v>0</v>
      </c>
      <c r="X9" s="125">
        <f>(LF!O9+FF!O9+PrF!O9+FSS!O9+PřF!O9+FI!O9+PdF!O9+FSpS!O9+ESF!O9)/1000</f>
        <v>0</v>
      </c>
      <c r="Y9" s="728">
        <f>fak!R9</f>
        <v>35054.776340000004</v>
      </c>
      <c r="Z9" s="198"/>
      <c r="AA9" s="844"/>
    </row>
    <row r="10" spans="1:29" s="40" customFormat="1">
      <c r="A10" s="36"/>
      <c r="B10" s="37"/>
      <c r="C10" s="37"/>
      <c r="D10" s="38" t="s">
        <v>22</v>
      </c>
      <c r="E10" s="231">
        <v>8</v>
      </c>
      <c r="F10" s="179">
        <f>LF!F10</f>
        <v>16295</v>
      </c>
      <c r="G10" s="153">
        <f>FF!F10</f>
        <v>13618</v>
      </c>
      <c r="H10" s="153">
        <f>PrF!F10</f>
        <v>6800</v>
      </c>
      <c r="I10" s="153">
        <f>FSS!F10</f>
        <v>2800</v>
      </c>
      <c r="J10" s="153">
        <f>PřF!F10</f>
        <v>25095</v>
      </c>
      <c r="K10" s="153">
        <f>FI!F10</f>
        <v>5985</v>
      </c>
      <c r="L10" s="153">
        <f>PdF!F10</f>
        <v>6000</v>
      </c>
      <c r="M10" s="153">
        <f>FSpS!F10</f>
        <v>3482</v>
      </c>
      <c r="N10" s="153">
        <f>ESF!F10</f>
        <v>3900</v>
      </c>
      <c r="O10" s="125">
        <f t="shared" si="2"/>
        <v>83975</v>
      </c>
      <c r="P10" s="223"/>
      <c r="Q10" s="179">
        <f>LF!G10+FF!G10+PrF!G10+FSS!G10+PřF!G10+FI!G10+PdF!G10+FSpS!G10+ESF!G10</f>
        <v>79854</v>
      </c>
      <c r="R10" s="96">
        <f>LF!H10+FF!H10+PrF!H10+FSS!H10+PřF!H10+FI!H10+PdF!H10+FSpS!H10+ESF!H10</f>
        <v>3775</v>
      </c>
      <c r="S10" s="96">
        <f>LF!I10+FF!I10+PrF!I10+FSS!I10+PřF!I10+FI!I10+PdF!I10+FSpS!I10+ESF!I10</f>
        <v>346</v>
      </c>
      <c r="T10" s="96">
        <f>LF!J10+FF!J10+PrF!J10+FSS!J10+PřF!J10+FI!J10+PdF!J10+FSpS!J10+ESF!J10</f>
        <v>0</v>
      </c>
      <c r="U10" s="96">
        <f>LF!K10+FF!K10+PrF!K10+FSS!K10+PřF!K10+FI!K10+PdF!K10+FSpS!K10+ESF!K10</f>
        <v>0</v>
      </c>
      <c r="V10" s="96">
        <f>LF!L10+FF!L10+PrF!L10+FSS!L10+PřF!L10+FI!L10+PdF!L10+FSpS!L10+ESF!L10</f>
        <v>0</v>
      </c>
      <c r="W10" s="124">
        <f>LF!M10+FF!M10+PrF!M10+FSS!M10+PřF!M10+FI!M10+PdF!M10+FSpS!M10+ESF!M10</f>
        <v>0</v>
      </c>
      <c r="X10" s="125">
        <f>(LF!O10+FF!O10+PrF!O10+FSS!O10+PřF!O10+FI!O10+PdF!O10+FSpS!O10+ESF!O10)/1000</f>
        <v>0</v>
      </c>
      <c r="Y10" s="728">
        <f>fak!R10</f>
        <v>85847.030600000013</v>
      </c>
      <c r="Z10" s="198"/>
      <c r="AA10" s="844"/>
    </row>
    <row r="11" spans="1:29" s="40" customFormat="1">
      <c r="A11" s="36"/>
      <c r="B11" s="37"/>
      <c r="C11" s="37"/>
      <c r="D11" s="38" t="s">
        <v>23</v>
      </c>
      <c r="E11" s="231">
        <v>9</v>
      </c>
      <c r="F11" s="179">
        <f>LF!F11</f>
        <v>20552</v>
      </c>
      <c r="G11" s="153">
        <f>FF!F11</f>
        <v>24906</v>
      </c>
      <c r="H11" s="153">
        <f>PrF!F11</f>
        <v>8300</v>
      </c>
      <c r="I11" s="153">
        <f>FSS!F11</f>
        <v>3500</v>
      </c>
      <c r="J11" s="153">
        <f>PřF!F11</f>
        <v>18100</v>
      </c>
      <c r="K11" s="153">
        <f>FI!F11</f>
        <v>13258.42</v>
      </c>
      <c r="L11" s="153">
        <f>PdF!F11</f>
        <v>16000</v>
      </c>
      <c r="M11" s="153">
        <f>FSpS!F11</f>
        <v>6980</v>
      </c>
      <c r="N11" s="153">
        <f>ESF!F11</f>
        <v>7500</v>
      </c>
      <c r="O11" s="125">
        <f t="shared" si="2"/>
        <v>119096.42</v>
      </c>
      <c r="P11" s="223"/>
      <c r="Q11" s="179">
        <f>LF!G11+FF!G11+PrF!G11+FSS!G11+PřF!G11+FI!G11+PdF!G11+FSpS!G11+ESF!G11</f>
        <v>107900.961</v>
      </c>
      <c r="R11" s="96">
        <f>LF!H11+FF!H11+PrF!H11+FSS!H11+PřF!H11+FI!H11+PdF!H11+FSpS!H11+ESF!H11</f>
        <v>8875</v>
      </c>
      <c r="S11" s="96">
        <f>LF!I11+FF!I11+PrF!I11+FSS!I11+PřF!I11+FI!I11+PdF!I11+FSpS!I11+ESF!I11</f>
        <v>2220.4589999999998</v>
      </c>
      <c r="T11" s="96">
        <f>LF!J11+FF!J11+PrF!J11+FSS!J11+PřF!J11+FI!J11+PdF!J11+FSpS!J11+ESF!J11</f>
        <v>0</v>
      </c>
      <c r="U11" s="96">
        <f>LF!K11+FF!K11+PrF!K11+FSS!K11+PřF!K11+FI!K11+PdF!K11+FSpS!K11+ESF!K11</f>
        <v>0</v>
      </c>
      <c r="V11" s="96">
        <f>LF!L11+FF!L11+PrF!L11+FSS!L11+PřF!L11+FI!L11+PdF!L11+FSpS!L11+ESF!L11</f>
        <v>100</v>
      </c>
      <c r="W11" s="124">
        <f>LF!M11+FF!M11+PrF!M11+FSS!M11+PřF!M11+FI!M11+PdF!M11+FSpS!M11+ESF!M11</f>
        <v>0</v>
      </c>
      <c r="X11" s="125">
        <f>(LF!O11+FF!O11+PrF!O11+FSS!O11+PřF!O11+FI!O11+PdF!O11+FSpS!O11+ESF!O11)/1000</f>
        <v>0</v>
      </c>
      <c r="Y11" s="728">
        <f>fak!R11</f>
        <v>117556.74803999999</v>
      </c>
      <c r="Z11" s="198"/>
      <c r="AA11" s="844"/>
    </row>
    <row r="12" spans="1:29" s="40" customFormat="1">
      <c r="A12" s="36"/>
      <c r="B12" s="37"/>
      <c r="C12" s="37"/>
      <c r="D12" s="38" t="s">
        <v>24</v>
      </c>
      <c r="E12" s="231">
        <v>10</v>
      </c>
      <c r="F12" s="179">
        <f>LF!F12</f>
        <v>1717</v>
      </c>
      <c r="G12" s="153">
        <f>FF!F12</f>
        <v>2843</v>
      </c>
      <c r="H12" s="153">
        <f>PrF!F12</f>
        <v>1000</v>
      </c>
      <c r="I12" s="153">
        <f>FSS!F12</f>
        <v>900</v>
      </c>
      <c r="J12" s="153">
        <f>PřF!F12</f>
        <v>10000</v>
      </c>
      <c r="K12" s="153">
        <f>FI!F12</f>
        <v>1822.289</v>
      </c>
      <c r="L12" s="153">
        <f>PdF!F12</f>
        <v>2000</v>
      </c>
      <c r="M12" s="153">
        <f>FSpS!F12</f>
        <v>1291</v>
      </c>
      <c r="N12" s="153">
        <f>ESF!F12</f>
        <v>750</v>
      </c>
      <c r="O12" s="125">
        <f t="shared" si="2"/>
        <v>22323.289000000001</v>
      </c>
      <c r="P12" s="223"/>
      <c r="Q12" s="179">
        <f>LF!G12+FF!G12+PrF!G12+FSS!G12+PřF!G12+FI!G12+PdF!G12+FSpS!G12+ESF!G12</f>
        <v>21781.289000000001</v>
      </c>
      <c r="R12" s="96">
        <f>LF!H12+FF!H12+PrF!H12+FSS!H12+PřF!H12+FI!H12+PdF!H12+FSpS!H12+ESF!H12</f>
        <v>42</v>
      </c>
      <c r="S12" s="96">
        <f>LF!I12+FF!I12+PrF!I12+FSS!I12+PřF!I12+FI!I12+PdF!I12+FSpS!I12+ESF!I12</f>
        <v>500</v>
      </c>
      <c r="T12" s="96">
        <f>LF!J12+FF!J12+PrF!J12+FSS!J12+PřF!J12+FI!J12+PdF!J12+FSpS!J12+ESF!J12</f>
        <v>0</v>
      </c>
      <c r="U12" s="96">
        <f>LF!K12+FF!K12+PrF!K12+FSS!K12+PřF!K12+FI!K12+PdF!K12+FSpS!K12+ESF!K12</f>
        <v>0</v>
      </c>
      <c r="V12" s="96">
        <f>LF!L12+FF!L12+PrF!L12+FSS!L12+PřF!L12+FI!L12+PdF!L12+FSpS!L12+ESF!L12</f>
        <v>0</v>
      </c>
      <c r="W12" s="124">
        <f>LF!M12+FF!M12+PrF!M12+FSS!M12+PřF!M12+FI!M12+PdF!M12+FSpS!M12+ESF!M12</f>
        <v>0</v>
      </c>
      <c r="X12" s="125">
        <f>(LF!O12+FF!O12+PrF!O12+FSS!O12+PřF!O12+FI!O12+PdF!O12+FSpS!O12+ESF!O12)/1000</f>
        <v>0</v>
      </c>
      <c r="Y12" s="728">
        <f>fak!R12</f>
        <v>20446.995059999997</v>
      </c>
      <c r="Z12" s="198"/>
      <c r="AA12" s="844"/>
    </row>
    <row r="13" spans="1:29" s="40" customFormat="1">
      <c r="A13" s="36"/>
      <c r="B13" s="37"/>
      <c r="C13" s="37"/>
      <c r="D13" s="38" t="s">
        <v>25</v>
      </c>
      <c r="E13" s="231">
        <v>11</v>
      </c>
      <c r="F13" s="179">
        <f>LF!F13</f>
        <v>49649</v>
      </c>
      <c r="G13" s="153">
        <f>FF!F13</f>
        <v>7342</v>
      </c>
      <c r="H13" s="153">
        <f>PrF!F13</f>
        <v>2558</v>
      </c>
      <c r="I13" s="153">
        <f>FSS!F13</f>
        <v>5500</v>
      </c>
      <c r="J13" s="153">
        <f>PřF!F13</f>
        <v>101632</v>
      </c>
      <c r="K13" s="153">
        <f>FI!F13</f>
        <v>9419</v>
      </c>
      <c r="L13" s="153">
        <f>PdF!F13</f>
        <v>5582</v>
      </c>
      <c r="M13" s="153">
        <f>FSpS!F13</f>
        <v>6455</v>
      </c>
      <c r="N13" s="153">
        <f>ESF!F13</f>
        <v>7600</v>
      </c>
      <c r="O13" s="125">
        <f t="shared" si="2"/>
        <v>195737</v>
      </c>
      <c r="P13" s="223"/>
      <c r="Q13" s="179">
        <f>LF!G13+FF!G13+PrF!G13+FSS!G13+PřF!G13+FI!G13+PdF!G13+FSpS!G13+ESF!G13</f>
        <v>191749</v>
      </c>
      <c r="R13" s="96">
        <f>LF!H13+FF!H13+PrF!H13+FSS!H13+PřF!H13+FI!H13+PdF!H13+FSpS!H13+ESF!H13</f>
        <v>3988</v>
      </c>
      <c r="S13" s="96">
        <f>LF!I13+FF!I13+PrF!I13+FSS!I13+PřF!I13+FI!I13+PdF!I13+FSpS!I13+ESF!I13</f>
        <v>0</v>
      </c>
      <c r="T13" s="96">
        <f>LF!J13+FF!J13+PrF!J13+FSS!J13+PřF!J13+FI!J13+PdF!J13+FSpS!J13+ESF!J13</f>
        <v>0</v>
      </c>
      <c r="U13" s="96">
        <f>LF!K13+FF!K13+PrF!K13+FSS!K13+PřF!K13+FI!K13+PdF!K13+FSpS!K13+ESF!K13</f>
        <v>0</v>
      </c>
      <c r="V13" s="96">
        <f>LF!L13+FF!L13+PrF!L13+FSS!L13+PřF!L13+FI!L13+PdF!L13+FSpS!L13+ESF!L13</f>
        <v>0</v>
      </c>
      <c r="W13" s="124">
        <f>LF!M13+FF!M13+PrF!M13+FSS!M13+PřF!M13+FI!M13+PdF!M13+FSpS!M13+ESF!M13</f>
        <v>0</v>
      </c>
      <c r="X13" s="125">
        <f>(LF!O13+FF!O13+PrF!O13+FSS!O13+PřF!O13+FI!O13+PdF!O13+FSpS!O13+ESF!O13)/1000</f>
        <v>0</v>
      </c>
      <c r="Y13" s="728">
        <f>fak!R13</f>
        <v>195059.51253999997</v>
      </c>
      <c r="Z13" s="198"/>
      <c r="AA13" s="844"/>
    </row>
    <row r="14" spans="1:29" s="40" customFormat="1">
      <c r="A14" s="36"/>
      <c r="B14" s="37"/>
      <c r="C14" s="37"/>
      <c r="D14" s="38" t="s">
        <v>26</v>
      </c>
      <c r="E14" s="231">
        <v>12</v>
      </c>
      <c r="F14" s="179">
        <f>LF!F14</f>
        <v>4245</v>
      </c>
      <c r="G14" s="153">
        <f>FF!F14</f>
        <v>15744</v>
      </c>
      <c r="H14" s="153">
        <f>PrF!F14</f>
        <v>6000</v>
      </c>
      <c r="I14" s="153">
        <f>FSS!F14</f>
        <v>6970</v>
      </c>
      <c r="J14" s="153">
        <f>PřF!F14</f>
        <v>5000</v>
      </c>
      <c r="K14" s="153">
        <f>FI!F14</f>
        <v>7137.5</v>
      </c>
      <c r="L14" s="153">
        <f>PdF!F14</f>
        <v>9000</v>
      </c>
      <c r="M14" s="153">
        <f>FSpS!F14</f>
        <v>1400</v>
      </c>
      <c r="N14" s="153">
        <f>ESF!F14</f>
        <v>8100</v>
      </c>
      <c r="O14" s="125">
        <f t="shared" si="2"/>
        <v>63596.5</v>
      </c>
      <c r="P14" s="223"/>
      <c r="Q14" s="179">
        <f>LF!G14+FF!G14+PrF!G14+FSS!G14+PřF!G14+FI!G14+PdF!G14+FSpS!G14+ESF!G14</f>
        <v>10630.5</v>
      </c>
      <c r="R14" s="96">
        <f>LF!H14+FF!H14+PrF!H14+FSS!H14+PřF!H14+FI!H14+PdF!H14+FSpS!H14+ESF!H14</f>
        <v>0</v>
      </c>
      <c r="S14" s="96">
        <f>LF!I14+FF!I14+PrF!I14+FSS!I14+PřF!I14+FI!I14+PdF!I14+FSpS!I14+ESF!I14</f>
        <v>50</v>
      </c>
      <c r="T14" s="96">
        <f>LF!J14+FF!J14+PrF!J14+FSS!J14+PřF!J14+FI!J14+PdF!J14+FSpS!J14+ESF!J14</f>
        <v>0</v>
      </c>
      <c r="U14" s="96">
        <f>LF!K14+FF!K14+PrF!K14+FSS!K14+PřF!K14+FI!K14+PdF!K14+FSpS!K14+ESF!K14</f>
        <v>0</v>
      </c>
      <c r="V14" s="96">
        <f>LF!L14+FF!L14+PrF!L14+FSS!L14+PřF!L14+FI!L14+PdF!L14+FSpS!L14+ESF!L14</f>
        <v>0</v>
      </c>
      <c r="W14" s="124">
        <f>LF!M14+FF!M14+PrF!M14+FSS!M14+PřF!M14+FI!M14+PdF!M14+FSpS!M14+ESF!M14</f>
        <v>52916</v>
      </c>
      <c r="X14" s="125">
        <f>(LF!O14+FF!O14+PrF!O14+FSS!O14+PřF!O14+FI!O14+PdF!O14+FSpS!O14+ESF!O14)/1000</f>
        <v>0</v>
      </c>
      <c r="Y14" s="728">
        <f>fak!R14</f>
        <v>68206.615850000017</v>
      </c>
      <c r="Z14" s="198"/>
      <c r="AA14" s="844"/>
    </row>
    <row r="15" spans="1:29" s="40" customFormat="1">
      <c r="A15" s="36"/>
      <c r="B15" s="37"/>
      <c r="C15" s="38"/>
      <c r="D15" s="38" t="s">
        <v>27</v>
      </c>
      <c r="E15" s="231">
        <v>13</v>
      </c>
      <c r="F15" s="179">
        <f>LF!F15</f>
        <v>38131</v>
      </c>
      <c r="G15" s="153">
        <f>FF!F15</f>
        <v>26216</v>
      </c>
      <c r="H15" s="153">
        <f>PrF!F15</f>
        <v>18330</v>
      </c>
      <c r="I15" s="153">
        <f>FSS!F15</f>
        <v>1000</v>
      </c>
      <c r="J15" s="153">
        <f>PřF!F15</f>
        <v>9300</v>
      </c>
      <c r="K15" s="153">
        <f>FI!F15</f>
        <v>4145.4960000000001</v>
      </c>
      <c r="L15" s="153">
        <f>PdF!F15</f>
        <v>13925</v>
      </c>
      <c r="M15" s="153">
        <f>FSpS!F15</f>
        <v>10969</v>
      </c>
      <c r="N15" s="153">
        <f>ESF!F15</f>
        <v>9952</v>
      </c>
      <c r="O15" s="125">
        <f t="shared" si="2"/>
        <v>131968.49599999998</v>
      </c>
      <c r="P15" s="223"/>
      <c r="Q15" s="179">
        <f>LF!G15+FF!G15+PrF!G15+FSS!G15+PřF!G15+FI!G15+PdF!G15+FSpS!G15+ESF!G15</f>
        <v>94231.558000000005</v>
      </c>
      <c r="R15" s="96">
        <f>LF!H15+FF!H15+PrF!H15+FSS!H15+PřF!H15+FI!H15+PdF!H15+FSpS!H15+ESF!H15</f>
        <v>21034</v>
      </c>
      <c r="S15" s="96">
        <f>LF!I15+FF!I15+PrF!I15+FSS!I15+PřF!I15+FI!I15+PdF!I15+FSpS!I15+ESF!I15</f>
        <v>216.93799999999999</v>
      </c>
      <c r="T15" s="96">
        <f>LF!J15+FF!J15+PrF!J15+FSS!J15+PřF!J15+FI!J15+PdF!J15+FSpS!J15+ESF!J15</f>
        <v>0</v>
      </c>
      <c r="U15" s="96">
        <f>LF!K15+FF!K15+PrF!K15+FSS!K15+PřF!K15+FI!K15+PdF!K15+FSpS!K15+ESF!K15</f>
        <v>0</v>
      </c>
      <c r="V15" s="96">
        <f>LF!L15+FF!L15+PrF!L15+FSS!L15+PřF!L15+FI!L15+PdF!L15+FSpS!L15+ESF!L15</f>
        <v>16486</v>
      </c>
      <c r="W15" s="124">
        <f>LF!M15+FF!M15+PrF!M15+FSS!M15+PřF!M15+FI!M15+PdF!M15+FSpS!M15+ESF!M15</f>
        <v>0</v>
      </c>
      <c r="X15" s="125">
        <f>(LF!O15+FF!O15+PrF!O15+FSS!O15+PřF!O15+FI!O15+PdF!O15+FSpS!O15+ESF!O15)/1000</f>
        <v>0</v>
      </c>
      <c r="Y15" s="728">
        <f>fak!R15</f>
        <v>115313.01306</v>
      </c>
      <c r="Z15" s="198"/>
      <c r="AA15" s="844"/>
    </row>
    <row r="16" spans="1:29" s="14" customFormat="1">
      <c r="A16" s="11"/>
      <c r="B16" s="18" t="s">
        <v>28</v>
      </c>
      <c r="C16" s="16"/>
      <c r="D16" s="16"/>
      <c r="E16" s="232">
        <v>14</v>
      </c>
      <c r="F16" s="69">
        <f>LF!F16</f>
        <v>26370</v>
      </c>
      <c r="G16" s="114">
        <f>FF!F16</f>
        <v>36000</v>
      </c>
      <c r="H16" s="114">
        <f>PrF!F16</f>
        <v>7380</v>
      </c>
      <c r="I16" s="114">
        <f>FSS!F16</f>
        <v>14800</v>
      </c>
      <c r="J16" s="114">
        <f>PřF!F16</f>
        <v>55000</v>
      </c>
      <c r="K16" s="114">
        <f>FI!F16</f>
        <v>7500</v>
      </c>
      <c r="L16" s="114">
        <f>PdF!F16</f>
        <v>6500</v>
      </c>
      <c r="M16" s="114">
        <f>FSpS!F16</f>
        <v>4500</v>
      </c>
      <c r="N16" s="114">
        <f>ESF!F16</f>
        <v>4500</v>
      </c>
      <c r="O16" s="71">
        <f t="shared" si="2"/>
        <v>162550</v>
      </c>
      <c r="P16" s="224"/>
      <c r="Q16" s="179">
        <f>LF!G16+FF!G16+PrF!G16+FSS!G16+PřF!G16+FI!G16+PdF!G16+FSpS!G16+ESF!G16</f>
        <v>162550</v>
      </c>
      <c r="R16" s="96">
        <f>LF!H16+FF!H16+PrF!H16+FSS!H16+PřF!H16+FI!H16+PdF!H16+FSpS!H16+ESF!H16</f>
        <v>0</v>
      </c>
      <c r="S16" s="96">
        <f>LF!I16+FF!I16+PrF!I16+FSS!I16+PřF!I16+FI!I16+PdF!I16+FSpS!I16+ESF!I16</f>
        <v>0</v>
      </c>
      <c r="T16" s="96">
        <f>LF!J16+FF!J16+PrF!J16+FSS!J16+PřF!J16+FI!J16+PdF!J16+FSpS!J16+ESF!J16</f>
        <v>0</v>
      </c>
      <c r="U16" s="96">
        <f>LF!K16+FF!K16+PrF!K16+FSS!K16+PřF!K16+FI!K16+PdF!K16+FSpS!K16+ESF!K16</f>
        <v>0</v>
      </c>
      <c r="V16" s="96">
        <f>LF!L16+FF!L16+PrF!L16+FSS!L16+PřF!L16+FI!L16+PdF!L16+FSpS!L16+ESF!L16</f>
        <v>0</v>
      </c>
      <c r="W16" s="124">
        <f>LF!M16+FF!M16+PrF!M16+FSS!M16+PřF!M16+FI!M16+PdF!M16+FSpS!M16+ESF!M16</f>
        <v>0</v>
      </c>
      <c r="X16" s="71">
        <f>(LF!O16+FF!O16+PrF!O16+FSS!O16+PřF!O16+FI!O16+PdF!O16+FSpS!O16+ESF!O16)/1000</f>
        <v>0</v>
      </c>
      <c r="Y16" s="450">
        <f>fak!R16</f>
        <v>157275</v>
      </c>
      <c r="Z16" s="198"/>
      <c r="AA16" s="844"/>
    </row>
    <row r="17" spans="1:29" s="14" customFormat="1">
      <c r="A17" s="11"/>
      <c r="B17" s="18" t="s">
        <v>30</v>
      </c>
      <c r="C17" s="16"/>
      <c r="D17" s="16"/>
      <c r="E17" s="232">
        <v>15</v>
      </c>
      <c r="F17" s="69">
        <f>LF!F17</f>
        <v>350</v>
      </c>
      <c r="G17" s="114">
        <f>FF!F17</f>
        <v>5050</v>
      </c>
      <c r="H17" s="114">
        <f>PrF!F17</f>
        <v>50</v>
      </c>
      <c r="I17" s="114">
        <f>FSS!F17</f>
        <v>848</v>
      </c>
      <c r="J17" s="114">
        <f>PřF!F17</f>
        <v>1000</v>
      </c>
      <c r="K17" s="114">
        <f>FI!F17</f>
        <v>150</v>
      </c>
      <c r="L17" s="114">
        <f>PdF!F17</f>
        <v>16</v>
      </c>
      <c r="M17" s="114">
        <f>FSpS!F17</f>
        <v>35</v>
      </c>
      <c r="N17" s="114">
        <f>ESF!F17</f>
        <v>723</v>
      </c>
      <c r="O17" s="71">
        <f t="shared" si="2"/>
        <v>8222</v>
      </c>
      <c r="P17" s="224"/>
      <c r="Q17" s="179">
        <f>LF!G17+FF!G17+PrF!G17+FSS!G17+PřF!G17+FI!G17+PdF!G17+FSpS!G17+ESF!G17</f>
        <v>8222</v>
      </c>
      <c r="R17" s="96">
        <f>LF!H17+FF!H17+PrF!H17+FSS!H17+PřF!H17+FI!H17+PdF!H17+FSpS!H17+ESF!H17</f>
        <v>0</v>
      </c>
      <c r="S17" s="96">
        <f>LF!I17+FF!I17+PrF!I17+FSS!I17+PřF!I17+FI!I17+PdF!I17+FSpS!I17+ESF!I17</f>
        <v>0</v>
      </c>
      <c r="T17" s="96">
        <f>LF!J17+FF!J17+PrF!J17+FSS!J17+PřF!J17+FI!J17+PdF!J17+FSpS!J17+ESF!J17</f>
        <v>0</v>
      </c>
      <c r="U17" s="96">
        <f>LF!K17+FF!K17+PrF!K17+FSS!K17+PřF!K17+FI!K17+PdF!K17+FSpS!K17+ESF!K17</f>
        <v>0</v>
      </c>
      <c r="V17" s="96">
        <f>LF!L17+FF!L17+PrF!L17+FSS!L17+PřF!L17+FI!L17+PdF!L17+FSpS!L17+ESF!L17</f>
        <v>0</v>
      </c>
      <c r="W17" s="124">
        <f>LF!M17+FF!M17+PrF!M17+FSS!M17+PřF!M17+FI!M17+PdF!M17+FSpS!M17+ESF!M17</f>
        <v>0</v>
      </c>
      <c r="X17" s="71">
        <f>(LF!O17+FF!O17+PrF!O17+FSS!O17+PřF!O17+FI!O17+PdF!O17+FSpS!O17+ESF!O17)/1000</f>
        <v>0</v>
      </c>
      <c r="Y17" s="450">
        <f>fak!R17</f>
        <v>8604.9844000000012</v>
      </c>
      <c r="Z17" s="198"/>
      <c r="AA17" s="844"/>
    </row>
    <row r="18" spans="1:29" s="14" customFormat="1">
      <c r="A18" s="11"/>
      <c r="B18" s="19" t="s">
        <v>32</v>
      </c>
      <c r="C18" s="20"/>
      <c r="D18" s="20"/>
      <c r="E18" s="233">
        <v>16</v>
      </c>
      <c r="F18" s="69">
        <f>LF!F18</f>
        <v>3046</v>
      </c>
      <c r="G18" s="114">
        <f>FF!F18</f>
        <v>4600</v>
      </c>
      <c r="H18" s="114">
        <f>PrF!F18</f>
        <v>900</v>
      </c>
      <c r="I18" s="114">
        <f>FSS!F18</f>
        <v>1000</v>
      </c>
      <c r="J18" s="114">
        <f>PřF!F18</f>
        <v>2466</v>
      </c>
      <c r="K18" s="114">
        <f>FI!F18</f>
        <v>29873.19</v>
      </c>
      <c r="L18" s="114">
        <f>PdF!F18</f>
        <v>2623</v>
      </c>
      <c r="M18" s="114">
        <f>FSpS!F18</f>
        <v>509</v>
      </c>
      <c r="N18" s="114">
        <f>ESF!F18</f>
        <v>876</v>
      </c>
      <c r="O18" s="71">
        <f t="shared" si="2"/>
        <v>45893.19</v>
      </c>
      <c r="P18" s="224"/>
      <c r="Q18" s="179">
        <f>LF!G18+FF!G18+PrF!G18+FSS!G18+PřF!G18+FI!G18+PdF!G18+FSpS!G18+ESF!G18</f>
        <v>45893.19</v>
      </c>
      <c r="R18" s="96">
        <f>LF!H18+FF!H18+PrF!H18+FSS!H18+PřF!H18+FI!H18+PdF!H18+FSpS!H18+ESF!H18</f>
        <v>0</v>
      </c>
      <c r="S18" s="96">
        <f>LF!I18+FF!I18+PrF!I18+FSS!I18+PřF!I18+FI!I18+PdF!I18+FSpS!I18+ESF!I18</f>
        <v>0</v>
      </c>
      <c r="T18" s="96">
        <f>LF!J18+FF!J18+PrF!J18+FSS!J18+PřF!J18+FI!J18+PdF!J18+FSpS!J18+ESF!J18</f>
        <v>0</v>
      </c>
      <c r="U18" s="96">
        <f>LF!K18+FF!K18+PrF!K18+FSS!K18+PřF!K18+FI!K18+PdF!K18+FSpS!K18+ESF!K18</f>
        <v>0</v>
      </c>
      <c r="V18" s="96">
        <f>LF!L18+FF!L18+PrF!L18+FSS!L18+PřF!L18+FI!L18+PdF!L18+FSpS!L18+ESF!L18</f>
        <v>0</v>
      </c>
      <c r="W18" s="124">
        <f>LF!M18+FF!M18+PrF!M18+FSS!M18+PřF!M18+FI!M18+PdF!M18+FSpS!M18+ESF!M18</f>
        <v>0</v>
      </c>
      <c r="X18" s="71">
        <f>(LF!O18+FF!O18+PrF!O18+FSS!O18+PřF!O18+FI!O18+PdF!O18+FSpS!O18+ESF!O18)/1000</f>
        <v>0</v>
      </c>
      <c r="Y18" s="450">
        <f>fak!R18</f>
        <v>42031.49</v>
      </c>
      <c r="Z18" s="198"/>
      <c r="AA18" s="844"/>
    </row>
    <row r="19" spans="1:29" s="14" customFormat="1">
      <c r="A19" s="11"/>
      <c r="B19" s="19" t="s">
        <v>34</v>
      </c>
      <c r="C19" s="20"/>
      <c r="D19" s="20"/>
      <c r="E19" s="233">
        <v>17</v>
      </c>
      <c r="F19" s="69">
        <f>LF!F19</f>
        <v>0</v>
      </c>
      <c r="G19" s="114">
        <f>FF!F19</f>
        <v>0</v>
      </c>
      <c r="H19" s="114">
        <f>PrF!F19</f>
        <v>0</v>
      </c>
      <c r="I19" s="114">
        <f>FSS!F19</f>
        <v>0</v>
      </c>
      <c r="J19" s="114">
        <f>PřF!F19</f>
        <v>0</v>
      </c>
      <c r="K19" s="114">
        <f>FI!F19</f>
        <v>0</v>
      </c>
      <c r="L19" s="114">
        <f>PdF!F19</f>
        <v>0</v>
      </c>
      <c r="M19" s="114">
        <f>FSpS!F19</f>
        <v>772</v>
      </c>
      <c r="N19" s="114">
        <f>ESF!F19</f>
        <v>0</v>
      </c>
      <c r="O19" s="71">
        <f t="shared" si="2"/>
        <v>772</v>
      </c>
      <c r="P19" s="224"/>
      <c r="Q19" s="179">
        <f>LF!G19+FF!G19+PrF!G19+FSS!G19+PřF!G19+FI!G19+PdF!G19+FSpS!G19+ESF!G19</f>
        <v>772</v>
      </c>
      <c r="R19" s="96">
        <f>LF!H19+FF!H19+PrF!H19+FSS!H19+PřF!H19+FI!H19+PdF!H19+FSpS!H19+ESF!H19</f>
        <v>0</v>
      </c>
      <c r="S19" s="96">
        <f>LF!I19+FF!I19+PrF!I19+FSS!I19+PřF!I19+FI!I19+PdF!I19+FSpS!I19+ESF!I19</f>
        <v>0</v>
      </c>
      <c r="T19" s="96">
        <f>LF!J19+FF!J19+PrF!J19+FSS!J19+PřF!J19+FI!J19+PdF!J19+FSpS!J19+ESF!J19</f>
        <v>0</v>
      </c>
      <c r="U19" s="96">
        <f>LF!K19+FF!K19+PrF!K19+FSS!K19+PřF!K19+FI!K19+PdF!K19+FSpS!K19+ESF!K19</f>
        <v>0</v>
      </c>
      <c r="V19" s="96">
        <f>LF!L19+FF!L19+PrF!L19+FSS!L19+PřF!L19+FI!L19+PdF!L19+FSpS!L19+ESF!L19</f>
        <v>0</v>
      </c>
      <c r="W19" s="124">
        <f>LF!M19+FF!M19+PrF!M19+FSS!M19+PřF!M19+FI!M19+PdF!M19+FSpS!M19+ESF!M19</f>
        <v>0</v>
      </c>
      <c r="X19" s="71">
        <f>(LF!O19+FF!O19+PrF!O19+FSS!O19+PřF!O19+FI!O19+PdF!O19+FSpS!O19+ESF!O19)/1000</f>
        <v>0</v>
      </c>
      <c r="Y19" s="450">
        <f>fak!R19</f>
        <v>3427.9806999999996</v>
      </c>
      <c r="Z19" s="198"/>
      <c r="AA19" s="844"/>
    </row>
    <row r="20" spans="1:29" s="14" customFormat="1">
      <c r="A20" s="11"/>
      <c r="B20" s="19" t="s">
        <v>36</v>
      </c>
      <c r="C20" s="19"/>
      <c r="D20" s="19"/>
      <c r="E20" s="233">
        <v>18</v>
      </c>
      <c r="F20" s="69">
        <f>LF!F20</f>
        <v>7363</v>
      </c>
      <c r="G20" s="114">
        <f>FF!F20</f>
        <v>600</v>
      </c>
      <c r="H20" s="114">
        <f>PrF!F20</f>
        <v>0</v>
      </c>
      <c r="I20" s="114">
        <f>FSS!F20</f>
        <v>2386</v>
      </c>
      <c r="J20" s="114">
        <f>PřF!F20</f>
        <v>5000</v>
      </c>
      <c r="K20" s="114">
        <f>FI!F20</f>
        <v>300</v>
      </c>
      <c r="L20" s="114">
        <f>PdF!F20</f>
        <v>8183</v>
      </c>
      <c r="M20" s="114">
        <f>FSpS!F20</f>
        <v>0</v>
      </c>
      <c r="N20" s="114">
        <f>ESF!F20</f>
        <v>10</v>
      </c>
      <c r="O20" s="71">
        <f t="shared" si="2"/>
        <v>23842</v>
      </c>
      <c r="P20" s="224"/>
      <c r="Q20" s="179">
        <f>LF!G20+FF!G20+PrF!G20+FSS!G20+PřF!G20+FI!G20+PdF!G20+FSpS!G20+ESF!G20</f>
        <v>23842</v>
      </c>
      <c r="R20" s="96">
        <f>LF!H20+FF!H20+PrF!H20+FSS!H20+PřF!H20+FI!H20+PdF!H20+FSpS!H20+ESF!H20</f>
        <v>0</v>
      </c>
      <c r="S20" s="96">
        <f>LF!I20+FF!I20+PrF!I20+FSS!I20+PřF!I20+FI!I20+PdF!I20+FSpS!I20+ESF!I20</f>
        <v>0</v>
      </c>
      <c r="T20" s="96">
        <f>LF!J20+FF!J20+PrF!J20+FSS!J20+PřF!J20+FI!J20+PdF!J20+FSpS!J20+ESF!J20</f>
        <v>0</v>
      </c>
      <c r="U20" s="96">
        <f>LF!K20+FF!K20+PrF!K20+FSS!K20+PřF!K20+FI!K20+PdF!K20+FSpS!K20+ESF!K20</f>
        <v>0</v>
      </c>
      <c r="V20" s="96">
        <f>LF!L20+FF!L20+PrF!L20+FSS!L20+PřF!L20+FI!L20+PdF!L20+FSpS!L20+ESF!L20</f>
        <v>0</v>
      </c>
      <c r="W20" s="124">
        <f>LF!M20+FF!M20+PrF!M20+FSS!M20+PřF!M20+FI!M20+PdF!M20+FSpS!M20+ESF!M20</f>
        <v>0</v>
      </c>
      <c r="X20" s="71">
        <f>(LF!O20+FF!O20+PrF!O20+FSS!O20+PřF!O20+FI!O20+PdF!O20+FSpS!O20+ESF!O20)/1000</f>
        <v>0</v>
      </c>
      <c r="Y20" s="450">
        <f>fak!R20</f>
        <v>25544.387899999998</v>
      </c>
      <c r="Z20" s="198"/>
      <c r="AA20" s="844"/>
    </row>
    <row r="21" spans="1:29" s="14" customFormat="1">
      <c r="A21" s="11"/>
      <c r="B21" s="19" t="s">
        <v>158</v>
      </c>
      <c r="C21" s="19"/>
      <c r="D21" s="19"/>
      <c r="E21" s="233">
        <v>19</v>
      </c>
      <c r="F21" s="69">
        <f>LF!F21</f>
        <v>90633</v>
      </c>
      <c r="G21" s="114">
        <f>FF!F21</f>
        <v>89000</v>
      </c>
      <c r="H21" s="114">
        <f>PrF!F21</f>
        <v>23050</v>
      </c>
      <c r="I21" s="114">
        <f>FSS!F21</f>
        <v>59995</v>
      </c>
      <c r="J21" s="114">
        <f>PřF!F21</f>
        <v>95000</v>
      </c>
      <c r="K21" s="114">
        <f>FI!F21</f>
        <v>16618.580999999998</v>
      </c>
      <c r="L21" s="114">
        <f>PdF!F21</f>
        <v>7100</v>
      </c>
      <c r="M21" s="114">
        <f>FSpS!F21</f>
        <v>31386</v>
      </c>
      <c r="N21" s="114">
        <f>ESF!F21</f>
        <v>41335</v>
      </c>
      <c r="O21" s="71">
        <f t="shared" si="2"/>
        <v>454117.58100000001</v>
      </c>
      <c r="P21" s="224"/>
      <c r="Q21" s="179">
        <f>LF!G21+FF!G21+PrF!G21+FSS!G21+PřF!G21+FI!G21+PdF!G21+FSpS!G21+ESF!G21</f>
        <v>454117.58100000001</v>
      </c>
      <c r="R21" s="96">
        <f>LF!H21+FF!H21+PrF!H21+FSS!H21+PřF!H21+FI!H21+PdF!H21+FSpS!H21+ESF!H21</f>
        <v>0</v>
      </c>
      <c r="S21" s="96">
        <f>LF!I21+FF!I21+PrF!I21+FSS!I21+PřF!I21+FI!I21+PdF!I21+FSpS!I21+ESF!I21</f>
        <v>0</v>
      </c>
      <c r="T21" s="96">
        <f>LF!J21+FF!J21+PrF!J21+FSS!J21+PřF!J21+FI!J21+PdF!J21+FSpS!J21+ESF!J21</f>
        <v>0</v>
      </c>
      <c r="U21" s="96">
        <f>LF!K21+FF!K21+PrF!K21+FSS!K21+PřF!K21+FI!K21+PdF!K21+FSpS!K21+ESF!K21</f>
        <v>0</v>
      </c>
      <c r="V21" s="96">
        <f>LF!L21+FF!L21+PrF!L21+FSS!L21+PřF!L21+FI!L21+PdF!L21+FSpS!L21+ESF!L21</f>
        <v>0</v>
      </c>
      <c r="W21" s="124">
        <f>LF!M21+FF!M21+PrF!M21+FSS!M21+PřF!M21+FI!M21+PdF!M21+FSpS!M21+ESF!M21</f>
        <v>0</v>
      </c>
      <c r="X21" s="71">
        <f>(LF!O21+FF!O21+PrF!O21+FSS!O21+PřF!O21+FI!O21+PdF!O21+FSpS!O21+ESF!O21)/1000</f>
        <v>0</v>
      </c>
      <c r="Y21" s="450">
        <f>fak!R21</f>
        <v>562715.84475000005</v>
      </c>
      <c r="Z21" s="198"/>
      <c r="AA21" s="844"/>
    </row>
    <row r="22" spans="1:29" s="14" customFormat="1">
      <c r="A22" s="11"/>
      <c r="B22" s="19" t="s">
        <v>40</v>
      </c>
      <c r="C22" s="19"/>
      <c r="D22" s="19"/>
      <c r="E22" s="233">
        <v>20</v>
      </c>
      <c r="F22" s="69">
        <f>LF!F22</f>
        <v>4388</v>
      </c>
      <c r="G22" s="114">
        <f>FF!F22</f>
        <v>6110</v>
      </c>
      <c r="H22" s="114">
        <f>PrF!F22</f>
        <v>1670</v>
      </c>
      <c r="I22" s="114">
        <f>FSS!F22</f>
        <v>1680</v>
      </c>
      <c r="J22" s="114">
        <f>PřF!F22</f>
        <v>12691</v>
      </c>
      <c r="K22" s="114">
        <f>FI!F22</f>
        <v>3835.5129999999999</v>
      </c>
      <c r="L22" s="114">
        <f>PdF!F22</f>
        <v>4341</v>
      </c>
      <c r="M22" s="114">
        <f>FSpS!F22</f>
        <v>2528</v>
      </c>
      <c r="N22" s="114">
        <f>ESF!F22</f>
        <v>1199</v>
      </c>
      <c r="O22" s="71">
        <f t="shared" si="2"/>
        <v>38442.512999999999</v>
      </c>
      <c r="P22" s="224"/>
      <c r="Q22" s="179">
        <f>LF!G22+FF!G22+PrF!G22+FSS!G22+PřF!G22+FI!G22+PdF!G22+FSpS!G22+ESF!G22</f>
        <v>33612.512999999999</v>
      </c>
      <c r="R22" s="96">
        <f>LF!H22+FF!H22+PrF!H22+FSS!H22+PřF!H22+FI!H22+PdF!H22+FSpS!H22+ESF!H22</f>
        <v>0</v>
      </c>
      <c r="S22" s="96">
        <f>LF!I22+FF!I22+PrF!I22+FSS!I22+PřF!I22+FI!I22+PdF!I22+FSpS!I22+ESF!I22</f>
        <v>4830</v>
      </c>
      <c r="T22" s="96">
        <f>LF!J22+FF!J22+PrF!J22+FSS!J22+PřF!J22+FI!J22+PdF!J22+FSpS!J22+ESF!J22</f>
        <v>0</v>
      </c>
      <c r="U22" s="96">
        <f>LF!K22+FF!K22+PrF!K22+FSS!K22+PřF!K22+FI!K22+PdF!K22+FSpS!K22+ESF!K22</f>
        <v>0</v>
      </c>
      <c r="V22" s="96">
        <f>LF!L22+FF!L22+PrF!L22+FSS!L22+PřF!L22+FI!L22+PdF!L22+FSpS!L22+ESF!L22</f>
        <v>0</v>
      </c>
      <c r="W22" s="124">
        <f>LF!M22+FF!M22+PrF!M22+FSS!M22+PřF!M22+FI!M22+PdF!M22+FSpS!M22+ESF!M22</f>
        <v>0</v>
      </c>
      <c r="X22" s="71">
        <f>(LF!O22+FF!O22+PrF!O22+FSS!O22+PřF!O22+FI!O22+PdF!O22+FSpS!O22+ESF!O22)/1000</f>
        <v>0</v>
      </c>
      <c r="Y22" s="450">
        <f>fak!R22</f>
        <v>51988.048960000007</v>
      </c>
      <c r="Z22" s="198"/>
      <c r="AA22" s="844"/>
    </row>
    <row r="23" spans="1:29" s="14" customFormat="1">
      <c r="A23" s="11"/>
      <c r="B23" s="19" t="s">
        <v>42</v>
      </c>
      <c r="C23" s="19"/>
      <c r="D23" s="19"/>
      <c r="E23" s="233">
        <v>21</v>
      </c>
      <c r="F23" s="69">
        <f>LF!F23</f>
        <v>0</v>
      </c>
      <c r="G23" s="114">
        <f>FF!F23</f>
        <v>0</v>
      </c>
      <c r="H23" s="114">
        <f>PrF!F23</f>
        <v>0</v>
      </c>
      <c r="I23" s="114">
        <f>FSS!F23</f>
        <v>0</v>
      </c>
      <c r="J23" s="114">
        <f>PřF!F23</f>
        <v>0</v>
      </c>
      <c r="K23" s="114">
        <f>FI!F23</f>
        <v>0</v>
      </c>
      <c r="L23" s="114">
        <f>PdF!F23</f>
        <v>0</v>
      </c>
      <c r="M23" s="114">
        <f>FSpS!F23</f>
        <v>0</v>
      </c>
      <c r="N23" s="114">
        <f>ESF!F23</f>
        <v>0</v>
      </c>
      <c r="O23" s="71">
        <f t="shared" si="2"/>
        <v>0</v>
      </c>
      <c r="P23" s="224"/>
      <c r="Q23" s="179">
        <f>LF!G23+FF!G23+PrF!G23+FSS!G23+PřF!G23+FI!G23+PdF!G23+FSpS!G23+ESF!G23</f>
        <v>0</v>
      </c>
      <c r="R23" s="96">
        <f>LF!H23+FF!H23+PrF!H23+FSS!H23+PřF!H23+FI!H23+PdF!H23+FSpS!H23+ESF!H23</f>
        <v>0</v>
      </c>
      <c r="S23" s="96">
        <f>LF!I23+FF!I23+PrF!I23+FSS!I23+PřF!I23+FI!I23+PdF!I23+FSpS!I23+ESF!I23</f>
        <v>0</v>
      </c>
      <c r="T23" s="96">
        <f>LF!J23+FF!J23+PrF!J23+FSS!J23+PřF!J23+FI!J23+PdF!J23+FSpS!J23+ESF!J23</f>
        <v>0</v>
      </c>
      <c r="U23" s="96">
        <f>LF!K23+FF!K23+PrF!K23+FSS!K23+PřF!K23+FI!K23+PdF!K23+FSpS!K23+ESF!K23</f>
        <v>0</v>
      </c>
      <c r="V23" s="96">
        <f>LF!L23+FF!L23+PrF!L23+FSS!L23+PřF!L23+FI!L23+PdF!L23+FSpS!L23+ESF!L23</f>
        <v>0</v>
      </c>
      <c r="W23" s="124">
        <f>LF!M23+FF!M23+PrF!M23+FSS!M23+PřF!M23+FI!M23+PdF!M23+FSpS!M23+ESF!M23</f>
        <v>0</v>
      </c>
      <c r="X23" s="71">
        <f>(LF!O23+FF!O23+PrF!O23+FSS!O23+PřF!O23+FI!O23+PdF!O23+FSpS!O23+ESF!O23)/1000</f>
        <v>0</v>
      </c>
      <c r="Y23" s="450">
        <f>fak!R23</f>
        <v>11305.23847</v>
      </c>
      <c r="Z23" s="198"/>
      <c r="AA23" s="844"/>
    </row>
    <row r="24" spans="1:29" s="14" customFormat="1">
      <c r="A24" s="11"/>
      <c r="B24" s="19" t="s">
        <v>43</v>
      </c>
      <c r="C24" s="19"/>
      <c r="D24" s="19"/>
      <c r="E24" s="233">
        <v>22</v>
      </c>
      <c r="F24" s="69">
        <f>LF!F24</f>
        <v>60895</v>
      </c>
      <c r="G24" s="114">
        <f>FF!F24</f>
        <v>52000</v>
      </c>
      <c r="H24" s="114">
        <f>PrF!F24</f>
        <v>12550</v>
      </c>
      <c r="I24" s="114">
        <f>FSS!F24</f>
        <v>36780</v>
      </c>
      <c r="J24" s="114">
        <f>PřF!F24</f>
        <v>262984</v>
      </c>
      <c r="K24" s="114">
        <f>FI!F24</f>
        <v>34695.406999999999</v>
      </c>
      <c r="L24" s="114">
        <f>PdF!F24</f>
        <v>15722</v>
      </c>
      <c r="M24" s="114">
        <f>FSpS!F24</f>
        <v>2002</v>
      </c>
      <c r="N24" s="114">
        <f>ESF!F24</f>
        <v>7216</v>
      </c>
      <c r="O24" s="71">
        <f t="shared" si="2"/>
        <v>484844.40700000001</v>
      </c>
      <c r="P24" s="224"/>
      <c r="Q24" s="179">
        <f>LF!G24+FF!G24+PrF!G24+FSS!G24+PřF!G24+FI!G24+PdF!G24+FSpS!G24+ESF!G24</f>
        <v>478802</v>
      </c>
      <c r="R24" s="96">
        <f>LF!H24+FF!H24+PrF!H24+FSS!H24+PřF!H24+FI!H24+PdF!H24+FSpS!H24+ESF!H24</f>
        <v>0</v>
      </c>
      <c r="S24" s="96">
        <f>LF!I24+FF!I24+PrF!I24+FSS!I24+PřF!I24+FI!I24+PdF!I24+FSpS!I24+ESF!I24</f>
        <v>6042.4070000000002</v>
      </c>
      <c r="T24" s="96">
        <f>LF!J24+FF!J24+PrF!J24+FSS!J24+PřF!J24+FI!J24+PdF!J24+FSpS!J24+ESF!J24</f>
        <v>0</v>
      </c>
      <c r="U24" s="96">
        <f>LF!K24+FF!K24+PrF!K24+FSS!K24+PřF!K24+FI!K24+PdF!K24+FSpS!K24+ESF!K24</f>
        <v>0</v>
      </c>
      <c r="V24" s="96">
        <f>LF!L24+FF!L24+PrF!L24+FSS!L24+PřF!L24+FI!L24+PdF!L24+FSpS!L24+ESF!L24</f>
        <v>0</v>
      </c>
      <c r="W24" s="124">
        <f>LF!M24+FF!M24+PrF!M24+FSS!M24+PřF!M24+FI!M24+PdF!M24+FSpS!M24+ESF!M24</f>
        <v>0</v>
      </c>
      <c r="X24" s="71">
        <f>(LF!O24+FF!O24+PrF!O24+FSS!O24+PřF!O24+FI!O24+PdF!O24+FSpS!O24+ESF!O24)/1000</f>
        <v>0</v>
      </c>
      <c r="Y24" s="450">
        <f>fak!R24</f>
        <v>446002.75964</v>
      </c>
      <c r="Z24" s="198"/>
      <c r="AA24" s="844"/>
    </row>
    <row r="25" spans="1:29" s="14" customFormat="1">
      <c r="A25" s="11"/>
      <c r="B25" s="19" t="s">
        <v>161</v>
      </c>
      <c r="C25" s="19"/>
      <c r="D25" s="19"/>
      <c r="E25" s="233">
        <v>23</v>
      </c>
      <c r="F25" s="69">
        <f>LF!F25</f>
        <v>6248</v>
      </c>
      <c r="G25" s="114">
        <f>FF!F25</f>
        <v>90</v>
      </c>
      <c r="H25" s="114">
        <f>PrF!F25</f>
        <v>3115</v>
      </c>
      <c r="I25" s="114">
        <f>FSS!F25</f>
        <v>6458</v>
      </c>
      <c r="J25" s="114">
        <f>PřF!F25</f>
        <v>67222</v>
      </c>
      <c r="K25" s="114">
        <f>FI!F25</f>
        <v>22059.705999999998</v>
      </c>
      <c r="L25" s="114">
        <f>PdF!F25</f>
        <v>21693</v>
      </c>
      <c r="M25" s="114">
        <f>FSpS!F25</f>
        <v>500</v>
      </c>
      <c r="N25" s="114">
        <f>ESF!F25</f>
        <v>3347</v>
      </c>
      <c r="O25" s="71">
        <f t="shared" si="2"/>
        <v>130732.70600000001</v>
      </c>
      <c r="P25" s="224"/>
      <c r="Q25" s="179">
        <f>LF!G25+FF!G25+PrF!G25+FSS!G25+PřF!G25+FI!G25+PdF!G25+FSpS!G25+ESF!G25</f>
        <v>104972</v>
      </c>
      <c r="R25" s="96">
        <f>LF!H25+FF!H25+PrF!H25+FSS!H25+PřF!H25+FI!H25+PdF!H25+FSpS!H25+ESF!H25</f>
        <v>0</v>
      </c>
      <c r="S25" s="96">
        <f>LF!I25+FF!I25+PrF!I25+FSS!I25+PřF!I25+FI!I25+PdF!I25+FSpS!I25+ESF!I25</f>
        <v>25760.705999999998</v>
      </c>
      <c r="T25" s="96">
        <f>LF!J25+FF!J25+PrF!J25+FSS!J25+PřF!J25+FI!J25+PdF!J25+FSpS!J25+ESF!J25</f>
        <v>0</v>
      </c>
      <c r="U25" s="96">
        <f>LF!K25+FF!K25+PrF!K25+FSS!K25+PřF!K25+FI!K25+PdF!K25+FSpS!K25+ESF!K25</f>
        <v>0</v>
      </c>
      <c r="V25" s="96">
        <f>LF!L25+FF!L25+PrF!L25+FSS!L25+PřF!L25+FI!L25+PdF!L25+FSpS!L25+ESF!L25</f>
        <v>0</v>
      </c>
      <c r="W25" s="124">
        <f>LF!M25+FF!M25+PrF!M25+FSS!M25+PřF!M25+FI!M25+PdF!M25+FSpS!M25+ESF!M25</f>
        <v>0</v>
      </c>
      <c r="X25" s="71">
        <f>(LF!O25+FF!O25+PrF!O25+FSS!O25+PřF!O25+FI!O25+PdF!O25+FSpS!O25+ESF!O25)/1000</f>
        <v>0</v>
      </c>
      <c r="Y25" s="450">
        <f>fak!R25</f>
        <v>191263.53777</v>
      </c>
      <c r="Z25" s="198"/>
      <c r="AA25" s="844"/>
    </row>
    <row r="26" spans="1:29" s="14" customFormat="1">
      <c r="A26" s="11"/>
      <c r="B26" s="19" t="s">
        <v>45</v>
      </c>
      <c r="C26" s="19"/>
      <c r="D26" s="19"/>
      <c r="E26" s="233">
        <v>24</v>
      </c>
      <c r="F26" s="69">
        <f>LF!F26</f>
        <v>7551</v>
      </c>
      <c r="G26" s="114">
        <f>FF!F26</f>
        <v>850</v>
      </c>
      <c r="H26" s="114">
        <f>PrF!F26</f>
        <v>0</v>
      </c>
      <c r="I26" s="114">
        <f>FSS!F26</f>
        <v>0</v>
      </c>
      <c r="J26" s="114">
        <f>PřF!F26</f>
        <v>28377</v>
      </c>
      <c r="K26" s="114">
        <f>FI!F26</f>
        <v>14872.431</v>
      </c>
      <c r="L26" s="114">
        <f>PdF!F26</f>
        <v>0</v>
      </c>
      <c r="M26" s="114">
        <f>FSpS!F26</f>
        <v>0</v>
      </c>
      <c r="N26" s="114">
        <f>ESF!F26</f>
        <v>537</v>
      </c>
      <c r="O26" s="71">
        <f t="shared" si="2"/>
        <v>52187.430999999997</v>
      </c>
      <c r="P26" s="224"/>
      <c r="Q26" s="179">
        <f>LF!G26+FF!G26+PrF!G26+FSS!G26+PřF!G26+FI!G26+PdF!G26+FSpS!G26+ESF!G26</f>
        <v>51247</v>
      </c>
      <c r="R26" s="96">
        <f>LF!H26+FF!H26+PrF!H26+FSS!H26+PřF!H26+FI!H26+PdF!H26+FSpS!H26+ESF!H26</f>
        <v>0</v>
      </c>
      <c r="S26" s="96">
        <f>LF!I26+FF!I26+PrF!I26+FSS!I26+PřF!I26+FI!I26+PdF!I26+FSpS!I26+ESF!I26</f>
        <v>940.43100000000004</v>
      </c>
      <c r="T26" s="96">
        <f>LF!J26+FF!J26+PrF!J26+FSS!J26+PřF!J26+FI!J26+PdF!J26+FSpS!J26+ESF!J26</f>
        <v>0</v>
      </c>
      <c r="U26" s="96">
        <f>LF!K26+FF!K26+PrF!K26+FSS!K26+PřF!K26+FI!K26+PdF!K26+FSpS!K26+ESF!K26</f>
        <v>0</v>
      </c>
      <c r="V26" s="96">
        <f>LF!L26+FF!L26+PrF!L26+FSS!L26+PřF!L26+FI!L26+PdF!L26+FSpS!L26+ESF!L26</f>
        <v>0</v>
      </c>
      <c r="W26" s="124">
        <f>LF!M26+FF!M26+PrF!M26+FSS!M26+PřF!M26+FI!M26+PdF!M26+FSpS!M26+ESF!M26</f>
        <v>0</v>
      </c>
      <c r="X26" s="71">
        <f>(LF!O26+FF!O26+PrF!O26+FSS!O26+PřF!O26+FI!O26+PdF!O26+FSpS!O26+ESF!O26)/1000</f>
        <v>0</v>
      </c>
      <c r="Y26" s="450">
        <f>fak!R26</f>
        <v>54087.866919999993</v>
      </c>
      <c r="Z26" s="198"/>
      <c r="AA26" s="844"/>
    </row>
    <row r="27" spans="1:29" s="14" customFormat="1" ht="14" thickBot="1">
      <c r="A27" s="11"/>
      <c r="B27" s="18" t="s">
        <v>47</v>
      </c>
      <c r="C27" s="18"/>
      <c r="D27" s="18"/>
      <c r="E27" s="232">
        <v>25</v>
      </c>
      <c r="F27" s="69">
        <f>LF!F27</f>
        <v>4950</v>
      </c>
      <c r="G27" s="114">
        <f>FF!F27</f>
        <v>50</v>
      </c>
      <c r="H27" s="114">
        <f>PrF!F27</f>
        <v>430</v>
      </c>
      <c r="I27" s="114">
        <f>FSS!F27</f>
        <v>320</v>
      </c>
      <c r="J27" s="114">
        <f>PřF!F27</f>
        <v>23750</v>
      </c>
      <c r="K27" s="114">
        <f>FI!F27</f>
        <v>0</v>
      </c>
      <c r="L27" s="114">
        <f>PdF!F27</f>
        <v>400</v>
      </c>
      <c r="M27" s="114">
        <f>FSpS!F27</f>
        <v>430</v>
      </c>
      <c r="N27" s="114">
        <f>ESF!F27</f>
        <v>4500</v>
      </c>
      <c r="O27" s="71">
        <f t="shared" si="2"/>
        <v>34830</v>
      </c>
      <c r="P27" s="224"/>
      <c r="Q27" s="179">
        <f>LF!G27+FF!G27+PrF!G27+FSS!G27+PřF!G27+FI!G27+PdF!G27+FSpS!G27+ESF!G27</f>
        <v>34830</v>
      </c>
      <c r="R27" s="96">
        <f>LF!H27+FF!H27+PrF!H27+FSS!H27+PřF!H27+FI!H27+PdF!H27+FSpS!H27+ESF!H27</f>
        <v>0</v>
      </c>
      <c r="S27" s="96">
        <f>LF!I27+FF!I27+PrF!I27+FSS!I27+PřF!I27+FI!I27+PdF!I27+FSpS!I27+ESF!I27</f>
        <v>0</v>
      </c>
      <c r="T27" s="96">
        <f>LF!J27+FF!J27+PrF!J27+FSS!J27+PřF!J27+FI!J27+PdF!J27+FSpS!J27+ESF!J27</f>
        <v>0</v>
      </c>
      <c r="U27" s="96">
        <f>LF!K27+FF!K27+PrF!K27+FSS!K27+PřF!K27+FI!K27+PdF!K27+FSpS!K27+ESF!K27</f>
        <v>0</v>
      </c>
      <c r="V27" s="96">
        <f>LF!L27+FF!L27+PrF!L27+FSS!L27+PřF!L27+FI!L27+PdF!L27+FSpS!L27+ESF!L27</f>
        <v>0</v>
      </c>
      <c r="W27" s="124">
        <f>LF!M27+FF!M27+PrF!M27+FSS!M27+PřF!M27+FI!M27+PdF!M27+FSpS!M27+ESF!M27</f>
        <v>0</v>
      </c>
      <c r="X27" s="71">
        <f>(LF!O27+FF!O27+PrF!O27+FSS!O27+PřF!O27+FI!O27+PdF!O27+FSpS!O27+ESF!O27)/1000</f>
        <v>0</v>
      </c>
      <c r="Y27" s="809">
        <f>fak!R27</f>
        <v>35060.88747999999</v>
      </c>
      <c r="Z27" s="198"/>
      <c r="AA27" s="844"/>
    </row>
    <row r="28" spans="1:29" ht="14" thickBot="1">
      <c r="A28" s="22" t="s">
        <v>49</v>
      </c>
      <c r="B28" s="23"/>
      <c r="C28" s="23"/>
      <c r="D28" s="23"/>
      <c r="E28" s="229">
        <v>26</v>
      </c>
      <c r="F28" s="154">
        <f>SUM(F29:F45)</f>
        <v>737873</v>
      </c>
      <c r="G28" s="154">
        <f t="shared" ref="G28:N28" si="3">SUM(G29:G45)</f>
        <v>588713</v>
      </c>
      <c r="H28" s="154">
        <f t="shared" si="3"/>
        <v>214355</v>
      </c>
      <c r="I28" s="154">
        <f t="shared" si="3"/>
        <v>271101</v>
      </c>
      <c r="J28" s="154">
        <f t="shared" si="3"/>
        <v>1092367</v>
      </c>
      <c r="K28" s="154">
        <f t="shared" si="3"/>
        <v>279377.18400000007</v>
      </c>
      <c r="L28" s="154">
        <f t="shared" si="3"/>
        <v>310585</v>
      </c>
      <c r="M28" s="154">
        <f t="shared" si="3"/>
        <v>138409</v>
      </c>
      <c r="N28" s="154">
        <f t="shared" si="3"/>
        <v>204945</v>
      </c>
      <c r="O28" s="133">
        <f t="shared" ref="O28:X28" si="4">SUM(O29:O45)</f>
        <v>3837725.1839999994</v>
      </c>
      <c r="P28" s="137">
        <f t="shared" si="4"/>
        <v>0</v>
      </c>
      <c r="Q28" s="52">
        <f t="shared" si="4"/>
        <v>3628654.2489999998</v>
      </c>
      <c r="R28" s="52">
        <f t="shared" si="4"/>
        <v>90760</v>
      </c>
      <c r="S28" s="52">
        <f t="shared" si="4"/>
        <v>43733.934999999998</v>
      </c>
      <c r="T28" s="52">
        <f t="shared" si="4"/>
        <v>3275</v>
      </c>
      <c r="U28" s="52">
        <f>SUM(U29:U45)</f>
        <v>0</v>
      </c>
      <c r="V28" s="52">
        <f t="shared" si="4"/>
        <v>18386</v>
      </c>
      <c r="W28" s="52">
        <f t="shared" si="4"/>
        <v>52916</v>
      </c>
      <c r="X28" s="53">
        <f t="shared" si="4"/>
        <v>0</v>
      </c>
      <c r="Y28" s="489">
        <f>fak!R28</f>
        <v>3969144.1471599997</v>
      </c>
      <c r="Z28" s="198"/>
      <c r="AA28" s="844"/>
      <c r="AB28" s="198"/>
      <c r="AC28" s="198"/>
    </row>
    <row r="29" spans="1:29" s="14" customFormat="1">
      <c r="A29" s="11" t="s">
        <v>14</v>
      </c>
      <c r="B29" s="16" t="s">
        <v>50</v>
      </c>
      <c r="C29" s="16"/>
      <c r="D29" s="16"/>
      <c r="E29" s="232">
        <v>27</v>
      </c>
      <c r="F29" s="69">
        <f>LF!F29</f>
        <v>242230</v>
      </c>
      <c r="G29" s="114">
        <f>FF!F29</f>
        <v>258409</v>
      </c>
      <c r="H29" s="114">
        <f>PrF!F29</f>
        <v>96303</v>
      </c>
      <c r="I29" s="114">
        <f>FSS!F29</f>
        <v>96628</v>
      </c>
      <c r="J29" s="114">
        <f>PřF!F29</f>
        <v>233334</v>
      </c>
      <c r="K29" s="114">
        <f>FI!F29</f>
        <v>93004</v>
      </c>
      <c r="L29" s="114">
        <f>PdF!F29</f>
        <v>165667</v>
      </c>
      <c r="M29" s="114">
        <f>FSpS!F29</f>
        <v>67153</v>
      </c>
      <c r="N29" s="114">
        <f>ESF!F29</f>
        <v>86921</v>
      </c>
      <c r="O29" s="71">
        <f>SUM(F29:N29)</f>
        <v>1339649</v>
      </c>
      <c r="P29" s="138"/>
      <c r="Q29" s="179">
        <f>LF!G29+FF!G29+PrF!G29+FSS!G29+PřF!G29+FI!G29+PdF!G29+FSpS!G29+ESF!G29</f>
        <v>1339649</v>
      </c>
      <c r="R29" s="96">
        <f>LF!H29+FF!H29+PrF!H29+FSS!H29+PřF!H29+FI!H29+PdF!H29+FSpS!H29+ESF!H29</f>
        <v>0</v>
      </c>
      <c r="S29" s="96">
        <f>LF!I29+FF!I29+PrF!I29+FSS!I29+PřF!I29+FI!I29+PdF!I29+FSpS!I29+ESF!I29</f>
        <v>0</v>
      </c>
      <c r="T29" s="96">
        <f>LF!J29+FF!J29+PrF!J29+FSS!J29+PřF!J29+FI!J29+PdF!J29+FSpS!J29+ESF!J29</f>
        <v>0</v>
      </c>
      <c r="U29" s="96">
        <f>LF!K29+FF!K29+PrF!K29+FSS!K29+PřF!K29+FI!K29+PdF!K29+FSpS!K29+ESF!K29</f>
        <v>0</v>
      </c>
      <c r="V29" s="96">
        <f>LF!L29+FF!L29+PrF!L29+FSS!L29+PřF!L29+FI!L29+PdF!L29+FSpS!L29+ESF!L29</f>
        <v>0</v>
      </c>
      <c r="W29" s="124">
        <f>LF!M29+FF!M29+PrF!M29+FSS!M29+PřF!M29+FI!M29+PdF!M29+FSpS!M29+ESF!M29</f>
        <v>0</v>
      </c>
      <c r="X29" s="71">
        <f>(LF!O29+FF!O29+PrF!O29+FSS!O29+PřF!O29+FI!O29+PdF!O29+FSpS!O29+ESF!O29)/1000</f>
        <v>0</v>
      </c>
      <c r="Y29" s="491">
        <f>fak!R29</f>
        <v>1294684.42607</v>
      </c>
      <c r="Z29" s="198"/>
      <c r="AA29" s="844"/>
    </row>
    <row r="30" spans="1:29" s="14" customFormat="1">
      <c r="A30" s="11"/>
      <c r="B30" s="18" t="s">
        <v>28</v>
      </c>
      <c r="C30" s="18"/>
      <c r="D30" s="18"/>
      <c r="E30" s="232">
        <v>28</v>
      </c>
      <c r="F30" s="69">
        <f>LF!F30</f>
        <v>26370</v>
      </c>
      <c r="G30" s="114">
        <f>FF!F30</f>
        <v>36000</v>
      </c>
      <c r="H30" s="114">
        <f>PrF!F30</f>
        <v>7380</v>
      </c>
      <c r="I30" s="114">
        <f>FSS!F30</f>
        <v>14800</v>
      </c>
      <c r="J30" s="114">
        <f>PřF!F30</f>
        <v>55000</v>
      </c>
      <c r="K30" s="114">
        <f>FI!F30</f>
        <v>7500</v>
      </c>
      <c r="L30" s="114">
        <f>PdF!F30</f>
        <v>6500</v>
      </c>
      <c r="M30" s="114">
        <f>FSpS!F30</f>
        <v>4500</v>
      </c>
      <c r="N30" s="114">
        <f>ESF!F30</f>
        <v>4500</v>
      </c>
      <c r="O30" s="71">
        <f t="shared" ref="O30:O45" si="5">SUM(F30:N30)</f>
        <v>162550</v>
      </c>
      <c r="P30" s="225"/>
      <c r="Q30" s="179">
        <f>LF!G30+FF!G30+PrF!G30+FSS!G30+PřF!G30+FI!G30+PdF!G30+FSpS!G30+ESF!G30</f>
        <v>162550</v>
      </c>
      <c r="R30" s="96">
        <f>LF!H30+FF!H30+PrF!H30+FSS!H30+PřF!H30+FI!H30+PdF!H30+FSpS!H30+ESF!H30</f>
        <v>0</v>
      </c>
      <c r="S30" s="96">
        <f>LF!I30+FF!I30+PrF!I30+FSS!I30+PřF!I30+FI!I30+PdF!I30+FSpS!I30+ESF!I30</f>
        <v>0</v>
      </c>
      <c r="T30" s="96">
        <f>LF!J30+FF!J30+PrF!J30+FSS!J30+PřF!J30+FI!J30+PdF!J30+FSpS!J30+ESF!J30</f>
        <v>0</v>
      </c>
      <c r="U30" s="96">
        <f>LF!K30+FF!K30+PrF!K30+FSS!K30+PřF!K30+FI!K30+PdF!K30+FSpS!K30+ESF!K30</f>
        <v>0</v>
      </c>
      <c r="V30" s="96">
        <f>LF!L30+FF!L30+PrF!L30+FSS!L30+PřF!L30+FI!L30+PdF!L30+FSpS!L30+ESF!L30</f>
        <v>0</v>
      </c>
      <c r="W30" s="124">
        <f>LF!M30+FF!M30+PrF!M30+FSS!M30+PřF!M30+FI!M30+PdF!M30+FSpS!M30+ESF!M30</f>
        <v>0</v>
      </c>
      <c r="X30" s="71">
        <f>(LF!O30+FF!O30+PrF!O30+FSS!O30+PřF!O30+FI!O30+PdF!O30+FSpS!O30+ESF!O30)/1000</f>
        <v>0</v>
      </c>
      <c r="Y30" s="450">
        <f>fak!R30</f>
        <v>157275</v>
      </c>
      <c r="Z30" s="198"/>
      <c r="AA30" s="844"/>
    </row>
    <row r="31" spans="1:29" s="14" customFormat="1">
      <c r="A31" s="11"/>
      <c r="B31" s="18" t="s">
        <v>30</v>
      </c>
      <c r="C31" s="18"/>
      <c r="D31" s="18"/>
      <c r="E31" s="232">
        <v>29</v>
      </c>
      <c r="F31" s="69">
        <f>LF!F31</f>
        <v>350</v>
      </c>
      <c r="G31" s="114">
        <f>FF!F31</f>
        <v>5050</v>
      </c>
      <c r="H31" s="114">
        <f>PrF!F31</f>
        <v>50</v>
      </c>
      <c r="I31" s="114">
        <f>FSS!F31</f>
        <v>848</v>
      </c>
      <c r="J31" s="114">
        <f>PřF!F31</f>
        <v>1000</v>
      </c>
      <c r="K31" s="114">
        <f>FI!F31</f>
        <v>150</v>
      </c>
      <c r="L31" s="114">
        <f>PdF!F31</f>
        <v>16</v>
      </c>
      <c r="M31" s="114">
        <f>FSpS!F31</f>
        <v>35</v>
      </c>
      <c r="N31" s="114">
        <f>ESF!F31</f>
        <v>723</v>
      </c>
      <c r="O31" s="71">
        <f t="shared" si="5"/>
        <v>8222</v>
      </c>
      <c r="P31" s="225"/>
      <c r="Q31" s="179">
        <f>LF!G31+FF!G31+PrF!G31+FSS!G31+PřF!G31+FI!G31+PdF!G31+FSpS!G31+ESF!G31</f>
        <v>8222</v>
      </c>
      <c r="R31" s="96">
        <f>LF!H31+FF!H31+PrF!H31+FSS!H31+PřF!H31+FI!H31+PdF!H31+FSpS!H31+ESF!H31</f>
        <v>0</v>
      </c>
      <c r="S31" s="96">
        <f>LF!I31+FF!I31+PrF!I31+FSS!I31+PřF!I31+FI!I31+PdF!I31+FSpS!I31+ESF!I31</f>
        <v>0</v>
      </c>
      <c r="T31" s="96">
        <f>LF!J31+FF!J31+PrF!J31+FSS!J31+PřF!J31+FI!J31+PdF!J31+FSpS!J31+ESF!J31</f>
        <v>0</v>
      </c>
      <c r="U31" s="96">
        <f>LF!K31+FF!K31+PrF!K31+FSS!K31+PřF!K31+FI!K31+PdF!K31+FSpS!K31+ESF!K31</f>
        <v>0</v>
      </c>
      <c r="V31" s="96">
        <f>LF!L31+FF!L31+PrF!L31+FSS!L31+PřF!L31+FI!L31+PdF!L31+FSpS!L31+ESF!L31</f>
        <v>0</v>
      </c>
      <c r="W31" s="124">
        <f>LF!M31+FF!M31+PrF!M31+FSS!M31+PřF!M31+FI!M31+PdF!M31+FSpS!M31+ESF!M31</f>
        <v>0</v>
      </c>
      <c r="X31" s="71">
        <f>(LF!O31+FF!O31+PrF!O31+FSS!O31+PřF!O31+FI!O31+PdF!O31+FSpS!O31+ESF!O31)/1000</f>
        <v>0</v>
      </c>
      <c r="Y31" s="450">
        <f>fak!R31</f>
        <v>8604.9844000000012</v>
      </c>
      <c r="Z31" s="198"/>
      <c r="AA31" s="844"/>
    </row>
    <row r="32" spans="1:29" s="14" customFormat="1">
      <c r="A32" s="11"/>
      <c r="B32" s="19" t="s">
        <v>32</v>
      </c>
      <c r="C32" s="20"/>
      <c r="D32" s="20"/>
      <c r="E32" s="233">
        <v>30</v>
      </c>
      <c r="F32" s="69">
        <f>LF!F32</f>
        <v>3046</v>
      </c>
      <c r="G32" s="114">
        <f>FF!F32</f>
        <v>6983</v>
      </c>
      <c r="H32" s="114">
        <f>PrF!F32</f>
        <v>900</v>
      </c>
      <c r="I32" s="114">
        <f>FSS!F32</f>
        <v>1000</v>
      </c>
      <c r="J32" s="114">
        <f>PřF!F32</f>
        <v>2466</v>
      </c>
      <c r="K32" s="114">
        <f>FI!F32</f>
        <v>29873.19</v>
      </c>
      <c r="L32" s="114">
        <f>PdF!F32</f>
        <v>2623</v>
      </c>
      <c r="M32" s="114">
        <f>FSpS!F32</f>
        <v>509</v>
      </c>
      <c r="N32" s="114">
        <f>ESF!F32</f>
        <v>876</v>
      </c>
      <c r="O32" s="71">
        <f t="shared" si="5"/>
        <v>48276.19</v>
      </c>
      <c r="P32" s="225"/>
      <c r="Q32" s="179">
        <f>LF!G32+FF!G32+PrF!G32+FSS!G32+PřF!G32+FI!G32+PdF!G32+FSpS!G32+ESF!G32</f>
        <v>48276.19</v>
      </c>
      <c r="R32" s="96">
        <f>LF!H32+FF!H32+PrF!H32+FSS!H32+PřF!H32+FI!H32+PdF!H32+FSpS!H32+ESF!H32</f>
        <v>0</v>
      </c>
      <c r="S32" s="96">
        <f>LF!I32+FF!I32+PrF!I32+FSS!I32+PřF!I32+FI!I32+PdF!I32+FSpS!I32+ESF!I32</f>
        <v>0</v>
      </c>
      <c r="T32" s="96">
        <f>LF!J32+FF!J32+PrF!J32+FSS!J32+PřF!J32+FI!J32+PdF!J32+FSpS!J32+ESF!J32</f>
        <v>0</v>
      </c>
      <c r="U32" s="96">
        <f>LF!K32+FF!K32+PrF!K32+FSS!K32+PřF!K32+FI!K32+PdF!K32+FSpS!K32+ESF!K32</f>
        <v>0</v>
      </c>
      <c r="V32" s="96">
        <f>LF!L32+FF!L32+PrF!L32+FSS!L32+PřF!L32+FI!L32+PdF!L32+FSpS!L32+ESF!L32</f>
        <v>0</v>
      </c>
      <c r="W32" s="124">
        <f>LF!M32+FF!M32+PrF!M32+FSS!M32+PřF!M32+FI!M32+PdF!M32+FSpS!M32+ESF!M32</f>
        <v>0</v>
      </c>
      <c r="X32" s="71">
        <f>(LF!O32+FF!O32+PrF!O32+FSS!O32+PřF!O32+FI!O32+PdF!O32+FSpS!O32+ESF!O32)/1000</f>
        <v>0</v>
      </c>
      <c r="Y32" s="450">
        <f>fak!R32</f>
        <v>42031.49</v>
      </c>
      <c r="Z32" s="198"/>
      <c r="AA32" s="844"/>
    </row>
    <row r="33" spans="1:29" s="14" customFormat="1">
      <c r="A33" s="11"/>
      <c r="B33" s="19" t="s">
        <v>34</v>
      </c>
      <c r="C33" s="19"/>
      <c r="D33" s="19"/>
      <c r="E33" s="233">
        <v>31</v>
      </c>
      <c r="F33" s="69">
        <f>LF!F33</f>
        <v>0</v>
      </c>
      <c r="G33" s="114">
        <f>FF!F33</f>
        <v>0</v>
      </c>
      <c r="H33" s="114">
        <f>PrF!F33</f>
        <v>0</v>
      </c>
      <c r="I33" s="114">
        <f>FSS!F33</f>
        <v>0</v>
      </c>
      <c r="J33" s="114">
        <f>PřF!F33</f>
        <v>0</v>
      </c>
      <c r="K33" s="114">
        <f>FI!F33</f>
        <v>0</v>
      </c>
      <c r="L33" s="114">
        <f>PdF!F33</f>
        <v>0</v>
      </c>
      <c r="M33" s="114">
        <f>FSpS!F33</f>
        <v>772</v>
      </c>
      <c r="N33" s="114">
        <f>ESF!F33</f>
        <v>0</v>
      </c>
      <c r="O33" s="71">
        <f t="shared" si="5"/>
        <v>772</v>
      </c>
      <c r="P33" s="225"/>
      <c r="Q33" s="179">
        <f>LF!G33+FF!G33+PrF!G33+FSS!G33+PřF!G33+FI!G33+PdF!G33+FSpS!G33+ESF!G33</f>
        <v>772</v>
      </c>
      <c r="R33" s="96">
        <f>LF!H33+FF!H33+PrF!H33+FSS!H33+PřF!H33+FI!H33+PdF!H33+FSpS!H33+ESF!H33</f>
        <v>0</v>
      </c>
      <c r="S33" s="96">
        <f>LF!I33+FF!I33+PrF!I33+FSS!I33+PřF!I33+FI!I33+PdF!I33+FSpS!I33+ESF!I33</f>
        <v>0</v>
      </c>
      <c r="T33" s="96">
        <f>LF!J33+FF!J33+PrF!J33+FSS!J33+PřF!J33+FI!J33+PdF!J33+FSpS!J33+ESF!J33</f>
        <v>0</v>
      </c>
      <c r="U33" s="96">
        <f>LF!K33+FF!K33+PrF!K33+FSS!K33+PřF!K33+FI!K33+PdF!K33+FSpS!K33+ESF!K33</f>
        <v>0</v>
      </c>
      <c r="V33" s="96">
        <f>LF!L33+FF!L33+PrF!L33+FSS!L33+PřF!L33+FI!L33+PdF!L33+FSpS!L33+ESF!L33</f>
        <v>0</v>
      </c>
      <c r="W33" s="124">
        <f>LF!M33+FF!M33+PrF!M33+FSS!M33+PřF!M33+FI!M33+PdF!M33+FSpS!M33+ESF!M33</f>
        <v>0</v>
      </c>
      <c r="X33" s="71">
        <f>(LF!O33+FF!O33+PrF!O33+FSS!O33+PřF!O33+FI!O33+PdF!O33+FSpS!O33+ESF!O33)/1000</f>
        <v>0</v>
      </c>
      <c r="Y33" s="450">
        <f>fak!R33</f>
        <v>3427.9806999999996</v>
      </c>
      <c r="Z33" s="198"/>
      <c r="AA33" s="844"/>
    </row>
    <row r="34" spans="1:29" s="14" customFormat="1">
      <c r="A34" s="11"/>
      <c r="B34" s="19" t="s">
        <v>52</v>
      </c>
      <c r="C34" s="19"/>
      <c r="D34" s="19"/>
      <c r="E34" s="233">
        <v>32</v>
      </c>
      <c r="F34" s="69">
        <f>LF!F34</f>
        <v>0</v>
      </c>
      <c r="G34" s="114">
        <f>FF!F34</f>
        <v>0</v>
      </c>
      <c r="H34" s="114">
        <f>PrF!F34</f>
        <v>0</v>
      </c>
      <c r="I34" s="114">
        <f>FSS!F34</f>
        <v>0</v>
      </c>
      <c r="J34" s="114">
        <f>PřF!F34</f>
        <v>0</v>
      </c>
      <c r="K34" s="114">
        <f>FI!F34</f>
        <v>0</v>
      </c>
      <c r="L34" s="114">
        <f>PdF!F34</f>
        <v>0</v>
      </c>
      <c r="M34" s="114">
        <f>FSpS!F34</f>
        <v>0</v>
      </c>
      <c r="N34" s="114">
        <f>ESF!F34</f>
        <v>0</v>
      </c>
      <c r="O34" s="71">
        <f t="shared" si="5"/>
        <v>0</v>
      </c>
      <c r="P34" s="225"/>
      <c r="Q34" s="179">
        <f>LF!G34+FF!G34+PrF!G34+FSS!G34+PřF!G34+FI!G34+PdF!G34+FSpS!G34+ESF!G34</f>
        <v>0</v>
      </c>
      <c r="R34" s="96">
        <f>LF!H34+FF!H34+PrF!H34+FSS!H34+PřF!H34+FI!H34+PdF!H34+FSpS!H34+ESF!H34</f>
        <v>0</v>
      </c>
      <c r="S34" s="96">
        <f>LF!I34+FF!I34+PrF!I34+FSS!I34+PřF!I34+FI!I34+PdF!I34+FSpS!I34+ESF!I34</f>
        <v>0</v>
      </c>
      <c r="T34" s="96">
        <f>LF!J34+FF!J34+PrF!J34+FSS!J34+PřF!J34+FI!J34+PdF!J34+FSpS!J34+ESF!J34</f>
        <v>0</v>
      </c>
      <c r="U34" s="96">
        <f>LF!K34+FF!K34+PrF!K34+FSS!K34+PřF!K34+FI!K34+PdF!K34+FSpS!K34+ESF!K34</f>
        <v>0</v>
      </c>
      <c r="V34" s="96">
        <f>LF!L34+FF!L34+PrF!L34+FSS!L34+PřF!L34+FI!L34+PdF!L34+FSpS!L34+ESF!L34</f>
        <v>0</v>
      </c>
      <c r="W34" s="124">
        <f>LF!M34+FF!M34+PrF!M34+FSS!M34+PřF!M34+FI!M34+PdF!M34+FSpS!M34+ESF!M34</f>
        <v>0</v>
      </c>
      <c r="X34" s="71">
        <f>(LF!O34+FF!O34+PrF!O34+FSS!O34+PřF!O34+FI!O34+PdF!O34+FSpS!O34+ESF!O34)/1000</f>
        <v>0</v>
      </c>
      <c r="Y34" s="450">
        <f>fak!R34</f>
        <v>0</v>
      </c>
      <c r="Z34" s="198"/>
      <c r="AA34" s="844"/>
    </row>
    <row r="35" spans="1:29" s="14" customFormat="1">
      <c r="A35" s="11"/>
      <c r="B35" s="19" t="s">
        <v>36</v>
      </c>
      <c r="C35" s="19"/>
      <c r="D35" s="19"/>
      <c r="E35" s="233">
        <v>33</v>
      </c>
      <c r="F35" s="69">
        <f>LF!F35</f>
        <v>7363</v>
      </c>
      <c r="G35" s="114">
        <f>FF!F35</f>
        <v>600</v>
      </c>
      <c r="H35" s="114">
        <f>PrF!F35</f>
        <v>0</v>
      </c>
      <c r="I35" s="114">
        <f>FSS!F35</f>
        <v>2386</v>
      </c>
      <c r="J35" s="114">
        <f>PřF!F35</f>
        <v>5000</v>
      </c>
      <c r="K35" s="114">
        <f>FI!F35</f>
        <v>300</v>
      </c>
      <c r="L35" s="114">
        <f>PdF!F35</f>
        <v>8183</v>
      </c>
      <c r="M35" s="114">
        <f>FSpS!F35</f>
        <v>0</v>
      </c>
      <c r="N35" s="114">
        <f>ESF!F35</f>
        <v>10</v>
      </c>
      <c r="O35" s="71">
        <f t="shared" si="5"/>
        <v>23842</v>
      </c>
      <c r="P35" s="225"/>
      <c r="Q35" s="179">
        <f>LF!G35+FF!G35+PrF!G35+FSS!G35+PřF!G35+FI!G35+PdF!G35+FSpS!G35+ESF!G35</f>
        <v>23842</v>
      </c>
      <c r="R35" s="96">
        <f>LF!H35+FF!H35+PrF!H35+FSS!H35+PřF!H35+FI!H35+PdF!H35+FSpS!H35+ESF!H35</f>
        <v>0</v>
      </c>
      <c r="S35" s="96">
        <f>LF!I35+FF!I35+PrF!I35+FSS!I35+PřF!I35+FI!I35+PdF!I35+FSpS!I35+ESF!I35</f>
        <v>0</v>
      </c>
      <c r="T35" s="96">
        <f>LF!J35+FF!J35+PrF!J35+FSS!J35+PřF!J35+FI!J35+PdF!J35+FSpS!J35+ESF!J35</f>
        <v>0</v>
      </c>
      <c r="U35" s="96">
        <f>LF!K35+FF!K35+PrF!K35+FSS!K35+PřF!K35+FI!K35+PdF!K35+FSpS!K35+ESF!K35</f>
        <v>0</v>
      </c>
      <c r="V35" s="96">
        <f>LF!L35+FF!L35+PrF!L35+FSS!L35+PřF!L35+FI!L35+PdF!L35+FSpS!L35+ESF!L35</f>
        <v>0</v>
      </c>
      <c r="W35" s="124">
        <f>LF!M35+FF!M35+PrF!M35+FSS!M35+PřF!M35+FI!M35+PdF!M35+FSpS!M35+ESF!M35</f>
        <v>0</v>
      </c>
      <c r="X35" s="71">
        <f>(LF!O35+FF!O35+PrF!O35+FSS!O35+PřF!O35+FI!O35+PdF!O35+FSpS!O35+ESF!O35)/1000</f>
        <v>0</v>
      </c>
      <c r="Y35" s="450">
        <f>fak!R35</f>
        <v>25544.387899999998</v>
      </c>
      <c r="Z35" s="198"/>
      <c r="AA35" s="844"/>
    </row>
    <row r="36" spans="1:29" s="14" customFormat="1">
      <c r="A36" s="11"/>
      <c r="B36" s="19" t="s">
        <v>158</v>
      </c>
      <c r="C36" s="19"/>
      <c r="D36" s="19"/>
      <c r="E36" s="233">
        <v>34</v>
      </c>
      <c r="F36" s="69">
        <f>LF!F36</f>
        <v>90633</v>
      </c>
      <c r="G36" s="114">
        <f>FF!F36</f>
        <v>89000</v>
      </c>
      <c r="H36" s="114">
        <f>PrF!F36</f>
        <v>23050</v>
      </c>
      <c r="I36" s="114">
        <f>FSS!F36</f>
        <v>59995</v>
      </c>
      <c r="J36" s="114">
        <f>PřF!F36</f>
        <v>95000</v>
      </c>
      <c r="K36" s="114">
        <f>FI!F36</f>
        <v>16618.580999999998</v>
      </c>
      <c r="L36" s="114">
        <f>PdF!F36</f>
        <v>7100</v>
      </c>
      <c r="M36" s="114">
        <f>FSpS!F36</f>
        <v>31386</v>
      </c>
      <c r="N36" s="114">
        <f>ESF!F36</f>
        <v>41335</v>
      </c>
      <c r="O36" s="71">
        <f t="shared" si="5"/>
        <v>454117.58100000001</v>
      </c>
      <c r="P36" s="225"/>
      <c r="Q36" s="179">
        <f>LF!G36+FF!G36+PrF!G36+FSS!G36+PřF!G36+FI!G36+PdF!G36+FSpS!G36+ESF!G36</f>
        <v>454117.58100000001</v>
      </c>
      <c r="R36" s="96">
        <f>LF!H36+FF!H36+PrF!H36+FSS!H36+PřF!H36+FI!H36+PdF!H36+FSpS!H36+ESF!H36</f>
        <v>0</v>
      </c>
      <c r="S36" s="96">
        <f>LF!I36+FF!I36+PrF!I36+FSS!I36+PřF!I36+FI!I36+PdF!I36+FSpS!I36+ESF!I36</f>
        <v>0</v>
      </c>
      <c r="T36" s="96">
        <f>LF!J36+FF!J36+PrF!J36+FSS!J36+PřF!J36+FI!J36+PdF!J36+FSpS!J36+ESF!J36</f>
        <v>0</v>
      </c>
      <c r="U36" s="96">
        <f>LF!K36+FF!K36+PrF!K36+FSS!K36+PřF!K36+FI!K36+PdF!K36+FSpS!K36+ESF!K36</f>
        <v>0</v>
      </c>
      <c r="V36" s="96">
        <f>LF!L36+FF!L36+PrF!L36+FSS!L36+PřF!L36+FI!L36+PdF!L36+FSpS!L36+ESF!L36</f>
        <v>0</v>
      </c>
      <c r="W36" s="124">
        <f>LF!M36+FF!M36+PrF!M36+FSS!M36+PřF!M36+FI!M36+PdF!M36+FSpS!M36+ESF!M36</f>
        <v>0</v>
      </c>
      <c r="X36" s="71">
        <f>(LF!O36+FF!O36+PrF!O36+FSS!O36+PřF!O36+FI!O36+PdF!O36+FSpS!O36+ESF!O36)/1000</f>
        <v>0</v>
      </c>
      <c r="Y36" s="450">
        <f>fak!R36</f>
        <v>562715.84475000005</v>
      </c>
      <c r="Z36" s="198"/>
      <c r="AA36" s="844"/>
    </row>
    <row r="37" spans="1:29" s="14" customFormat="1">
      <c r="A37" s="11"/>
      <c r="B37" s="19" t="s">
        <v>54</v>
      </c>
      <c r="C37" s="19"/>
      <c r="D37" s="19"/>
      <c r="E37" s="233">
        <v>35</v>
      </c>
      <c r="F37" s="69">
        <f>LF!F37</f>
        <v>4388</v>
      </c>
      <c r="G37" s="114">
        <f>FF!F37</f>
        <v>6110</v>
      </c>
      <c r="H37" s="114">
        <f>PrF!F37</f>
        <v>1670</v>
      </c>
      <c r="I37" s="114">
        <f>FSS!F37</f>
        <v>1680</v>
      </c>
      <c r="J37" s="114">
        <f>PřF!F37</f>
        <v>12691</v>
      </c>
      <c r="K37" s="114">
        <f>FI!F37</f>
        <v>3835.5129999999999</v>
      </c>
      <c r="L37" s="114">
        <f>PdF!F37</f>
        <v>4341</v>
      </c>
      <c r="M37" s="114">
        <f>FSpS!F37</f>
        <v>2528</v>
      </c>
      <c r="N37" s="114">
        <f>ESF!F37</f>
        <v>1199</v>
      </c>
      <c r="O37" s="71">
        <f t="shared" si="5"/>
        <v>38442.512999999999</v>
      </c>
      <c r="P37" s="225"/>
      <c r="Q37" s="179">
        <f>LF!G37+FF!G37+PrF!G37+FSS!G37+PřF!G37+FI!G37+PdF!G37+FSpS!G37+ESF!G37</f>
        <v>33612.512999999999</v>
      </c>
      <c r="R37" s="96">
        <f>LF!H37+FF!H37+PrF!H37+FSS!H37+PřF!H37+FI!H37+PdF!H37+FSpS!H37+ESF!H37</f>
        <v>0</v>
      </c>
      <c r="S37" s="96">
        <f>LF!I37+FF!I37+PrF!I37+FSS!I37+PřF!I37+FI!I37+PdF!I37+FSpS!I37+ESF!I37</f>
        <v>4830</v>
      </c>
      <c r="T37" s="96">
        <f>LF!J37+FF!J37+PrF!J37+FSS!J37+PřF!J37+FI!J37+PdF!J37+FSpS!J37+ESF!J37</f>
        <v>0</v>
      </c>
      <c r="U37" s="96">
        <f>LF!K37+FF!K37+PrF!K37+FSS!K37+PřF!K37+FI!K37+PdF!K37+FSpS!K37+ESF!K37</f>
        <v>0</v>
      </c>
      <c r="V37" s="96">
        <f>LF!L37+FF!L37+PrF!L37+FSS!L37+PřF!L37+FI!L37+PdF!L37+FSpS!L37+ESF!L37</f>
        <v>0</v>
      </c>
      <c r="W37" s="124">
        <f>LF!M37+FF!M37+PrF!M37+FSS!M37+PřF!M37+FI!M37+PdF!M37+FSpS!M37+ESF!M37</f>
        <v>0</v>
      </c>
      <c r="X37" s="71">
        <f>(LF!O37+FF!O37+PrF!O37+FSS!O37+PřF!O37+FI!O37+PdF!O37+FSpS!O37+ESF!O37)/1000</f>
        <v>0</v>
      </c>
      <c r="Y37" s="450">
        <f>fak!R37</f>
        <v>51994.438120000006</v>
      </c>
      <c r="Z37" s="198"/>
      <c r="AA37" s="844"/>
    </row>
    <row r="38" spans="1:29" s="14" customFormat="1">
      <c r="A38" s="11"/>
      <c r="B38" s="19" t="s">
        <v>153</v>
      </c>
      <c r="C38" s="19"/>
      <c r="D38" s="19"/>
      <c r="E38" s="233">
        <v>36</v>
      </c>
      <c r="F38" s="69">
        <f>LF!F38</f>
        <v>63491</v>
      </c>
      <c r="G38" s="114">
        <f>FF!F38</f>
        <v>58152</v>
      </c>
      <c r="H38" s="114">
        <f>PrF!F38</f>
        <v>23007</v>
      </c>
      <c r="I38" s="114">
        <f>FSS!F38</f>
        <v>26756</v>
      </c>
      <c r="J38" s="114">
        <f>PřF!F38</f>
        <v>184393</v>
      </c>
      <c r="K38" s="114">
        <f>FI!F38</f>
        <v>25917.398000000001</v>
      </c>
      <c r="L38" s="114">
        <f>PdF!F38</f>
        <v>28821</v>
      </c>
      <c r="M38" s="114">
        <f>FSpS!F38</f>
        <v>3366</v>
      </c>
      <c r="N38" s="114">
        <f>ESF!F38</f>
        <v>9157</v>
      </c>
      <c r="O38" s="71">
        <f t="shared" si="5"/>
        <v>423060.39799999999</v>
      </c>
      <c r="P38" s="225"/>
      <c r="Q38" s="179">
        <f>LF!G38+FF!G38+PrF!G38+FSS!G38+PřF!G38+FI!G38+PdF!G38+FSpS!G38+ESF!G38</f>
        <v>419581</v>
      </c>
      <c r="R38" s="96">
        <f>LF!H38+FF!H38+PrF!H38+FSS!H38+PřF!H38+FI!H38+PdF!H38+FSpS!H38+ESF!H38</f>
        <v>0</v>
      </c>
      <c r="S38" s="96">
        <f>LF!I38+FF!I38+PrF!I38+FSS!I38+PřF!I38+FI!I38+PdF!I38+FSpS!I38+ESF!I38</f>
        <v>3479.3980000000001</v>
      </c>
      <c r="T38" s="96">
        <f>LF!J38+FF!J38+PrF!J38+FSS!J38+PřF!J38+FI!J38+PdF!J38+FSpS!J38+ESF!J38</f>
        <v>0</v>
      </c>
      <c r="U38" s="96">
        <f>LF!K38+FF!K38+PrF!K38+FSS!K38+PřF!K38+FI!K38+PdF!K38+FSpS!K38+ESF!K38</f>
        <v>0</v>
      </c>
      <c r="V38" s="96">
        <f>LF!L38+FF!L38+PrF!L38+FSS!L38+PřF!L38+FI!L38+PdF!L38+FSpS!L38+ESF!L38</f>
        <v>0</v>
      </c>
      <c r="W38" s="124">
        <f>LF!M38+FF!M38+PrF!M38+FSS!M38+PřF!M38+FI!M38+PdF!M38+FSpS!M38+ESF!M38</f>
        <v>0</v>
      </c>
      <c r="X38" s="71">
        <f>(LF!O38+FF!O38+PrF!O38+FSS!O38+PřF!O38+FI!O38+PdF!O38+FSpS!O38+ESF!O38)/1000</f>
        <v>0</v>
      </c>
      <c r="Y38" s="450">
        <f>fak!R38</f>
        <v>433558.78313000005</v>
      </c>
      <c r="Z38" s="198"/>
      <c r="AA38" s="844"/>
    </row>
    <row r="39" spans="1:29" s="14" customFormat="1">
      <c r="A39" s="11"/>
      <c r="B39" s="19" t="s">
        <v>55</v>
      </c>
      <c r="C39" s="19"/>
      <c r="D39" s="19"/>
      <c r="E39" s="233">
        <v>37</v>
      </c>
      <c r="F39" s="69">
        <f>LF!F39</f>
        <v>0</v>
      </c>
      <c r="G39" s="114">
        <f>FF!F39</f>
        <v>0</v>
      </c>
      <c r="H39" s="114">
        <f>PrF!F39</f>
        <v>0</v>
      </c>
      <c r="I39" s="114">
        <f>FSS!F39</f>
        <v>0</v>
      </c>
      <c r="J39" s="114">
        <f>PřF!F39</f>
        <v>0</v>
      </c>
      <c r="K39" s="114">
        <f>FI!F39</f>
        <v>0</v>
      </c>
      <c r="L39" s="114">
        <f>PdF!F39</f>
        <v>0</v>
      </c>
      <c r="M39" s="114">
        <f>FSpS!F39</f>
        <v>0</v>
      </c>
      <c r="N39" s="114">
        <f>ESF!F39</f>
        <v>0</v>
      </c>
      <c r="O39" s="71">
        <f t="shared" si="5"/>
        <v>0</v>
      </c>
      <c r="P39" s="225"/>
      <c r="Q39" s="179">
        <f>LF!G39+FF!G39+PrF!G39+FSS!G39+PřF!G39+FI!G39+PdF!G39+FSpS!G39+ESF!G39</f>
        <v>0</v>
      </c>
      <c r="R39" s="96">
        <f>LF!H39+FF!H39+PrF!H39+FSS!H39+PřF!H39+FI!H39+PdF!H39+FSpS!H39+ESF!H39</f>
        <v>0</v>
      </c>
      <c r="S39" s="96">
        <f>LF!I39+FF!I39+PrF!I39+FSS!I39+PřF!I39+FI!I39+PdF!I39+FSpS!I39+ESF!I39</f>
        <v>0</v>
      </c>
      <c r="T39" s="96">
        <f>LF!J39+FF!J39+PrF!J39+FSS!J39+PřF!J39+FI!J39+PdF!J39+FSpS!J39+ESF!J39</f>
        <v>0</v>
      </c>
      <c r="U39" s="96">
        <f>LF!K39+FF!K39+PrF!K39+FSS!K39+PřF!K39+FI!K39+PdF!K39+FSpS!K39+ESF!K39</f>
        <v>0</v>
      </c>
      <c r="V39" s="96">
        <f>LF!L39+FF!L39+PrF!L39+FSS!L39+PřF!L39+FI!L39+PdF!L39+FSpS!L39+ESF!L39</f>
        <v>0</v>
      </c>
      <c r="W39" s="124">
        <f>LF!M39+FF!M39+PrF!M39+FSS!M39+PřF!M39+FI!M39+PdF!M39+FSpS!M39+ESF!M39</f>
        <v>0</v>
      </c>
      <c r="X39" s="71">
        <f>(LF!O39+FF!O39+PrF!O39+FSS!O39+PřF!O39+FI!O39+PdF!O39+FSpS!O39+ESF!O39)/1000</f>
        <v>0</v>
      </c>
      <c r="Y39" s="450">
        <f>fak!R39</f>
        <v>11305.23847</v>
      </c>
      <c r="Z39" s="198"/>
      <c r="AA39" s="844"/>
    </row>
    <row r="40" spans="1:29" s="14" customFormat="1">
      <c r="A40" s="11"/>
      <c r="B40" s="19" t="s">
        <v>56</v>
      </c>
      <c r="C40" s="19"/>
      <c r="D40" s="19"/>
      <c r="E40" s="233">
        <v>38</v>
      </c>
      <c r="F40" s="69">
        <f>LF!F40</f>
        <v>60895</v>
      </c>
      <c r="G40" s="114">
        <f>FF!F40</f>
        <v>52000</v>
      </c>
      <c r="H40" s="114">
        <f>PrF!F40</f>
        <v>12550</v>
      </c>
      <c r="I40" s="114">
        <f>FSS!F40</f>
        <v>36780</v>
      </c>
      <c r="J40" s="114">
        <f>PřF!F40</f>
        <v>262984</v>
      </c>
      <c r="K40" s="114">
        <f>FI!F40</f>
        <v>34695.4</v>
      </c>
      <c r="L40" s="114">
        <f>PdF!F40</f>
        <v>15722</v>
      </c>
      <c r="M40" s="114">
        <f>FSpS!F40</f>
        <v>2002</v>
      </c>
      <c r="N40" s="114">
        <f>ESF!F40</f>
        <v>7216</v>
      </c>
      <c r="O40" s="71">
        <f t="shared" si="5"/>
        <v>484844.4</v>
      </c>
      <c r="P40" s="225"/>
      <c r="Q40" s="179">
        <f>LF!G40+FF!G40+PrF!G40+FSS!G40+PřF!G40+FI!G40+PdF!G40+FSpS!G40+ESF!G40</f>
        <v>478802</v>
      </c>
      <c r="R40" s="96">
        <f>LF!H40+FF!H40+PrF!H40+FSS!H40+PřF!H40+FI!H40+PdF!H40+FSpS!H40+ESF!H40</f>
        <v>0</v>
      </c>
      <c r="S40" s="96">
        <f>LF!I40+FF!I40+PrF!I40+FSS!I40+PřF!I40+FI!I40+PdF!I40+FSpS!I40+ESF!I40</f>
        <v>6042.4</v>
      </c>
      <c r="T40" s="96">
        <f>LF!J40+FF!J40+PrF!J40+FSS!J40+PřF!J40+FI!J40+PdF!J40+FSpS!J40+ESF!J40</f>
        <v>0</v>
      </c>
      <c r="U40" s="96">
        <f>LF!K40+FF!K40+PrF!K40+FSS!K40+PřF!K40+FI!K40+PdF!K40+FSpS!K40+ESF!K40</f>
        <v>0</v>
      </c>
      <c r="V40" s="96">
        <f>LF!L40+FF!L40+PrF!L40+FSS!L40+PřF!L40+FI!L40+PdF!L40+FSpS!L40+ESF!L40</f>
        <v>0</v>
      </c>
      <c r="W40" s="124">
        <f>LF!M40+FF!M40+PrF!M40+FSS!M40+PřF!M40+FI!M40+PdF!M40+FSpS!M40+ESF!M40</f>
        <v>0</v>
      </c>
      <c r="X40" s="71">
        <f>(LF!O40+FF!O40+PrF!O40+FSS!O40+PřF!O40+FI!O40+PdF!O40+FSpS!O40+ESF!O40)/1000</f>
        <v>0</v>
      </c>
      <c r="Y40" s="450">
        <f>fak!R40</f>
        <v>446002.75964</v>
      </c>
      <c r="Z40" s="198"/>
      <c r="AA40" s="844"/>
    </row>
    <row r="41" spans="1:29" s="14" customFormat="1">
      <c r="A41" s="11"/>
      <c r="B41" s="19" t="s">
        <v>161</v>
      </c>
      <c r="C41" s="19"/>
      <c r="D41" s="19"/>
      <c r="E41" s="233">
        <v>39</v>
      </c>
      <c r="F41" s="69">
        <f>LF!F41</f>
        <v>6248</v>
      </c>
      <c r="G41" s="114">
        <f>FF!F41</f>
        <v>90</v>
      </c>
      <c r="H41" s="114">
        <f>PrF!F41</f>
        <v>3115</v>
      </c>
      <c r="I41" s="114">
        <f>FSS!F41</f>
        <v>6458</v>
      </c>
      <c r="J41" s="114">
        <f>PřF!F41</f>
        <v>67222</v>
      </c>
      <c r="K41" s="114">
        <f>FI!F41</f>
        <v>22059.705999999998</v>
      </c>
      <c r="L41" s="114">
        <f>PdF!F41</f>
        <v>21693</v>
      </c>
      <c r="M41" s="114">
        <f>FSpS!F41</f>
        <v>500</v>
      </c>
      <c r="N41" s="114">
        <f>ESF!F41</f>
        <v>3347</v>
      </c>
      <c r="O41" s="71">
        <f t="shared" si="5"/>
        <v>130732.70600000001</v>
      </c>
      <c r="P41" s="225"/>
      <c r="Q41" s="179">
        <f>LF!G41+FF!G41+PrF!G41+FSS!G41+PřF!G41+FI!G41+PdF!G41+FSpS!G41+ESF!G41</f>
        <v>104972</v>
      </c>
      <c r="R41" s="96">
        <f>LF!H41+FF!H41+PrF!H41+FSS!H41+PřF!H41+FI!H41+PdF!H41+FSpS!H41+ESF!H41</f>
        <v>0</v>
      </c>
      <c r="S41" s="96">
        <f>LF!I41+FF!I41+PrF!I41+FSS!I41+PřF!I41+FI!I41+PdF!I41+FSpS!I41+ESF!I41</f>
        <v>25760.705999999998</v>
      </c>
      <c r="T41" s="96">
        <f>LF!J41+FF!J41+PrF!J41+FSS!J41+PřF!J41+FI!J41+PdF!J41+FSpS!J41+ESF!J41</f>
        <v>0</v>
      </c>
      <c r="U41" s="96">
        <f>LF!K41+FF!K41+PrF!K41+FSS!K41+PřF!K41+FI!K41+PdF!K41+FSpS!K41+ESF!K41</f>
        <v>0</v>
      </c>
      <c r="V41" s="96">
        <f>LF!L41+FF!L41+PrF!L41+FSS!L41+PřF!L41+FI!L41+PdF!L41+FSpS!L41+ESF!L41</f>
        <v>0</v>
      </c>
      <c r="W41" s="124">
        <f>LF!M41+FF!M41+PrF!M41+FSS!M41+PřF!M41+FI!M41+PdF!M41+FSpS!M41+ESF!M41</f>
        <v>0</v>
      </c>
      <c r="X41" s="71">
        <f>(LF!O41+FF!O41+PrF!O41+FSS!O41+PřF!O41+FI!O41+PdF!O41+FSpS!O41+ESF!O41)/1000</f>
        <v>0</v>
      </c>
      <c r="Y41" s="450">
        <f>fak!R41</f>
        <v>191263.53777</v>
      </c>
      <c r="Z41" s="198"/>
      <c r="AA41" s="844"/>
    </row>
    <row r="42" spans="1:29" s="14" customFormat="1">
      <c r="A42" s="11"/>
      <c r="B42" s="19" t="s">
        <v>57</v>
      </c>
      <c r="C42" s="19"/>
      <c r="D42" s="19"/>
      <c r="E42" s="233">
        <v>40</v>
      </c>
      <c r="F42" s="69">
        <f>LF!F42</f>
        <v>7551</v>
      </c>
      <c r="G42" s="114">
        <f>FF!F42</f>
        <v>850</v>
      </c>
      <c r="H42" s="114">
        <f>PrF!F42</f>
        <v>0</v>
      </c>
      <c r="I42" s="114">
        <f>FSS!F42</f>
        <v>0</v>
      </c>
      <c r="J42" s="114">
        <f>PřF!F42</f>
        <v>28377</v>
      </c>
      <c r="K42" s="114">
        <f>FI!F42</f>
        <v>14872.431</v>
      </c>
      <c r="L42" s="114">
        <f>PdF!F42</f>
        <v>0</v>
      </c>
      <c r="M42" s="114">
        <f>FSpS!F42</f>
        <v>0</v>
      </c>
      <c r="N42" s="114">
        <f>ESF!F42</f>
        <v>537</v>
      </c>
      <c r="O42" s="71">
        <f t="shared" si="5"/>
        <v>52187.430999999997</v>
      </c>
      <c r="P42" s="225"/>
      <c r="Q42" s="179">
        <f>LF!G42+FF!G42+PrF!G42+FSS!G42+PřF!G42+FI!G42+PdF!G42+FSpS!G42+ESF!G42</f>
        <v>51247</v>
      </c>
      <c r="R42" s="96">
        <f>LF!H42+FF!H42+PrF!H42+FSS!H42+PřF!H42+FI!H42+PdF!H42+FSpS!H42+ESF!H42</f>
        <v>0</v>
      </c>
      <c r="S42" s="96">
        <f>LF!I42+FF!I42+PrF!I42+FSS!I42+PřF!I42+FI!I42+PdF!I42+FSpS!I42+ESF!I42</f>
        <v>940.43100000000004</v>
      </c>
      <c r="T42" s="96">
        <f>LF!J42+FF!J42+PrF!J42+FSS!J42+PřF!J42+FI!J42+PdF!J42+FSpS!J42+ESF!J42</f>
        <v>0</v>
      </c>
      <c r="U42" s="96">
        <f>LF!K42+FF!K42+PrF!K42+FSS!K42+PřF!K42+FI!K42+PdF!K42+FSpS!K42+ESF!K42</f>
        <v>0</v>
      </c>
      <c r="V42" s="96">
        <f>LF!L42+FF!L42+PrF!L42+FSS!L42+PřF!L42+FI!L42+PdF!L42+FSpS!L42+ESF!L42</f>
        <v>0</v>
      </c>
      <c r="W42" s="124">
        <f>LF!M42+FF!M42+PrF!M42+FSS!M42+PřF!M42+FI!M42+PdF!M42+FSpS!M42+ESF!M42</f>
        <v>0</v>
      </c>
      <c r="X42" s="71">
        <f>(LF!O42+FF!O42+PrF!O42+FSS!O42+PřF!O42+FI!O42+PdF!O42+FSpS!O42+ESF!O42)/1000</f>
        <v>0</v>
      </c>
      <c r="Y42" s="450">
        <f>fak!R42</f>
        <v>54087.866919999993</v>
      </c>
      <c r="Z42" s="198"/>
      <c r="AA42" s="844"/>
    </row>
    <row r="43" spans="1:29" s="14" customFormat="1">
      <c r="A43" s="11"/>
      <c r="B43" s="19" t="s">
        <v>58</v>
      </c>
      <c r="C43" s="19"/>
      <c r="D43" s="19"/>
      <c r="E43" s="233">
        <v>41</v>
      </c>
      <c r="F43" s="69">
        <f>LF!F43</f>
        <v>171348</v>
      </c>
      <c r="G43" s="114">
        <f>FF!F43</f>
        <v>43000</v>
      </c>
      <c r="H43" s="114">
        <f>PrF!F43</f>
        <v>39000</v>
      </c>
      <c r="I43" s="114">
        <f>FSS!F43</f>
        <v>17000</v>
      </c>
      <c r="J43" s="114">
        <f>PřF!F43</f>
        <v>100000</v>
      </c>
      <c r="K43" s="114">
        <f>FI!F43</f>
        <v>23730.965</v>
      </c>
      <c r="L43" s="114">
        <f>PdF!F43</f>
        <v>30000</v>
      </c>
      <c r="M43" s="114">
        <f>FSpS!F43</f>
        <v>18908</v>
      </c>
      <c r="N43" s="114">
        <f>ESF!F43</f>
        <v>21164</v>
      </c>
      <c r="O43" s="71">
        <f t="shared" si="5"/>
        <v>464150.96500000003</v>
      </c>
      <c r="P43" s="225"/>
      <c r="Q43" s="179">
        <f>LF!G43+FF!G43+PrF!G43+FSS!G43+PřF!G43+FI!G43+PdF!G43+FSpS!G43+ESF!G43</f>
        <v>461469.96500000003</v>
      </c>
      <c r="R43" s="96">
        <f>LF!H43+FF!H43+PrF!H43+FSS!H43+PřF!H43+FI!H43+PdF!H43+FSpS!H43+ESF!H43</f>
        <v>0</v>
      </c>
      <c r="S43" s="96">
        <f>LF!I43+FF!I43+PrF!I43+FSS!I43+PřF!I43+FI!I43+PdF!I43+FSpS!I43+ESF!I43</f>
        <v>2681</v>
      </c>
      <c r="T43" s="96">
        <f>LF!J43+FF!J43+PrF!J43+FSS!J43+PřF!J43+FI!J43+PdF!J43+FSpS!J43+ESF!J43</f>
        <v>0</v>
      </c>
      <c r="U43" s="96">
        <f>LF!K43+FF!K43+PrF!K43+FSS!K43+PřF!K43+FI!K43+PdF!K43+FSpS!K43+ESF!K43</f>
        <v>0</v>
      </c>
      <c r="V43" s="96">
        <f>LF!L43+FF!L43+PrF!L43+FSS!L43+PřF!L43+FI!L43+PdF!L43+FSpS!L43+ESF!L43</f>
        <v>0</v>
      </c>
      <c r="W43" s="124">
        <f>LF!M43+FF!M43+PrF!M43+FSS!M43+PřF!M43+FI!M43+PdF!M43+FSpS!M43+ESF!M43</f>
        <v>0</v>
      </c>
      <c r="X43" s="71">
        <f>(LF!O43+FF!O43+PrF!O43+FSS!O43+PřF!O43+FI!O43+PdF!O43+FSpS!O43+ESF!O43)/1000</f>
        <v>0</v>
      </c>
      <c r="Y43" s="450">
        <f>fak!R43</f>
        <v>471328.05324999994</v>
      </c>
      <c r="Z43" s="198"/>
      <c r="AA43" s="844"/>
    </row>
    <row r="44" spans="1:29" s="14" customFormat="1">
      <c r="A44" s="11"/>
      <c r="B44" s="19" t="s">
        <v>59</v>
      </c>
      <c r="C44" s="19"/>
      <c r="D44" s="19"/>
      <c r="E44" s="233">
        <v>42</v>
      </c>
      <c r="F44" s="69">
        <f>LF!F44</f>
        <v>48460</v>
      </c>
      <c r="G44" s="114">
        <f>FF!F44</f>
        <v>32409</v>
      </c>
      <c r="H44" s="114">
        <f>PrF!F44</f>
        <v>6830</v>
      </c>
      <c r="I44" s="114">
        <f>FSS!F44</f>
        <v>6370</v>
      </c>
      <c r="J44" s="114">
        <f>PřF!F44</f>
        <v>19900</v>
      </c>
      <c r="K44" s="114">
        <f>FI!F44</f>
        <v>6820</v>
      </c>
      <c r="L44" s="114">
        <f>PdF!F44</f>
        <v>19419</v>
      </c>
      <c r="M44" s="114">
        <f>FSpS!F44</f>
        <v>5960</v>
      </c>
      <c r="N44" s="114">
        <f>ESF!F44</f>
        <v>22960</v>
      </c>
      <c r="O44" s="71">
        <f t="shared" si="5"/>
        <v>169128</v>
      </c>
      <c r="P44" s="225"/>
      <c r="Q44" s="179">
        <f>LF!G44+FF!G44+PrF!G44+FSS!G44+PřF!G44+FI!G44+PdF!G44+FSpS!G44+ESF!G44</f>
        <v>3791</v>
      </c>
      <c r="R44" s="96">
        <f>LF!H44+FF!H44+PrF!H44+FSS!H44+PřF!H44+FI!H44+PdF!H44+FSpS!H44+ESF!H44</f>
        <v>90760</v>
      </c>
      <c r="S44" s="96">
        <f>LF!I44+FF!I44+PrF!I44+FSS!I44+PřF!I44+FI!I44+PdF!I44+FSpS!I44+ESF!I44</f>
        <v>0</v>
      </c>
      <c r="T44" s="96">
        <f>LF!J44+FF!J44+PrF!J44+FSS!J44+PřF!J44+FI!J44+PdF!J44+FSpS!J44+ESF!J44</f>
        <v>3275</v>
      </c>
      <c r="U44" s="96">
        <f>LF!K44+FF!K44+PrF!K44+FSS!K44+PřF!K44+FI!K44+PdF!K44+FSpS!K44+ESF!K44</f>
        <v>0</v>
      </c>
      <c r="V44" s="96">
        <f>LF!L44+FF!L44+PrF!L44+FSS!L44+PřF!L44+FI!L44+PdF!L44+FSpS!L44+ESF!L44</f>
        <v>18386</v>
      </c>
      <c r="W44" s="124">
        <f>LF!M44+FF!M44+PrF!M44+FSS!M44+PřF!M44+FI!M44+PdF!M44+FSpS!M44+ESF!M44</f>
        <v>52916</v>
      </c>
      <c r="X44" s="71">
        <f>(LF!O44+FF!O44+PrF!O44+FSS!O44+PřF!O44+FI!O44+PdF!O44+FSpS!O44+ESF!O44)/1000</f>
        <v>0</v>
      </c>
      <c r="Y44" s="450">
        <f>fak!R44</f>
        <v>170777.44756</v>
      </c>
      <c r="Z44" s="198"/>
      <c r="AA44" s="844"/>
    </row>
    <row r="45" spans="1:29" s="14" customFormat="1" ht="14" thickBot="1">
      <c r="A45" s="24"/>
      <c r="B45" s="25" t="s">
        <v>47</v>
      </c>
      <c r="C45" s="25"/>
      <c r="D45" s="25"/>
      <c r="E45" s="234">
        <v>43</v>
      </c>
      <c r="F45" s="69">
        <f>LF!F45</f>
        <v>5500</v>
      </c>
      <c r="G45" s="114">
        <f>FF!F45</f>
        <v>60</v>
      </c>
      <c r="H45" s="114">
        <f>PrF!F45</f>
        <v>500</v>
      </c>
      <c r="I45" s="114">
        <f>FSS!F45</f>
        <v>400</v>
      </c>
      <c r="J45" s="114">
        <f>PřF!F45</f>
        <v>25000</v>
      </c>
      <c r="K45" s="114">
        <f>FI!F45</f>
        <v>0</v>
      </c>
      <c r="L45" s="114">
        <f>PdF!F45</f>
        <v>500</v>
      </c>
      <c r="M45" s="114">
        <f>FSpS!F45</f>
        <v>790</v>
      </c>
      <c r="N45" s="114">
        <f>ESF!F45</f>
        <v>5000</v>
      </c>
      <c r="O45" s="75">
        <f t="shared" si="5"/>
        <v>37750</v>
      </c>
      <c r="P45" s="226"/>
      <c r="Q45" s="179">
        <f>LF!G45+FF!G45+PrF!G45+FSS!G45+PřF!G45+FI!G45+PdF!G45+FSpS!G45+ESF!G45</f>
        <v>37750</v>
      </c>
      <c r="R45" s="96">
        <f>LF!H45+FF!H45+PrF!H45+FSS!H45+PřF!H45+FI!H45+PdF!H45+FSpS!H45+ESF!H45</f>
        <v>0</v>
      </c>
      <c r="S45" s="96">
        <f>LF!I45+FF!I45+PrF!I45+FSS!I45+PřF!I45+FI!I45+PdF!I45+FSpS!I45+ESF!I45</f>
        <v>0</v>
      </c>
      <c r="T45" s="96">
        <f>LF!J45+FF!J45+PrF!J45+FSS!J45+PřF!J45+FI!J45+PdF!J45+FSpS!J45+ESF!J45</f>
        <v>0</v>
      </c>
      <c r="U45" s="96">
        <f>LF!K45+FF!K45+PrF!K45+FSS!K45+PřF!K45+FI!K45+PdF!K45+FSpS!K45+ESF!K45</f>
        <v>0</v>
      </c>
      <c r="V45" s="96">
        <f>LF!L45+FF!L45+PrF!L45+FSS!L45+PřF!L45+FI!L45+PdF!L45+FSpS!L45+ESF!L45</f>
        <v>0</v>
      </c>
      <c r="W45" s="124">
        <f>LF!M45+FF!M45+PrF!M45+FSS!M45+PřF!M45+FI!M45+PdF!M45+FSpS!M45+ESF!M45</f>
        <v>0</v>
      </c>
      <c r="X45" s="75">
        <f>(LF!O45+FF!O45+PrF!O45+FSS!O45+PřF!O45+FI!O45+PdF!O45+FSpS!O45+ESF!O45)/1000</f>
        <v>0</v>
      </c>
      <c r="Y45" s="450">
        <f>fak!R45</f>
        <v>44541.908479999998</v>
      </c>
      <c r="Z45" s="198"/>
      <c r="AA45" s="844"/>
    </row>
    <row r="46" spans="1:29" s="14" customFormat="1" ht="14" hidden="1" thickBot="1">
      <c r="A46" s="27" t="s">
        <v>60</v>
      </c>
      <c r="B46" s="28"/>
      <c r="C46" s="28"/>
      <c r="D46" s="28"/>
      <c r="E46" s="232">
        <v>44</v>
      </c>
      <c r="F46" s="77">
        <f t="shared" ref="F46:O46" si="6">F29+F34+F38+F43+F44+F45-F4-F27</f>
        <v>6900</v>
      </c>
      <c r="G46" s="156">
        <f t="shared" si="6"/>
        <v>-326</v>
      </c>
      <c r="H46" s="156">
        <f t="shared" si="6"/>
        <v>2002</v>
      </c>
      <c r="I46" s="156">
        <f t="shared" si="6"/>
        <v>858</v>
      </c>
      <c r="J46" s="156">
        <f t="shared" si="6"/>
        <v>1250</v>
      </c>
      <c r="K46" s="156">
        <f t="shared" si="6"/>
        <v>260.82800000000861</v>
      </c>
      <c r="L46" s="156">
        <f t="shared" si="6"/>
        <v>1000</v>
      </c>
      <c r="M46" s="156">
        <f t="shared" si="6"/>
        <v>458</v>
      </c>
      <c r="N46" s="156">
        <f t="shared" si="6"/>
        <v>1700</v>
      </c>
      <c r="O46" s="78">
        <f t="shared" si="6"/>
        <v>14102.828000000212</v>
      </c>
      <c r="P46" s="140">
        <f>P29+P34+P38+P43+P44+P45+-P4-P27</f>
        <v>0</v>
      </c>
      <c r="Q46" s="77">
        <f>Q29+Q34+Q38+Q43+Q45-Q4-Q27</f>
        <v>10311.826999999583</v>
      </c>
      <c r="R46" s="77">
        <f t="shared" ref="R46:W46" si="7">R29+R34+R38+R43+R44+R45-R4-R27</f>
        <v>0</v>
      </c>
      <c r="S46" s="77">
        <f t="shared" si="7"/>
        <v>1.0000000002037268E-3</v>
      </c>
      <c r="T46" s="77">
        <f t="shared" si="7"/>
        <v>0</v>
      </c>
      <c r="U46" s="77">
        <f t="shared" si="7"/>
        <v>0</v>
      </c>
      <c r="V46" s="77">
        <f t="shared" si="7"/>
        <v>0</v>
      </c>
      <c r="W46" s="77">
        <f t="shared" si="7"/>
        <v>0</v>
      </c>
      <c r="X46" s="67">
        <f>(LF!O46+FF!O46+PrF!O46+FSS!O46+PřF!O46+FI!O46+PdF!O46+FSpS!O46+ESF!O46)/1000</f>
        <v>0</v>
      </c>
      <c r="Y46" s="808">
        <f>(LF!Q46+FF!Q46+PrF!Q46+FSS!Q46+PřF!Q46+FI!Q46+PdF!Q46+FSpS!Q46+ESF!Q46)/1000</f>
        <v>0</v>
      </c>
      <c r="Z46" s="198"/>
      <c r="AA46" s="844"/>
    </row>
    <row r="47" spans="1:29" ht="14" thickBot="1">
      <c r="A47" s="22" t="s">
        <v>61</v>
      </c>
      <c r="B47" s="23"/>
      <c r="C47" s="23"/>
      <c r="D47" s="23"/>
      <c r="E47" s="229">
        <v>45</v>
      </c>
      <c r="F47" s="166">
        <f t="shared" ref="F47:W47" si="8">F28-F3</f>
        <v>6900</v>
      </c>
      <c r="G47" s="151">
        <f t="shared" si="8"/>
        <v>2057</v>
      </c>
      <c r="H47" s="151">
        <f t="shared" si="8"/>
        <v>2002</v>
      </c>
      <c r="I47" s="151">
        <f t="shared" si="8"/>
        <v>858</v>
      </c>
      <c r="J47" s="151">
        <f t="shared" si="8"/>
        <v>1250</v>
      </c>
      <c r="K47" s="151">
        <f t="shared" si="8"/>
        <v>260.82100000005448</v>
      </c>
      <c r="L47" s="151">
        <f t="shared" si="8"/>
        <v>1000</v>
      </c>
      <c r="M47" s="151">
        <f t="shared" si="8"/>
        <v>458</v>
      </c>
      <c r="N47" s="151">
        <f t="shared" si="8"/>
        <v>1700</v>
      </c>
      <c r="O47" s="85">
        <f t="shared" si="8"/>
        <v>16485.820999999531</v>
      </c>
      <c r="P47" s="222">
        <f t="shared" si="8"/>
        <v>0</v>
      </c>
      <c r="Q47" s="51">
        <f t="shared" si="8"/>
        <v>16485.827000000048</v>
      </c>
      <c r="R47" s="52">
        <f t="shared" si="8"/>
        <v>0</v>
      </c>
      <c r="S47" s="52">
        <f t="shared" si="8"/>
        <v>-5.9999999939464033E-3</v>
      </c>
      <c r="T47" s="52">
        <f t="shared" si="8"/>
        <v>0</v>
      </c>
      <c r="U47" s="52">
        <f>U28-U3</f>
        <v>0</v>
      </c>
      <c r="V47" s="52">
        <f>V28-V3</f>
        <v>0</v>
      </c>
      <c r="W47" s="51">
        <f t="shared" si="8"/>
        <v>0</v>
      </c>
      <c r="X47" s="53">
        <f>X28-X3</f>
        <v>0</v>
      </c>
      <c r="Y47" s="489">
        <f>Y28-Y3</f>
        <v>50591.475420000032</v>
      </c>
      <c r="Z47" s="198"/>
      <c r="AA47" s="844"/>
      <c r="AB47" s="198"/>
      <c r="AC47" s="198"/>
    </row>
    <row r="48" spans="1:29" ht="7.5" customHeight="1">
      <c r="A48" s="29"/>
      <c r="B48" s="29"/>
      <c r="C48" s="29"/>
      <c r="D48" s="29"/>
      <c r="E48" s="30"/>
    </row>
    <row r="49" spans="1:27" s="29" customFormat="1" ht="23.25" hidden="1" customHeight="1">
      <c r="A49" s="1327" t="s">
        <v>88</v>
      </c>
      <c r="B49" s="1328"/>
      <c r="C49" s="1328"/>
      <c r="D49" s="1328"/>
      <c r="E49" s="30"/>
      <c r="F49" s="849" t="e">
        <f>LF!#REF!</f>
        <v>#REF!</v>
      </c>
      <c r="G49" s="850" t="e">
        <f>FF!#REF!</f>
        <v>#REF!</v>
      </c>
      <c r="H49" s="850" t="e">
        <f>PrF!#REF!</f>
        <v>#REF!</v>
      </c>
      <c r="I49" s="850" t="e">
        <f>FSS!#REF!</f>
        <v>#REF!</v>
      </c>
      <c r="J49" s="849" t="e">
        <f>PřF!#REF!</f>
        <v>#REF!</v>
      </c>
      <c r="K49" s="849" t="e">
        <f>FI!#REF!</f>
        <v>#REF!</v>
      </c>
      <c r="L49" s="849" t="e">
        <f>PdF!#REF!</f>
        <v>#REF!</v>
      </c>
      <c r="M49" s="849" t="e">
        <f>FSpS!#REF!</f>
        <v>#REF!</v>
      </c>
      <c r="N49" s="849" t="e">
        <f>ESF!#REF!</f>
        <v>#REF!</v>
      </c>
      <c r="O49" s="851" t="e">
        <f>fak!#REF!</f>
        <v>#REF!</v>
      </c>
      <c r="Q49" s="34"/>
      <c r="S49" s="34"/>
      <c r="W49" s="34"/>
      <c r="X49" s="193"/>
      <c r="Y49" s="47"/>
      <c r="Z49" s="34"/>
      <c r="AA49" s="338"/>
    </row>
    <row r="50" spans="1:27" s="855" customFormat="1" ht="22.5" hidden="1" customHeight="1">
      <c r="A50" s="1317" t="s">
        <v>186</v>
      </c>
      <c r="B50" s="1318"/>
      <c r="C50" s="1318"/>
      <c r="D50" s="1318"/>
      <c r="E50" s="1318"/>
      <c r="F50" s="878" t="e">
        <f>LF!#REF!</f>
        <v>#REF!</v>
      </c>
      <c r="G50" s="879" t="e">
        <f>FF!#REF!</f>
        <v>#REF!</v>
      </c>
      <c r="H50" s="879" t="e">
        <f>PrF!#REF!</f>
        <v>#REF!</v>
      </c>
      <c r="I50" s="879" t="e">
        <f>FSS!#REF!</f>
        <v>#REF!</v>
      </c>
      <c r="J50" s="878" t="e">
        <f>PřF!#REF!</f>
        <v>#REF!</v>
      </c>
      <c r="K50" s="878" t="e">
        <f>FI!#REF!</f>
        <v>#REF!</v>
      </c>
      <c r="L50" s="878" t="e">
        <f>PdF!#REF!</f>
        <v>#REF!</v>
      </c>
      <c r="M50" s="878" t="e">
        <f>FSpS!#REF!</f>
        <v>#REF!</v>
      </c>
      <c r="N50" s="878" t="e">
        <f>ESF!#REF!</f>
        <v>#REF!</v>
      </c>
      <c r="O50" s="854" t="e">
        <f>SUM(F50:N50)</f>
        <v>#REF!</v>
      </c>
      <c r="Q50" s="856"/>
      <c r="R50" s="856"/>
      <c r="S50" s="856"/>
      <c r="T50" s="856"/>
      <c r="U50" s="856"/>
      <c r="V50" s="856"/>
      <c r="W50" s="856"/>
      <c r="X50" s="856"/>
      <c r="Y50" s="856"/>
      <c r="Z50" s="856"/>
    </row>
  </sheetData>
  <mergeCells count="5">
    <mergeCell ref="A50:E50"/>
    <mergeCell ref="A1:D1"/>
    <mergeCell ref="R1:W1"/>
    <mergeCell ref="C2:D2"/>
    <mergeCell ref="A49:D49"/>
  </mergeCells>
  <phoneticPr fontId="0" type="noConversion"/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8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5"/>
    <pageSetUpPr fitToPage="1"/>
  </sheetPr>
  <dimension ref="A1:V65"/>
  <sheetViews>
    <sheetView topLeftCell="A31" workbookViewId="0">
      <selection activeCell="J50" sqref="J50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10" width="7.28515625" style="34" customWidth="1"/>
    <col min="11" max="11" width="7.28515625" style="34" hidden="1" customWidth="1"/>
    <col min="12" max="15" width="7.28515625" style="34" customWidth="1"/>
    <col min="16" max="16" width="8.85546875" style="425" customWidth="1"/>
    <col min="17" max="17" width="5.140625" hidden="1" customWidth="1"/>
    <col min="18" max="19" width="9.5703125" style="34" customWidth="1"/>
    <col min="20" max="20" width="8.5703125" style="335" hidden="1" customWidth="1"/>
    <col min="21" max="21" width="7" style="214" customWidth="1"/>
    <col min="22" max="22" width="7.85546875" style="335" customWidth="1"/>
  </cols>
  <sheetData>
    <row r="1" spans="1:22" ht="15.75" customHeight="1">
      <c r="A1" s="1319" t="s">
        <v>173</v>
      </c>
      <c r="B1" s="1320"/>
      <c r="C1" s="1320"/>
      <c r="D1" s="1321"/>
      <c r="E1" s="1"/>
      <c r="F1" s="135" t="s">
        <v>97</v>
      </c>
      <c r="G1" s="149" t="s">
        <v>98</v>
      </c>
      <c r="H1" s="149" t="s">
        <v>99</v>
      </c>
      <c r="I1" s="149" t="s">
        <v>100</v>
      </c>
      <c r="J1" s="149" t="s">
        <v>101</v>
      </c>
      <c r="K1" s="149" t="s">
        <v>120</v>
      </c>
      <c r="L1" s="149" t="s">
        <v>102</v>
      </c>
      <c r="M1" s="149" t="s">
        <v>103</v>
      </c>
      <c r="N1" s="149" t="s">
        <v>104</v>
      </c>
      <c r="O1" s="141" t="s">
        <v>105</v>
      </c>
      <c r="P1" s="419" t="s">
        <v>135</v>
      </c>
      <c r="Q1" s="2" t="s">
        <v>1</v>
      </c>
      <c r="R1" s="42" t="s">
        <v>7</v>
      </c>
      <c r="S1" s="42" t="s">
        <v>135</v>
      </c>
      <c r="T1" s="42" t="s">
        <v>133</v>
      </c>
      <c r="U1" s="1340"/>
    </row>
    <row r="2" spans="1:22" s="7" customFormat="1" ht="14" thickBot="1">
      <c r="A2" s="240" t="s">
        <v>122</v>
      </c>
      <c r="B2" s="4"/>
      <c r="C2" s="1325" t="s">
        <v>136</v>
      </c>
      <c r="D2" s="1326"/>
      <c r="E2" s="5" t="s">
        <v>5</v>
      </c>
      <c r="F2" s="136">
        <v>81</v>
      </c>
      <c r="G2" s="150">
        <v>82</v>
      </c>
      <c r="H2" s="150">
        <v>83</v>
      </c>
      <c r="I2" s="150">
        <v>84</v>
      </c>
      <c r="J2" s="150">
        <v>85</v>
      </c>
      <c r="K2" s="150">
        <v>87</v>
      </c>
      <c r="L2" s="150">
        <v>92</v>
      </c>
      <c r="M2" s="150">
        <v>96</v>
      </c>
      <c r="N2" s="150">
        <v>97</v>
      </c>
      <c r="O2" s="142">
        <v>99</v>
      </c>
      <c r="P2" s="420">
        <v>2011</v>
      </c>
      <c r="Q2" s="6" t="s">
        <v>7</v>
      </c>
      <c r="R2" s="46">
        <v>2011</v>
      </c>
      <c r="S2" s="46">
        <v>2010</v>
      </c>
      <c r="T2" s="46">
        <v>2009</v>
      </c>
      <c r="U2" s="1340"/>
      <c r="V2" s="335"/>
    </row>
    <row r="3" spans="1:22" ht="14" thickBot="1">
      <c r="A3" s="8" t="s">
        <v>13</v>
      </c>
      <c r="B3" s="9"/>
      <c r="C3" s="9"/>
      <c r="D3" s="9"/>
      <c r="E3" s="10">
        <v>1</v>
      </c>
      <c r="F3" s="137">
        <f t="shared" ref="F3:T3" si="0">SUM(F5:F27)</f>
        <v>0</v>
      </c>
      <c r="G3" s="151">
        <f t="shared" si="0"/>
        <v>0</v>
      </c>
      <c r="H3" s="151">
        <f t="shared" si="0"/>
        <v>0</v>
      </c>
      <c r="I3" s="151">
        <f t="shared" si="0"/>
        <v>0</v>
      </c>
      <c r="J3" s="151">
        <f t="shared" si="0"/>
        <v>0</v>
      </c>
      <c r="K3" s="151">
        <f t="shared" si="0"/>
        <v>0</v>
      </c>
      <c r="L3" s="151">
        <f t="shared" si="0"/>
        <v>0</v>
      </c>
      <c r="M3" s="151">
        <f t="shared" si="0"/>
        <v>0</v>
      </c>
      <c r="N3" s="151">
        <f>SUM(N5:N27)</f>
        <v>0</v>
      </c>
      <c r="O3" s="143">
        <f t="shared" si="0"/>
        <v>0</v>
      </c>
      <c r="P3" s="133">
        <f t="shared" si="0"/>
        <v>0</v>
      </c>
      <c r="Q3" s="50">
        <f t="shared" si="0"/>
        <v>0</v>
      </c>
      <c r="R3" s="53">
        <f t="shared" si="0"/>
        <v>2299934</v>
      </c>
      <c r="S3" s="53">
        <f>SUM(S5:S27)</f>
        <v>2150525.8275900004</v>
      </c>
      <c r="T3" s="53" t="e">
        <f t="shared" si="0"/>
        <v>#REF!</v>
      </c>
    </row>
    <row r="4" spans="1:22" s="14" customFormat="1">
      <c r="A4" s="11" t="s">
        <v>14</v>
      </c>
      <c r="B4" s="12" t="s">
        <v>15</v>
      </c>
      <c r="C4" s="12"/>
      <c r="D4" s="12"/>
      <c r="E4" s="13">
        <v>2</v>
      </c>
      <c r="F4" s="138">
        <f t="shared" ref="F4:T4" si="1">SUM(F5:F15)</f>
        <v>0</v>
      </c>
      <c r="G4" s="152">
        <f t="shared" si="1"/>
        <v>0</v>
      </c>
      <c r="H4" s="152">
        <f t="shared" si="1"/>
        <v>0</v>
      </c>
      <c r="I4" s="152">
        <f t="shared" si="1"/>
        <v>0</v>
      </c>
      <c r="J4" s="152">
        <f t="shared" si="1"/>
        <v>0</v>
      </c>
      <c r="K4" s="152"/>
      <c r="L4" s="152">
        <f t="shared" si="1"/>
        <v>0</v>
      </c>
      <c r="M4" s="152">
        <f t="shared" si="1"/>
        <v>0</v>
      </c>
      <c r="N4" s="152">
        <f>SUM(N5:N15)</f>
        <v>0</v>
      </c>
      <c r="O4" s="144">
        <f t="shared" si="1"/>
        <v>0</v>
      </c>
      <c r="P4" s="182">
        <f t="shared" si="1"/>
        <v>0</v>
      </c>
      <c r="Q4" s="54">
        <f t="shared" si="1"/>
        <v>0</v>
      </c>
      <c r="R4" s="57">
        <f t="shared" si="1"/>
        <v>1233687</v>
      </c>
      <c r="S4" s="57">
        <f>SUM(S5:S15)</f>
        <v>1179165.3934700002</v>
      </c>
      <c r="T4" s="57" t="e">
        <f t="shared" si="1"/>
        <v>#REF!</v>
      </c>
      <c r="U4" s="214"/>
      <c r="V4" s="336"/>
    </row>
    <row r="5" spans="1:22" s="40" customFormat="1">
      <c r="A5" s="36"/>
      <c r="B5" s="37"/>
      <c r="C5" s="37" t="s">
        <v>16</v>
      </c>
      <c r="D5" s="38" t="s">
        <v>17</v>
      </c>
      <c r="E5" s="39">
        <v>3</v>
      </c>
      <c r="F5" s="123">
        <f>SKM!O5/1000</f>
        <v>0</v>
      </c>
      <c r="G5" s="153">
        <f>SUKB!O7/1000</f>
        <v>0</v>
      </c>
      <c r="H5" s="153">
        <f>UCT!O5/1000</f>
        <v>0</v>
      </c>
      <c r="I5" s="153">
        <f>SPSSN!O5/1000</f>
        <v>0</v>
      </c>
      <c r="J5" s="153">
        <f>IBA!O5/1000</f>
        <v>0</v>
      </c>
      <c r="K5" s="153"/>
      <c r="L5" s="153">
        <f>ÚVT!O5/1000</f>
        <v>0</v>
      </c>
      <c r="M5" s="153">
        <f>CJV!O5/1000</f>
        <v>0</v>
      </c>
      <c r="N5" s="153">
        <f>CZS!O5/1000</f>
        <v>0</v>
      </c>
      <c r="O5" s="145">
        <f>RMU!O5/1000</f>
        <v>0</v>
      </c>
      <c r="P5" s="421">
        <f t="shared" ref="P5:P27" si="2">SUM(F5:O5)</f>
        <v>0</v>
      </c>
      <c r="Q5" s="58"/>
      <c r="R5" s="125">
        <f>'ostatni plan'!R5</f>
        <v>275955</v>
      </c>
      <c r="S5" s="125">
        <f>'ostatni plan'!AB5</f>
        <v>287681.45134000003</v>
      </c>
      <c r="T5" s="125" t="e">
        <f>(SKM!Q5+SUKB!Q7+UCT!Q5+SPSSN!Q5+IBA!Q5+#REF!+ÚVT!Q5+CJV!Q5+CZS!Q5+RMU!Q5)/1000</f>
        <v>#REF!</v>
      </c>
      <c r="U5" s="475"/>
      <c r="V5" s="337"/>
    </row>
    <row r="6" spans="1:22" s="40" customFormat="1">
      <c r="A6" s="36"/>
      <c r="B6" s="37"/>
      <c r="C6" s="37"/>
      <c r="D6" s="38" t="s">
        <v>18</v>
      </c>
      <c r="E6" s="39">
        <v>4</v>
      </c>
      <c r="F6" s="123">
        <f>SKM!O6/1000</f>
        <v>0</v>
      </c>
      <c r="G6" s="153">
        <f>SUKB!O8/1000</f>
        <v>0</v>
      </c>
      <c r="H6" s="153">
        <f>UCT!O6/1000</f>
        <v>0</v>
      </c>
      <c r="I6" s="153">
        <f>SPSSN!O6/1000</f>
        <v>0</v>
      </c>
      <c r="J6" s="153">
        <f>IBA!O6/1000</f>
        <v>0</v>
      </c>
      <c r="K6" s="153"/>
      <c r="L6" s="153">
        <f>ÚVT!O6/1000</f>
        <v>0</v>
      </c>
      <c r="M6" s="153">
        <f>CJV!O6/1000</f>
        <v>0</v>
      </c>
      <c r="N6" s="153">
        <f>CZS!O6/1000</f>
        <v>0</v>
      </c>
      <c r="O6" s="145">
        <f>RMU!O6/1000</f>
        <v>0</v>
      </c>
      <c r="P6" s="421">
        <f t="shared" si="2"/>
        <v>0</v>
      </c>
      <c r="Q6" s="58"/>
      <c r="R6" s="125">
        <f>'ostatni plan'!R6</f>
        <v>14493</v>
      </c>
      <c r="S6" s="125">
        <f>'ostatni plan'!AB6</f>
        <v>14726.86609</v>
      </c>
      <c r="T6" s="125" t="e">
        <f>(SKM!Q6+SUKB!Q8+UCT!Q6+SPSSN!Q6+IBA!Q6+#REF!+ÚVT!Q6+CJV!Q6+CZS!Q6+RMU!Q6)/1000</f>
        <v>#REF!</v>
      </c>
      <c r="U6" s="475"/>
      <c r="V6" s="337"/>
    </row>
    <row r="7" spans="1:22" s="40" customFormat="1">
      <c r="A7" s="36"/>
      <c r="B7" s="37"/>
      <c r="C7" s="37"/>
      <c r="D7" s="38" t="s">
        <v>19</v>
      </c>
      <c r="E7" s="39">
        <v>5</v>
      </c>
      <c r="F7" s="123">
        <f>SKM!O7/1000</f>
        <v>0</v>
      </c>
      <c r="G7" s="153">
        <f>SUKB!O9/1000</f>
        <v>0</v>
      </c>
      <c r="H7" s="153">
        <f>UCT!O7/1000</f>
        <v>0</v>
      </c>
      <c r="I7" s="153">
        <f>SPSSN!O7/1000</f>
        <v>0</v>
      </c>
      <c r="J7" s="153">
        <f>IBA!O7/1000</f>
        <v>0</v>
      </c>
      <c r="K7" s="153"/>
      <c r="L7" s="153">
        <f>ÚVT!O7/1000</f>
        <v>0</v>
      </c>
      <c r="M7" s="153">
        <f>CJV!O7/1000</f>
        <v>0</v>
      </c>
      <c r="N7" s="153">
        <f>CZS!O7/1000</f>
        <v>0</v>
      </c>
      <c r="O7" s="145">
        <f>RMU!O7/1000</f>
        <v>0</v>
      </c>
      <c r="P7" s="421">
        <f t="shared" si="2"/>
        <v>0</v>
      </c>
      <c r="Q7" s="58"/>
      <c r="R7" s="125">
        <f>'ostatni plan'!R7</f>
        <v>97427</v>
      </c>
      <c r="S7" s="125">
        <f>'ostatni plan'!AB7</f>
        <v>100277.07741999999</v>
      </c>
      <c r="T7" s="125" t="e">
        <f>(SKM!Q7+SUKB!Q9+UCT!Q7+SPSSN!Q7+IBA!Q7+#REF!+ÚVT!Q7+CJV!Q7+CZS!Q7+RMU!Q7)/1000</f>
        <v>#REF!</v>
      </c>
      <c r="U7" s="475"/>
      <c r="V7" s="337"/>
    </row>
    <row r="8" spans="1:22" s="40" customFormat="1">
      <c r="A8" s="36"/>
      <c r="B8" s="37"/>
      <c r="C8" s="37"/>
      <c r="D8" s="38" t="s">
        <v>20</v>
      </c>
      <c r="E8" s="39">
        <v>6</v>
      </c>
      <c r="F8" s="123">
        <f>SKM!O8/1000</f>
        <v>0</v>
      </c>
      <c r="G8" s="153">
        <f>SUKB!O10/1000</f>
        <v>0</v>
      </c>
      <c r="H8" s="153">
        <f>UCT!O8/1000</f>
        <v>0</v>
      </c>
      <c r="I8" s="153">
        <f>SPSSN!O8/1000</f>
        <v>0</v>
      </c>
      <c r="J8" s="153">
        <f>IBA!O8/1000</f>
        <v>0</v>
      </c>
      <c r="K8" s="153"/>
      <c r="L8" s="153">
        <f>ÚVT!O8/1000</f>
        <v>0</v>
      </c>
      <c r="M8" s="153">
        <f>CJV!O8/1000</f>
        <v>0</v>
      </c>
      <c r="N8" s="153">
        <f>CZS!O8/1000</f>
        <v>0</v>
      </c>
      <c r="O8" s="145">
        <f>RMU!O8/1000</f>
        <v>0</v>
      </c>
      <c r="P8" s="421">
        <f t="shared" si="2"/>
        <v>0</v>
      </c>
      <c r="Q8" s="58"/>
      <c r="R8" s="125">
        <f>'ostatni plan'!R8</f>
        <v>58519</v>
      </c>
      <c r="S8" s="125">
        <f>'ostatni plan'!AB8</f>
        <v>56129.873520000008</v>
      </c>
      <c r="T8" s="125" t="e">
        <f>(SKM!Q8+SUKB!Q10+UCT!Q8+SPSSN!Q8+IBA!Q8+#REF!+ÚVT!Q8+CJV!Q8+CZS!Q8+RMU!Q8)/1000</f>
        <v>#REF!</v>
      </c>
      <c r="U8" s="475"/>
      <c r="V8" s="337"/>
    </row>
    <row r="9" spans="1:22" s="40" customFormat="1">
      <c r="A9" s="36"/>
      <c r="B9" s="37"/>
      <c r="C9" s="37"/>
      <c r="D9" s="38" t="s">
        <v>21</v>
      </c>
      <c r="E9" s="39">
        <v>7</v>
      </c>
      <c r="F9" s="123">
        <f>SKM!O9/1000</f>
        <v>0</v>
      </c>
      <c r="G9" s="153">
        <f>SUKB!O11/1000</f>
        <v>0</v>
      </c>
      <c r="H9" s="153">
        <f>UCT!O9/1000</f>
        <v>0</v>
      </c>
      <c r="I9" s="153">
        <f>SPSSN!O9/1000</f>
        <v>0</v>
      </c>
      <c r="J9" s="153">
        <f>IBA!O9/1000</f>
        <v>0</v>
      </c>
      <c r="K9" s="153"/>
      <c r="L9" s="153">
        <f>ÚVT!O9/1000</f>
        <v>0</v>
      </c>
      <c r="M9" s="153">
        <f>CJV!O9/1000</f>
        <v>0</v>
      </c>
      <c r="N9" s="153">
        <f>CZS!O9/1000</f>
        <v>0</v>
      </c>
      <c r="O9" s="145">
        <f>RMU!O9/1000</f>
        <v>0</v>
      </c>
      <c r="P9" s="421">
        <f t="shared" si="2"/>
        <v>0</v>
      </c>
      <c r="Q9" s="58"/>
      <c r="R9" s="125">
        <f>'ostatni plan'!R9</f>
        <v>28967</v>
      </c>
      <c r="S9" s="125">
        <f>'ostatni plan'!AB9</f>
        <v>27382.225350000001</v>
      </c>
      <c r="T9" s="125" t="e">
        <f>(SKM!Q9+SUKB!Q11+UCT!Q9+SPSSN!Q9+IBA!Q9+#REF!+ÚVT!Q9+CJV!Q9+CZS!Q9+RMU!Q9)/1000</f>
        <v>#REF!</v>
      </c>
      <c r="U9" s="475"/>
      <c r="V9" s="337"/>
    </row>
    <row r="10" spans="1:22" s="40" customFormat="1">
      <c r="A10" s="36"/>
      <c r="B10" s="37"/>
      <c r="C10" s="37"/>
      <c r="D10" s="38" t="s">
        <v>22</v>
      </c>
      <c r="E10" s="39">
        <v>8</v>
      </c>
      <c r="F10" s="123">
        <f>SKM!O10/1000</f>
        <v>0</v>
      </c>
      <c r="G10" s="153">
        <f>SUKB!O12/1000</f>
        <v>0</v>
      </c>
      <c r="H10" s="153">
        <f>UCT!O10/1000</f>
        <v>0</v>
      </c>
      <c r="I10" s="153">
        <f>SPSSN!O10/1000</f>
        <v>0</v>
      </c>
      <c r="J10" s="153">
        <f>IBA!O10/1000</f>
        <v>0</v>
      </c>
      <c r="K10" s="153"/>
      <c r="L10" s="153">
        <f>ÚVT!O10/1000</f>
        <v>0</v>
      </c>
      <c r="M10" s="153">
        <f>CJV!O10/1000</f>
        <v>0</v>
      </c>
      <c r="N10" s="153">
        <f>CZS!O10/1000</f>
        <v>0</v>
      </c>
      <c r="O10" s="145">
        <f>RMU!O10/1000</f>
        <v>0</v>
      </c>
      <c r="P10" s="421">
        <f t="shared" si="2"/>
        <v>0</v>
      </c>
      <c r="Q10" s="58"/>
      <c r="R10" s="125">
        <f>'ostatni plan'!R10</f>
        <v>63914</v>
      </c>
      <c r="S10" s="125">
        <f>'ostatni plan'!AB10</f>
        <v>62774.165779999996</v>
      </c>
      <c r="T10" s="125" t="e">
        <f>(SKM!Q10+SUKB!Q12+UCT!Q10+SPSSN!Q10+IBA!Q10+#REF!+ÚVT!Q10+CJV!Q10+CZS!Q10+RMU!Q10)/1000</f>
        <v>#REF!</v>
      </c>
      <c r="U10" s="475"/>
      <c r="V10" s="337"/>
    </row>
    <row r="11" spans="1:22" s="40" customFormat="1">
      <c r="A11" s="36"/>
      <c r="B11" s="37"/>
      <c r="C11" s="37"/>
      <c r="D11" s="38" t="s">
        <v>23</v>
      </c>
      <c r="E11" s="39">
        <v>9</v>
      </c>
      <c r="F11" s="123">
        <f>SKM!O11/1000</f>
        <v>0</v>
      </c>
      <c r="G11" s="153">
        <f>SUKB!O13/1000</f>
        <v>0</v>
      </c>
      <c r="H11" s="153">
        <f>UCT!O11/1000</f>
        <v>0</v>
      </c>
      <c r="I11" s="153">
        <f>SPSSN!O11/1000</f>
        <v>0</v>
      </c>
      <c r="J11" s="153">
        <f>IBA!O11/1000</f>
        <v>0</v>
      </c>
      <c r="K11" s="153"/>
      <c r="L11" s="153">
        <f>ÚVT!O11/1000</f>
        <v>0</v>
      </c>
      <c r="M11" s="153">
        <f>CJV!O11/1000</f>
        <v>0</v>
      </c>
      <c r="N11" s="153">
        <f>CZS!O11/1000</f>
        <v>0</v>
      </c>
      <c r="O11" s="145">
        <f>RMU!O11/1000</f>
        <v>0</v>
      </c>
      <c r="P11" s="421">
        <f t="shared" si="2"/>
        <v>0</v>
      </c>
      <c r="Q11" s="58"/>
      <c r="R11" s="125">
        <f>'ostatni plan'!R11</f>
        <v>137259</v>
      </c>
      <c r="S11" s="125">
        <f>'ostatni plan'!AB11</f>
        <v>125395.90783000001</v>
      </c>
      <c r="T11" s="125" t="e">
        <f>(SKM!Q11+SUKB!Q13+UCT!Q11+SPSSN!Q11+IBA!Q11+#REF!+ÚVT!Q11+CJV!Q11+CZS!Q11+RMU!Q11)/1000</f>
        <v>#REF!</v>
      </c>
      <c r="U11" s="475"/>
      <c r="V11" s="337"/>
    </row>
    <row r="12" spans="1:22" s="40" customFormat="1">
      <c r="A12" s="36"/>
      <c r="B12" s="37"/>
      <c r="C12" s="37"/>
      <c r="D12" s="38" t="s">
        <v>24</v>
      </c>
      <c r="E12" s="39">
        <v>10</v>
      </c>
      <c r="F12" s="123">
        <f>SKM!O12/1000</f>
        <v>0</v>
      </c>
      <c r="G12" s="153">
        <f>SUKB!O14/1000</f>
        <v>0</v>
      </c>
      <c r="H12" s="153">
        <f>UCT!O12/1000</f>
        <v>0</v>
      </c>
      <c r="I12" s="153">
        <f>SPSSN!O12/1000</f>
        <v>0</v>
      </c>
      <c r="J12" s="153">
        <f>IBA!O12/1000</f>
        <v>0</v>
      </c>
      <c r="K12" s="153"/>
      <c r="L12" s="153">
        <f>ÚVT!O12/1000</f>
        <v>0</v>
      </c>
      <c r="M12" s="153">
        <f>CJV!O12/1000</f>
        <v>0</v>
      </c>
      <c r="N12" s="153">
        <f>CZS!O12/1000</f>
        <v>0</v>
      </c>
      <c r="O12" s="145">
        <f>RMU!O12/1000</f>
        <v>0</v>
      </c>
      <c r="P12" s="421">
        <f t="shared" si="2"/>
        <v>0</v>
      </c>
      <c r="Q12" s="58"/>
      <c r="R12" s="125">
        <f>'ostatni plan'!R12</f>
        <v>6265</v>
      </c>
      <c r="S12" s="125">
        <f>'ostatni plan'!AB12</f>
        <v>4597.0138199999992</v>
      </c>
      <c r="T12" s="125" t="e">
        <f>(SKM!Q12+SUKB!Q14+UCT!Q12+SPSSN!Q12+IBA!Q12+#REF!+ÚVT!Q12+CJV!Q12+CZS!Q12+RMU!Q12)/1000</f>
        <v>#REF!</v>
      </c>
      <c r="U12" s="475"/>
      <c r="V12" s="337"/>
    </row>
    <row r="13" spans="1:22" s="40" customFormat="1">
      <c r="A13" s="36"/>
      <c r="B13" s="37"/>
      <c r="C13" s="37"/>
      <c r="D13" s="38" t="s">
        <v>25</v>
      </c>
      <c r="E13" s="39">
        <v>11</v>
      </c>
      <c r="F13" s="123">
        <f>SKM!O13/1000</f>
        <v>0</v>
      </c>
      <c r="G13" s="153">
        <f>SUKB!O15/1000</f>
        <v>0</v>
      </c>
      <c r="H13" s="153">
        <f>UCT!O13/1000</f>
        <v>0</v>
      </c>
      <c r="I13" s="153">
        <f>SPSSN!O13/1000</f>
        <v>0</v>
      </c>
      <c r="J13" s="153">
        <f>IBA!O13/1000</f>
        <v>0</v>
      </c>
      <c r="K13" s="153"/>
      <c r="L13" s="153">
        <f>ÚVT!O13/1000</f>
        <v>0</v>
      </c>
      <c r="M13" s="153">
        <f>CJV!O13/1000</f>
        <v>0</v>
      </c>
      <c r="N13" s="153">
        <f>CZS!O13/1000</f>
        <v>0</v>
      </c>
      <c r="O13" s="145">
        <f>RMU!O13/1000</f>
        <v>0</v>
      </c>
      <c r="P13" s="421">
        <f t="shared" si="2"/>
        <v>0</v>
      </c>
      <c r="Q13" s="58"/>
      <c r="R13" s="125">
        <f>'ostatni plan'!R13</f>
        <v>357122</v>
      </c>
      <c r="S13" s="125">
        <f>'ostatni plan'!AB13</f>
        <v>334464.45858999999</v>
      </c>
      <c r="T13" s="125" t="e">
        <f>(SKM!Q13+SUKB!Q15+UCT!Q13+SPSSN!Q13+IBA!Q13+#REF!+ÚVT!Q13+CJV!Q13+CZS!Q13+RMU!Q13)/1000</f>
        <v>#REF!</v>
      </c>
      <c r="U13" s="475"/>
      <c r="V13" s="337"/>
    </row>
    <row r="14" spans="1:22" s="40" customFormat="1">
      <c r="A14" s="36"/>
      <c r="B14" s="37"/>
      <c r="C14" s="37"/>
      <c r="D14" s="38" t="s">
        <v>26</v>
      </c>
      <c r="E14" s="39">
        <v>12</v>
      </c>
      <c r="F14" s="123">
        <f>SKM!O14/1000</f>
        <v>0</v>
      </c>
      <c r="G14" s="153">
        <f>SUKB!O16/1000</f>
        <v>0</v>
      </c>
      <c r="H14" s="153">
        <f>UCT!O14/1000</f>
        <v>0</v>
      </c>
      <c r="I14" s="153">
        <f>SPSSN!O14/1000</f>
        <v>0</v>
      </c>
      <c r="J14" s="153">
        <f>IBA!O14/1000</f>
        <v>0</v>
      </c>
      <c r="K14" s="153"/>
      <c r="L14" s="153">
        <f>ÚVT!O14/1000</f>
        <v>0</v>
      </c>
      <c r="M14" s="153">
        <f>CJV!O14/1000</f>
        <v>0</v>
      </c>
      <c r="N14" s="153">
        <f>CZS!O14/1000</f>
        <v>0</v>
      </c>
      <c r="O14" s="145">
        <f>RMU!O14/1000</f>
        <v>0</v>
      </c>
      <c r="P14" s="421">
        <f t="shared" si="2"/>
        <v>0</v>
      </c>
      <c r="Q14" s="58"/>
      <c r="R14" s="125">
        <f>'ostatni plan'!R14</f>
        <v>104079</v>
      </c>
      <c r="S14" s="125">
        <f>'ostatni plan'!AB14</f>
        <v>109887.19607000001</v>
      </c>
      <c r="T14" s="125" t="e">
        <f>(SKM!Q14+SUKB!Q16+UCT!Q14+SPSSN!Q14+IBA!Q14+#REF!+ÚVT!Q14+CJV!Q14+CZS!Q14+RMU!Q14)/1000</f>
        <v>#REF!</v>
      </c>
      <c r="U14" s="475"/>
      <c r="V14" s="337"/>
    </row>
    <row r="15" spans="1:22" s="40" customFormat="1">
      <c r="A15" s="36"/>
      <c r="B15" s="37"/>
      <c r="C15" s="38"/>
      <c r="D15" s="38" t="s">
        <v>27</v>
      </c>
      <c r="E15" s="39">
        <v>13</v>
      </c>
      <c r="F15" s="123">
        <f>SKM!O15/1000</f>
        <v>0</v>
      </c>
      <c r="G15" s="153">
        <f>SUKB!O17/1000</f>
        <v>0</v>
      </c>
      <c r="H15" s="153">
        <f>UCT!O15/1000</f>
        <v>0</v>
      </c>
      <c r="I15" s="153">
        <f>SPSSN!O15/1000</f>
        <v>0</v>
      </c>
      <c r="J15" s="153">
        <f>IBA!O15/1000</f>
        <v>0</v>
      </c>
      <c r="K15" s="153"/>
      <c r="L15" s="153">
        <f>ÚVT!O15/1000</f>
        <v>0</v>
      </c>
      <c r="M15" s="153">
        <f>CJV!O15/1000</f>
        <v>0</v>
      </c>
      <c r="N15" s="153">
        <f>CZS!O15/1000</f>
        <v>0</v>
      </c>
      <c r="O15" s="145">
        <f>RMU!O15/1000</f>
        <v>0</v>
      </c>
      <c r="P15" s="421">
        <f t="shared" si="2"/>
        <v>0</v>
      </c>
      <c r="Q15" s="58"/>
      <c r="R15" s="125">
        <f>'ostatni plan'!R15</f>
        <v>89687</v>
      </c>
      <c r="S15" s="125">
        <f>'ostatni plan'!AB15</f>
        <v>55849.157659999983</v>
      </c>
      <c r="T15" s="125" t="e">
        <f>(SKM!Q15+SUKB!Q17+UCT!Q15+SPSSN!Q15+IBA!Q15+#REF!+ÚVT!Q15+CJV!Q15+CZS!Q15+RMU!Q15)/1000</f>
        <v>#REF!</v>
      </c>
      <c r="U15" s="475"/>
      <c r="V15" s="337"/>
    </row>
    <row r="16" spans="1:22" s="14" customFormat="1">
      <c r="A16" s="11"/>
      <c r="B16" s="18" t="s">
        <v>28</v>
      </c>
      <c r="C16" s="16"/>
      <c r="D16" s="16"/>
      <c r="E16" s="17">
        <v>14</v>
      </c>
      <c r="F16" s="126">
        <f>SKM!O16/1000</f>
        <v>0</v>
      </c>
      <c r="G16" s="114">
        <f>SUKB!O18/1000</f>
        <v>0</v>
      </c>
      <c r="H16" s="114">
        <f>UCT!O16/1000</f>
        <v>0</v>
      </c>
      <c r="I16" s="114">
        <f>SPSSN!O16/1000</f>
        <v>0</v>
      </c>
      <c r="J16" s="114">
        <f>IBA!O16/1000</f>
        <v>0</v>
      </c>
      <c r="K16" s="114"/>
      <c r="L16" s="114">
        <f>ÚVT!O16/1000</f>
        <v>0</v>
      </c>
      <c r="M16" s="114">
        <f>CJV!O16/1000</f>
        <v>0</v>
      </c>
      <c r="N16" s="114">
        <f>CZS!O16/1000</f>
        <v>0</v>
      </c>
      <c r="O16" s="146">
        <f>RMU!O16/1000</f>
        <v>0</v>
      </c>
      <c r="P16" s="422">
        <f t="shared" si="2"/>
        <v>0</v>
      </c>
      <c r="Q16" s="238"/>
      <c r="R16" s="71">
        <f>'ostatni plan'!R16</f>
        <v>0</v>
      </c>
      <c r="S16" s="71">
        <f>'ostatni plan'!AB16</f>
        <v>0</v>
      </c>
      <c r="T16" s="71" t="e">
        <f>(SKM!Q16+SUKB!Q18+UCT!Q16+SPSSN!Q16+IBA!Q16+#REF!+ÚVT!Q16+CJV!Q16+CZS!Q16+RMU!Q16)/1000</f>
        <v>#REF!</v>
      </c>
      <c r="U16" s="214"/>
      <c r="V16" s="336"/>
    </row>
    <row r="17" spans="1:22" s="14" customFormat="1">
      <c r="A17" s="11"/>
      <c r="B17" s="18" t="s">
        <v>30</v>
      </c>
      <c r="C17" s="16"/>
      <c r="D17" s="16"/>
      <c r="E17" s="17">
        <v>15</v>
      </c>
      <c r="F17" s="126">
        <f>SKM!O17/1000</f>
        <v>0</v>
      </c>
      <c r="G17" s="114">
        <f>SUKB!O19/1000</f>
        <v>0</v>
      </c>
      <c r="H17" s="114">
        <f>UCT!O17/1000</f>
        <v>0</v>
      </c>
      <c r="I17" s="114">
        <f>SPSSN!O17/1000</f>
        <v>0</v>
      </c>
      <c r="J17" s="114">
        <f>IBA!O17/1000</f>
        <v>0</v>
      </c>
      <c r="K17" s="114"/>
      <c r="L17" s="114">
        <f>ÚVT!O17/1000</f>
        <v>0</v>
      </c>
      <c r="M17" s="114">
        <f>CJV!O17/1000</f>
        <v>0</v>
      </c>
      <c r="N17" s="114">
        <f>CZS!O17/1000</f>
        <v>0</v>
      </c>
      <c r="O17" s="146">
        <f>RMU!O17/1000</f>
        <v>0</v>
      </c>
      <c r="P17" s="422">
        <f t="shared" si="2"/>
        <v>0</v>
      </c>
      <c r="Q17" s="113"/>
      <c r="R17" s="71">
        <f>'ostatni plan'!R17</f>
        <v>39500</v>
      </c>
      <c r="S17" s="71">
        <f>'ostatni plan'!AB17</f>
        <v>39981.767180000003</v>
      </c>
      <c r="T17" s="71" t="e">
        <f>(SKM!Q17+SUKB!Q19+UCT!Q17+SPSSN!Q17+IBA!Q17+#REF!+ÚVT!Q17+CJV!Q17+CZS!Q17+RMU!Q17)/1000</f>
        <v>#REF!</v>
      </c>
      <c r="U17" s="214"/>
      <c r="V17" s="336"/>
    </row>
    <row r="18" spans="1:22" s="14" customFormat="1">
      <c r="A18" s="11"/>
      <c r="B18" s="19" t="s">
        <v>32</v>
      </c>
      <c r="C18" s="20"/>
      <c r="D18" s="20"/>
      <c r="E18" s="21">
        <v>16</v>
      </c>
      <c r="F18" s="126">
        <f>SKM!O18/1000</f>
        <v>0</v>
      </c>
      <c r="G18" s="114">
        <f>SUKB!O20/1000</f>
        <v>0</v>
      </c>
      <c r="H18" s="114">
        <f>UCT!O18/1000</f>
        <v>0</v>
      </c>
      <c r="I18" s="114">
        <f>SPSSN!O18/1000</f>
        <v>0</v>
      </c>
      <c r="J18" s="114">
        <f>IBA!O18/1000</f>
        <v>0</v>
      </c>
      <c r="K18" s="114"/>
      <c r="L18" s="114">
        <f>ÚVT!O18/1000</f>
        <v>0</v>
      </c>
      <c r="M18" s="114">
        <f>CJV!O18/1000</f>
        <v>0</v>
      </c>
      <c r="N18" s="114">
        <f>CZS!O18/1000</f>
        <v>0</v>
      </c>
      <c r="O18" s="146">
        <f>RMU!O18/1000</f>
        <v>0</v>
      </c>
      <c r="P18" s="422">
        <f t="shared" si="2"/>
        <v>0</v>
      </c>
      <c r="Q18" s="113"/>
      <c r="R18" s="71">
        <f>'ostatni plan'!R18</f>
        <v>77410</v>
      </c>
      <c r="S18" s="71">
        <f>'ostatni plan'!AB18</f>
        <v>60953.51</v>
      </c>
      <c r="T18" s="71" t="e">
        <f>(SKM!Q18+SUKB!Q20+UCT!Q18+SPSSN!Q18+IBA!Q18+#REF!+ÚVT!Q18+CJV!Q18+CZS!Q18+RMU!Q18)/1000</f>
        <v>#REF!</v>
      </c>
      <c r="U18" s="214"/>
      <c r="V18" s="336"/>
    </row>
    <row r="19" spans="1:22" s="14" customFormat="1">
      <c r="A19" s="11"/>
      <c r="B19" s="19" t="s">
        <v>34</v>
      </c>
      <c r="C19" s="20"/>
      <c r="D19" s="20"/>
      <c r="E19" s="21">
        <v>17</v>
      </c>
      <c r="F19" s="126">
        <f>SKM!O19/1000</f>
        <v>0</v>
      </c>
      <c r="G19" s="114">
        <f>SUKB!O21/1000</f>
        <v>0</v>
      </c>
      <c r="H19" s="114">
        <f>UCT!O19/1000</f>
        <v>0</v>
      </c>
      <c r="I19" s="114">
        <f>SPSSN!O19/1000</f>
        <v>0</v>
      </c>
      <c r="J19" s="114">
        <f>IBA!O19/1000</f>
        <v>0</v>
      </c>
      <c r="K19" s="114"/>
      <c r="L19" s="114">
        <f>ÚVT!O19/1000</f>
        <v>0</v>
      </c>
      <c r="M19" s="114">
        <f>CJV!O19/1000</f>
        <v>0</v>
      </c>
      <c r="N19" s="114">
        <f>CZS!O19/1000</f>
        <v>0</v>
      </c>
      <c r="O19" s="146">
        <f>RMU!O19/1000</f>
        <v>0</v>
      </c>
      <c r="P19" s="422">
        <f t="shared" si="2"/>
        <v>0</v>
      </c>
      <c r="Q19" s="113"/>
      <c r="R19" s="71">
        <f>'ostatni plan'!R19</f>
        <v>0</v>
      </c>
      <c r="S19" s="71">
        <f>'ostatni plan'!AB19</f>
        <v>0</v>
      </c>
      <c r="T19" s="71" t="e">
        <f>(SKM!Q19+SUKB!Q21+UCT!Q19+SPSSN!Q19+IBA!Q19+#REF!+ÚVT!Q19+CJV!Q19+CZS!Q19+RMU!Q19)/1000</f>
        <v>#REF!</v>
      </c>
      <c r="U19" s="214"/>
      <c r="V19" s="336"/>
    </row>
    <row r="20" spans="1:22" s="14" customFormat="1">
      <c r="A20" s="11"/>
      <c r="B20" s="19" t="s">
        <v>36</v>
      </c>
      <c r="C20" s="19"/>
      <c r="D20" s="19"/>
      <c r="E20" s="21">
        <v>18</v>
      </c>
      <c r="F20" s="126">
        <f>SKM!O20/1000</f>
        <v>0</v>
      </c>
      <c r="G20" s="114">
        <f>SUKB!O22/1000</f>
        <v>0</v>
      </c>
      <c r="H20" s="114">
        <f>UCT!O20/1000</f>
        <v>0</v>
      </c>
      <c r="I20" s="114">
        <f>SPSSN!O20/1000</f>
        <v>0</v>
      </c>
      <c r="J20" s="114">
        <f>IBA!O20/1000</f>
        <v>0</v>
      </c>
      <c r="K20" s="114"/>
      <c r="L20" s="114">
        <f>ÚVT!O20/1000</f>
        <v>0</v>
      </c>
      <c r="M20" s="114">
        <f>CJV!O20/1000</f>
        <v>0</v>
      </c>
      <c r="N20" s="114">
        <f>CZS!O20/1000</f>
        <v>0</v>
      </c>
      <c r="O20" s="146">
        <f>RMU!O20/1000</f>
        <v>0</v>
      </c>
      <c r="P20" s="422">
        <f t="shared" si="2"/>
        <v>0</v>
      </c>
      <c r="Q20" s="113"/>
      <c r="R20" s="71">
        <f>'ostatni plan'!R20</f>
        <v>10624</v>
      </c>
      <c r="S20" s="71">
        <f>'ostatni plan'!AB20</f>
        <v>8494.1703799999996</v>
      </c>
      <c r="T20" s="71" t="e">
        <f>(SKM!Q20+SUKB!Q22+UCT!Q20+SPSSN!Q20+IBA!Q20+#REF!+ÚVT!Q20+CJV!Q20+CZS!Q20+RMU!Q20)/1000</f>
        <v>#REF!</v>
      </c>
      <c r="U20" s="214"/>
      <c r="V20" s="336"/>
    </row>
    <row r="21" spans="1:22" s="14" customFormat="1">
      <c r="A21" s="11"/>
      <c r="B21" s="19" t="s">
        <v>38</v>
      </c>
      <c r="C21" s="19"/>
      <c r="D21" s="19"/>
      <c r="E21" s="21">
        <v>19</v>
      </c>
      <c r="F21" s="126">
        <f>SKM!O21/1000</f>
        <v>0</v>
      </c>
      <c r="G21" s="114">
        <f>SUKB!O23/1000</f>
        <v>0</v>
      </c>
      <c r="H21" s="114">
        <f>UCT!O21/1000</f>
        <v>0</v>
      </c>
      <c r="I21" s="114">
        <f>SPSSN!O21/1000</f>
        <v>0</v>
      </c>
      <c r="J21" s="114">
        <f>IBA!O21/1000</f>
        <v>0</v>
      </c>
      <c r="K21" s="114"/>
      <c r="L21" s="114">
        <f>ÚVT!O21/1000</f>
        <v>0</v>
      </c>
      <c r="M21" s="114">
        <f>CJV!O21/1000</f>
        <v>0</v>
      </c>
      <c r="N21" s="114">
        <f>CZS!O21/1000</f>
        <v>0</v>
      </c>
      <c r="O21" s="146">
        <f>RMU!O21/1000</f>
        <v>0</v>
      </c>
      <c r="P21" s="422">
        <f t="shared" si="2"/>
        <v>0</v>
      </c>
      <c r="Q21" s="113"/>
      <c r="R21" s="71">
        <f>'ostatni plan'!R21</f>
        <v>238466</v>
      </c>
      <c r="S21" s="71">
        <f>'ostatni plan'!AB21</f>
        <v>207054.28657</v>
      </c>
      <c r="T21" s="71" t="e">
        <f>(SKM!Q21+SUKB!Q23+UCT!Q21+SPSSN!Q21+IBA!Q21+#REF!+ÚVT!Q21+CJV!Q21+CZS!Q21+RMU!Q21)/1000</f>
        <v>#REF!</v>
      </c>
      <c r="U21" s="214"/>
      <c r="V21" s="336"/>
    </row>
    <row r="22" spans="1:22" s="14" customFormat="1">
      <c r="A22" s="11"/>
      <c r="B22" s="19" t="s">
        <v>40</v>
      </c>
      <c r="C22" s="19"/>
      <c r="D22" s="19"/>
      <c r="E22" s="21">
        <v>20</v>
      </c>
      <c r="F22" s="126">
        <f>SKM!O22/1000</f>
        <v>0</v>
      </c>
      <c r="G22" s="114">
        <f>SUKB!O24/1000</f>
        <v>0</v>
      </c>
      <c r="H22" s="114">
        <f>UCT!O22/1000</f>
        <v>0</v>
      </c>
      <c r="I22" s="114">
        <f>SPSSN!O22/1000</f>
        <v>0</v>
      </c>
      <c r="J22" s="114">
        <f>IBA!O22/1000</f>
        <v>0</v>
      </c>
      <c r="K22" s="114"/>
      <c r="L22" s="114">
        <f>ÚVT!O22/1000</f>
        <v>0</v>
      </c>
      <c r="M22" s="114">
        <f>CJV!O22/1000</f>
        <v>0</v>
      </c>
      <c r="N22" s="114">
        <f>CZS!O22/1000</f>
        <v>0</v>
      </c>
      <c r="O22" s="146">
        <f>RMU!O22/1000</f>
        <v>0</v>
      </c>
      <c r="P22" s="422">
        <f t="shared" si="2"/>
        <v>0</v>
      </c>
      <c r="Q22" s="113"/>
      <c r="R22" s="71">
        <f>'ostatni plan'!R22</f>
        <v>222380</v>
      </c>
      <c r="S22" s="71">
        <f>'ostatni plan'!AB22</f>
        <v>241785.19592999999</v>
      </c>
      <c r="T22" s="71" t="e">
        <f>(SKM!Q22+SUKB!Q24+UCT!Q22+SPSSN!Q22+IBA!Q22+#REF!+ÚVT!Q22+CJV!Q22+CZS!Q22+RMU!Q22)/1000</f>
        <v>#REF!</v>
      </c>
      <c r="U22" s="214"/>
      <c r="V22" s="336"/>
    </row>
    <row r="23" spans="1:22" s="14" customFormat="1">
      <c r="A23" s="11"/>
      <c r="B23" s="19" t="s">
        <v>42</v>
      </c>
      <c r="C23" s="19"/>
      <c r="D23" s="19"/>
      <c r="E23" s="21">
        <v>21</v>
      </c>
      <c r="F23" s="126">
        <f>SKM!O23/1000</f>
        <v>0</v>
      </c>
      <c r="G23" s="114">
        <f>SUKB!O25/1000</f>
        <v>0</v>
      </c>
      <c r="H23" s="114">
        <f>UCT!O23/1000</f>
        <v>0</v>
      </c>
      <c r="I23" s="114">
        <f>SPSSN!O23/1000</f>
        <v>0</v>
      </c>
      <c r="J23" s="114">
        <f>IBA!O23/1000</f>
        <v>0</v>
      </c>
      <c r="K23" s="114"/>
      <c r="L23" s="114">
        <f>ÚVT!O23/1000</f>
        <v>0</v>
      </c>
      <c r="M23" s="114">
        <f>CJV!O23/1000</f>
        <v>0</v>
      </c>
      <c r="N23" s="114">
        <f>CZS!O23/1000</f>
        <v>0</v>
      </c>
      <c r="O23" s="146">
        <f>RMU!O23/1000</f>
        <v>0</v>
      </c>
      <c r="P23" s="422">
        <f t="shared" si="2"/>
        <v>0</v>
      </c>
      <c r="Q23" s="113"/>
      <c r="R23" s="71">
        <f>'ostatni plan'!R23</f>
        <v>0</v>
      </c>
      <c r="S23" s="71">
        <f>'ostatni plan'!AB23</f>
        <v>1361.6635100000001</v>
      </c>
      <c r="T23" s="71" t="e">
        <f>(SKM!Q23+SUKB!Q25+UCT!Q23+SPSSN!Q23+IBA!Q23+#REF!+ÚVT!Q23+CJV!Q23+CZS!Q23+RMU!Q23)/1000</f>
        <v>#REF!</v>
      </c>
      <c r="U23" s="214"/>
      <c r="V23" s="336"/>
    </row>
    <row r="24" spans="1:22" s="14" customFormat="1">
      <c r="A24" s="11"/>
      <c r="B24" s="19" t="s">
        <v>43</v>
      </c>
      <c r="C24" s="19"/>
      <c r="D24" s="19"/>
      <c r="E24" s="21">
        <v>22</v>
      </c>
      <c r="F24" s="126">
        <f>SKM!O24/1000</f>
        <v>0</v>
      </c>
      <c r="G24" s="114">
        <f>SUKB!O26/1000</f>
        <v>0</v>
      </c>
      <c r="H24" s="114">
        <f>UCT!O24/1000</f>
        <v>0</v>
      </c>
      <c r="I24" s="114">
        <f>SPSSN!O24/1000</f>
        <v>0</v>
      </c>
      <c r="J24" s="114">
        <f>IBA!O24/1000</f>
        <v>0</v>
      </c>
      <c r="K24" s="114"/>
      <c r="L24" s="114">
        <f>ÚVT!O24/1000</f>
        <v>0</v>
      </c>
      <c r="M24" s="114">
        <f>CJV!O24/1000</f>
        <v>0</v>
      </c>
      <c r="N24" s="114">
        <f>CZS!O24/1000</f>
        <v>0</v>
      </c>
      <c r="O24" s="146">
        <f>RMU!O24/1000</f>
        <v>0</v>
      </c>
      <c r="P24" s="422">
        <f t="shared" si="2"/>
        <v>0</v>
      </c>
      <c r="Q24" s="113"/>
      <c r="R24" s="71">
        <f>'ostatni plan'!R24</f>
        <v>80799</v>
      </c>
      <c r="S24" s="71">
        <f>'ostatni plan'!AB24</f>
        <v>89933.550429999988</v>
      </c>
      <c r="T24" s="71" t="e">
        <f>(SKM!Q24+SUKB!Q26+UCT!Q24+SPSSN!Q24+IBA!Q24+#REF!+ÚVT!Q24+CJV!Q24+CZS!Q24+RMU!Q24)/1000</f>
        <v>#REF!</v>
      </c>
      <c r="U24" s="214"/>
      <c r="V24" s="336"/>
    </row>
    <row r="25" spans="1:22" s="14" customFormat="1">
      <c r="A25" s="11"/>
      <c r="B25" s="19" t="s">
        <v>161</v>
      </c>
      <c r="C25" s="19"/>
      <c r="D25" s="19"/>
      <c r="E25" s="21">
        <v>23</v>
      </c>
      <c r="F25" s="126">
        <f>SKM!O25/1000</f>
        <v>0</v>
      </c>
      <c r="G25" s="114">
        <f>SUKB!O27/1000</f>
        <v>0</v>
      </c>
      <c r="H25" s="114">
        <f>UCT!O25/1000</f>
        <v>0</v>
      </c>
      <c r="I25" s="114">
        <f>SPSSN!O25/1000</f>
        <v>0</v>
      </c>
      <c r="J25" s="114">
        <f>IBA!O25/1000</f>
        <v>0</v>
      </c>
      <c r="K25" s="114"/>
      <c r="L25" s="114">
        <f>ÚVT!O25/1000</f>
        <v>0</v>
      </c>
      <c r="M25" s="114">
        <f>CJV!O25/1000</f>
        <v>0</v>
      </c>
      <c r="N25" s="114">
        <f>CZS!O25/1000</f>
        <v>0</v>
      </c>
      <c r="O25" s="146">
        <f>RMU!O25/1000</f>
        <v>0</v>
      </c>
      <c r="P25" s="422">
        <f t="shared" si="2"/>
        <v>0</v>
      </c>
      <c r="Q25" s="113"/>
      <c r="R25" s="71">
        <f>'ostatni plan'!R25</f>
        <v>296122</v>
      </c>
      <c r="S25" s="71">
        <f>'ostatni plan'!AB25</f>
        <v>219018.61048</v>
      </c>
      <c r="T25" s="71" t="e">
        <f>(SKM!Q25+SUKB!Q27+UCT!Q25+SPSSN!Q25+IBA!Q25+#REF!+ÚVT!Q25+CJV!Q25+CZS!Q25+RMU!Q25)/1000</f>
        <v>#REF!</v>
      </c>
      <c r="U25" s="214"/>
      <c r="V25" s="336"/>
    </row>
    <row r="26" spans="1:22" s="14" customFormat="1">
      <c r="A26" s="11"/>
      <c r="B26" s="19" t="s">
        <v>45</v>
      </c>
      <c r="C26" s="19"/>
      <c r="D26" s="19"/>
      <c r="E26" s="21">
        <v>24</v>
      </c>
      <c r="F26" s="126">
        <f>SKM!O26/1000</f>
        <v>0</v>
      </c>
      <c r="G26" s="114">
        <f>SUKB!O28/1000</f>
        <v>0</v>
      </c>
      <c r="H26" s="114">
        <f>UCT!O26/1000</f>
        <v>0</v>
      </c>
      <c r="I26" s="114">
        <f>SPSSN!O26/1000</f>
        <v>0</v>
      </c>
      <c r="J26" s="114">
        <f>IBA!O26/1000</f>
        <v>0</v>
      </c>
      <c r="K26" s="114"/>
      <c r="L26" s="114">
        <f>ÚVT!O26/1000</f>
        <v>0</v>
      </c>
      <c r="M26" s="114">
        <f>CJV!O26/1000</f>
        <v>0</v>
      </c>
      <c r="N26" s="114">
        <f>CZS!O26/1000</f>
        <v>0</v>
      </c>
      <c r="O26" s="146">
        <f>RMU!O26/1000</f>
        <v>0</v>
      </c>
      <c r="P26" s="422">
        <f t="shared" si="2"/>
        <v>0</v>
      </c>
      <c r="Q26" s="113"/>
      <c r="R26" s="71">
        <f>'ostatni plan'!R26</f>
        <v>20708</v>
      </c>
      <c r="S26" s="71">
        <f>'ostatni plan'!AB26</f>
        <v>20645.428169999999</v>
      </c>
      <c r="T26" s="71" t="e">
        <f>(SKM!Q26+SUKB!Q28+UCT!Q26+SPSSN!Q26+IBA!Q26+#REF!+ÚVT!Q26+CJV!Q26+CZS!Q26+RMU!Q26)/1000</f>
        <v>#REF!</v>
      </c>
      <c r="U26" s="214"/>
      <c r="V26" s="336"/>
    </row>
    <row r="27" spans="1:22" s="14" customFormat="1" ht="14" thickBot="1">
      <c r="A27" s="11"/>
      <c r="B27" s="18" t="s">
        <v>47</v>
      </c>
      <c r="C27" s="18"/>
      <c r="D27" s="18"/>
      <c r="E27" s="17">
        <v>25</v>
      </c>
      <c r="F27" s="126">
        <f>SKM!O27/1000</f>
        <v>0</v>
      </c>
      <c r="G27" s="114">
        <f>SUKB!O29/1000</f>
        <v>0</v>
      </c>
      <c r="H27" s="114">
        <f>UCT!O27/1000</f>
        <v>0</v>
      </c>
      <c r="I27" s="114">
        <f>SPSSN!O27/1000</f>
        <v>0</v>
      </c>
      <c r="J27" s="114">
        <f>IBA!O27/1000</f>
        <v>0</v>
      </c>
      <c r="K27" s="114"/>
      <c r="L27" s="114">
        <f>ÚVT!O27/1000</f>
        <v>0</v>
      </c>
      <c r="M27" s="114">
        <f>CJV!O27/1000</f>
        <v>0</v>
      </c>
      <c r="N27" s="114">
        <f>CZS!O27/1000</f>
        <v>0</v>
      </c>
      <c r="O27" s="146">
        <f>RMU!O27/1000</f>
        <v>0</v>
      </c>
      <c r="P27" s="422">
        <f t="shared" si="2"/>
        <v>0</v>
      </c>
      <c r="Q27" s="113"/>
      <c r="R27" s="71">
        <f>'ostatni plan'!R27</f>
        <v>80238</v>
      </c>
      <c r="S27" s="71">
        <f>'ostatni plan'!AB27</f>
        <v>82132.251469999988</v>
      </c>
      <c r="T27" s="71" t="e">
        <f>(SKM!Q27+SUKB!Q29+UCT!Q27+SPSSN!Q27+IBA!Q27+#REF!+ÚVT!Q27+CJV!Q27+CZS!Q27+RMU!Q27)/1000</f>
        <v>#REF!</v>
      </c>
      <c r="U27" s="214"/>
      <c r="V27" s="336"/>
    </row>
    <row r="28" spans="1:22" ht="14" thickBot="1">
      <c r="A28" s="22" t="s">
        <v>49</v>
      </c>
      <c r="B28" s="23"/>
      <c r="C28" s="23"/>
      <c r="D28" s="23"/>
      <c r="E28" s="10">
        <v>26</v>
      </c>
      <c r="F28" s="154">
        <f t="shared" ref="F28:T28" si="3">SUM(F29:F45)</f>
        <v>0</v>
      </c>
      <c r="G28" s="154">
        <f t="shared" si="3"/>
        <v>0</v>
      </c>
      <c r="H28" s="154">
        <f t="shared" si="3"/>
        <v>0</v>
      </c>
      <c r="I28" s="154">
        <f t="shared" si="3"/>
        <v>0</v>
      </c>
      <c r="J28" s="154">
        <f t="shared" si="3"/>
        <v>0</v>
      </c>
      <c r="K28" s="154">
        <f t="shared" si="3"/>
        <v>0</v>
      </c>
      <c r="L28" s="154">
        <f t="shared" si="3"/>
        <v>0</v>
      </c>
      <c r="M28" s="154">
        <f t="shared" si="3"/>
        <v>0</v>
      </c>
      <c r="N28" s="154">
        <f t="shared" si="3"/>
        <v>0</v>
      </c>
      <c r="O28" s="154">
        <f t="shared" si="3"/>
        <v>0</v>
      </c>
      <c r="P28" s="133">
        <f t="shared" si="3"/>
        <v>0</v>
      </c>
      <c r="Q28" s="133">
        <f t="shared" si="3"/>
        <v>0</v>
      </c>
      <c r="R28" s="53">
        <f t="shared" si="3"/>
        <v>2316358</v>
      </c>
      <c r="S28" s="53">
        <f>'ostatni plan'!AB28</f>
        <v>2187595.5268700002</v>
      </c>
      <c r="T28" s="53" t="e">
        <f t="shared" si="3"/>
        <v>#REF!</v>
      </c>
    </row>
    <row r="29" spans="1:22" s="14" customFormat="1">
      <c r="A29" s="11" t="s">
        <v>14</v>
      </c>
      <c r="B29" s="16" t="s">
        <v>50</v>
      </c>
      <c r="C29" s="16"/>
      <c r="D29" s="16"/>
      <c r="E29" s="129">
        <v>27</v>
      </c>
      <c r="F29" s="126">
        <f>SKM!O29/1000</f>
        <v>0</v>
      </c>
      <c r="G29" s="114">
        <f>SUKB!O31/1000</f>
        <v>0</v>
      </c>
      <c r="H29" s="114">
        <f>UCT!O29/1000</f>
        <v>0</v>
      </c>
      <c r="I29" s="114">
        <f>SPSSN!O29/1000</f>
        <v>0</v>
      </c>
      <c r="J29" s="114">
        <f>IBA!O29/1000</f>
        <v>0</v>
      </c>
      <c r="K29" s="114"/>
      <c r="L29" s="114">
        <f>ÚVT!O29/1000</f>
        <v>0</v>
      </c>
      <c r="M29" s="114">
        <f>CJV!O29/1000</f>
        <v>0</v>
      </c>
      <c r="N29" s="114">
        <f>CZS!O29/1000</f>
        <v>0</v>
      </c>
      <c r="O29" s="146">
        <f>RMU!O29/1000</f>
        <v>0</v>
      </c>
      <c r="P29" s="422">
        <f t="shared" ref="P29:P45" si="4">SUM(F29:O29)</f>
        <v>0</v>
      </c>
      <c r="Q29" s="236"/>
      <c r="R29" s="71">
        <f>'ostatni plan'!R29</f>
        <v>300593</v>
      </c>
      <c r="S29" s="71">
        <f>'ostatni plan'!AB29</f>
        <v>327600.71000000002</v>
      </c>
      <c r="T29" s="71" t="e">
        <f>(SKM!Q29+SUKB!Q31+UCT!Q29+SPSSN!Q29+IBA!Q29+#REF!+ÚVT!Q29+CJV!Q29+CZS!Q29+RMU!Q29)/1000</f>
        <v>#REF!</v>
      </c>
      <c r="U29" s="214"/>
      <c r="V29" s="336"/>
    </row>
    <row r="30" spans="1:22" s="14" customFormat="1">
      <c r="A30" s="11"/>
      <c r="B30" s="18" t="s">
        <v>28</v>
      </c>
      <c r="C30" s="18"/>
      <c r="D30" s="18"/>
      <c r="E30" s="129">
        <v>28</v>
      </c>
      <c r="F30" s="126">
        <f>SKM!O30/1000</f>
        <v>0</v>
      </c>
      <c r="G30" s="114">
        <f>SUKB!O32/1000</f>
        <v>0</v>
      </c>
      <c r="H30" s="114">
        <f>UCT!O30/1000</f>
        <v>0</v>
      </c>
      <c r="I30" s="114">
        <f>SPSSN!O30/1000</f>
        <v>0</v>
      </c>
      <c r="J30" s="114">
        <f>IBA!O30/1000</f>
        <v>0</v>
      </c>
      <c r="K30" s="114"/>
      <c r="L30" s="114">
        <f>ÚVT!O30/1000</f>
        <v>0</v>
      </c>
      <c r="M30" s="114">
        <f>CJV!O30/1000</f>
        <v>0</v>
      </c>
      <c r="N30" s="114">
        <f>CZS!O30/1000</f>
        <v>0</v>
      </c>
      <c r="O30" s="146">
        <f>RMU!O30/1000</f>
        <v>0</v>
      </c>
      <c r="P30" s="422">
        <f t="shared" si="4"/>
        <v>0</v>
      </c>
      <c r="Q30" s="238"/>
      <c r="R30" s="71">
        <f>'ostatni plan'!R30</f>
        <v>0</v>
      </c>
      <c r="S30" s="71">
        <f>'ostatni plan'!AB30</f>
        <v>0</v>
      </c>
      <c r="T30" s="71" t="e">
        <f>(SKM!Q30+SUKB!Q32+UCT!Q30+SPSSN!Q30+IBA!Q30+#REF!+ÚVT!Q30+CJV!Q30+CZS!Q30+RMU!Q30)/1000</f>
        <v>#REF!</v>
      </c>
      <c r="U30" s="214"/>
      <c r="V30" s="336"/>
    </row>
    <row r="31" spans="1:22" s="14" customFormat="1">
      <c r="A31" s="11"/>
      <c r="B31" s="18" t="s">
        <v>30</v>
      </c>
      <c r="C31" s="18"/>
      <c r="D31" s="18"/>
      <c r="E31" s="129">
        <v>29</v>
      </c>
      <c r="F31" s="126">
        <f>SKM!O31/1000</f>
        <v>0</v>
      </c>
      <c r="G31" s="114">
        <f>SUKB!O33/1000</f>
        <v>0</v>
      </c>
      <c r="H31" s="114">
        <f>UCT!O31/1000</f>
        <v>0</v>
      </c>
      <c r="I31" s="114">
        <f>SPSSN!O31/1000</f>
        <v>0</v>
      </c>
      <c r="J31" s="114">
        <f>IBA!O31/1000</f>
        <v>0</v>
      </c>
      <c r="K31" s="114"/>
      <c r="L31" s="114">
        <f>ÚVT!O31/1000</f>
        <v>0</v>
      </c>
      <c r="M31" s="114">
        <f>CJV!O31/1000</f>
        <v>0</v>
      </c>
      <c r="N31" s="114">
        <f>CZS!O31/1000</f>
        <v>0</v>
      </c>
      <c r="O31" s="146">
        <f>RMU!O31/1000</f>
        <v>0</v>
      </c>
      <c r="P31" s="422">
        <f t="shared" si="4"/>
        <v>0</v>
      </c>
      <c r="Q31" s="238"/>
      <c r="R31" s="71">
        <f>'ostatni plan'!R31</f>
        <v>39500</v>
      </c>
      <c r="S31" s="71">
        <f>'ostatni plan'!AB31</f>
        <v>39981.767180000003</v>
      </c>
      <c r="T31" s="71" t="e">
        <f>(SKM!Q31+SUKB!Q33+UCT!Q31+SPSSN!Q31+IBA!Q31+#REF!+ÚVT!Q31+CJV!Q31+CZS!Q31+RMU!Q31)/1000</f>
        <v>#REF!</v>
      </c>
      <c r="U31" s="214"/>
      <c r="V31" s="336"/>
    </row>
    <row r="32" spans="1:22" s="14" customFormat="1">
      <c r="A32" s="11"/>
      <c r="B32" s="19" t="s">
        <v>32</v>
      </c>
      <c r="C32" s="20"/>
      <c r="D32" s="20"/>
      <c r="E32" s="130">
        <v>30</v>
      </c>
      <c r="F32" s="126">
        <f>SKM!O32/1000</f>
        <v>0</v>
      </c>
      <c r="G32" s="114">
        <f>SUKB!O34/1000</f>
        <v>0</v>
      </c>
      <c r="H32" s="114">
        <f>UCT!O32/1000</f>
        <v>0</v>
      </c>
      <c r="I32" s="114">
        <f>SPSSN!O32/1000</f>
        <v>0</v>
      </c>
      <c r="J32" s="114">
        <f>IBA!O32/1000</f>
        <v>0</v>
      </c>
      <c r="K32" s="114"/>
      <c r="L32" s="114">
        <f>ÚVT!O32/1000</f>
        <v>0</v>
      </c>
      <c r="M32" s="114">
        <f>CJV!O32/1000</f>
        <v>0</v>
      </c>
      <c r="N32" s="114">
        <f>CZS!O32/1000</f>
        <v>0</v>
      </c>
      <c r="O32" s="146">
        <f>RMU!O32/1000</f>
        <v>0</v>
      </c>
      <c r="P32" s="422">
        <f t="shared" si="4"/>
        <v>0</v>
      </c>
      <c r="Q32" s="238"/>
      <c r="R32" s="71">
        <f>'ostatni plan'!R32</f>
        <v>76930</v>
      </c>
      <c r="S32" s="71">
        <f>'ostatni plan'!AB32</f>
        <v>60953.51</v>
      </c>
      <c r="T32" s="71" t="e">
        <f>(SKM!Q32+SUKB!Q34+UCT!Q32+SPSSN!Q32+IBA!Q32+#REF!+ÚVT!Q32+CJV!Q32+CZS!Q32+RMU!Q32)/1000</f>
        <v>#REF!</v>
      </c>
      <c r="U32" s="214"/>
      <c r="V32" s="334">
        <f>ostatni!R32</f>
        <v>60953.51</v>
      </c>
    </row>
    <row r="33" spans="1:22" s="14" customFormat="1">
      <c r="A33" s="11"/>
      <c r="B33" s="19" t="s">
        <v>34</v>
      </c>
      <c r="C33" s="19"/>
      <c r="D33" s="19"/>
      <c r="E33" s="130">
        <v>31</v>
      </c>
      <c r="F33" s="126">
        <f>SKM!O33/1000</f>
        <v>0</v>
      </c>
      <c r="G33" s="114">
        <f>SUKB!O35/1000</f>
        <v>0</v>
      </c>
      <c r="H33" s="114">
        <f>UCT!O33/1000</f>
        <v>0</v>
      </c>
      <c r="I33" s="114">
        <f>SPSSN!O33/1000</f>
        <v>0</v>
      </c>
      <c r="J33" s="114">
        <f>IBA!O33/1000</f>
        <v>0</v>
      </c>
      <c r="K33" s="114"/>
      <c r="L33" s="114">
        <f>ÚVT!O33/1000</f>
        <v>0</v>
      </c>
      <c r="M33" s="114">
        <f>CJV!O33/1000</f>
        <v>0</v>
      </c>
      <c r="N33" s="114">
        <f>CZS!O33/1000</f>
        <v>0</v>
      </c>
      <c r="O33" s="146">
        <f>RMU!O33/1000</f>
        <v>0</v>
      </c>
      <c r="P33" s="422">
        <f t="shared" si="4"/>
        <v>0</v>
      </c>
      <c r="Q33" s="238"/>
      <c r="R33" s="71">
        <f>'ostatni plan'!R33</f>
        <v>0</v>
      </c>
      <c r="S33" s="71">
        <f>'ostatni plan'!AB33</f>
        <v>0</v>
      </c>
      <c r="T33" s="71" t="e">
        <f>(SKM!Q33+SUKB!Q35+UCT!Q33+SPSSN!Q33+IBA!Q33+#REF!+ÚVT!Q33+CJV!Q33+CZS!Q33+RMU!Q33)/1000</f>
        <v>#REF!</v>
      </c>
      <c r="U33" s="214"/>
      <c r="V33" s="336"/>
    </row>
    <row r="34" spans="1:22" s="14" customFormat="1">
      <c r="A34" s="11"/>
      <c r="B34" s="19" t="s">
        <v>52</v>
      </c>
      <c r="C34" s="19"/>
      <c r="D34" s="19"/>
      <c r="E34" s="130">
        <v>32</v>
      </c>
      <c r="F34" s="126">
        <f>SKM!O34/1000</f>
        <v>0</v>
      </c>
      <c r="G34" s="114">
        <f>SUKB!O36/1000</f>
        <v>0</v>
      </c>
      <c r="H34" s="114">
        <f>UCT!O34/1000</f>
        <v>0</v>
      </c>
      <c r="I34" s="114">
        <f>SPSSN!O34/1000</f>
        <v>0</v>
      </c>
      <c r="J34" s="114">
        <f>IBA!O34/1000</f>
        <v>0</v>
      </c>
      <c r="K34" s="114"/>
      <c r="L34" s="114">
        <f>ÚVT!O34/1000</f>
        <v>0</v>
      </c>
      <c r="M34" s="114">
        <f>CJV!O34/1000</f>
        <v>0</v>
      </c>
      <c r="N34" s="114">
        <f>CZS!O34/1000</f>
        <v>0</v>
      </c>
      <c r="O34" s="146">
        <f>RMU!O34/1000</f>
        <v>0</v>
      </c>
      <c r="P34" s="422">
        <f t="shared" si="4"/>
        <v>0</v>
      </c>
      <c r="Q34" s="238"/>
      <c r="R34" s="71">
        <f>'ostatni plan'!R34</f>
        <v>128519</v>
      </c>
      <c r="S34" s="71">
        <f>'ostatni plan'!AB34</f>
        <v>137632.86499999999</v>
      </c>
      <c r="T34" s="71" t="e">
        <f>(SKM!Q34+SUKB!Q36+UCT!Q34+SPSSN!Q34+IBA!Q34+#REF!+ÚVT!Q34+CJV!Q34+CZS!Q34+RMU!Q34)/1000</f>
        <v>#REF!</v>
      </c>
      <c r="U34" s="214"/>
      <c r="V34" s="336"/>
    </row>
    <row r="35" spans="1:22" s="14" customFormat="1">
      <c r="A35" s="11"/>
      <c r="B35" s="19" t="s">
        <v>36</v>
      </c>
      <c r="C35" s="19"/>
      <c r="D35" s="19"/>
      <c r="E35" s="130">
        <v>33</v>
      </c>
      <c r="F35" s="126">
        <f>SKM!O35/1000</f>
        <v>0</v>
      </c>
      <c r="G35" s="114">
        <f>SUKB!O37/1000</f>
        <v>0</v>
      </c>
      <c r="H35" s="114">
        <f>UCT!O35/1000</f>
        <v>0</v>
      </c>
      <c r="I35" s="114">
        <f>SPSSN!O35/1000</f>
        <v>0</v>
      </c>
      <c r="J35" s="114">
        <f>IBA!O35/1000</f>
        <v>0</v>
      </c>
      <c r="K35" s="114"/>
      <c r="L35" s="114">
        <f>ÚVT!O35/1000</f>
        <v>0</v>
      </c>
      <c r="M35" s="114">
        <f>CJV!O35/1000</f>
        <v>0</v>
      </c>
      <c r="N35" s="114">
        <f>CZS!O35/1000</f>
        <v>0</v>
      </c>
      <c r="O35" s="146">
        <f>RMU!O35/1000</f>
        <v>0</v>
      </c>
      <c r="P35" s="422">
        <f t="shared" si="4"/>
        <v>0</v>
      </c>
      <c r="Q35" s="238"/>
      <c r="R35" s="71">
        <f>'ostatni plan'!R35</f>
        <v>10624</v>
      </c>
      <c r="S35" s="71">
        <f>'ostatni plan'!AB35</f>
        <v>8494.1703799999996</v>
      </c>
      <c r="T35" s="71" t="e">
        <f>(SKM!Q35+SUKB!Q37+UCT!Q35+SPSSN!Q35+IBA!Q35+#REF!+ÚVT!Q35+CJV!Q35+CZS!Q35+RMU!Q35)/1000</f>
        <v>#REF!</v>
      </c>
      <c r="U35" s="214"/>
      <c r="V35" s="336"/>
    </row>
    <row r="36" spans="1:22" s="14" customFormat="1">
      <c r="A36" s="11"/>
      <c r="B36" s="19" t="s">
        <v>38</v>
      </c>
      <c r="C36" s="19"/>
      <c r="D36" s="19"/>
      <c r="E36" s="130">
        <v>34</v>
      </c>
      <c r="F36" s="126">
        <f>SKM!O36/1000</f>
        <v>0</v>
      </c>
      <c r="G36" s="114">
        <f>SUKB!O38/1000</f>
        <v>0</v>
      </c>
      <c r="H36" s="114">
        <f>UCT!O36/1000</f>
        <v>0</v>
      </c>
      <c r="I36" s="114">
        <f>SPSSN!O36/1000</f>
        <v>0</v>
      </c>
      <c r="J36" s="114">
        <f>IBA!O36/1000</f>
        <v>0</v>
      </c>
      <c r="K36" s="114"/>
      <c r="L36" s="114">
        <f>ÚVT!O36/1000</f>
        <v>0</v>
      </c>
      <c r="M36" s="114">
        <f>CJV!O36/1000</f>
        <v>0</v>
      </c>
      <c r="N36" s="114">
        <f>CZS!O36/1000</f>
        <v>0</v>
      </c>
      <c r="O36" s="146">
        <f>RMU!O36/1000</f>
        <v>0</v>
      </c>
      <c r="P36" s="422">
        <f t="shared" si="4"/>
        <v>0</v>
      </c>
      <c r="Q36" s="238"/>
      <c r="R36" s="71">
        <f>'ostatni plan'!R36</f>
        <v>238466</v>
      </c>
      <c r="S36" s="71">
        <f>'ostatni plan'!AB36</f>
        <v>207054.33817</v>
      </c>
      <c r="T36" s="71" t="e">
        <f>(SKM!Q36+SUKB!Q38+UCT!Q36+SPSSN!Q36+IBA!Q36+#REF!+ÚVT!Q36+CJV!Q36+CZS!Q36+RMU!Q36)/1000</f>
        <v>#REF!</v>
      </c>
      <c r="U36" s="214"/>
      <c r="V36" s="336"/>
    </row>
    <row r="37" spans="1:22" s="14" customFormat="1">
      <c r="A37" s="11"/>
      <c r="B37" s="19" t="s">
        <v>54</v>
      </c>
      <c r="C37" s="19"/>
      <c r="D37" s="19"/>
      <c r="E37" s="130">
        <v>35</v>
      </c>
      <c r="F37" s="126">
        <f>SKM!O37/1000</f>
        <v>0</v>
      </c>
      <c r="G37" s="114">
        <f>SUKB!O39/1000</f>
        <v>0</v>
      </c>
      <c r="H37" s="114">
        <f>UCT!O37/1000</f>
        <v>0</v>
      </c>
      <c r="I37" s="114">
        <f>SPSSN!O37/1000</f>
        <v>0</v>
      </c>
      <c r="J37" s="114">
        <f>IBA!O37/1000</f>
        <v>0</v>
      </c>
      <c r="K37" s="114"/>
      <c r="L37" s="114">
        <f>ÚVT!O37/1000</f>
        <v>0</v>
      </c>
      <c r="M37" s="114">
        <f>CJV!O37/1000</f>
        <v>0</v>
      </c>
      <c r="N37" s="114">
        <f>CZS!O37/1000</f>
        <v>0</v>
      </c>
      <c r="O37" s="146">
        <f>RMU!O37/1000</f>
        <v>0</v>
      </c>
      <c r="P37" s="422">
        <f t="shared" si="4"/>
        <v>0</v>
      </c>
      <c r="Q37" s="238"/>
      <c r="R37" s="71">
        <f>'ostatni plan'!R37</f>
        <v>222233</v>
      </c>
      <c r="S37" s="71">
        <f>'ostatni plan'!AB37</f>
        <v>241785.19592999999</v>
      </c>
      <c r="T37" s="71" t="e">
        <f>(SKM!Q37+SUKB!Q39+UCT!Q37+SPSSN!Q37+IBA!Q37+#REF!+ÚVT!Q37+CJV!Q37+CZS!Q37+RMU!Q37)/1000</f>
        <v>#REF!</v>
      </c>
      <c r="U37" s="214"/>
      <c r="V37" s="336"/>
    </row>
    <row r="38" spans="1:22" s="14" customFormat="1">
      <c r="A38" s="11"/>
      <c r="B38" s="19" t="s">
        <v>153</v>
      </c>
      <c r="C38" s="19"/>
      <c r="D38" s="19"/>
      <c r="E38" s="130">
        <v>36</v>
      </c>
      <c r="F38" s="126">
        <f>SKM!O38/1000</f>
        <v>0</v>
      </c>
      <c r="G38" s="114">
        <f>SUKB!O40/1000</f>
        <v>0</v>
      </c>
      <c r="H38" s="114">
        <f>UCT!O38/1000</f>
        <v>0</v>
      </c>
      <c r="I38" s="114">
        <f>SPSSN!O38/1000</f>
        <v>0</v>
      </c>
      <c r="J38" s="114">
        <f>IBA!O38/1000</f>
        <v>0</v>
      </c>
      <c r="K38" s="114"/>
      <c r="L38" s="114">
        <f>ÚVT!O38/1000</f>
        <v>0</v>
      </c>
      <c r="M38" s="114">
        <f>CJV!O38/1000</f>
        <v>0</v>
      </c>
      <c r="N38" s="114">
        <f>CZS!O38/1000</f>
        <v>0</v>
      </c>
      <c r="O38" s="146">
        <f>RMU!O38/1000</f>
        <v>0</v>
      </c>
      <c r="P38" s="422">
        <f t="shared" si="4"/>
        <v>0</v>
      </c>
      <c r="Q38" s="238"/>
      <c r="R38" s="71">
        <f>'ostatni plan'!R38</f>
        <v>124621</v>
      </c>
      <c r="S38" s="71">
        <f>'ostatni plan'!AB38</f>
        <v>110910.61915</v>
      </c>
      <c r="T38" s="71" t="e">
        <f>(SKM!Q38+SUKB!Q40+UCT!Q38+SPSSN!Q38+IBA!Q38+#REF!+ÚVT!Q38+CJV!Q38+CZS!Q38+RMU!Q38)/1000</f>
        <v>#REF!</v>
      </c>
      <c r="U38" s="214"/>
      <c r="V38" s="336"/>
    </row>
    <row r="39" spans="1:22" s="14" customFormat="1">
      <c r="A39" s="11"/>
      <c r="B39" s="19" t="s">
        <v>55</v>
      </c>
      <c r="C39" s="19"/>
      <c r="D39" s="19"/>
      <c r="E39" s="130">
        <v>37</v>
      </c>
      <c r="F39" s="126">
        <f>SKM!O39/1000</f>
        <v>0</v>
      </c>
      <c r="G39" s="114">
        <f>SUKB!O41/1000</f>
        <v>0</v>
      </c>
      <c r="H39" s="114">
        <f>UCT!O39/1000</f>
        <v>0</v>
      </c>
      <c r="I39" s="114">
        <f>SPSSN!O39/1000</f>
        <v>0</v>
      </c>
      <c r="J39" s="114">
        <f>IBA!O39/1000</f>
        <v>0</v>
      </c>
      <c r="K39" s="114"/>
      <c r="L39" s="114">
        <f>ÚVT!O39/1000</f>
        <v>0</v>
      </c>
      <c r="M39" s="114">
        <f>CJV!O39/1000</f>
        <v>0</v>
      </c>
      <c r="N39" s="114">
        <f>CZS!O39/1000</f>
        <v>0</v>
      </c>
      <c r="O39" s="146">
        <f>RMU!O39/1000</f>
        <v>0</v>
      </c>
      <c r="P39" s="422">
        <f t="shared" si="4"/>
        <v>0</v>
      </c>
      <c r="Q39" s="238"/>
      <c r="R39" s="71">
        <f>'ostatni plan'!R39</f>
        <v>0</v>
      </c>
      <c r="S39" s="71">
        <f>'ostatni plan'!AB39</f>
        <v>1361.6635100000001</v>
      </c>
      <c r="T39" s="71" t="e">
        <f>(SKM!Q39+SUKB!Q41+UCT!Q39+SPSSN!Q39+IBA!Q39+#REF!+ÚVT!Q39+CJV!Q39+CZS!Q39+RMU!Q39)/1000</f>
        <v>#REF!</v>
      </c>
      <c r="U39" s="214"/>
      <c r="V39" s="336"/>
    </row>
    <row r="40" spans="1:22" s="14" customFormat="1">
      <c r="A40" s="11"/>
      <c r="B40" s="19" t="s">
        <v>56</v>
      </c>
      <c r="C40" s="19"/>
      <c r="D40" s="19"/>
      <c r="E40" s="130">
        <v>38</v>
      </c>
      <c r="F40" s="126">
        <f>SKM!O40/1000</f>
        <v>0</v>
      </c>
      <c r="G40" s="114">
        <f>SUKB!O42/1000</f>
        <v>0</v>
      </c>
      <c r="H40" s="114">
        <f>UCT!O40/1000</f>
        <v>0</v>
      </c>
      <c r="I40" s="114">
        <f>SPSSN!O40/1000</f>
        <v>0</v>
      </c>
      <c r="J40" s="114">
        <f>IBA!O40/1000</f>
        <v>0</v>
      </c>
      <c r="K40" s="114"/>
      <c r="L40" s="114">
        <f>ÚVT!O40/1000</f>
        <v>0</v>
      </c>
      <c r="M40" s="114">
        <f>CJV!O40/1000</f>
        <v>0</v>
      </c>
      <c r="N40" s="114">
        <f>CZS!O40/1000</f>
        <v>0</v>
      </c>
      <c r="O40" s="146">
        <f>RMU!O40/1000</f>
        <v>0</v>
      </c>
      <c r="P40" s="422">
        <f t="shared" si="4"/>
        <v>0</v>
      </c>
      <c r="Q40" s="238"/>
      <c r="R40" s="71">
        <f>'ostatni plan'!R40</f>
        <v>80799</v>
      </c>
      <c r="S40" s="71">
        <f>'ostatni plan'!AB40</f>
        <v>89933.550429999988</v>
      </c>
      <c r="T40" s="71" t="e">
        <f>(SKM!Q40+SUKB!Q42+UCT!Q40+SPSSN!Q40+IBA!Q40+#REF!+ÚVT!Q40+CJV!Q40+CZS!Q40+RMU!Q40)/1000</f>
        <v>#REF!</v>
      </c>
      <c r="U40" s="214"/>
      <c r="V40" s="336"/>
    </row>
    <row r="41" spans="1:22" s="14" customFormat="1">
      <c r="A41" s="11"/>
      <c r="B41" s="19" t="s">
        <v>161</v>
      </c>
      <c r="C41" s="19"/>
      <c r="D41" s="19"/>
      <c r="E41" s="130">
        <v>39</v>
      </c>
      <c r="F41" s="126">
        <f>SKM!O41/1000</f>
        <v>0</v>
      </c>
      <c r="G41" s="114">
        <f>SUKB!O43/1000</f>
        <v>0</v>
      </c>
      <c r="H41" s="114">
        <f>UCT!O41/1000</f>
        <v>0</v>
      </c>
      <c r="I41" s="114">
        <f>SPSSN!O41/1000</f>
        <v>0</v>
      </c>
      <c r="J41" s="114">
        <f>IBA!O41/1000</f>
        <v>0</v>
      </c>
      <c r="K41" s="114"/>
      <c r="L41" s="114">
        <f>ÚVT!O41/1000</f>
        <v>0</v>
      </c>
      <c r="M41" s="114">
        <f>CJV!O41/1000</f>
        <v>0</v>
      </c>
      <c r="N41" s="114">
        <f>CZS!O41/1000</f>
        <v>0</v>
      </c>
      <c r="O41" s="146">
        <f>RMU!O41/1000</f>
        <v>0</v>
      </c>
      <c r="P41" s="422">
        <f t="shared" si="4"/>
        <v>0</v>
      </c>
      <c r="Q41" s="238"/>
      <c r="R41" s="71">
        <f>'ostatni plan'!R41</f>
        <v>296122</v>
      </c>
      <c r="S41" s="71">
        <f>'ostatni plan'!AB41</f>
        <v>219018.61048</v>
      </c>
      <c r="T41" s="71" t="e">
        <f>(SKM!Q41+SUKB!Q43+UCT!Q41+SPSSN!Q41+IBA!Q41+#REF!+ÚVT!Q41+CJV!Q41+CZS!Q41+RMU!Q41)/1000</f>
        <v>#REF!</v>
      </c>
      <c r="U41" s="214"/>
      <c r="V41" s="336"/>
    </row>
    <row r="42" spans="1:22" s="14" customFormat="1">
      <c r="A42" s="11"/>
      <c r="B42" s="19" t="s">
        <v>57</v>
      </c>
      <c r="C42" s="19"/>
      <c r="D42" s="19"/>
      <c r="E42" s="130">
        <v>40</v>
      </c>
      <c r="F42" s="126">
        <f>SKM!O42/1000</f>
        <v>0</v>
      </c>
      <c r="G42" s="114">
        <f>SUKB!O44/1000</f>
        <v>0</v>
      </c>
      <c r="H42" s="114">
        <f>UCT!O42/1000</f>
        <v>0</v>
      </c>
      <c r="I42" s="114">
        <f>SPSSN!O42/1000</f>
        <v>0</v>
      </c>
      <c r="J42" s="114">
        <f>IBA!O42/1000</f>
        <v>0</v>
      </c>
      <c r="K42" s="114"/>
      <c r="L42" s="114">
        <f>ÚVT!O42/1000</f>
        <v>0</v>
      </c>
      <c r="M42" s="114">
        <f>CJV!O42/1000</f>
        <v>0</v>
      </c>
      <c r="N42" s="114">
        <f>CZS!O42/1000</f>
        <v>0</v>
      </c>
      <c r="O42" s="146">
        <f>RMU!O42/1000</f>
        <v>0</v>
      </c>
      <c r="P42" s="422">
        <f t="shared" si="4"/>
        <v>0</v>
      </c>
      <c r="Q42" s="238"/>
      <c r="R42" s="71">
        <f>'ostatni plan'!R42</f>
        <v>20708</v>
      </c>
      <c r="S42" s="71">
        <f>'ostatni plan'!AB42</f>
        <v>20645.428169999999</v>
      </c>
      <c r="T42" s="71" t="e">
        <f>(SKM!Q42+SUKB!Q44+UCT!Q42+SPSSN!Q42+IBA!Q42+#REF!+ÚVT!Q42+CJV!Q42+CZS!Q42+RMU!Q42)/1000</f>
        <v>#REF!</v>
      </c>
      <c r="U42" s="214"/>
      <c r="V42" s="336"/>
    </row>
    <row r="43" spans="1:22" s="14" customFormat="1">
      <c r="A43" s="11"/>
      <c r="B43" s="19" t="s">
        <v>58</v>
      </c>
      <c r="C43" s="19"/>
      <c r="D43" s="19"/>
      <c r="E43" s="130">
        <v>41</v>
      </c>
      <c r="F43" s="126">
        <f>SKM!O43/1000</f>
        <v>0</v>
      </c>
      <c r="G43" s="114">
        <f>SUKB!O45/1000</f>
        <v>0</v>
      </c>
      <c r="H43" s="114">
        <f>UCT!O43/1000</f>
        <v>0</v>
      </c>
      <c r="I43" s="114">
        <f>SPSSN!O43/1000</f>
        <v>0</v>
      </c>
      <c r="J43" s="114">
        <f>IBA!O43/1000</f>
        <v>0</v>
      </c>
      <c r="K43" s="114"/>
      <c r="L43" s="114">
        <f>ÚVT!O43/1000</f>
        <v>0</v>
      </c>
      <c r="M43" s="114">
        <f>CJV!O43/1000</f>
        <v>0</v>
      </c>
      <c r="N43" s="114">
        <f>CZS!O43/1000</f>
        <v>0</v>
      </c>
      <c r="O43" s="146">
        <f>RMU!O43/1000</f>
        <v>0</v>
      </c>
      <c r="P43" s="422">
        <f t="shared" si="4"/>
        <v>0</v>
      </c>
      <c r="Q43" s="238"/>
      <c r="R43" s="71">
        <f>'ostatni plan'!R43</f>
        <v>595463</v>
      </c>
      <c r="S43" s="71">
        <f>'ostatni plan'!AB43</f>
        <v>579760.70280000009</v>
      </c>
      <c r="T43" s="71" t="e">
        <f>(SKM!Q43+SUKB!Q45+UCT!Q43+SPSSN!Q43+IBA!Q43+#REF!+ÚVT!Q43+CJV!Q43+CZS!Q43+RMU!Q43)/1000</f>
        <v>#REF!</v>
      </c>
      <c r="U43" s="214"/>
      <c r="V43" s="336"/>
    </row>
    <row r="44" spans="1:22" s="14" customFormat="1">
      <c r="A44" s="11"/>
      <c r="B44" s="19" t="s">
        <v>59</v>
      </c>
      <c r="C44" s="19"/>
      <c r="D44" s="19"/>
      <c r="E44" s="130">
        <v>42</v>
      </c>
      <c r="F44" s="126">
        <f>SKM!O44/1000</f>
        <v>0</v>
      </c>
      <c r="G44" s="114">
        <f>SUKB!O46/1000</f>
        <v>0</v>
      </c>
      <c r="H44" s="114">
        <f>UCT!O44/1000</f>
        <v>0</v>
      </c>
      <c r="I44" s="114">
        <f>SPSSN!O44/1000</f>
        <v>0</v>
      </c>
      <c r="J44" s="114">
        <f>IBA!O44/1000</f>
        <v>0</v>
      </c>
      <c r="K44" s="114"/>
      <c r="L44" s="114">
        <f>ÚVT!O44/1000</f>
        <v>0</v>
      </c>
      <c r="M44" s="114">
        <f>CJV!O44/1000</f>
        <v>0</v>
      </c>
      <c r="N44" s="114">
        <f>CZS!O44/1000</f>
        <v>0</v>
      </c>
      <c r="O44" s="146">
        <f>RMU!O44/1000</f>
        <v>0</v>
      </c>
      <c r="P44" s="422">
        <f t="shared" si="4"/>
        <v>0</v>
      </c>
      <c r="Q44" s="238"/>
      <c r="R44" s="71">
        <f>'ostatni plan'!R44</f>
        <v>86637</v>
      </c>
      <c r="S44" s="71">
        <f>'ostatni plan'!AB44</f>
        <v>45374.019910000003</v>
      </c>
      <c r="T44" s="71" t="e">
        <f>(SKM!Q44+SUKB!Q46+UCT!Q44+SPSSN!Q44+IBA!Q44+#REF!+ÚVT!Q44+CJV!Q44+CZS!Q44+RMU!Q44)/1000</f>
        <v>#REF!</v>
      </c>
      <c r="U44" s="214"/>
      <c r="V44" s="336"/>
    </row>
    <row r="45" spans="1:22" s="14" customFormat="1">
      <c r="A45" s="24"/>
      <c r="B45" s="25" t="s">
        <v>47</v>
      </c>
      <c r="C45" s="25"/>
      <c r="D45" s="25"/>
      <c r="E45" s="131">
        <v>43</v>
      </c>
      <c r="F45" s="127">
        <f>SKM!O45/1000</f>
        <v>0</v>
      </c>
      <c r="G45" s="155">
        <f>SUKB!O47/1000</f>
        <v>0</v>
      </c>
      <c r="H45" s="155">
        <f>UCT!O45/1000</f>
        <v>0</v>
      </c>
      <c r="I45" s="155">
        <f>SPSSN!O45/1000</f>
        <v>0</v>
      </c>
      <c r="J45" s="155">
        <f>IBA!O45/1000</f>
        <v>0</v>
      </c>
      <c r="K45" s="155"/>
      <c r="L45" s="155">
        <f>ÚVT!O45/1000</f>
        <v>0</v>
      </c>
      <c r="M45" s="155">
        <f>CJV!O45/1000</f>
        <v>0</v>
      </c>
      <c r="N45" s="155">
        <f>CZS!O45/1000</f>
        <v>0</v>
      </c>
      <c r="O45" s="128">
        <f>RMU!O45/1000</f>
        <v>0</v>
      </c>
      <c r="P45" s="423">
        <f t="shared" si="4"/>
        <v>0</v>
      </c>
      <c r="Q45" s="239"/>
      <c r="R45" s="75">
        <f>'ostatni plan'!R45</f>
        <v>95143</v>
      </c>
      <c r="S45" s="75">
        <f>'ostatni plan'!AB45</f>
        <v>97088.375759999995</v>
      </c>
      <c r="T45" s="75" t="e">
        <f>(SKM!Q45+SUKB!Q47+UCT!Q45+SPSSN!Q45+IBA!Q45+#REF!+ÚVT!Q45+CJV!Q45+CZS!Q45+RMU!Q45)/1000</f>
        <v>#REF!</v>
      </c>
      <c r="U45" s="214"/>
      <c r="V45" s="336"/>
    </row>
    <row r="46" spans="1:22" s="14" customFormat="1" ht="14" thickBot="1">
      <c r="A46" s="27" t="s">
        <v>60</v>
      </c>
      <c r="B46" s="28"/>
      <c r="C46" s="28"/>
      <c r="D46" s="28"/>
      <c r="E46" s="129">
        <v>44</v>
      </c>
      <c r="F46" s="140">
        <f>F29+F34+F38+F43+F44+F45-F4-F27</f>
        <v>0</v>
      </c>
      <c r="G46" s="156">
        <f>G29+G34+G38+G43+G44+G45-G4-G27</f>
        <v>0</v>
      </c>
      <c r="H46" s="156">
        <f>H29+H34+H38+H43+H44+H45-H4-H27</f>
        <v>0</v>
      </c>
      <c r="I46" s="156">
        <f>I29+I34+I38+I43+I44+I45-I4-I27</f>
        <v>0</v>
      </c>
      <c r="J46" s="156">
        <f>J29+J34+J38+J43+J44+J45-J4-J27</f>
        <v>0</v>
      </c>
      <c r="K46" s="156"/>
      <c r="L46" s="156">
        <f>L29+L34+L38+L43+L44+L45-L4-L27</f>
        <v>0</v>
      </c>
      <c r="M46" s="156">
        <f>M29+M34+M38+M43+M44+M45-M4-M27</f>
        <v>0</v>
      </c>
      <c r="N46" s="156">
        <f>N29+N34+N38+N43+N44+N45-N4-N27</f>
        <v>0</v>
      </c>
      <c r="O46" s="148">
        <f>O29+O34+O38+O43+O44+O45-O4-O27</f>
        <v>0</v>
      </c>
      <c r="P46" s="424">
        <f>P29+P34+P38+P43+P44+P45-P4-P27</f>
        <v>0</v>
      </c>
      <c r="Q46" s="77">
        <f>Q29+Q34+Q38+Q43+Q44+Q45+-Q4-Q27</f>
        <v>0</v>
      </c>
      <c r="R46" s="75">
        <f>'ostatni plan'!R46</f>
        <v>17051</v>
      </c>
      <c r="S46" s="75">
        <f>'ostatni plan'!AB46</f>
        <v>37069.647679999733</v>
      </c>
      <c r="T46" s="62" t="e">
        <f>(SKM!Q46+SUKB!Q48+UCT!Q46+SPSSN!Q46+IBA!Q46+#REF!+ÚVT!Q46+CJV!Q46+CZS!Q46+RMU!Q46)/1000</f>
        <v>#REF!</v>
      </c>
      <c r="U46" s="214"/>
      <c r="V46" s="336"/>
    </row>
    <row r="47" spans="1:22" ht="14" thickBot="1">
      <c r="A47" s="22" t="s">
        <v>61</v>
      </c>
      <c r="B47" s="23"/>
      <c r="C47" s="23"/>
      <c r="D47" s="23"/>
      <c r="E47" s="132">
        <v>45</v>
      </c>
      <c r="F47" s="139">
        <f t="shared" ref="F47:T47" si="5">F28-F3</f>
        <v>0</v>
      </c>
      <c r="G47" s="154">
        <f t="shared" si="5"/>
        <v>0</v>
      </c>
      <c r="H47" s="154">
        <f t="shared" si="5"/>
        <v>0</v>
      </c>
      <c r="I47" s="154">
        <f t="shared" si="5"/>
        <v>0</v>
      </c>
      <c r="J47" s="154">
        <f t="shared" si="5"/>
        <v>0</v>
      </c>
      <c r="K47" s="154">
        <f t="shared" si="5"/>
        <v>0</v>
      </c>
      <c r="L47" s="154">
        <f t="shared" si="5"/>
        <v>0</v>
      </c>
      <c r="M47" s="154">
        <f t="shared" si="5"/>
        <v>0</v>
      </c>
      <c r="N47" s="154">
        <f t="shared" si="5"/>
        <v>0</v>
      </c>
      <c r="O47" s="147">
        <f t="shared" si="5"/>
        <v>0</v>
      </c>
      <c r="P47" s="133">
        <f t="shared" si="5"/>
        <v>0</v>
      </c>
      <c r="Q47" s="50">
        <f t="shared" si="5"/>
        <v>0</v>
      </c>
      <c r="R47" s="53">
        <f t="shared" si="5"/>
        <v>16424</v>
      </c>
      <c r="S47" s="53">
        <f t="shared" si="5"/>
        <v>37069.699279999826</v>
      </c>
      <c r="T47" s="53" t="e">
        <f t="shared" si="5"/>
        <v>#REF!</v>
      </c>
    </row>
    <row r="48" spans="1:22" ht="9" customHeight="1">
      <c r="A48" s="29"/>
      <c r="B48" s="29"/>
      <c r="C48" s="29"/>
      <c r="D48" s="29"/>
      <c r="E48" s="30"/>
    </row>
    <row r="49" spans="1:22" ht="11.25" customHeight="1">
      <c r="A49" s="29"/>
      <c r="B49" s="29"/>
      <c r="C49" s="29"/>
      <c r="D49" s="29"/>
      <c r="E49" s="30"/>
      <c r="O49" s="199" t="s">
        <v>145</v>
      </c>
      <c r="P49" s="452" t="e">
        <f>ostatni!#REF!/1000</f>
        <v>#REF!</v>
      </c>
      <c r="S49" s="198" t="e">
        <f>ostatni!#REF!/1000</f>
        <v>#REF!</v>
      </c>
    </row>
    <row r="50" spans="1:22" ht="9" customHeight="1">
      <c r="A50" s="29"/>
      <c r="B50" s="29"/>
      <c r="C50" s="29"/>
      <c r="D50" s="29"/>
      <c r="E50" s="30"/>
    </row>
    <row r="51" spans="1:22" s="29" customFormat="1" ht="11">
      <c r="A51" s="1327" t="s">
        <v>88</v>
      </c>
      <c r="B51" s="1328"/>
      <c r="C51" s="1328"/>
      <c r="D51" s="1328"/>
      <c r="E51" s="1328"/>
      <c r="F51" s="34" t="e">
        <f>SKM!#REF!/1000</f>
        <v>#REF!</v>
      </c>
      <c r="G51" s="34" t="e">
        <f>SUKB!#REF!/1000</f>
        <v>#REF!</v>
      </c>
      <c r="H51" s="34" t="e">
        <f>UCT!#REF!/1000</f>
        <v>#REF!</v>
      </c>
      <c r="I51" s="34" t="e">
        <f>SPSSN!#REF!/1000</f>
        <v>#REF!</v>
      </c>
      <c r="J51" s="34" t="e">
        <f>IBA!#REF!/1000</f>
        <v>#REF!</v>
      </c>
      <c r="K51" s="34"/>
      <c r="L51" s="34" t="e">
        <f>ÚVT!#REF!/1000</f>
        <v>#REF!</v>
      </c>
      <c r="M51" s="34" t="e">
        <f>CJV!#REF!/1000</f>
        <v>#REF!</v>
      </c>
      <c r="N51" s="34" t="e">
        <f>CZS!#REF!</f>
        <v>#REF!</v>
      </c>
      <c r="O51" s="34" t="e">
        <f>RMU!#REF!/1000</f>
        <v>#REF!</v>
      </c>
      <c r="P51" s="427" t="e">
        <f>ostatni!#REF!/1000</f>
        <v>#REF!</v>
      </c>
      <c r="Q51" s="34"/>
      <c r="R51" s="192"/>
      <c r="S51" s="192"/>
      <c r="T51" s="338"/>
      <c r="U51" s="214"/>
      <c r="V51" s="338"/>
    </row>
    <row r="52" spans="1:22" s="29" customFormat="1" ht="11">
      <c r="A52" s="1328"/>
      <c r="B52" s="1328"/>
      <c r="C52" s="1328"/>
      <c r="D52" s="1328"/>
      <c r="E52" s="1328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425"/>
      <c r="R52" s="34"/>
      <c r="S52" s="34"/>
      <c r="T52" s="338"/>
      <c r="U52" s="214"/>
      <c r="V52" s="338"/>
    </row>
    <row r="53" spans="1:22" s="29" customFormat="1" ht="11" hidden="1">
      <c r="A53" s="31" t="s">
        <v>64</v>
      </c>
      <c r="B53" s="29" t="s">
        <v>164</v>
      </c>
      <c r="E53" s="30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425"/>
      <c r="R53" s="34"/>
      <c r="S53" s="34"/>
      <c r="T53" s="338"/>
      <c r="U53" s="214"/>
      <c r="V53" s="338"/>
    </row>
    <row r="54" spans="1:22" s="29" customFormat="1" ht="11" hidden="1">
      <c r="A54" s="31" t="s">
        <v>65</v>
      </c>
      <c r="E54" s="30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425"/>
      <c r="R54" s="34"/>
      <c r="S54" s="34"/>
      <c r="T54" s="338"/>
      <c r="U54" s="214"/>
      <c r="V54" s="338"/>
    </row>
    <row r="55" spans="1:22" s="31" customFormat="1" ht="11" hidden="1">
      <c r="A55" s="31" t="s">
        <v>67</v>
      </c>
      <c r="E55" s="32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28"/>
      <c r="R55" s="47"/>
      <c r="S55" s="47"/>
      <c r="T55" s="338"/>
      <c r="U55" s="214"/>
      <c r="V55" s="338"/>
    </row>
    <row r="56" spans="1:22" s="31" customFormat="1" ht="11" hidden="1">
      <c r="A56" s="31" t="s">
        <v>68</v>
      </c>
      <c r="E56" s="32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28"/>
      <c r="R56" s="47"/>
      <c r="S56" s="47"/>
      <c r="T56" s="338"/>
      <c r="U56" s="214"/>
      <c r="V56" s="338"/>
    </row>
    <row r="57" spans="1:22" s="31" customFormat="1" ht="11" hidden="1">
      <c r="A57" s="31" t="s">
        <v>69</v>
      </c>
      <c r="E57" s="32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28"/>
      <c r="R57" s="47"/>
      <c r="S57" s="47"/>
      <c r="T57" s="338"/>
      <c r="U57" s="214"/>
      <c r="V57" s="338"/>
    </row>
    <row r="58" spans="1:22" s="29" customFormat="1" ht="11">
      <c r="A58" s="31"/>
      <c r="B58" s="31"/>
      <c r="C58" s="31"/>
      <c r="D58" s="31"/>
      <c r="E58" s="30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425"/>
      <c r="R58" s="34"/>
      <c r="S58" s="34"/>
      <c r="T58" s="338"/>
      <c r="U58" s="214"/>
      <c r="V58" s="338"/>
    </row>
    <row r="59" spans="1:22" s="34" customFormat="1" ht="12" thickBot="1">
      <c r="A59" s="31"/>
      <c r="B59" s="31"/>
      <c r="C59" s="31"/>
      <c r="D59" s="31"/>
      <c r="E59" s="33"/>
      <c r="P59" s="425"/>
      <c r="R59" s="214"/>
      <c r="S59" s="214"/>
      <c r="T59" s="214"/>
      <c r="U59" s="214"/>
      <c r="V59" s="214"/>
    </row>
    <row r="60" spans="1:22" s="34" customFormat="1">
      <c r="A60" s="633" t="s">
        <v>164</v>
      </c>
      <c r="B60" s="634"/>
      <c r="C60" s="635"/>
      <c r="D60" s="636"/>
      <c r="E60" s="35"/>
      <c r="F60" s="638">
        <f>SKM!O53/1000</f>
        <v>0</v>
      </c>
      <c r="G60" s="639">
        <f>SUKB!O60/1000</f>
        <v>0</v>
      </c>
      <c r="H60" s="639">
        <f>UCT!O49/1000</f>
        <v>0</v>
      </c>
      <c r="I60" s="639">
        <f>SPSSN!O56/1000</f>
        <v>0</v>
      </c>
      <c r="J60" s="639">
        <f>IBA!O51/1000</f>
        <v>0</v>
      </c>
      <c r="K60" s="639"/>
      <c r="L60" s="639" t="e">
        <f>ÚVT!#REF!/1000</f>
        <v>#REF!</v>
      </c>
      <c r="M60" s="639">
        <f>CJV!O53/1000</f>
        <v>0</v>
      </c>
      <c r="N60" s="639">
        <f>CZS!O56/1000</f>
        <v>0</v>
      </c>
      <c r="O60" s="639" t="e">
        <f>RMU!#REF!/1000</f>
        <v>#REF!</v>
      </c>
      <c r="P60" s="644" t="e">
        <f>SUM(F60:O60)</f>
        <v>#REF!</v>
      </c>
      <c r="Q60" s="641"/>
      <c r="R60" s="214"/>
      <c r="S60" s="214"/>
      <c r="T60" s="214"/>
      <c r="U60" s="214"/>
      <c r="V60" s="214"/>
    </row>
    <row r="61" spans="1:22" s="34" customFormat="1">
      <c r="A61" s="637" t="s">
        <v>165</v>
      </c>
      <c r="B61" s="634"/>
      <c r="C61" s="635"/>
      <c r="D61" s="636"/>
      <c r="E61" s="35"/>
      <c r="F61" s="640">
        <f>SKM!O54/1000</f>
        <v>0</v>
      </c>
      <c r="G61" s="466">
        <f>SUKB!O61/1000</f>
        <v>0</v>
      </c>
      <c r="H61" s="466">
        <f>UCT!O50/1000</f>
        <v>0</v>
      </c>
      <c r="I61" s="466">
        <f>SPSSN!O57/1000</f>
        <v>0</v>
      </c>
      <c r="J61" s="466">
        <f>IBA!O52/1000</f>
        <v>0</v>
      </c>
      <c r="K61" s="466"/>
      <c r="L61" s="466" t="e">
        <f>ÚVT!#REF!/1000</f>
        <v>#REF!</v>
      </c>
      <c r="M61" s="466">
        <f>CJV!O54/1000</f>
        <v>0</v>
      </c>
      <c r="N61" s="466">
        <f>CZS!O57/1000</f>
        <v>0</v>
      </c>
      <c r="O61" s="466" t="e">
        <f>RMU!#REF!/1000</f>
        <v>#REF!</v>
      </c>
      <c r="P61" s="645" t="e">
        <f>SUM(F61:O61)</f>
        <v>#REF!</v>
      </c>
      <c r="Q61" s="642"/>
      <c r="R61" s="214"/>
      <c r="S61" s="214"/>
      <c r="T61" s="214"/>
      <c r="U61" s="214"/>
      <c r="V61" s="214"/>
    </row>
    <row r="62" spans="1:22">
      <c r="A62" s="637" t="s">
        <v>166</v>
      </c>
      <c r="B62" s="635"/>
      <c r="C62" s="635"/>
      <c r="D62" s="636"/>
      <c r="F62" s="640">
        <f>SKM!O55/1000</f>
        <v>0</v>
      </c>
      <c r="G62" s="466">
        <f>SUKB!O62/1000</f>
        <v>0</v>
      </c>
      <c r="H62" s="466">
        <f>UCT!O51/1000</f>
        <v>0</v>
      </c>
      <c r="I62" s="466">
        <f>SPSSN!O58/1000</f>
        <v>0</v>
      </c>
      <c r="J62" s="466">
        <f>IBA!O53/1000</f>
        <v>0</v>
      </c>
      <c r="K62" s="466"/>
      <c r="L62" s="466" t="e">
        <f>ÚVT!#REF!/1000</f>
        <v>#REF!</v>
      </c>
      <c r="M62" s="466">
        <f>CJV!O55/1000</f>
        <v>0</v>
      </c>
      <c r="N62" s="466">
        <f>CZS!O58/1000</f>
        <v>0</v>
      </c>
      <c r="O62" s="466" t="e">
        <f>RMU!#REF!/1000</f>
        <v>#REF!</v>
      </c>
      <c r="P62" s="645" t="e">
        <f>SUM(F62:O62)</f>
        <v>#REF!</v>
      </c>
      <c r="Q62" s="642"/>
      <c r="R62" s="214"/>
      <c r="S62" s="214"/>
      <c r="T62" s="214"/>
      <c r="V62" s="214"/>
    </row>
    <row r="63" spans="1:22">
      <c r="A63" s="637" t="s">
        <v>169</v>
      </c>
      <c r="B63" s="635"/>
      <c r="C63" s="635"/>
      <c r="D63" s="636"/>
      <c r="F63" s="640">
        <f>SKM!O56/1000</f>
        <v>0</v>
      </c>
      <c r="G63" s="466">
        <f>SUKB!O63/1000</f>
        <v>0</v>
      </c>
      <c r="H63" s="466">
        <f>UCT!O52/1000</f>
        <v>0</v>
      </c>
      <c r="I63" s="466">
        <f>SPSSN!O59/1000</f>
        <v>0</v>
      </c>
      <c r="J63" s="466">
        <f>IBA!O54/1000</f>
        <v>0</v>
      </c>
      <c r="K63" s="466"/>
      <c r="L63" s="466" t="e">
        <f>ÚVT!#REF!/1000</f>
        <v>#REF!</v>
      </c>
      <c r="M63" s="466">
        <f>CJV!O56/1000</f>
        <v>0</v>
      </c>
      <c r="N63" s="466">
        <f>CZS!O59/1000</f>
        <v>0</v>
      </c>
      <c r="O63" s="466" t="e">
        <f>RMU!#REF!/1000</f>
        <v>#REF!</v>
      </c>
      <c r="P63" s="645" t="e">
        <f>SUM(F63:O63)</f>
        <v>#REF!</v>
      </c>
      <c r="Q63" s="642"/>
      <c r="R63" s="214"/>
      <c r="S63" s="214"/>
      <c r="T63" s="214"/>
      <c r="V63" s="214"/>
    </row>
    <row r="64" spans="1:22" ht="14" thickBot="1">
      <c r="A64" s="646" t="s">
        <v>168</v>
      </c>
      <c r="B64" s="647"/>
      <c r="C64" s="647"/>
      <c r="D64" s="648"/>
      <c r="F64" s="649">
        <f>SKM!O57/1000</f>
        <v>0</v>
      </c>
      <c r="G64" s="650">
        <f>SUKB!O64/1000</f>
        <v>0</v>
      </c>
      <c r="H64" s="650">
        <f>UCT!O53/1000</f>
        <v>0</v>
      </c>
      <c r="I64" s="650">
        <f>SPSSN!O60/1000</f>
        <v>0</v>
      </c>
      <c r="J64" s="650">
        <f>IBA!O55/1000</f>
        <v>0</v>
      </c>
      <c r="K64" s="650"/>
      <c r="L64" s="650" t="e">
        <f>ÚVT!#REF!/1000</f>
        <v>#REF!</v>
      </c>
      <c r="M64" s="650">
        <f>CJV!O57/1000</f>
        <v>0</v>
      </c>
      <c r="N64" s="650">
        <f>CZS!O60/1000</f>
        <v>0</v>
      </c>
      <c r="O64" s="650" t="e">
        <f>RMU!#REF!/1000</f>
        <v>#REF!</v>
      </c>
      <c r="P64" s="651" t="e">
        <f>SUM(F64:O64)</f>
        <v>#REF!</v>
      </c>
      <c r="Q64" s="643"/>
      <c r="R64" s="214"/>
      <c r="S64" s="214"/>
      <c r="T64" s="214"/>
      <c r="V64" s="214"/>
    </row>
    <row r="65" spans="1:22">
      <c r="A65" s="29" t="s">
        <v>170</v>
      </c>
      <c r="F65" s="198">
        <f>F47-F64</f>
        <v>0</v>
      </c>
      <c r="G65" s="198">
        <f t="shared" ref="G65:P65" si="6">G47-G64</f>
        <v>0</v>
      </c>
      <c r="H65" s="198">
        <f t="shared" si="6"/>
        <v>0</v>
      </c>
      <c r="I65" s="198">
        <f t="shared" si="6"/>
        <v>0</v>
      </c>
      <c r="J65" s="198">
        <f t="shared" si="6"/>
        <v>0</v>
      </c>
      <c r="K65" s="198">
        <f t="shared" si="6"/>
        <v>0</v>
      </c>
      <c r="L65" s="198" t="e">
        <f t="shared" si="6"/>
        <v>#REF!</v>
      </c>
      <c r="M65" s="198">
        <f t="shared" si="6"/>
        <v>0</v>
      </c>
      <c r="N65" s="198">
        <f t="shared" si="6"/>
        <v>0</v>
      </c>
      <c r="O65" s="198" t="e">
        <f t="shared" si="6"/>
        <v>#REF!</v>
      </c>
      <c r="P65" s="198" t="e">
        <f t="shared" si="6"/>
        <v>#REF!</v>
      </c>
      <c r="R65" s="214"/>
      <c r="S65" s="214"/>
      <c r="T65" s="214"/>
      <c r="V65" s="214"/>
    </row>
  </sheetData>
  <mergeCells count="4">
    <mergeCell ref="A1:D1"/>
    <mergeCell ref="C2:D2"/>
    <mergeCell ref="A51:E52"/>
    <mergeCell ref="U1:U2"/>
  </mergeCells>
  <phoneticPr fontId="0" type="noConversion"/>
  <conditionalFormatting sqref="F46:O47">
    <cfRule type="cellIs" dxfId="2" priority="1" stopIfTrue="1" operator="lessThan">
      <formula>0</formula>
    </cfRule>
  </conditionalFormatting>
  <printOptions horizontalCentered="1" verticalCentered="1"/>
  <pageMargins left="0.31496062992125984" right="0.27559055118110237" top="0.69" bottom="0.25" header="0.19685039370078741" footer="0.16"/>
  <pageSetup paperSize="9" scale="74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P49"/>
  <sheetViews>
    <sheetView workbookViewId="0">
      <pane ySplit="3" topLeftCell="A40" activePane="bottomLeft" state="frozen"/>
      <selection activeCell="J50" sqref="J50"/>
      <selection pane="bottomLeft" activeCell="J50" sqref="J50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6" width="11.42578125" style="14" customWidth="1"/>
    <col min="7" max="7" width="11.140625" style="14" customWidth="1"/>
    <col min="8" max="8" width="11.5703125" style="187" customWidth="1"/>
    <col min="9" max="9" width="5.140625" hidden="1" customWidth="1"/>
    <col min="10" max="10" width="10.5703125" style="34" customWidth="1"/>
    <col min="11" max="11" width="9.85546875" style="34" customWidth="1"/>
    <col min="12" max="12" width="7.28515625" style="334" customWidth="1"/>
  </cols>
  <sheetData>
    <row r="1" spans="1:12" ht="15.75" customHeight="1">
      <c r="A1" s="1319" t="s">
        <v>172</v>
      </c>
      <c r="B1" s="1320"/>
      <c r="C1" s="1320"/>
      <c r="D1" s="1321"/>
      <c r="E1" s="162"/>
      <c r="F1" s="170"/>
      <c r="G1" s="165"/>
      <c r="H1" s="180" t="s">
        <v>140</v>
      </c>
      <c r="I1" s="2" t="s">
        <v>1</v>
      </c>
      <c r="J1" s="42" t="s">
        <v>7</v>
      </c>
      <c r="K1" s="42" t="s">
        <v>135</v>
      </c>
    </row>
    <row r="2" spans="1:12" s="7" customFormat="1" ht="14" thickBot="1">
      <c r="A2" s="3" t="s">
        <v>122</v>
      </c>
      <c r="B2" s="4"/>
      <c r="C2" s="1325" t="s">
        <v>142</v>
      </c>
      <c r="D2" s="1326"/>
      <c r="E2" s="163" t="s">
        <v>5</v>
      </c>
      <c r="F2" s="176" t="s">
        <v>115</v>
      </c>
      <c r="G2" s="177" t="s">
        <v>27</v>
      </c>
      <c r="H2" s="181">
        <v>2011</v>
      </c>
      <c r="I2" s="6" t="s">
        <v>7</v>
      </c>
      <c r="J2" s="46">
        <v>2011</v>
      </c>
      <c r="K2" s="46">
        <v>2010</v>
      </c>
      <c r="L2" s="334"/>
    </row>
    <row r="3" spans="1:12" ht="14" thickBot="1">
      <c r="A3" s="8" t="s">
        <v>13</v>
      </c>
      <c r="B3" s="9"/>
      <c r="C3" s="9"/>
      <c r="D3" s="9"/>
      <c r="E3" s="132">
        <v>1</v>
      </c>
      <c r="F3" s="171">
        <f t="shared" ref="F3:K3" si="0">SUM(F5:F27)</f>
        <v>0</v>
      </c>
      <c r="G3" s="166">
        <f t="shared" si="0"/>
        <v>0</v>
      </c>
      <c r="H3" s="133">
        <f t="shared" si="0"/>
        <v>0</v>
      </c>
      <c r="I3" s="50">
        <f t="shared" si="0"/>
        <v>0</v>
      </c>
      <c r="J3" s="53">
        <f t="shared" si="0"/>
        <v>6121173.3629999999</v>
      </c>
      <c r="K3" s="53">
        <f t="shared" si="0"/>
        <v>6069078.4993299982</v>
      </c>
    </row>
    <row r="4" spans="1:12" s="14" customFormat="1">
      <c r="A4" s="11" t="s">
        <v>14</v>
      </c>
      <c r="B4" s="12" t="s">
        <v>15</v>
      </c>
      <c r="C4" s="12"/>
      <c r="D4" s="12"/>
      <c r="E4" s="164">
        <v>2</v>
      </c>
      <c r="F4" s="172">
        <f>SUM(F5:F15)</f>
        <v>0</v>
      </c>
      <c r="G4" s="54">
        <f>SUM(G5:G15)</f>
        <v>0</v>
      </c>
      <c r="H4" s="182">
        <f>SUM(H5:H15)</f>
        <v>0</v>
      </c>
      <c r="I4" s="54">
        <f>SUM(I5:I15)</f>
        <v>0</v>
      </c>
      <c r="J4" s="57">
        <f>'fak-odhad'!Q5+ostatni_odhad!R5</f>
        <v>1388389</v>
      </c>
      <c r="K4" s="57">
        <f>'fak-odhad'!R5+ostatni_odhad!S5</f>
        <v>288831.19435464003</v>
      </c>
      <c r="L4" s="334"/>
    </row>
    <row r="5" spans="1:12" s="14" customFormat="1">
      <c r="A5" s="11"/>
      <c r="B5" s="15"/>
      <c r="C5" s="15" t="s">
        <v>16</v>
      </c>
      <c r="D5" s="16" t="s">
        <v>17</v>
      </c>
      <c r="E5" s="129">
        <v>3</v>
      </c>
      <c r="F5" s="173">
        <f>'fak-odhad'!O5</f>
        <v>0</v>
      </c>
      <c r="G5" s="167">
        <f>ostatni_odhad!P5</f>
        <v>0</v>
      </c>
      <c r="H5" s="183">
        <f t="shared" ref="H5:H27" si="1">SUM(F5:G5)</f>
        <v>0</v>
      </c>
      <c r="I5" s="58"/>
      <c r="J5" s="125">
        <f>MU_plan!H5</f>
        <v>1435530</v>
      </c>
      <c r="K5" s="125">
        <f>MU_plan!R5</f>
        <v>1437424.4659799999</v>
      </c>
      <c r="L5" s="334"/>
    </row>
    <row r="6" spans="1:12" s="14" customFormat="1">
      <c r="A6" s="11"/>
      <c r="B6" s="15"/>
      <c r="C6" s="15"/>
      <c r="D6" s="16" t="s">
        <v>18</v>
      </c>
      <c r="E6" s="129">
        <v>4</v>
      </c>
      <c r="F6" s="174">
        <f>'fak-odhad'!O6</f>
        <v>0</v>
      </c>
      <c r="G6" s="168">
        <f>ostatni_odhad!P6</f>
        <v>0</v>
      </c>
      <c r="H6" s="184">
        <f t="shared" si="1"/>
        <v>0</v>
      </c>
      <c r="I6" s="58"/>
      <c r="J6" s="125">
        <f>MU_plan!H6</f>
        <v>66161</v>
      </c>
      <c r="K6" s="125">
        <f>MU_plan!R6</f>
        <v>63663.366449999987</v>
      </c>
      <c r="L6" s="334"/>
    </row>
    <row r="7" spans="1:12" s="14" customFormat="1">
      <c r="A7" s="11"/>
      <c r="B7" s="15"/>
      <c r="C7" s="15"/>
      <c r="D7" s="16" t="s">
        <v>19</v>
      </c>
      <c r="E7" s="129">
        <v>5</v>
      </c>
      <c r="F7" s="174">
        <f>'fak-odhad'!O7</f>
        <v>0</v>
      </c>
      <c r="G7" s="168">
        <f>ostatni_odhad!P7</f>
        <v>0</v>
      </c>
      <c r="H7" s="184">
        <f t="shared" si="1"/>
        <v>0</v>
      </c>
      <c r="I7" s="58"/>
      <c r="J7" s="125">
        <f>MU_plan!H7</f>
        <v>501603.83</v>
      </c>
      <c r="K7" s="125">
        <f>MU_plan!R7</f>
        <v>494978.6667099999</v>
      </c>
      <c r="L7" s="334"/>
    </row>
    <row r="8" spans="1:12" s="14" customFormat="1">
      <c r="A8" s="11"/>
      <c r="B8" s="15"/>
      <c r="C8" s="15"/>
      <c r="D8" s="16" t="s">
        <v>20</v>
      </c>
      <c r="E8" s="129">
        <v>6</v>
      </c>
      <c r="F8" s="174">
        <f>'fak-odhad'!O8</f>
        <v>0</v>
      </c>
      <c r="G8" s="168">
        <f>ostatni_odhad!P8</f>
        <v>0</v>
      </c>
      <c r="H8" s="184">
        <f t="shared" si="1"/>
        <v>0</v>
      </c>
      <c r="I8" s="58"/>
      <c r="J8" s="125">
        <f>MU_plan!H8</f>
        <v>173900</v>
      </c>
      <c r="K8" s="125">
        <f>MU_plan!R8</f>
        <v>154508.72249000001</v>
      </c>
      <c r="L8" s="334"/>
    </row>
    <row r="9" spans="1:12" s="14" customFormat="1">
      <c r="A9" s="11"/>
      <c r="B9" s="15"/>
      <c r="C9" s="15"/>
      <c r="D9" s="16" t="s">
        <v>21</v>
      </c>
      <c r="E9" s="129">
        <v>7</v>
      </c>
      <c r="F9" s="174">
        <f>'fak-odhad'!O9</f>
        <v>0</v>
      </c>
      <c r="G9" s="168">
        <f>ostatni_odhad!P9</f>
        <v>0</v>
      </c>
      <c r="H9" s="184">
        <f t="shared" si="1"/>
        <v>0</v>
      </c>
      <c r="I9" s="58"/>
      <c r="J9" s="125">
        <f>MU_plan!H9</f>
        <v>66275</v>
      </c>
      <c r="K9" s="125">
        <f>MU_plan!R9</f>
        <v>62437.001690000005</v>
      </c>
      <c r="L9" s="334"/>
    </row>
    <row r="10" spans="1:12" s="14" customFormat="1">
      <c r="A10" s="11"/>
      <c r="B10" s="15"/>
      <c r="C10" s="15"/>
      <c r="D10" s="16" t="s">
        <v>22</v>
      </c>
      <c r="E10" s="129">
        <v>8</v>
      </c>
      <c r="F10" s="174">
        <f>'fak-odhad'!O10</f>
        <v>0</v>
      </c>
      <c r="G10" s="168">
        <f>ostatni_odhad!P10</f>
        <v>0</v>
      </c>
      <c r="H10" s="184">
        <f t="shared" si="1"/>
        <v>0</v>
      </c>
      <c r="I10" s="58"/>
      <c r="J10" s="125">
        <f>MU_plan!H10</f>
        <v>147889</v>
      </c>
      <c r="K10" s="125">
        <f>MU_plan!R10</f>
        <v>148621.19638000001</v>
      </c>
      <c r="L10" s="334"/>
    </row>
    <row r="11" spans="1:12" s="14" customFormat="1">
      <c r="A11" s="11"/>
      <c r="B11" s="15"/>
      <c r="C11" s="15"/>
      <c r="D11" s="16" t="s">
        <v>23</v>
      </c>
      <c r="E11" s="129">
        <v>9</v>
      </c>
      <c r="F11" s="174">
        <f>'fak-odhad'!O11</f>
        <v>0</v>
      </c>
      <c r="G11" s="168">
        <f>ostatni_odhad!P11</f>
        <v>0</v>
      </c>
      <c r="H11" s="184">
        <f t="shared" si="1"/>
        <v>0</v>
      </c>
      <c r="I11" s="58"/>
      <c r="J11" s="125">
        <f>MU_plan!H11</f>
        <v>256355.41999999998</v>
      </c>
      <c r="K11" s="125">
        <f>MU_plan!R11</f>
        <v>242952.65587000002</v>
      </c>
      <c r="L11" s="334"/>
    </row>
    <row r="12" spans="1:12" s="14" customFormat="1">
      <c r="A12" s="11"/>
      <c r="B12" s="15"/>
      <c r="C12" s="15"/>
      <c r="D12" s="16" t="s">
        <v>24</v>
      </c>
      <c r="E12" s="129">
        <v>10</v>
      </c>
      <c r="F12" s="174">
        <f>'fak-odhad'!O12</f>
        <v>0</v>
      </c>
      <c r="G12" s="168">
        <f>ostatni_odhad!P12</f>
        <v>0</v>
      </c>
      <c r="H12" s="184">
        <f t="shared" si="1"/>
        <v>0</v>
      </c>
      <c r="I12" s="58"/>
      <c r="J12" s="125">
        <f>MU_plan!H12</f>
        <v>28588.289000000001</v>
      </c>
      <c r="K12" s="125">
        <f>MU_plan!R12</f>
        <v>25044.008879999998</v>
      </c>
      <c r="L12" s="334"/>
    </row>
    <row r="13" spans="1:12" s="14" customFormat="1">
      <c r="A13" s="11"/>
      <c r="B13" s="15"/>
      <c r="C13" s="15"/>
      <c r="D13" s="16" t="s">
        <v>25</v>
      </c>
      <c r="E13" s="129">
        <v>11</v>
      </c>
      <c r="F13" s="174">
        <f>'fak-odhad'!O13</f>
        <v>0</v>
      </c>
      <c r="G13" s="168">
        <f>ostatni_odhad!P13</f>
        <v>0</v>
      </c>
      <c r="H13" s="184">
        <f t="shared" si="1"/>
        <v>0</v>
      </c>
      <c r="I13" s="58"/>
      <c r="J13" s="125">
        <f>MU_plan!H13</f>
        <v>552859</v>
      </c>
      <c r="K13" s="125">
        <f>MU_plan!R13</f>
        <v>529523.97112999996</v>
      </c>
      <c r="L13" s="334"/>
    </row>
    <row r="14" spans="1:12" s="14" customFormat="1">
      <c r="A14" s="11"/>
      <c r="B14" s="15"/>
      <c r="C14" s="15"/>
      <c r="D14" s="16" t="s">
        <v>26</v>
      </c>
      <c r="E14" s="129">
        <v>12</v>
      </c>
      <c r="F14" s="174">
        <f>'fak-odhad'!O14</f>
        <v>0</v>
      </c>
      <c r="G14" s="168">
        <f>ostatni_odhad!P14</f>
        <v>0</v>
      </c>
      <c r="H14" s="184">
        <f t="shared" si="1"/>
        <v>0</v>
      </c>
      <c r="I14" s="58"/>
      <c r="J14" s="125">
        <f>MU_plan!H14</f>
        <v>167675.5</v>
      </c>
      <c r="K14" s="125">
        <f>MU_plan!R14</f>
        <v>178093.81192000001</v>
      </c>
      <c r="L14" s="334"/>
    </row>
    <row r="15" spans="1:12" s="14" customFormat="1">
      <c r="A15" s="11"/>
      <c r="B15" s="15"/>
      <c r="C15" s="16"/>
      <c r="D15" s="16" t="s">
        <v>27</v>
      </c>
      <c r="E15" s="129">
        <v>13</v>
      </c>
      <c r="F15" s="174">
        <f>'fak-odhad'!O15</f>
        <v>0</v>
      </c>
      <c r="G15" s="168">
        <f>ostatni_odhad!P15</f>
        <v>0</v>
      </c>
      <c r="H15" s="184">
        <f t="shared" si="1"/>
        <v>0</v>
      </c>
      <c r="I15" s="58"/>
      <c r="J15" s="125">
        <f>MU_plan!H15</f>
        <v>221655.49599999998</v>
      </c>
      <c r="K15" s="125">
        <f>MU_plan!R15</f>
        <v>171162.17071999999</v>
      </c>
      <c r="L15" s="334"/>
    </row>
    <row r="16" spans="1:12" s="14" customFormat="1">
      <c r="A16" s="11"/>
      <c r="B16" s="18" t="s">
        <v>28</v>
      </c>
      <c r="C16" s="16"/>
      <c r="D16" s="16"/>
      <c r="E16" s="129">
        <v>14</v>
      </c>
      <c r="F16" s="174">
        <f>'fak-odhad'!O16</f>
        <v>0</v>
      </c>
      <c r="G16" s="168">
        <f>ostatni_odhad!P16</f>
        <v>0</v>
      </c>
      <c r="H16" s="184">
        <f t="shared" si="1"/>
        <v>0</v>
      </c>
      <c r="I16" s="63"/>
      <c r="J16" s="125">
        <f>MU_plan!H16</f>
        <v>162550</v>
      </c>
      <c r="K16" s="125">
        <f>MU_plan!R16</f>
        <v>157275</v>
      </c>
      <c r="L16" s="334"/>
    </row>
    <row r="17" spans="1:12" s="14" customFormat="1">
      <c r="A17" s="11"/>
      <c r="B17" s="18" t="s">
        <v>30</v>
      </c>
      <c r="C17" s="16"/>
      <c r="D17" s="16"/>
      <c r="E17" s="129">
        <v>15</v>
      </c>
      <c r="F17" s="174">
        <f>'fak-odhad'!O17</f>
        <v>0</v>
      </c>
      <c r="G17" s="168">
        <f>ostatni_odhad!P17</f>
        <v>0</v>
      </c>
      <c r="H17" s="184">
        <f t="shared" si="1"/>
        <v>0</v>
      </c>
      <c r="I17" s="63"/>
      <c r="J17" s="125">
        <f>MU_plan!H17</f>
        <v>47722</v>
      </c>
      <c r="K17" s="125">
        <f>MU_plan!R17</f>
        <v>48586.751580000004</v>
      </c>
      <c r="L17" s="334"/>
    </row>
    <row r="18" spans="1:12" s="14" customFormat="1">
      <c r="A18" s="11"/>
      <c r="B18" s="19" t="s">
        <v>32</v>
      </c>
      <c r="C18" s="20"/>
      <c r="D18" s="20"/>
      <c r="E18" s="130">
        <v>16</v>
      </c>
      <c r="F18" s="174">
        <f>'fak-odhad'!O18</f>
        <v>0</v>
      </c>
      <c r="G18" s="168">
        <f>ostatni_odhad!P18</f>
        <v>0</v>
      </c>
      <c r="H18" s="184">
        <f t="shared" si="1"/>
        <v>0</v>
      </c>
      <c r="I18" s="63"/>
      <c r="J18" s="125">
        <f>MU_plan!H18</f>
        <v>123303.19</v>
      </c>
      <c r="K18" s="125">
        <f>MU_plan!R18</f>
        <v>102985</v>
      </c>
      <c r="L18" s="334"/>
    </row>
    <row r="19" spans="1:12" s="14" customFormat="1">
      <c r="A19" s="11"/>
      <c r="B19" s="19" t="s">
        <v>34</v>
      </c>
      <c r="C19" s="20"/>
      <c r="D19" s="20"/>
      <c r="E19" s="130">
        <v>17</v>
      </c>
      <c r="F19" s="174">
        <f>'fak-odhad'!O19</f>
        <v>0</v>
      </c>
      <c r="G19" s="168">
        <f>ostatni_odhad!P19</f>
        <v>0</v>
      </c>
      <c r="H19" s="184">
        <f t="shared" si="1"/>
        <v>0</v>
      </c>
      <c r="I19" s="63"/>
      <c r="J19" s="125">
        <f>MU_plan!H19</f>
        <v>772</v>
      </c>
      <c r="K19" s="125">
        <f>MU_plan!R19</f>
        <v>3427.9806999999996</v>
      </c>
      <c r="L19" s="334"/>
    </row>
    <row r="20" spans="1:12" s="14" customFormat="1">
      <c r="A20" s="11"/>
      <c r="B20" s="19" t="s">
        <v>36</v>
      </c>
      <c r="C20" s="19"/>
      <c r="D20" s="19"/>
      <c r="E20" s="130">
        <v>18</v>
      </c>
      <c r="F20" s="174">
        <f>'fak-odhad'!O20</f>
        <v>0</v>
      </c>
      <c r="G20" s="168">
        <f>ostatni_odhad!P20</f>
        <v>0</v>
      </c>
      <c r="H20" s="184">
        <f t="shared" si="1"/>
        <v>0</v>
      </c>
      <c r="I20" s="63"/>
      <c r="J20" s="125">
        <f>MU_plan!H20</f>
        <v>34466</v>
      </c>
      <c r="K20" s="125">
        <f>MU_plan!R20</f>
        <v>34038.558279999997</v>
      </c>
      <c r="L20" s="334"/>
    </row>
    <row r="21" spans="1:12" s="14" customFormat="1">
      <c r="A21" s="11"/>
      <c r="B21" s="19" t="s">
        <v>38</v>
      </c>
      <c r="C21" s="19"/>
      <c r="D21" s="19"/>
      <c r="E21" s="130">
        <v>19</v>
      </c>
      <c r="F21" s="174">
        <f>'fak-odhad'!O21</f>
        <v>0</v>
      </c>
      <c r="G21" s="168">
        <f>ostatni_odhad!P21</f>
        <v>0</v>
      </c>
      <c r="H21" s="184">
        <f t="shared" si="1"/>
        <v>0</v>
      </c>
      <c r="I21" s="63"/>
      <c r="J21" s="125">
        <f>MU_plan!H21</f>
        <v>692583.58100000001</v>
      </c>
      <c r="K21" s="125">
        <f>MU_plan!R21</f>
        <v>769770.13132000004</v>
      </c>
      <c r="L21" s="334"/>
    </row>
    <row r="22" spans="1:12" s="14" customFormat="1">
      <c r="A22" s="11"/>
      <c r="B22" s="19" t="s">
        <v>40</v>
      </c>
      <c r="C22" s="19"/>
      <c r="D22" s="19"/>
      <c r="E22" s="130">
        <v>20</v>
      </c>
      <c r="F22" s="174">
        <f>'fak-odhad'!O22</f>
        <v>0</v>
      </c>
      <c r="G22" s="168">
        <f>ostatni_odhad!P22</f>
        <v>0</v>
      </c>
      <c r="H22" s="184">
        <f t="shared" si="1"/>
        <v>0</v>
      </c>
      <c r="I22" s="63"/>
      <c r="J22" s="125">
        <f>MU_plan!H22</f>
        <v>260822.51300000001</v>
      </c>
      <c r="K22" s="125">
        <f>MU_plan!R22</f>
        <v>293773.24488999997</v>
      </c>
      <c r="L22" s="334"/>
    </row>
    <row r="23" spans="1:12" s="14" customFormat="1">
      <c r="A23" s="11"/>
      <c r="B23" s="19" t="s">
        <v>42</v>
      </c>
      <c r="C23" s="19"/>
      <c r="D23" s="19"/>
      <c r="E23" s="130">
        <v>21</v>
      </c>
      <c r="F23" s="174">
        <f>'fak-odhad'!O23</f>
        <v>0</v>
      </c>
      <c r="G23" s="168">
        <f>ostatni_odhad!P23</f>
        <v>0</v>
      </c>
      <c r="H23" s="184">
        <f t="shared" si="1"/>
        <v>0</v>
      </c>
      <c r="I23" s="63"/>
      <c r="J23" s="125">
        <f>MU_plan!H23</f>
        <v>0</v>
      </c>
      <c r="K23" s="125">
        <f>MU_plan!R23</f>
        <v>12666.901980000001</v>
      </c>
      <c r="L23" s="334"/>
    </row>
    <row r="24" spans="1:12" s="14" customFormat="1">
      <c r="A24" s="11"/>
      <c r="B24" s="19" t="s">
        <v>43</v>
      </c>
      <c r="C24" s="19"/>
      <c r="D24" s="19"/>
      <c r="E24" s="130">
        <v>22</v>
      </c>
      <c r="F24" s="174">
        <f>'fak-odhad'!O24</f>
        <v>0</v>
      </c>
      <c r="G24" s="168">
        <f>ostatni_odhad!P24</f>
        <v>0</v>
      </c>
      <c r="H24" s="184">
        <f t="shared" si="1"/>
        <v>0</v>
      </c>
      <c r="I24" s="63"/>
      <c r="J24" s="125">
        <f>MU_plan!H24</f>
        <v>565643.40700000001</v>
      </c>
      <c r="K24" s="125">
        <f>MU_plan!R24</f>
        <v>535936.31007000001</v>
      </c>
      <c r="L24" s="334"/>
    </row>
    <row r="25" spans="1:12" s="14" customFormat="1">
      <c r="A25" s="11"/>
      <c r="B25" s="19" t="s">
        <v>161</v>
      </c>
      <c r="C25" s="19"/>
      <c r="D25" s="19"/>
      <c r="E25" s="130">
        <v>23</v>
      </c>
      <c r="F25" s="174">
        <f>'fak-odhad'!O25</f>
        <v>0</v>
      </c>
      <c r="G25" s="168">
        <f>ostatni_odhad!P25</f>
        <v>0</v>
      </c>
      <c r="H25" s="184">
        <f t="shared" si="1"/>
        <v>0</v>
      </c>
      <c r="I25" s="63"/>
      <c r="J25" s="125">
        <f>MU_plan!H25</f>
        <v>426854.70600000001</v>
      </c>
      <c r="K25" s="125">
        <f>MU_plan!R25</f>
        <v>410282.14824999997</v>
      </c>
      <c r="L25" s="334"/>
    </row>
    <row r="26" spans="1:12" s="14" customFormat="1">
      <c r="A26" s="11"/>
      <c r="B26" s="19" t="s">
        <v>45</v>
      </c>
      <c r="C26" s="19"/>
      <c r="D26" s="19"/>
      <c r="E26" s="130">
        <v>24</v>
      </c>
      <c r="F26" s="174">
        <f>'fak-odhad'!O26</f>
        <v>0</v>
      </c>
      <c r="G26" s="168">
        <f>ostatni_odhad!P26</f>
        <v>0</v>
      </c>
      <c r="H26" s="184">
        <f t="shared" si="1"/>
        <v>0</v>
      </c>
      <c r="I26" s="63"/>
      <c r="J26" s="125">
        <f>MU_plan!H26</f>
        <v>72895.430999999997</v>
      </c>
      <c r="K26" s="125">
        <f>MU_plan!R26</f>
        <v>74733.29509</v>
      </c>
      <c r="L26" s="334"/>
    </row>
    <row r="27" spans="1:12" s="14" customFormat="1" ht="14" thickBot="1">
      <c r="A27" s="11"/>
      <c r="B27" s="18" t="s">
        <v>47</v>
      </c>
      <c r="C27" s="18"/>
      <c r="D27" s="18"/>
      <c r="E27" s="129">
        <v>25</v>
      </c>
      <c r="F27" s="174">
        <f>'fak-odhad'!O27</f>
        <v>0</v>
      </c>
      <c r="G27" s="168">
        <f>ostatni_odhad!P27</f>
        <v>0</v>
      </c>
      <c r="H27" s="184">
        <f t="shared" si="1"/>
        <v>0</v>
      </c>
      <c r="I27" s="63"/>
      <c r="J27" s="125">
        <f>MU_plan!H27</f>
        <v>115068</v>
      </c>
      <c r="K27" s="125">
        <f>MU_plan!R27</f>
        <v>117193.13894999998</v>
      </c>
      <c r="L27" s="334"/>
    </row>
    <row r="28" spans="1:12" ht="14" thickBot="1">
      <c r="A28" s="22" t="s">
        <v>49</v>
      </c>
      <c r="B28" s="23"/>
      <c r="C28" s="23"/>
      <c r="D28" s="23"/>
      <c r="E28" s="132">
        <v>26</v>
      </c>
      <c r="F28" s="171">
        <f t="shared" ref="F28:K28" si="2">SUM(F29:F45)</f>
        <v>0</v>
      </c>
      <c r="G28" s="166">
        <f t="shared" si="2"/>
        <v>0</v>
      </c>
      <c r="H28" s="133">
        <f t="shared" si="2"/>
        <v>0</v>
      </c>
      <c r="I28" s="85">
        <f t="shared" si="2"/>
        <v>0</v>
      </c>
      <c r="J28" s="53">
        <f t="shared" si="2"/>
        <v>6154083.1839999994</v>
      </c>
      <c r="K28" s="53">
        <f t="shared" si="2"/>
        <v>6156739.6740299994</v>
      </c>
    </row>
    <row r="29" spans="1:12" s="14" customFormat="1">
      <c r="A29" s="11" t="s">
        <v>14</v>
      </c>
      <c r="B29" s="16" t="s">
        <v>50</v>
      </c>
      <c r="C29" s="16"/>
      <c r="D29" s="16"/>
      <c r="E29" s="129">
        <v>27</v>
      </c>
      <c r="F29" s="174">
        <f>'fak-odhad'!O29</f>
        <v>0</v>
      </c>
      <c r="G29" s="168">
        <f>ostatni_odhad!P29</f>
        <v>0</v>
      </c>
      <c r="H29" s="184">
        <f t="shared" ref="H29:H45" si="3">SUM(F29:G29)</f>
        <v>0</v>
      </c>
      <c r="I29" s="54"/>
      <c r="J29" s="125">
        <f>MU_plan!H29</f>
        <v>1640242</v>
      </c>
      <c r="K29" s="125">
        <f>MU_plan!R29</f>
        <v>1622285.13607</v>
      </c>
      <c r="L29" s="334" t="e">
        <f>#REF!-K29</f>
        <v>#REF!</v>
      </c>
    </row>
    <row r="30" spans="1:12" s="14" customFormat="1">
      <c r="A30" s="11"/>
      <c r="B30" s="18" t="s">
        <v>28</v>
      </c>
      <c r="C30" s="18"/>
      <c r="D30" s="18"/>
      <c r="E30" s="129">
        <v>28</v>
      </c>
      <c r="F30" s="174">
        <f>'fak-odhad'!O30</f>
        <v>0</v>
      </c>
      <c r="G30" s="168">
        <f>ostatni_odhad!P30</f>
        <v>0</v>
      </c>
      <c r="H30" s="184">
        <f t="shared" si="3"/>
        <v>0</v>
      </c>
      <c r="I30" s="68"/>
      <c r="J30" s="125">
        <f>MU_plan!H30</f>
        <v>162550</v>
      </c>
      <c r="K30" s="125">
        <f>MU_plan!R30</f>
        <v>157275</v>
      </c>
      <c r="L30" s="334"/>
    </row>
    <row r="31" spans="1:12" s="14" customFormat="1">
      <c r="A31" s="11"/>
      <c r="B31" s="18" t="s">
        <v>30</v>
      </c>
      <c r="C31" s="18"/>
      <c r="D31" s="18"/>
      <c r="E31" s="129">
        <v>29</v>
      </c>
      <c r="F31" s="174">
        <f>'fak-odhad'!O31</f>
        <v>0</v>
      </c>
      <c r="G31" s="168">
        <f>ostatni_odhad!P31</f>
        <v>0</v>
      </c>
      <c r="H31" s="184">
        <f t="shared" si="3"/>
        <v>0</v>
      </c>
      <c r="I31" s="68"/>
      <c r="J31" s="125">
        <f>MU_plan!H31</f>
        <v>47722</v>
      </c>
      <c r="K31" s="125">
        <f>MU_plan!R31</f>
        <v>48586.751580000004</v>
      </c>
      <c r="L31" s="334"/>
    </row>
    <row r="32" spans="1:12" s="14" customFormat="1">
      <c r="A32" s="11"/>
      <c r="B32" s="19" t="s">
        <v>32</v>
      </c>
      <c r="C32" s="20"/>
      <c r="D32" s="20"/>
      <c r="E32" s="130">
        <v>30</v>
      </c>
      <c r="F32" s="174">
        <f>'fak-odhad'!O32</f>
        <v>0</v>
      </c>
      <c r="G32" s="168">
        <f>ostatni_odhad!P32</f>
        <v>0</v>
      </c>
      <c r="H32" s="184">
        <f t="shared" si="3"/>
        <v>0</v>
      </c>
      <c r="I32" s="68"/>
      <c r="J32" s="125">
        <f>MU_plan!H32</f>
        <v>125206.19</v>
      </c>
      <c r="K32" s="125">
        <f>MU_plan!R32</f>
        <v>102985</v>
      </c>
      <c r="L32" s="334" t="e">
        <f>#REF!-K32</f>
        <v>#REF!</v>
      </c>
    </row>
    <row r="33" spans="1:12" s="14" customFormat="1">
      <c r="A33" s="11"/>
      <c r="B33" s="19" t="s">
        <v>34</v>
      </c>
      <c r="C33" s="19"/>
      <c r="D33" s="19"/>
      <c r="E33" s="130">
        <v>31</v>
      </c>
      <c r="F33" s="174">
        <f>'fak-odhad'!O33</f>
        <v>0</v>
      </c>
      <c r="G33" s="168">
        <f>ostatni_odhad!P33</f>
        <v>0</v>
      </c>
      <c r="H33" s="184">
        <f t="shared" si="3"/>
        <v>0</v>
      </c>
      <c r="I33" s="68"/>
      <c r="J33" s="125">
        <f>MU_plan!H33</f>
        <v>772</v>
      </c>
      <c r="K33" s="125">
        <f>MU_plan!R33</f>
        <v>3427.9806999999996</v>
      </c>
      <c r="L33" s="334" t="e">
        <f>#REF!-K33</f>
        <v>#REF!</v>
      </c>
    </row>
    <row r="34" spans="1:12" s="14" customFormat="1">
      <c r="A34" s="11"/>
      <c r="B34" s="19" t="s">
        <v>52</v>
      </c>
      <c r="C34" s="19"/>
      <c r="D34" s="19"/>
      <c r="E34" s="130">
        <v>32</v>
      </c>
      <c r="F34" s="174">
        <f>'fak-odhad'!O34</f>
        <v>0</v>
      </c>
      <c r="G34" s="168">
        <f>ostatni_odhad!P34</f>
        <v>0</v>
      </c>
      <c r="H34" s="184">
        <f t="shared" si="3"/>
        <v>0</v>
      </c>
      <c r="I34" s="68"/>
      <c r="J34" s="125">
        <f>MU_plan!H34</f>
        <v>128519</v>
      </c>
      <c r="K34" s="125">
        <f>MU_plan!R34</f>
        <v>137632.86499999999</v>
      </c>
      <c r="L34" s="334"/>
    </row>
    <row r="35" spans="1:12" s="14" customFormat="1">
      <c r="A35" s="11"/>
      <c r="B35" s="19" t="s">
        <v>36</v>
      </c>
      <c r="C35" s="19"/>
      <c r="D35" s="19"/>
      <c r="E35" s="130">
        <v>33</v>
      </c>
      <c r="F35" s="174">
        <f>'fak-odhad'!O35</f>
        <v>0</v>
      </c>
      <c r="G35" s="168">
        <f>ostatni_odhad!P35</f>
        <v>0</v>
      </c>
      <c r="H35" s="184">
        <f t="shared" si="3"/>
        <v>0</v>
      </c>
      <c r="I35" s="68"/>
      <c r="J35" s="125">
        <f>MU_plan!H35</f>
        <v>34466</v>
      </c>
      <c r="K35" s="125">
        <f>MU_plan!R35</f>
        <v>34038.558279999997</v>
      </c>
      <c r="L35" s="334"/>
    </row>
    <row r="36" spans="1:12" s="14" customFormat="1">
      <c r="A36" s="11"/>
      <c r="B36" s="19" t="s">
        <v>38</v>
      </c>
      <c r="C36" s="19"/>
      <c r="D36" s="19"/>
      <c r="E36" s="130">
        <v>34</v>
      </c>
      <c r="F36" s="174">
        <f>'fak-odhad'!O36</f>
        <v>0</v>
      </c>
      <c r="G36" s="168">
        <f>ostatni_odhad!P36</f>
        <v>0</v>
      </c>
      <c r="H36" s="184">
        <f t="shared" si="3"/>
        <v>0</v>
      </c>
      <c r="I36" s="68"/>
      <c r="J36" s="125">
        <f>MU_plan!H36</f>
        <v>692583.58100000001</v>
      </c>
      <c r="K36" s="125">
        <f>MU_plan!R36</f>
        <v>769770.18292000005</v>
      </c>
      <c r="L36" s="334"/>
    </row>
    <row r="37" spans="1:12" s="14" customFormat="1">
      <c r="A37" s="11"/>
      <c r="B37" s="19" t="s">
        <v>54</v>
      </c>
      <c r="C37" s="19"/>
      <c r="D37" s="19"/>
      <c r="E37" s="130">
        <v>35</v>
      </c>
      <c r="F37" s="174">
        <f>'fak-odhad'!O37</f>
        <v>0</v>
      </c>
      <c r="G37" s="168">
        <f>ostatni_odhad!P37</f>
        <v>0</v>
      </c>
      <c r="H37" s="184">
        <f t="shared" si="3"/>
        <v>0</v>
      </c>
      <c r="I37" s="68"/>
      <c r="J37" s="125">
        <f>MU_plan!H37</f>
        <v>260675.51300000001</v>
      </c>
      <c r="K37" s="125">
        <f>MU_plan!R37</f>
        <v>293779.63404999999</v>
      </c>
      <c r="L37" s="334"/>
    </row>
    <row r="38" spans="1:12" s="14" customFormat="1">
      <c r="A38" s="11"/>
      <c r="B38" s="19" t="s">
        <v>153</v>
      </c>
      <c r="C38" s="19"/>
      <c r="D38" s="19"/>
      <c r="E38" s="130">
        <v>36</v>
      </c>
      <c r="F38" s="174">
        <f>'fak-odhad'!O38</f>
        <v>0</v>
      </c>
      <c r="G38" s="168">
        <f>ostatni_odhad!P38</f>
        <v>0</v>
      </c>
      <c r="H38" s="184">
        <f t="shared" si="3"/>
        <v>0</v>
      </c>
      <c r="I38" s="68"/>
      <c r="J38" s="125">
        <f>MU_plan!H38</f>
        <v>547681.39800000004</v>
      </c>
      <c r="K38" s="125">
        <f>MU_plan!R38</f>
        <v>544469.40228000004</v>
      </c>
      <c r="L38" s="334"/>
    </row>
    <row r="39" spans="1:12" s="14" customFormat="1">
      <c r="A39" s="11"/>
      <c r="B39" s="19" t="s">
        <v>55</v>
      </c>
      <c r="C39" s="19"/>
      <c r="D39" s="19"/>
      <c r="E39" s="130">
        <v>37</v>
      </c>
      <c r="F39" s="174">
        <f>'fak-odhad'!O39</f>
        <v>0</v>
      </c>
      <c r="G39" s="168">
        <f>ostatni_odhad!P39</f>
        <v>0</v>
      </c>
      <c r="H39" s="184">
        <f t="shared" si="3"/>
        <v>0</v>
      </c>
      <c r="I39" s="68"/>
      <c r="J39" s="125">
        <f>MU_plan!H39</f>
        <v>0</v>
      </c>
      <c r="K39" s="125">
        <f>MU_plan!R39</f>
        <v>12666.901980000001</v>
      </c>
      <c r="L39" s="334"/>
    </row>
    <row r="40" spans="1:12" s="14" customFormat="1">
      <c r="A40" s="11"/>
      <c r="B40" s="19" t="s">
        <v>56</v>
      </c>
      <c r="C40" s="19"/>
      <c r="D40" s="19"/>
      <c r="E40" s="130">
        <v>38</v>
      </c>
      <c r="F40" s="174">
        <f>'fak-odhad'!O40</f>
        <v>0</v>
      </c>
      <c r="G40" s="168">
        <f>ostatni_odhad!P40</f>
        <v>0</v>
      </c>
      <c r="H40" s="184">
        <f t="shared" si="3"/>
        <v>0</v>
      </c>
      <c r="I40" s="68"/>
      <c r="J40" s="125">
        <f>MU_plan!H40</f>
        <v>565643.4</v>
      </c>
      <c r="K40" s="125">
        <f>MU_plan!R40</f>
        <v>535936.31007000001</v>
      </c>
      <c r="L40" s="334"/>
    </row>
    <row r="41" spans="1:12" s="14" customFormat="1">
      <c r="A41" s="11"/>
      <c r="B41" s="19" t="s">
        <v>161</v>
      </c>
      <c r="C41" s="19"/>
      <c r="D41" s="19"/>
      <c r="E41" s="130">
        <v>39</v>
      </c>
      <c r="F41" s="174">
        <f>'fak-odhad'!O41</f>
        <v>0</v>
      </c>
      <c r="G41" s="168">
        <f>ostatni_odhad!P41</f>
        <v>0</v>
      </c>
      <c r="H41" s="184">
        <f t="shared" si="3"/>
        <v>0</v>
      </c>
      <c r="I41" s="68"/>
      <c r="J41" s="125">
        <f>MU_plan!H41</f>
        <v>426854.70600000001</v>
      </c>
      <c r="K41" s="125">
        <f>MU_plan!R41</f>
        <v>410282.14824999997</v>
      </c>
      <c r="L41" s="334"/>
    </row>
    <row r="42" spans="1:12" s="14" customFormat="1">
      <c r="A42" s="11"/>
      <c r="B42" s="19" t="s">
        <v>57</v>
      </c>
      <c r="C42" s="19"/>
      <c r="D42" s="19"/>
      <c r="E42" s="130">
        <v>40</v>
      </c>
      <c r="F42" s="174">
        <f>'fak-odhad'!O42</f>
        <v>0</v>
      </c>
      <c r="G42" s="168">
        <f>ostatni_odhad!P42</f>
        <v>0</v>
      </c>
      <c r="H42" s="184">
        <f t="shared" si="3"/>
        <v>0</v>
      </c>
      <c r="I42" s="68"/>
      <c r="J42" s="125">
        <f>MU_plan!H42</f>
        <v>72895.430999999997</v>
      </c>
      <c r="K42" s="125">
        <f>MU_plan!R42</f>
        <v>74733.29509</v>
      </c>
      <c r="L42" s="334"/>
    </row>
    <row r="43" spans="1:12" s="14" customFormat="1">
      <c r="A43" s="11"/>
      <c r="B43" s="19" t="s">
        <v>58</v>
      </c>
      <c r="C43" s="19"/>
      <c r="D43" s="19"/>
      <c r="E43" s="130">
        <v>41</v>
      </c>
      <c r="F43" s="174">
        <f>'fak-odhad'!O43</f>
        <v>0</v>
      </c>
      <c r="G43" s="168">
        <f>ostatni_odhad!P43</f>
        <v>0</v>
      </c>
      <c r="H43" s="184">
        <f t="shared" si="3"/>
        <v>0</v>
      </c>
      <c r="I43" s="68"/>
      <c r="J43" s="125">
        <f>MU_plan!H43</f>
        <v>1059613.9650000001</v>
      </c>
      <c r="K43" s="125">
        <f>MU_plan!R43</f>
        <v>1051088.75605</v>
      </c>
      <c r="L43" s="334"/>
    </row>
    <row r="44" spans="1:12" s="14" customFormat="1">
      <c r="A44" s="11"/>
      <c r="B44" s="19" t="s">
        <v>59</v>
      </c>
      <c r="C44" s="19"/>
      <c r="D44" s="19"/>
      <c r="E44" s="130">
        <v>42</v>
      </c>
      <c r="F44" s="174">
        <f>'fak-odhad'!O44</f>
        <v>0</v>
      </c>
      <c r="G44" s="168">
        <f>ostatni_odhad!P44</f>
        <v>0</v>
      </c>
      <c r="H44" s="184">
        <f t="shared" si="3"/>
        <v>0</v>
      </c>
      <c r="I44" s="68"/>
      <c r="J44" s="125">
        <f>MU_plan!H44</f>
        <v>255765</v>
      </c>
      <c r="K44" s="125">
        <f>MU_plan!R44</f>
        <v>216151.46747</v>
      </c>
      <c r="L44" s="334"/>
    </row>
    <row r="45" spans="1:12" s="14" customFormat="1">
      <c r="A45" s="24"/>
      <c r="B45" s="25" t="s">
        <v>47</v>
      </c>
      <c r="C45" s="25"/>
      <c r="D45" s="25"/>
      <c r="E45" s="131">
        <v>43</v>
      </c>
      <c r="F45" s="175">
        <f>'fak-odhad'!O45</f>
        <v>0</v>
      </c>
      <c r="G45" s="169">
        <f>ostatni_odhad!P45</f>
        <v>0</v>
      </c>
      <c r="H45" s="185">
        <f t="shared" si="3"/>
        <v>0</v>
      </c>
      <c r="I45" s="72"/>
      <c r="J45" s="269">
        <f>MU_plan!H45</f>
        <v>132893</v>
      </c>
      <c r="K45" s="269">
        <f>MU_plan!R45</f>
        <v>141630.28424000001</v>
      </c>
      <c r="L45" s="334"/>
    </row>
    <row r="46" spans="1:12" s="14" customFormat="1" ht="14" thickBot="1">
      <c r="A46" s="27" t="s">
        <v>60</v>
      </c>
      <c r="B46" s="28"/>
      <c r="C46" s="28"/>
      <c r="D46" s="28"/>
      <c r="E46" s="129">
        <v>44</v>
      </c>
      <c r="F46" s="178">
        <f>F29+F34+F38+F43+F44+F45-F4-F27</f>
        <v>0</v>
      </c>
      <c r="G46" s="76">
        <f>G29+G34+G38+G43+G44+G45-G4-G27</f>
        <v>0</v>
      </c>
      <c r="H46" s="186">
        <f>H29+H34+H38+H43+H44+H45-H4-H27</f>
        <v>0</v>
      </c>
      <c r="I46" s="186">
        <f>I29+I34+I38+I43+I44+I45-I4-I27</f>
        <v>0</v>
      </c>
      <c r="J46" s="269">
        <f>MU_plan!H46</f>
        <v>31153.828000000212</v>
      </c>
      <c r="K46" s="269">
        <f>MU_plan!R46</f>
        <v>37069.647679999733</v>
      </c>
      <c r="L46" s="334"/>
    </row>
    <row r="47" spans="1:12" ht="14" thickBot="1">
      <c r="A47" s="22" t="s">
        <v>61</v>
      </c>
      <c r="B47" s="23"/>
      <c r="C47" s="23"/>
      <c r="D47" s="23"/>
      <c r="E47" s="132">
        <v>45</v>
      </c>
      <c r="F47" s="171">
        <f t="shared" ref="F47:K47" si="4">F28-F3</f>
        <v>0</v>
      </c>
      <c r="G47" s="166">
        <f t="shared" si="4"/>
        <v>0</v>
      </c>
      <c r="H47" s="133">
        <f t="shared" si="4"/>
        <v>0</v>
      </c>
      <c r="I47" s="50">
        <f t="shared" si="4"/>
        <v>0</v>
      </c>
      <c r="J47" s="53">
        <f t="shared" si="4"/>
        <v>32909.820999999531</v>
      </c>
      <c r="K47" s="53">
        <f t="shared" si="4"/>
        <v>87661.174700001255</v>
      </c>
    </row>
    <row r="48" spans="1:12" s="29" customFormat="1" ht="9" customHeight="1">
      <c r="E48" s="30"/>
      <c r="F48" s="14"/>
      <c r="G48" s="14"/>
      <c r="H48" s="187"/>
      <c r="J48" s="34"/>
      <c r="K48" s="34"/>
      <c r="L48" s="334"/>
    </row>
    <row r="49" spans="1:16" s="29" customFormat="1" ht="11">
      <c r="A49" s="31" t="s">
        <v>88</v>
      </c>
      <c r="E49" s="30"/>
      <c r="F49" s="34"/>
      <c r="G49" s="34"/>
      <c r="H49" s="116" t="e">
        <f>'fak-odhad'!O49+ostatni_odhad!P49</f>
        <v>#REF!</v>
      </c>
      <c r="I49" s="34"/>
      <c r="J49" s="192"/>
      <c r="K49" s="192"/>
      <c r="L49" s="334"/>
      <c r="N49" s="34"/>
      <c r="P49" s="34"/>
    </row>
  </sheetData>
  <mergeCells count="2">
    <mergeCell ref="A1:D1"/>
    <mergeCell ref="C2:D2"/>
  </mergeCells>
  <phoneticPr fontId="0" type="noConversion"/>
  <printOptions horizontalCentered="1" verticalCentered="1"/>
  <pageMargins left="0.6692913385826772" right="0.47244094488188981" top="0.43307086614173229" bottom="0.35433070866141736" header="0.19685039370078741" footer="0.27559055118110237"/>
  <pageSetup paperSize="9" scale="85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Y49"/>
  <sheetViews>
    <sheetView workbookViewId="0">
      <pane ySplit="3" topLeftCell="A34" activePane="bottomLeft" state="frozen"/>
      <selection activeCell="J50" sqref="J50"/>
      <selection pane="bottomLeft" activeCell="J50" sqref="J50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7" width="7.28515625" style="34" customWidth="1"/>
    <col min="8" max="9" width="9.140625" style="34" customWidth="1"/>
    <col min="10" max="10" width="9" style="34" customWidth="1"/>
    <col min="11" max="14" width="7.28515625" style="34" customWidth="1"/>
    <col min="15" max="15" width="8.85546875" style="425" customWidth="1"/>
    <col min="16" max="16" width="5.140625" hidden="1" customWidth="1"/>
    <col min="17" max="17" width="9.140625" style="34" customWidth="1"/>
    <col min="18" max="18" width="9.140625" style="335" customWidth="1"/>
    <col min="19" max="19" width="7" style="335" customWidth="1"/>
    <col min="20" max="20" width="6.5703125" style="335" customWidth="1"/>
  </cols>
  <sheetData>
    <row r="1" spans="1:20" ht="15.75" customHeight="1">
      <c r="A1" s="1319" t="s">
        <v>173</v>
      </c>
      <c r="B1" s="1320"/>
      <c r="C1" s="1320"/>
      <c r="D1" s="1321"/>
      <c r="E1" s="227"/>
      <c r="F1" s="203" t="s">
        <v>95</v>
      </c>
      <c r="G1" s="149" t="s">
        <v>107</v>
      </c>
      <c r="H1" s="149" t="s">
        <v>108</v>
      </c>
      <c r="I1" s="149" t="s">
        <v>109</v>
      </c>
      <c r="J1" s="149" t="s">
        <v>96</v>
      </c>
      <c r="K1" s="149" t="s">
        <v>110</v>
      </c>
      <c r="L1" s="149" t="s">
        <v>111</v>
      </c>
      <c r="M1" s="149" t="s">
        <v>112</v>
      </c>
      <c r="N1" s="149" t="s">
        <v>113</v>
      </c>
      <c r="O1" s="419" t="s">
        <v>140</v>
      </c>
      <c r="P1" s="220" t="s">
        <v>1</v>
      </c>
      <c r="Q1" s="42" t="s">
        <v>0</v>
      </c>
      <c r="R1" s="42" t="s">
        <v>135</v>
      </c>
    </row>
    <row r="2" spans="1:20" s="7" customFormat="1" ht="14" thickBot="1">
      <c r="A2" s="240" t="s">
        <v>122</v>
      </c>
      <c r="B2" s="4"/>
      <c r="C2" s="1325" t="s">
        <v>139</v>
      </c>
      <c r="D2" s="1326"/>
      <c r="E2" s="228" t="s">
        <v>5</v>
      </c>
      <c r="F2" s="44">
        <v>11</v>
      </c>
      <c r="G2" s="150">
        <v>21</v>
      </c>
      <c r="H2" s="150">
        <v>22</v>
      </c>
      <c r="I2" s="150">
        <v>23</v>
      </c>
      <c r="J2" s="150">
        <v>31</v>
      </c>
      <c r="K2" s="150">
        <v>33</v>
      </c>
      <c r="L2" s="150">
        <v>41</v>
      </c>
      <c r="M2" s="150">
        <v>51</v>
      </c>
      <c r="N2" s="150">
        <v>56</v>
      </c>
      <c r="O2" s="420">
        <v>2011</v>
      </c>
      <c r="P2" s="221" t="s">
        <v>7</v>
      </c>
      <c r="Q2" s="46">
        <v>2011</v>
      </c>
      <c r="R2" s="412">
        <v>2010</v>
      </c>
      <c r="S2" s="335"/>
      <c r="T2" s="335"/>
    </row>
    <row r="3" spans="1:20" ht="14" thickBot="1">
      <c r="A3" s="8" t="s">
        <v>13</v>
      </c>
      <c r="B3" s="9"/>
      <c r="C3" s="9"/>
      <c r="D3" s="9"/>
      <c r="E3" s="229">
        <v>1</v>
      </c>
      <c r="F3" s="166">
        <f t="shared" ref="F3:R3" si="0">SUM(F5:F27)</f>
        <v>0</v>
      </c>
      <c r="G3" s="151">
        <f t="shared" si="0"/>
        <v>0</v>
      </c>
      <c r="H3" s="151">
        <f t="shared" si="0"/>
        <v>0</v>
      </c>
      <c r="I3" s="151">
        <f t="shared" si="0"/>
        <v>0</v>
      </c>
      <c r="J3" s="151">
        <f t="shared" si="0"/>
        <v>0</v>
      </c>
      <c r="K3" s="151">
        <f t="shared" si="0"/>
        <v>0</v>
      </c>
      <c r="L3" s="151">
        <f t="shared" si="0"/>
        <v>0</v>
      </c>
      <c r="M3" s="151">
        <f t="shared" si="0"/>
        <v>0</v>
      </c>
      <c r="N3" s="151">
        <f t="shared" si="0"/>
        <v>0</v>
      </c>
      <c r="O3" s="133">
        <f t="shared" si="0"/>
        <v>0</v>
      </c>
      <c r="P3" s="222">
        <f t="shared" si="0"/>
        <v>0</v>
      </c>
      <c r="Q3" s="53">
        <f t="shared" si="0"/>
        <v>3612168.4219999998</v>
      </c>
      <c r="R3" s="53">
        <f t="shared" si="0"/>
        <v>3918.5526717400003</v>
      </c>
    </row>
    <row r="4" spans="1:20" s="14" customFormat="1">
      <c r="A4" s="11" t="s">
        <v>14</v>
      </c>
      <c r="B4" s="12" t="s">
        <v>15</v>
      </c>
      <c r="C4" s="12"/>
      <c r="D4" s="12"/>
      <c r="E4" s="230">
        <v>2</v>
      </c>
      <c r="F4" s="54">
        <f t="shared" ref="F4:R4" si="1">SUM(F5:F15)</f>
        <v>0</v>
      </c>
      <c r="G4" s="152">
        <f t="shared" si="1"/>
        <v>0</v>
      </c>
      <c r="H4" s="152">
        <f t="shared" si="1"/>
        <v>0</v>
      </c>
      <c r="I4" s="152">
        <f t="shared" si="1"/>
        <v>0</v>
      </c>
      <c r="J4" s="152">
        <f t="shared" si="1"/>
        <v>0</v>
      </c>
      <c r="K4" s="152">
        <f t="shared" si="1"/>
        <v>0</v>
      </c>
      <c r="L4" s="152">
        <f t="shared" si="1"/>
        <v>0</v>
      </c>
      <c r="M4" s="152">
        <f t="shared" si="1"/>
        <v>0</v>
      </c>
      <c r="N4" s="152">
        <f t="shared" si="1"/>
        <v>0</v>
      </c>
      <c r="O4" s="182">
        <f t="shared" si="1"/>
        <v>0</v>
      </c>
      <c r="P4" s="138">
        <f t="shared" si="1"/>
        <v>0</v>
      </c>
      <c r="Q4" s="57">
        <f t="shared" si="1"/>
        <v>2213308.1380000003</v>
      </c>
      <c r="R4" s="413">
        <f t="shared" si="1"/>
        <v>2329.2446447500006</v>
      </c>
      <c r="S4" s="336"/>
      <c r="T4" s="336"/>
    </row>
    <row r="5" spans="1:20" s="40" customFormat="1">
      <c r="A5" s="36"/>
      <c r="B5" s="37"/>
      <c r="C5" s="37" t="s">
        <v>16</v>
      </c>
      <c r="D5" s="38" t="s">
        <v>17</v>
      </c>
      <c r="E5" s="231">
        <v>3</v>
      </c>
      <c r="F5" s="429">
        <f>LF!Q5/1000</f>
        <v>0</v>
      </c>
      <c r="G5" s="153">
        <f>FF!Q5/1000</f>
        <v>0</v>
      </c>
      <c r="H5" s="153">
        <f>PrF!Q5/1000</f>
        <v>0</v>
      </c>
      <c r="I5" s="153">
        <f>FSS!Q5/1000</f>
        <v>0</v>
      </c>
      <c r="J5" s="153">
        <f>PřF!Q5/1000</f>
        <v>0</v>
      </c>
      <c r="K5" s="153">
        <f>FI!Q5/1000</f>
        <v>0</v>
      </c>
      <c r="L5" s="153">
        <f>PdF!Q5/1000</f>
        <v>0</v>
      </c>
      <c r="M5" s="153">
        <f>FSpS!Q5/1000</f>
        <v>0</v>
      </c>
      <c r="N5" s="430">
        <f>ESF!Q5/1000</f>
        <v>0</v>
      </c>
      <c r="O5" s="421">
        <f t="shared" ref="O5:O27" si="2">SUM(F5:N5)</f>
        <v>0</v>
      </c>
      <c r="P5" s="223"/>
      <c r="Q5" s="125">
        <f>'fak plan'!Q5</f>
        <v>1146466</v>
      </c>
      <c r="R5" s="125">
        <f>'fak-skut.'!R5</f>
        <v>1149.7430146400002</v>
      </c>
      <c r="S5" s="337"/>
      <c r="T5" s="337"/>
    </row>
    <row r="6" spans="1:20" s="40" customFormat="1">
      <c r="A6" s="36"/>
      <c r="B6" s="37"/>
      <c r="C6" s="37"/>
      <c r="D6" s="38" t="s">
        <v>18</v>
      </c>
      <c r="E6" s="231">
        <v>4</v>
      </c>
      <c r="F6" s="429">
        <f>LF!Q6/1000</f>
        <v>0</v>
      </c>
      <c r="G6" s="153">
        <f>FF!Q6/1000</f>
        <v>0</v>
      </c>
      <c r="H6" s="153">
        <f>PrF!Q6/1000</f>
        <v>0</v>
      </c>
      <c r="I6" s="153">
        <f>FSS!Q6/1000</f>
        <v>0</v>
      </c>
      <c r="J6" s="153">
        <f>PřF!Q6/1000</f>
        <v>0</v>
      </c>
      <c r="K6" s="153">
        <f>FI!Q6/1000</f>
        <v>0</v>
      </c>
      <c r="L6" s="153">
        <f>PdF!Q6/1000</f>
        <v>0</v>
      </c>
      <c r="M6" s="153">
        <f>FSpS!Q6/1000</f>
        <v>0</v>
      </c>
      <c r="N6" s="430">
        <f>ESF!Q6/1000</f>
        <v>0</v>
      </c>
      <c r="O6" s="421">
        <f t="shared" si="2"/>
        <v>0</v>
      </c>
      <c r="P6" s="223"/>
      <c r="Q6" s="125">
        <f>'fak plan'!Q6</f>
        <v>49018</v>
      </c>
      <c r="R6" s="125">
        <f>'fak-skut.'!R6</f>
        <v>48.936500359999997</v>
      </c>
      <c r="S6" s="337"/>
      <c r="T6" s="337"/>
    </row>
    <row r="7" spans="1:20" s="40" customFormat="1">
      <c r="A7" s="36"/>
      <c r="B7" s="37"/>
      <c r="C7" s="37"/>
      <c r="D7" s="38" t="s">
        <v>19</v>
      </c>
      <c r="E7" s="231">
        <v>5</v>
      </c>
      <c r="F7" s="429">
        <f>LF!Q7/1000</f>
        <v>0</v>
      </c>
      <c r="G7" s="153">
        <f>FF!Q7/1000</f>
        <v>0</v>
      </c>
      <c r="H7" s="153">
        <f>PrF!Q7/1000</f>
        <v>0</v>
      </c>
      <c r="I7" s="153">
        <f>FSS!Q7/1000</f>
        <v>0</v>
      </c>
      <c r="J7" s="153">
        <f>PřF!Q7/1000</f>
        <v>0</v>
      </c>
      <c r="K7" s="153">
        <f>FI!Q7/1000</f>
        <v>0</v>
      </c>
      <c r="L7" s="153">
        <f>PdF!Q7/1000</f>
        <v>0</v>
      </c>
      <c r="M7" s="153">
        <f>FSpS!Q7/1000</f>
        <v>0</v>
      </c>
      <c r="N7" s="430">
        <f>ESF!Q7/1000</f>
        <v>0</v>
      </c>
      <c r="O7" s="421">
        <f t="shared" si="2"/>
        <v>0</v>
      </c>
      <c r="P7" s="223"/>
      <c r="Q7" s="125">
        <f>'fak plan'!Q7</f>
        <v>396870.83</v>
      </c>
      <c r="R7" s="125">
        <f>'fak-skut.'!R7</f>
        <v>394.70158929000002</v>
      </c>
      <c r="S7" s="337"/>
      <c r="T7" s="337"/>
    </row>
    <row r="8" spans="1:20" s="40" customFormat="1">
      <c r="A8" s="36"/>
      <c r="B8" s="37"/>
      <c r="C8" s="37"/>
      <c r="D8" s="38" t="s">
        <v>20</v>
      </c>
      <c r="E8" s="231">
        <v>6</v>
      </c>
      <c r="F8" s="429">
        <f>LF!Q8/1000</f>
        <v>0</v>
      </c>
      <c r="G8" s="153">
        <f>FF!Q8/1000</f>
        <v>0</v>
      </c>
      <c r="H8" s="153">
        <f>PrF!Q8/1000</f>
        <v>0</v>
      </c>
      <c r="I8" s="153">
        <f>FSS!Q8/1000</f>
        <v>0</v>
      </c>
      <c r="J8" s="153">
        <f>PřF!Q8/1000</f>
        <v>0</v>
      </c>
      <c r="K8" s="153">
        <f>FI!Q8/1000</f>
        <v>0</v>
      </c>
      <c r="L8" s="153">
        <f>PdF!Q8/1000</f>
        <v>0</v>
      </c>
      <c r="M8" s="153">
        <f>FSpS!Q8/1000</f>
        <v>0</v>
      </c>
      <c r="N8" s="430">
        <f>ESF!Q8/1000</f>
        <v>0</v>
      </c>
      <c r="O8" s="421">
        <f t="shared" si="2"/>
        <v>0</v>
      </c>
      <c r="P8" s="223"/>
      <c r="Q8" s="125">
        <f>'fak plan'!Q8</f>
        <v>85177</v>
      </c>
      <c r="R8" s="125">
        <f>'fak-skut.'!R8</f>
        <v>98.378848970000007</v>
      </c>
      <c r="S8" s="337"/>
      <c r="T8" s="337"/>
    </row>
    <row r="9" spans="1:20" s="40" customFormat="1">
      <c r="A9" s="36"/>
      <c r="B9" s="37"/>
      <c r="C9" s="37"/>
      <c r="D9" s="38" t="s">
        <v>21</v>
      </c>
      <c r="E9" s="231">
        <v>7</v>
      </c>
      <c r="F9" s="429">
        <f>LF!Q9/1000</f>
        <v>0</v>
      </c>
      <c r="G9" s="153">
        <f>FF!Q9/1000</f>
        <v>0</v>
      </c>
      <c r="H9" s="153">
        <f>PrF!Q9/1000</f>
        <v>0</v>
      </c>
      <c r="I9" s="153">
        <f>FSS!Q9/1000</f>
        <v>0</v>
      </c>
      <c r="J9" s="153">
        <f>PřF!Q9/1000</f>
        <v>0</v>
      </c>
      <c r="K9" s="153">
        <f>FI!Q9/1000</f>
        <v>0</v>
      </c>
      <c r="L9" s="153">
        <f>PdF!Q9/1000</f>
        <v>0</v>
      </c>
      <c r="M9" s="153">
        <f>FSpS!Q9/1000</f>
        <v>0</v>
      </c>
      <c r="N9" s="430">
        <f>ESF!Q9/1000</f>
        <v>0</v>
      </c>
      <c r="O9" s="421">
        <f t="shared" si="2"/>
        <v>0</v>
      </c>
      <c r="P9" s="223"/>
      <c r="Q9" s="125">
        <f>'fak plan'!Q9</f>
        <v>29629</v>
      </c>
      <c r="R9" s="125">
        <f>'fak-skut.'!R9</f>
        <v>35.054776340000004</v>
      </c>
      <c r="S9" s="337"/>
      <c r="T9" s="337"/>
    </row>
    <row r="10" spans="1:20" s="40" customFormat="1">
      <c r="A10" s="36"/>
      <c r="B10" s="37"/>
      <c r="C10" s="37"/>
      <c r="D10" s="38" t="s">
        <v>22</v>
      </c>
      <c r="E10" s="231">
        <v>8</v>
      </c>
      <c r="F10" s="429">
        <f>LF!Q10/1000</f>
        <v>0</v>
      </c>
      <c r="G10" s="153">
        <f>FF!Q10/1000</f>
        <v>0</v>
      </c>
      <c r="H10" s="153">
        <f>PrF!Q10/1000</f>
        <v>0</v>
      </c>
      <c r="I10" s="153">
        <f>FSS!Q10/1000</f>
        <v>0</v>
      </c>
      <c r="J10" s="153">
        <f>PřF!Q10/1000</f>
        <v>0</v>
      </c>
      <c r="K10" s="153">
        <f>FI!Q10/1000</f>
        <v>0</v>
      </c>
      <c r="L10" s="153">
        <f>PdF!Q10/1000</f>
        <v>0</v>
      </c>
      <c r="M10" s="153">
        <f>FSpS!Q10/1000</f>
        <v>0</v>
      </c>
      <c r="N10" s="430">
        <f>ESF!Q10/1000</f>
        <v>0</v>
      </c>
      <c r="O10" s="421">
        <f t="shared" si="2"/>
        <v>0</v>
      </c>
      <c r="P10" s="223"/>
      <c r="Q10" s="125">
        <f>'fak plan'!Q10</f>
        <v>79854</v>
      </c>
      <c r="R10" s="125">
        <f>'fak-skut.'!R10</f>
        <v>85.847030599999997</v>
      </c>
      <c r="S10" s="337"/>
      <c r="T10" s="337"/>
    </row>
    <row r="11" spans="1:20" s="40" customFormat="1">
      <c r="A11" s="36"/>
      <c r="B11" s="37"/>
      <c r="C11" s="37"/>
      <c r="D11" s="38" t="s">
        <v>23</v>
      </c>
      <c r="E11" s="231">
        <v>9</v>
      </c>
      <c r="F11" s="429">
        <f>LF!Q11/1000</f>
        <v>0</v>
      </c>
      <c r="G11" s="153">
        <f>FF!Q11/1000</f>
        <v>0</v>
      </c>
      <c r="H11" s="153">
        <f>PrF!Q11/1000</f>
        <v>0</v>
      </c>
      <c r="I11" s="153">
        <f>FSS!Q11/1000</f>
        <v>0</v>
      </c>
      <c r="J11" s="153">
        <f>PřF!Q11/1000</f>
        <v>0</v>
      </c>
      <c r="K11" s="153">
        <f>FI!Q11/1000</f>
        <v>0</v>
      </c>
      <c r="L11" s="153">
        <f>PdF!Q11/1000</f>
        <v>0</v>
      </c>
      <c r="M11" s="153">
        <f>FSpS!Q11/1000</f>
        <v>0</v>
      </c>
      <c r="N11" s="430">
        <f>ESF!Q11/1000</f>
        <v>0</v>
      </c>
      <c r="O11" s="421">
        <f t="shared" si="2"/>
        <v>0</v>
      </c>
      <c r="P11" s="223"/>
      <c r="Q11" s="125">
        <f>'fak plan'!Q11</f>
        <v>107900.961</v>
      </c>
      <c r="R11" s="125">
        <f>'fak-skut.'!R11</f>
        <v>117.55674804</v>
      </c>
      <c r="S11" s="337"/>
      <c r="T11" s="337"/>
    </row>
    <row r="12" spans="1:20" s="40" customFormat="1">
      <c r="A12" s="36"/>
      <c r="B12" s="37"/>
      <c r="C12" s="37"/>
      <c r="D12" s="38" t="s">
        <v>24</v>
      </c>
      <c r="E12" s="231">
        <v>10</v>
      </c>
      <c r="F12" s="429">
        <f>LF!Q12/1000</f>
        <v>0</v>
      </c>
      <c r="G12" s="153">
        <f>FF!Q12/1000</f>
        <v>0</v>
      </c>
      <c r="H12" s="153">
        <f>PrF!Q12/1000</f>
        <v>0</v>
      </c>
      <c r="I12" s="153">
        <f>FSS!Q12/1000</f>
        <v>0</v>
      </c>
      <c r="J12" s="153">
        <f>PřF!Q12/1000</f>
        <v>0</v>
      </c>
      <c r="K12" s="153">
        <f>FI!Q12/1000</f>
        <v>0</v>
      </c>
      <c r="L12" s="153">
        <f>PdF!Q12/1000</f>
        <v>0</v>
      </c>
      <c r="M12" s="153">
        <f>FSpS!Q12/1000</f>
        <v>0</v>
      </c>
      <c r="N12" s="430">
        <f>ESF!Q12/1000</f>
        <v>0</v>
      </c>
      <c r="O12" s="421">
        <f t="shared" si="2"/>
        <v>0</v>
      </c>
      <c r="P12" s="223"/>
      <c r="Q12" s="125">
        <f>'fak plan'!Q12</f>
        <v>21781.289000000001</v>
      </c>
      <c r="R12" s="125">
        <f>'fak-skut.'!R12</f>
        <v>20.446995059999999</v>
      </c>
      <c r="S12" s="337"/>
      <c r="T12" s="337"/>
    </row>
    <row r="13" spans="1:20" s="40" customFormat="1">
      <c r="A13" s="36"/>
      <c r="B13" s="37"/>
      <c r="C13" s="37"/>
      <c r="D13" s="38" t="s">
        <v>25</v>
      </c>
      <c r="E13" s="231">
        <v>11</v>
      </c>
      <c r="F13" s="429">
        <f>LF!Q13/1000</f>
        <v>0</v>
      </c>
      <c r="G13" s="153">
        <f>FF!Q13/1000</f>
        <v>0</v>
      </c>
      <c r="H13" s="153">
        <f>PrF!Q13/1000</f>
        <v>0</v>
      </c>
      <c r="I13" s="153">
        <f>FSS!Q13/1000</f>
        <v>0</v>
      </c>
      <c r="J13" s="153">
        <f>PřF!Q13/1000</f>
        <v>0</v>
      </c>
      <c r="K13" s="153">
        <f>FI!Q13/1000</f>
        <v>0</v>
      </c>
      <c r="L13" s="153">
        <f>PdF!Q13/1000</f>
        <v>0</v>
      </c>
      <c r="M13" s="153">
        <f>FSpS!Q13/1000</f>
        <v>0</v>
      </c>
      <c r="N13" s="430">
        <f>ESF!Q13/1000</f>
        <v>0</v>
      </c>
      <c r="O13" s="421">
        <f t="shared" si="2"/>
        <v>0</v>
      </c>
      <c r="P13" s="223"/>
      <c r="Q13" s="125">
        <f>'fak plan'!Q13</f>
        <v>191749</v>
      </c>
      <c r="R13" s="125">
        <f>'fak-skut.'!R13</f>
        <v>195.05951254000001</v>
      </c>
      <c r="S13" s="337"/>
      <c r="T13" s="337"/>
    </row>
    <row r="14" spans="1:20" s="40" customFormat="1">
      <c r="A14" s="36"/>
      <c r="B14" s="37"/>
      <c r="C14" s="37"/>
      <c r="D14" s="38" t="s">
        <v>26</v>
      </c>
      <c r="E14" s="231">
        <v>12</v>
      </c>
      <c r="F14" s="429">
        <f>LF!Q14/1000</f>
        <v>0</v>
      </c>
      <c r="G14" s="153">
        <f>FF!Q14/1000</f>
        <v>0</v>
      </c>
      <c r="H14" s="153">
        <f>PrF!Q14/1000</f>
        <v>0</v>
      </c>
      <c r="I14" s="153">
        <f>FSS!Q14/1000</f>
        <v>0</v>
      </c>
      <c r="J14" s="153">
        <f>PřF!Q14/1000</f>
        <v>0</v>
      </c>
      <c r="K14" s="153">
        <f>FI!Q14/1000</f>
        <v>0</v>
      </c>
      <c r="L14" s="153">
        <f>PdF!Q14/1000</f>
        <v>0</v>
      </c>
      <c r="M14" s="153">
        <f>FSpS!Q14/1000</f>
        <v>0</v>
      </c>
      <c r="N14" s="430">
        <f>ESF!Q14/1000</f>
        <v>0</v>
      </c>
      <c r="O14" s="421">
        <f t="shared" si="2"/>
        <v>0</v>
      </c>
      <c r="P14" s="223"/>
      <c r="Q14" s="125">
        <f>'fak plan'!Q14</f>
        <v>10630.5</v>
      </c>
      <c r="R14" s="125">
        <f>'fak-skut.'!R14</f>
        <v>68.206615849999991</v>
      </c>
      <c r="S14" s="337"/>
      <c r="T14" s="337"/>
    </row>
    <row r="15" spans="1:20" s="40" customFormat="1">
      <c r="A15" s="36"/>
      <c r="B15" s="37"/>
      <c r="C15" s="38"/>
      <c r="D15" s="38" t="s">
        <v>27</v>
      </c>
      <c r="E15" s="231">
        <v>13</v>
      </c>
      <c r="F15" s="429">
        <f>LF!Q15/1000</f>
        <v>0</v>
      </c>
      <c r="G15" s="153">
        <f>FF!Q15/1000</f>
        <v>0</v>
      </c>
      <c r="H15" s="153">
        <f>PrF!Q15/1000</f>
        <v>0</v>
      </c>
      <c r="I15" s="153">
        <f>FSS!Q15/1000</f>
        <v>0</v>
      </c>
      <c r="J15" s="153">
        <f>PřF!Q15/1000</f>
        <v>0</v>
      </c>
      <c r="K15" s="153">
        <f>FI!Q15/1000</f>
        <v>0</v>
      </c>
      <c r="L15" s="153">
        <f>PdF!Q15/1000</f>
        <v>0</v>
      </c>
      <c r="M15" s="153">
        <f>FSpS!Q15/1000</f>
        <v>0</v>
      </c>
      <c r="N15" s="430">
        <f>ESF!Q15/1000</f>
        <v>0</v>
      </c>
      <c r="O15" s="421">
        <f t="shared" si="2"/>
        <v>0</v>
      </c>
      <c r="P15" s="223"/>
      <c r="Q15" s="125">
        <f>'fak plan'!Q15</f>
        <v>94231.558000000005</v>
      </c>
      <c r="R15" s="125">
        <f>'fak-skut.'!R15</f>
        <v>115.31301306</v>
      </c>
      <c r="S15" s="337"/>
      <c r="T15" s="337"/>
    </row>
    <row r="16" spans="1:20" s="14" customFormat="1">
      <c r="A16" s="11"/>
      <c r="B16" s="18" t="s">
        <v>28</v>
      </c>
      <c r="C16" s="16"/>
      <c r="D16" s="16"/>
      <c r="E16" s="232">
        <v>14</v>
      </c>
      <c r="F16" s="431">
        <f>LF!Q16/1000</f>
        <v>0</v>
      </c>
      <c r="G16" s="114">
        <f>FF!Q16/1000</f>
        <v>0</v>
      </c>
      <c r="H16" s="114">
        <f>PrF!Q16/1000</f>
        <v>0</v>
      </c>
      <c r="I16" s="114">
        <f>FSS!Q16/1000</f>
        <v>0</v>
      </c>
      <c r="J16" s="114">
        <f>PřF!Q16/1000</f>
        <v>0</v>
      </c>
      <c r="K16" s="114">
        <f>FI!Q16/1000</f>
        <v>0</v>
      </c>
      <c r="L16" s="114">
        <f>PdF!Q16/1000</f>
        <v>0</v>
      </c>
      <c r="M16" s="114">
        <f>FSpS!Q16/1000</f>
        <v>0</v>
      </c>
      <c r="N16" s="433">
        <f>ESF!Q16/1000</f>
        <v>0</v>
      </c>
      <c r="O16" s="422">
        <f t="shared" si="2"/>
        <v>0</v>
      </c>
      <c r="P16" s="434"/>
      <c r="Q16" s="125">
        <f>'fak plan'!Q16</f>
        <v>162550</v>
      </c>
      <c r="R16" s="125">
        <f>'fak-skut.'!R16</f>
        <v>157.27500000000001</v>
      </c>
      <c r="S16" s="336"/>
      <c r="T16" s="336"/>
    </row>
    <row r="17" spans="1:25" s="14" customFormat="1">
      <c r="A17" s="11"/>
      <c r="B17" s="18" t="s">
        <v>30</v>
      </c>
      <c r="C17" s="16"/>
      <c r="D17" s="16"/>
      <c r="E17" s="232">
        <v>15</v>
      </c>
      <c r="F17" s="431">
        <f>LF!Q17/1000</f>
        <v>0</v>
      </c>
      <c r="G17" s="114">
        <f>FF!Q17/1000</f>
        <v>0</v>
      </c>
      <c r="H17" s="114">
        <f>PrF!Q17/1000</f>
        <v>0</v>
      </c>
      <c r="I17" s="114">
        <f>FSS!Q17/1000</f>
        <v>0</v>
      </c>
      <c r="J17" s="114">
        <f>PřF!Q17/1000</f>
        <v>0</v>
      </c>
      <c r="K17" s="114">
        <f>FI!Q17/1000</f>
        <v>0</v>
      </c>
      <c r="L17" s="114">
        <f>PdF!Q17/1000</f>
        <v>0</v>
      </c>
      <c r="M17" s="114">
        <f>FSpS!Q17/1000</f>
        <v>0</v>
      </c>
      <c r="N17" s="433">
        <f>ESF!Q17/1000</f>
        <v>0</v>
      </c>
      <c r="O17" s="422">
        <f t="shared" si="2"/>
        <v>0</v>
      </c>
      <c r="P17" s="434"/>
      <c r="Q17" s="125">
        <f>'fak plan'!Q17</f>
        <v>8222</v>
      </c>
      <c r="R17" s="125">
        <f>'fak-skut.'!R17</f>
        <v>8.6049844000000011</v>
      </c>
      <c r="S17" s="336"/>
      <c r="T17" s="336"/>
    </row>
    <row r="18" spans="1:25" s="14" customFormat="1">
      <c r="A18" s="11"/>
      <c r="B18" s="19" t="s">
        <v>32</v>
      </c>
      <c r="C18" s="20"/>
      <c r="D18" s="20"/>
      <c r="E18" s="233">
        <v>16</v>
      </c>
      <c r="F18" s="431">
        <f>LF!Q18/1000</f>
        <v>0</v>
      </c>
      <c r="G18" s="114">
        <f>FF!Q18/1000</f>
        <v>0</v>
      </c>
      <c r="H18" s="114">
        <f>PrF!Q18/1000</f>
        <v>0</v>
      </c>
      <c r="I18" s="114">
        <f>FSS!Q18/1000</f>
        <v>0</v>
      </c>
      <c r="J18" s="114">
        <f>PřF!Q18/1000</f>
        <v>0</v>
      </c>
      <c r="K18" s="114">
        <f>FI!Q18/1000</f>
        <v>0</v>
      </c>
      <c r="L18" s="114">
        <f>PdF!Q18/1000</f>
        <v>0</v>
      </c>
      <c r="M18" s="114">
        <f>FSpS!Q18/1000</f>
        <v>0</v>
      </c>
      <c r="N18" s="433">
        <f>ESF!Q18/1000</f>
        <v>0</v>
      </c>
      <c r="O18" s="422">
        <f t="shared" si="2"/>
        <v>0</v>
      </c>
      <c r="P18" s="434"/>
      <c r="Q18" s="125">
        <f>'fak plan'!Q18</f>
        <v>45893.19</v>
      </c>
      <c r="R18" s="125">
        <f>'fak-skut.'!R18</f>
        <v>42.031489999999998</v>
      </c>
      <c r="S18" s="336"/>
      <c r="T18" s="336"/>
    </row>
    <row r="19" spans="1:25" s="14" customFormat="1">
      <c r="A19" s="11"/>
      <c r="B19" s="19" t="s">
        <v>34</v>
      </c>
      <c r="C19" s="20"/>
      <c r="D19" s="20"/>
      <c r="E19" s="233">
        <v>17</v>
      </c>
      <c r="F19" s="431">
        <f>LF!Q19/1000</f>
        <v>0</v>
      </c>
      <c r="G19" s="114">
        <f>FF!Q19/1000</f>
        <v>0</v>
      </c>
      <c r="H19" s="114">
        <f>PrF!Q19/1000</f>
        <v>0</v>
      </c>
      <c r="I19" s="114">
        <f>FSS!Q19/1000</f>
        <v>0</v>
      </c>
      <c r="J19" s="114">
        <f>PřF!Q19/1000</f>
        <v>0</v>
      </c>
      <c r="K19" s="114">
        <f>FI!Q19/1000</f>
        <v>0</v>
      </c>
      <c r="L19" s="114">
        <f>PdF!Q19/1000</f>
        <v>0</v>
      </c>
      <c r="M19" s="114">
        <f>FSpS!Q19/1000</f>
        <v>0</v>
      </c>
      <c r="N19" s="433">
        <f>ESF!Q19/1000</f>
        <v>0</v>
      </c>
      <c r="O19" s="422">
        <f t="shared" si="2"/>
        <v>0</v>
      </c>
      <c r="P19" s="434"/>
      <c r="Q19" s="125">
        <f>'fak plan'!Q19</f>
        <v>772</v>
      </c>
      <c r="R19" s="125">
        <f>'fak-skut.'!R19</f>
        <v>3.4279806999999995</v>
      </c>
      <c r="S19" s="336"/>
      <c r="T19" s="336"/>
    </row>
    <row r="20" spans="1:25" s="14" customFormat="1">
      <c r="A20" s="11"/>
      <c r="B20" s="19" t="s">
        <v>36</v>
      </c>
      <c r="C20" s="19"/>
      <c r="D20" s="19"/>
      <c r="E20" s="233">
        <v>18</v>
      </c>
      <c r="F20" s="431">
        <f>LF!Q20/1000</f>
        <v>0</v>
      </c>
      <c r="G20" s="114">
        <f>FF!Q20/1000</f>
        <v>0</v>
      </c>
      <c r="H20" s="114">
        <f>PrF!Q20/1000</f>
        <v>0</v>
      </c>
      <c r="I20" s="114">
        <f>FSS!Q20/1000</f>
        <v>0</v>
      </c>
      <c r="J20" s="114">
        <f>PřF!Q20/1000</f>
        <v>0</v>
      </c>
      <c r="K20" s="114">
        <f>FI!Q20/1000</f>
        <v>0</v>
      </c>
      <c r="L20" s="114">
        <f>PdF!Q20/1000</f>
        <v>0</v>
      </c>
      <c r="M20" s="114">
        <f>FSpS!Q20/1000</f>
        <v>0</v>
      </c>
      <c r="N20" s="433">
        <f>ESF!Q20/1000</f>
        <v>0</v>
      </c>
      <c r="O20" s="422">
        <f t="shared" si="2"/>
        <v>0</v>
      </c>
      <c r="P20" s="434"/>
      <c r="Q20" s="125">
        <f>'fak plan'!Q20</f>
        <v>23842</v>
      </c>
      <c r="R20" s="125">
        <f>'fak-skut.'!R20</f>
        <v>25.5443879</v>
      </c>
      <c r="S20" s="336"/>
      <c r="T20" s="336"/>
    </row>
    <row r="21" spans="1:25" s="14" customFormat="1">
      <c r="A21" s="11"/>
      <c r="B21" s="19" t="s">
        <v>38</v>
      </c>
      <c r="C21" s="19"/>
      <c r="D21" s="19"/>
      <c r="E21" s="233">
        <v>19</v>
      </c>
      <c r="F21" s="431">
        <f>LF!Q21/1000</f>
        <v>0</v>
      </c>
      <c r="G21" s="114">
        <f>FF!Q21/1000</f>
        <v>0</v>
      </c>
      <c r="H21" s="114">
        <f>PrF!Q21/1000</f>
        <v>0</v>
      </c>
      <c r="I21" s="114">
        <f>FSS!Q21/1000</f>
        <v>0</v>
      </c>
      <c r="J21" s="114">
        <f>PřF!Q21/1000</f>
        <v>0</v>
      </c>
      <c r="K21" s="114">
        <f>FI!Q21/1000</f>
        <v>0</v>
      </c>
      <c r="L21" s="114">
        <f>PdF!Q21/1000</f>
        <v>0</v>
      </c>
      <c r="M21" s="114">
        <f>FSpS!Q21/1000</f>
        <v>0</v>
      </c>
      <c r="N21" s="433">
        <f>ESF!Q21/1000</f>
        <v>0</v>
      </c>
      <c r="O21" s="422">
        <f t="shared" si="2"/>
        <v>0</v>
      </c>
      <c r="P21" s="434"/>
      <c r="Q21" s="125">
        <f>'fak plan'!Q21</f>
        <v>454117.58100000001</v>
      </c>
      <c r="R21" s="125">
        <f>'fak-skut.'!R21</f>
        <v>562.71584475000009</v>
      </c>
      <c r="S21" s="336"/>
      <c r="T21" s="336"/>
    </row>
    <row r="22" spans="1:25" s="14" customFormat="1">
      <c r="A22" s="11"/>
      <c r="B22" s="19" t="s">
        <v>40</v>
      </c>
      <c r="C22" s="19"/>
      <c r="D22" s="19"/>
      <c r="E22" s="233">
        <v>20</v>
      </c>
      <c r="F22" s="431">
        <f>LF!Q22/1000</f>
        <v>0</v>
      </c>
      <c r="G22" s="114">
        <f>FF!Q22/1000</f>
        <v>0</v>
      </c>
      <c r="H22" s="114">
        <f>PrF!Q22/1000</f>
        <v>0</v>
      </c>
      <c r="I22" s="114">
        <f>FSS!Q22/1000</f>
        <v>0</v>
      </c>
      <c r="J22" s="114">
        <f>PřF!Q22/1000</f>
        <v>0</v>
      </c>
      <c r="K22" s="114">
        <f>FI!Q22/1000</f>
        <v>0</v>
      </c>
      <c r="L22" s="114">
        <f>PdF!Q22/1000</f>
        <v>0</v>
      </c>
      <c r="M22" s="114">
        <f>FSpS!Q22/1000</f>
        <v>0</v>
      </c>
      <c r="N22" s="433">
        <f>ESF!Q22/1000</f>
        <v>0</v>
      </c>
      <c r="O22" s="422">
        <f t="shared" si="2"/>
        <v>0</v>
      </c>
      <c r="P22" s="434"/>
      <c r="Q22" s="125">
        <f>'fak plan'!Q22</f>
        <v>33612.512999999999</v>
      </c>
      <c r="R22" s="125">
        <f>'fak-skut.'!R22</f>
        <v>51.988048959999993</v>
      </c>
      <c r="S22" s="336"/>
      <c r="T22" s="336"/>
    </row>
    <row r="23" spans="1:25" s="14" customFormat="1">
      <c r="A23" s="11"/>
      <c r="B23" s="19" t="s">
        <v>42</v>
      </c>
      <c r="C23" s="19"/>
      <c r="D23" s="19"/>
      <c r="E23" s="233">
        <v>21</v>
      </c>
      <c r="F23" s="431">
        <f>LF!Q23/1000</f>
        <v>0</v>
      </c>
      <c r="G23" s="114">
        <f>FF!Q23/1000</f>
        <v>0</v>
      </c>
      <c r="H23" s="114">
        <f>PrF!Q23/1000</f>
        <v>0</v>
      </c>
      <c r="I23" s="114">
        <f>FSS!Q23/1000</f>
        <v>0</v>
      </c>
      <c r="J23" s="114">
        <f>PřF!Q23/1000</f>
        <v>0</v>
      </c>
      <c r="K23" s="114">
        <f>FI!Q23/1000</f>
        <v>0</v>
      </c>
      <c r="L23" s="114">
        <f>PdF!Q23/1000</f>
        <v>0</v>
      </c>
      <c r="M23" s="114">
        <f>FSpS!Q23/1000</f>
        <v>0</v>
      </c>
      <c r="N23" s="433">
        <f>ESF!Q23/1000</f>
        <v>0</v>
      </c>
      <c r="O23" s="422">
        <f t="shared" si="2"/>
        <v>0</v>
      </c>
      <c r="P23" s="434"/>
      <c r="Q23" s="125">
        <f>'fak plan'!Q23</f>
        <v>0</v>
      </c>
      <c r="R23" s="125">
        <f>'fak-skut.'!R23</f>
        <v>11.305238469999999</v>
      </c>
      <c r="S23" s="336"/>
      <c r="T23" s="336"/>
    </row>
    <row r="24" spans="1:25" s="14" customFormat="1">
      <c r="A24" s="11"/>
      <c r="B24" s="19" t="s">
        <v>43</v>
      </c>
      <c r="C24" s="19"/>
      <c r="D24" s="19"/>
      <c r="E24" s="233">
        <v>22</v>
      </c>
      <c r="F24" s="431">
        <f>LF!Q24/1000</f>
        <v>0</v>
      </c>
      <c r="G24" s="114">
        <f>FF!Q24/1000</f>
        <v>0</v>
      </c>
      <c r="H24" s="114">
        <f>PrF!Q24/1000</f>
        <v>0</v>
      </c>
      <c r="I24" s="114">
        <f>FSS!Q24/1000</f>
        <v>0</v>
      </c>
      <c r="J24" s="114">
        <f>PřF!Q24/1000</f>
        <v>0</v>
      </c>
      <c r="K24" s="114">
        <f>FI!Q24/1000</f>
        <v>0</v>
      </c>
      <c r="L24" s="114">
        <f>PdF!Q24/1000</f>
        <v>0</v>
      </c>
      <c r="M24" s="114">
        <f>FSpS!Q24/1000</f>
        <v>0</v>
      </c>
      <c r="N24" s="433">
        <f>ESF!Q24/1000</f>
        <v>0</v>
      </c>
      <c r="O24" s="422">
        <f t="shared" si="2"/>
        <v>0</v>
      </c>
      <c r="P24" s="434"/>
      <c r="Q24" s="125">
        <f>'fak plan'!Q24</f>
        <v>478802</v>
      </c>
      <c r="R24" s="125">
        <f>'fak-skut.'!R24</f>
        <v>446.00275963999991</v>
      </c>
      <c r="S24" s="336"/>
      <c r="T24" s="336"/>
    </row>
    <row r="25" spans="1:25" s="14" customFormat="1">
      <c r="A25" s="11"/>
      <c r="B25" s="19" t="s">
        <v>161</v>
      </c>
      <c r="C25" s="19"/>
      <c r="D25" s="19"/>
      <c r="E25" s="233">
        <v>23</v>
      </c>
      <c r="F25" s="431">
        <f>LF!Q25/1000</f>
        <v>0</v>
      </c>
      <c r="G25" s="114">
        <f>FF!Q25/1000</f>
        <v>0</v>
      </c>
      <c r="H25" s="114">
        <f>PrF!Q25/1000</f>
        <v>0</v>
      </c>
      <c r="I25" s="114">
        <f>FSS!Q25/1000</f>
        <v>0</v>
      </c>
      <c r="J25" s="114">
        <f>PřF!Q25/1000</f>
        <v>0</v>
      </c>
      <c r="K25" s="114">
        <f>FI!Q25/1000</f>
        <v>0</v>
      </c>
      <c r="L25" s="114">
        <f>PdF!Q25/1000</f>
        <v>0</v>
      </c>
      <c r="M25" s="114">
        <f>FSpS!Q25/1000</f>
        <v>0</v>
      </c>
      <c r="N25" s="433">
        <f>ESF!Q25/1000</f>
        <v>0</v>
      </c>
      <c r="O25" s="422">
        <f t="shared" si="2"/>
        <v>0</v>
      </c>
      <c r="P25" s="434"/>
      <c r="Q25" s="125">
        <f>'fak plan'!Q25</f>
        <v>104972</v>
      </c>
      <c r="R25" s="125">
        <f>'fak-skut.'!R25</f>
        <v>191.26353776999997</v>
      </c>
      <c r="S25" s="336"/>
      <c r="T25" s="336"/>
    </row>
    <row r="26" spans="1:25" s="14" customFormat="1">
      <c r="A26" s="11"/>
      <c r="B26" s="19" t="s">
        <v>45</v>
      </c>
      <c r="C26" s="19"/>
      <c r="D26" s="19"/>
      <c r="E26" s="233">
        <v>24</v>
      </c>
      <c r="F26" s="431">
        <f>LF!Q26/1000</f>
        <v>0</v>
      </c>
      <c r="G26" s="114">
        <f>FF!Q26/1000</f>
        <v>0</v>
      </c>
      <c r="H26" s="114">
        <f>PrF!Q26/1000</f>
        <v>0</v>
      </c>
      <c r="I26" s="114">
        <f>FSS!Q26/1000</f>
        <v>0</v>
      </c>
      <c r="J26" s="114">
        <f>PřF!Q26/1000</f>
        <v>0</v>
      </c>
      <c r="K26" s="114">
        <f>FI!Q26/1000</f>
        <v>0</v>
      </c>
      <c r="L26" s="114">
        <f>PdF!Q26/1000</f>
        <v>0</v>
      </c>
      <c r="M26" s="114">
        <f>FSpS!Q26/1000</f>
        <v>0</v>
      </c>
      <c r="N26" s="433">
        <f>ESF!Q26/1000</f>
        <v>0</v>
      </c>
      <c r="O26" s="422">
        <f t="shared" si="2"/>
        <v>0</v>
      </c>
      <c r="P26" s="434"/>
      <c r="Q26" s="125">
        <f>'fak plan'!Q26</f>
        <v>51247</v>
      </c>
      <c r="R26" s="125">
        <f>'fak-skut.'!R26</f>
        <v>54.087866919999996</v>
      </c>
      <c r="S26" s="336"/>
      <c r="T26" s="336"/>
    </row>
    <row r="27" spans="1:25" s="14" customFormat="1" ht="14" thickBot="1">
      <c r="A27" s="11"/>
      <c r="B27" s="18" t="s">
        <v>47</v>
      </c>
      <c r="C27" s="18"/>
      <c r="D27" s="18"/>
      <c r="E27" s="232">
        <v>25</v>
      </c>
      <c r="F27" s="431">
        <f>LF!Q27/1000</f>
        <v>0</v>
      </c>
      <c r="G27" s="114">
        <f>FF!Q27/1000</f>
        <v>0</v>
      </c>
      <c r="H27" s="114">
        <f>PrF!Q27/1000</f>
        <v>0</v>
      </c>
      <c r="I27" s="114">
        <f>FSS!Q27/1000</f>
        <v>0</v>
      </c>
      <c r="J27" s="114">
        <f>PřF!Q27/1000</f>
        <v>0</v>
      </c>
      <c r="K27" s="114">
        <f>FI!Q27/1000</f>
        <v>0</v>
      </c>
      <c r="L27" s="114">
        <f>PdF!Q27/1000</f>
        <v>0</v>
      </c>
      <c r="M27" s="114">
        <f>FSpS!Q27/1000</f>
        <v>0</v>
      </c>
      <c r="N27" s="433">
        <f>ESF!Q27/1000</f>
        <v>0</v>
      </c>
      <c r="O27" s="422">
        <f t="shared" si="2"/>
        <v>0</v>
      </c>
      <c r="P27" s="434"/>
      <c r="Q27" s="125">
        <f>'fak plan'!Q27</f>
        <v>34830</v>
      </c>
      <c r="R27" s="125">
        <f>'fak-skut.'!R27</f>
        <v>35.060887479999991</v>
      </c>
      <c r="S27" s="336"/>
      <c r="T27" s="336"/>
    </row>
    <row r="28" spans="1:25" ht="14" thickBot="1">
      <c r="A28" s="22" t="s">
        <v>49</v>
      </c>
      <c r="B28" s="23"/>
      <c r="C28" s="23"/>
      <c r="D28" s="23"/>
      <c r="E28" s="229">
        <v>26</v>
      </c>
      <c r="F28" s="154">
        <f t="shared" ref="F28:R28" si="3">SUM(F29:F45)</f>
        <v>0</v>
      </c>
      <c r="G28" s="154">
        <f t="shared" si="3"/>
        <v>0</v>
      </c>
      <c r="H28" s="154">
        <f t="shared" si="3"/>
        <v>0</v>
      </c>
      <c r="I28" s="154">
        <f t="shared" si="3"/>
        <v>0</v>
      </c>
      <c r="J28" s="154">
        <f t="shared" si="3"/>
        <v>0</v>
      </c>
      <c r="K28" s="154">
        <f t="shared" si="3"/>
        <v>0</v>
      </c>
      <c r="L28" s="154">
        <f t="shared" si="3"/>
        <v>0</v>
      </c>
      <c r="M28" s="154">
        <f t="shared" si="3"/>
        <v>0</v>
      </c>
      <c r="N28" s="154">
        <f t="shared" si="3"/>
        <v>0</v>
      </c>
      <c r="O28" s="133">
        <f t="shared" si="3"/>
        <v>0</v>
      </c>
      <c r="P28" s="139">
        <f t="shared" si="3"/>
        <v>0</v>
      </c>
      <c r="Q28" s="53">
        <f t="shared" si="3"/>
        <v>3628654.2489999998</v>
      </c>
      <c r="R28" s="53">
        <f t="shared" si="3"/>
        <v>3969.1441471599996</v>
      </c>
      <c r="V28" s="14"/>
      <c r="W28" s="14"/>
      <c r="X28" s="14"/>
      <c r="Y28" s="14"/>
    </row>
    <row r="29" spans="1:25" s="14" customFormat="1">
      <c r="A29" s="11" t="s">
        <v>14</v>
      </c>
      <c r="B29" s="16" t="s">
        <v>50</v>
      </c>
      <c r="C29" s="16"/>
      <c r="D29" s="16"/>
      <c r="E29" s="232">
        <v>27</v>
      </c>
      <c r="F29" s="431">
        <f>LF!Q29/1000</f>
        <v>0</v>
      </c>
      <c r="G29" s="114">
        <f>FF!Q29/1000</f>
        <v>0</v>
      </c>
      <c r="H29" s="114">
        <f>PrF!Q29/1000</f>
        <v>0</v>
      </c>
      <c r="I29" s="114">
        <f>FSS!Q29/1000</f>
        <v>0</v>
      </c>
      <c r="J29" s="114">
        <f>PřF!Q29/1000</f>
        <v>0</v>
      </c>
      <c r="K29" s="114">
        <f>FI!Q29/1000</f>
        <v>0</v>
      </c>
      <c r="L29" s="114">
        <f>PdF!Q29/1000</f>
        <v>0</v>
      </c>
      <c r="M29" s="114">
        <f>FSpS!Q29/1000</f>
        <v>0</v>
      </c>
      <c r="N29" s="433">
        <f>ESF!Q29/1000</f>
        <v>0</v>
      </c>
      <c r="O29" s="422">
        <f t="shared" ref="O29:O45" si="4">SUM(F29:N29)</f>
        <v>0</v>
      </c>
      <c r="P29" s="435"/>
      <c r="Q29" s="71">
        <f>'fak plan'!Q29</f>
        <v>1339649</v>
      </c>
      <c r="R29" s="71">
        <f>'fak-skut.'!R29</f>
        <v>1294.68442607</v>
      </c>
      <c r="S29" s="340" t="e">
        <f>R29-#REF!</f>
        <v>#REF!</v>
      </c>
      <c r="T29" s="336">
        <v>1287059</v>
      </c>
    </row>
    <row r="30" spans="1:25" s="14" customFormat="1">
      <c r="A30" s="11"/>
      <c r="B30" s="18" t="s">
        <v>28</v>
      </c>
      <c r="C30" s="18"/>
      <c r="D30" s="18"/>
      <c r="E30" s="232">
        <v>28</v>
      </c>
      <c r="F30" s="431">
        <f>LF!Q30/1000</f>
        <v>0</v>
      </c>
      <c r="G30" s="114">
        <f>FF!Q30/1000</f>
        <v>0</v>
      </c>
      <c r="H30" s="114">
        <f>PrF!Q30/1000</f>
        <v>0</v>
      </c>
      <c r="I30" s="114">
        <f>FSS!Q30/1000</f>
        <v>0</v>
      </c>
      <c r="J30" s="114">
        <f>PřF!Q30/1000</f>
        <v>0</v>
      </c>
      <c r="K30" s="114">
        <f>FI!Q30/1000</f>
        <v>0</v>
      </c>
      <c r="L30" s="114">
        <f>PdF!Q30/1000</f>
        <v>0</v>
      </c>
      <c r="M30" s="114">
        <f>FSpS!Q30/1000</f>
        <v>0</v>
      </c>
      <c r="N30" s="433">
        <f>ESF!Q30/1000</f>
        <v>0</v>
      </c>
      <c r="O30" s="422">
        <f t="shared" si="4"/>
        <v>0</v>
      </c>
      <c r="P30" s="436"/>
      <c r="Q30" s="71">
        <f>'fak plan'!Q30</f>
        <v>162550</v>
      </c>
      <c r="R30" s="71">
        <f>'fak-skut.'!R30</f>
        <v>157.27500000000001</v>
      </c>
      <c r="S30" s="336"/>
      <c r="T30" s="336">
        <v>132210.25</v>
      </c>
    </row>
    <row r="31" spans="1:25" s="14" customFormat="1">
      <c r="A31" s="11"/>
      <c r="B31" s="18" t="s">
        <v>30</v>
      </c>
      <c r="C31" s="18"/>
      <c r="D31" s="18"/>
      <c r="E31" s="232">
        <v>29</v>
      </c>
      <c r="F31" s="431">
        <f>LF!Q31/1000</f>
        <v>0</v>
      </c>
      <c r="G31" s="114">
        <f>FF!Q31/1000</f>
        <v>0</v>
      </c>
      <c r="H31" s="114">
        <f>PrF!Q31/1000</f>
        <v>0</v>
      </c>
      <c r="I31" s="114">
        <f>FSS!Q31/1000</f>
        <v>0</v>
      </c>
      <c r="J31" s="114">
        <f>PřF!Q31/1000</f>
        <v>0</v>
      </c>
      <c r="K31" s="114">
        <f>FI!Q31/1000</f>
        <v>0</v>
      </c>
      <c r="L31" s="114">
        <f>PdF!Q31/1000</f>
        <v>0</v>
      </c>
      <c r="M31" s="114">
        <f>FSpS!Q31/1000</f>
        <v>0</v>
      </c>
      <c r="N31" s="433">
        <f>ESF!Q31/1000</f>
        <v>0</v>
      </c>
      <c r="O31" s="422">
        <f t="shared" si="4"/>
        <v>0</v>
      </c>
      <c r="P31" s="436"/>
      <c r="Q31" s="71">
        <f>'fak plan'!Q31</f>
        <v>8222</v>
      </c>
      <c r="R31" s="71">
        <f>'fak-skut.'!R31</f>
        <v>8.6049844000000011</v>
      </c>
      <c r="S31" s="336"/>
      <c r="T31" s="336">
        <v>9145.3940000000002</v>
      </c>
    </row>
    <row r="32" spans="1:25" s="14" customFormat="1">
      <c r="A32" s="11"/>
      <c r="B32" s="19" t="s">
        <v>32</v>
      </c>
      <c r="C32" s="20"/>
      <c r="D32" s="20"/>
      <c r="E32" s="233">
        <v>30</v>
      </c>
      <c r="F32" s="431">
        <f>LF!Q32/1000</f>
        <v>0</v>
      </c>
      <c r="G32" s="114">
        <f>FF!Q32/1000</f>
        <v>0</v>
      </c>
      <c r="H32" s="114">
        <f>PrF!Q32/1000</f>
        <v>0</v>
      </c>
      <c r="I32" s="114">
        <f>FSS!Q32/1000</f>
        <v>0</v>
      </c>
      <c r="J32" s="114">
        <f>PřF!Q32/1000</f>
        <v>0</v>
      </c>
      <c r="K32" s="114">
        <f>FI!Q32/1000</f>
        <v>0</v>
      </c>
      <c r="L32" s="114">
        <f>PdF!Q32/1000</f>
        <v>0</v>
      </c>
      <c r="M32" s="114">
        <f>FSpS!Q32/1000</f>
        <v>0</v>
      </c>
      <c r="N32" s="433">
        <f>ESF!Q32/1000</f>
        <v>0</v>
      </c>
      <c r="O32" s="422">
        <f t="shared" si="4"/>
        <v>0</v>
      </c>
      <c r="P32" s="436"/>
      <c r="Q32" s="71">
        <f>'fak plan'!Q32</f>
        <v>48276.19</v>
      </c>
      <c r="R32" s="71">
        <f>'fak-skut.'!R32</f>
        <v>42.031489999999998</v>
      </c>
      <c r="S32" s="334">
        <f>fak!Q32/1000</f>
        <v>0</v>
      </c>
      <c r="T32" s="334">
        <v>40739</v>
      </c>
    </row>
    <row r="33" spans="1:20" s="14" customFormat="1">
      <c r="A33" s="11"/>
      <c r="B33" s="19" t="s">
        <v>34</v>
      </c>
      <c r="C33" s="19"/>
      <c r="D33" s="19"/>
      <c r="E33" s="233">
        <v>31</v>
      </c>
      <c r="F33" s="431">
        <f>LF!Q33/1000</f>
        <v>0</v>
      </c>
      <c r="G33" s="114">
        <f>FF!Q33/1000</f>
        <v>0</v>
      </c>
      <c r="H33" s="114">
        <f>PrF!Q33/1000</f>
        <v>0</v>
      </c>
      <c r="I33" s="114">
        <f>FSS!Q33/1000</f>
        <v>0</v>
      </c>
      <c r="J33" s="114">
        <f>PřF!Q33/1000</f>
        <v>0</v>
      </c>
      <c r="K33" s="114">
        <f>FI!Q33/1000</f>
        <v>0</v>
      </c>
      <c r="L33" s="114">
        <f>PdF!Q33/1000</f>
        <v>0</v>
      </c>
      <c r="M33" s="114">
        <f>FSpS!Q33/1000</f>
        <v>0</v>
      </c>
      <c r="N33" s="433">
        <f>ESF!Q33/1000</f>
        <v>0</v>
      </c>
      <c r="O33" s="422">
        <f t="shared" si="4"/>
        <v>0</v>
      </c>
      <c r="P33" s="436"/>
      <c r="Q33" s="71">
        <f>'fak plan'!Q33</f>
        <v>772</v>
      </c>
      <c r="R33" s="71">
        <f>'fak-skut.'!R33</f>
        <v>3.4279806999999995</v>
      </c>
      <c r="S33" s="336"/>
      <c r="T33" s="336">
        <v>6919</v>
      </c>
    </row>
    <row r="34" spans="1:20" s="14" customFormat="1">
      <c r="A34" s="11"/>
      <c r="B34" s="19" t="s">
        <v>52</v>
      </c>
      <c r="C34" s="19"/>
      <c r="D34" s="19"/>
      <c r="E34" s="233">
        <v>32</v>
      </c>
      <c r="F34" s="431">
        <f>LF!Q34/1000</f>
        <v>0</v>
      </c>
      <c r="G34" s="114">
        <f>FF!Q34/1000</f>
        <v>0</v>
      </c>
      <c r="H34" s="114">
        <f>PrF!Q34/1000</f>
        <v>0</v>
      </c>
      <c r="I34" s="114">
        <f>FSS!Q34/1000</f>
        <v>0</v>
      </c>
      <c r="J34" s="114">
        <f>PřF!Q34/1000</f>
        <v>0</v>
      </c>
      <c r="K34" s="114">
        <f>FI!Q34/1000</f>
        <v>0</v>
      </c>
      <c r="L34" s="114">
        <f>PdF!Q34/1000</f>
        <v>0</v>
      </c>
      <c r="M34" s="114">
        <f>FSpS!Q34/1000</f>
        <v>0</v>
      </c>
      <c r="N34" s="433">
        <f>ESF!Q34/1000</f>
        <v>0</v>
      </c>
      <c r="O34" s="422">
        <f t="shared" si="4"/>
        <v>0</v>
      </c>
      <c r="P34" s="436"/>
      <c r="Q34" s="71">
        <f>'fak plan'!Q34</f>
        <v>0</v>
      </c>
      <c r="R34" s="71">
        <f>'fak-skut.'!R34</f>
        <v>0</v>
      </c>
      <c r="S34" s="336"/>
      <c r="T34" s="336">
        <v>0</v>
      </c>
    </row>
    <row r="35" spans="1:20" s="14" customFormat="1">
      <c r="A35" s="11"/>
      <c r="B35" s="19" t="s">
        <v>36</v>
      </c>
      <c r="C35" s="19"/>
      <c r="D35" s="19"/>
      <c r="E35" s="233">
        <v>33</v>
      </c>
      <c r="F35" s="431">
        <f>LF!Q35/1000</f>
        <v>0</v>
      </c>
      <c r="G35" s="114">
        <f>FF!Q35/1000</f>
        <v>0</v>
      </c>
      <c r="H35" s="114">
        <f>PrF!Q35/1000</f>
        <v>0</v>
      </c>
      <c r="I35" s="114">
        <f>FSS!Q35/1000</f>
        <v>0</v>
      </c>
      <c r="J35" s="114">
        <f>PřF!Q35/1000</f>
        <v>0</v>
      </c>
      <c r="K35" s="114">
        <f>FI!Q35/1000</f>
        <v>0</v>
      </c>
      <c r="L35" s="114">
        <f>PdF!Q35/1000</f>
        <v>0</v>
      </c>
      <c r="M35" s="114">
        <f>FSpS!Q35/1000</f>
        <v>0</v>
      </c>
      <c r="N35" s="433">
        <f>ESF!Q35/1000</f>
        <v>0</v>
      </c>
      <c r="O35" s="422">
        <f t="shared" si="4"/>
        <v>0</v>
      </c>
      <c r="P35" s="436"/>
      <c r="Q35" s="71">
        <f>'fak plan'!Q35</f>
        <v>23842</v>
      </c>
      <c r="R35" s="71">
        <f>'fak-skut.'!R35</f>
        <v>25.5443879</v>
      </c>
      <c r="S35" s="336"/>
      <c r="T35" s="336">
        <v>5550</v>
      </c>
    </row>
    <row r="36" spans="1:20" s="14" customFormat="1">
      <c r="A36" s="11"/>
      <c r="B36" s="19" t="s">
        <v>38</v>
      </c>
      <c r="C36" s="19"/>
      <c r="D36" s="19"/>
      <c r="E36" s="233">
        <v>34</v>
      </c>
      <c r="F36" s="431">
        <f>LF!Q36/1000</f>
        <v>0</v>
      </c>
      <c r="G36" s="114">
        <f>FF!Q36/1000</f>
        <v>0</v>
      </c>
      <c r="H36" s="114">
        <f>PrF!Q36/1000</f>
        <v>0</v>
      </c>
      <c r="I36" s="114">
        <f>FSS!Q36/1000</f>
        <v>0</v>
      </c>
      <c r="J36" s="114">
        <f>PřF!Q36/1000</f>
        <v>0</v>
      </c>
      <c r="K36" s="114">
        <f>FI!Q36/1000</f>
        <v>0</v>
      </c>
      <c r="L36" s="114">
        <f>PdF!Q36/1000</f>
        <v>0</v>
      </c>
      <c r="M36" s="114">
        <f>FSpS!Q36/1000</f>
        <v>0</v>
      </c>
      <c r="N36" s="433">
        <f>ESF!Q36/1000</f>
        <v>0</v>
      </c>
      <c r="O36" s="422">
        <f t="shared" si="4"/>
        <v>0</v>
      </c>
      <c r="P36" s="436"/>
      <c r="Q36" s="71">
        <f>'fak plan'!Q36</f>
        <v>454117.58100000001</v>
      </c>
      <c r="R36" s="71">
        <f>'fak-skut.'!R36</f>
        <v>562.71584475000009</v>
      </c>
      <c r="S36" s="336"/>
      <c r="T36" s="336">
        <v>109728</v>
      </c>
    </row>
    <row r="37" spans="1:20" s="14" customFormat="1">
      <c r="A37" s="11"/>
      <c r="B37" s="19" t="s">
        <v>54</v>
      </c>
      <c r="C37" s="19"/>
      <c r="D37" s="19"/>
      <c r="E37" s="233">
        <v>35</v>
      </c>
      <c r="F37" s="431">
        <f>LF!Q37/1000</f>
        <v>0</v>
      </c>
      <c r="G37" s="114">
        <f>FF!Q37/1000</f>
        <v>0</v>
      </c>
      <c r="H37" s="114">
        <f>PrF!Q37/1000</f>
        <v>0</v>
      </c>
      <c r="I37" s="114">
        <f>FSS!Q37/1000</f>
        <v>0</v>
      </c>
      <c r="J37" s="114">
        <f>PřF!Q37/1000</f>
        <v>0</v>
      </c>
      <c r="K37" s="114">
        <f>FI!Q37/1000</f>
        <v>0</v>
      </c>
      <c r="L37" s="114">
        <f>PdF!Q37/1000</f>
        <v>0</v>
      </c>
      <c r="M37" s="114">
        <f>FSpS!Q37/1000</f>
        <v>0</v>
      </c>
      <c r="N37" s="433">
        <f>ESF!Q37/1000</f>
        <v>0</v>
      </c>
      <c r="O37" s="422">
        <f t="shared" si="4"/>
        <v>0</v>
      </c>
      <c r="P37" s="436"/>
      <c r="Q37" s="71">
        <f>'fak plan'!Q37</f>
        <v>33612.512999999999</v>
      </c>
      <c r="R37" s="71">
        <f>'fak-skut.'!R37</f>
        <v>51.994438119999998</v>
      </c>
      <c r="S37" s="336"/>
      <c r="T37" s="336">
        <v>23999.177</v>
      </c>
    </row>
    <row r="38" spans="1:20" s="14" customFormat="1">
      <c r="A38" s="11"/>
      <c r="B38" s="19" t="s">
        <v>153</v>
      </c>
      <c r="C38" s="19"/>
      <c r="D38" s="19"/>
      <c r="E38" s="233">
        <v>36</v>
      </c>
      <c r="F38" s="431">
        <f>LF!Q38/1000</f>
        <v>0</v>
      </c>
      <c r="G38" s="114">
        <f>FF!Q38/1000</f>
        <v>0</v>
      </c>
      <c r="H38" s="114">
        <f>PrF!Q38/1000</f>
        <v>0</v>
      </c>
      <c r="I38" s="114">
        <f>FSS!Q38/1000</f>
        <v>0</v>
      </c>
      <c r="J38" s="114">
        <f>PřF!Q38/1000</f>
        <v>0</v>
      </c>
      <c r="K38" s="114">
        <f>FI!Q38/1000</f>
        <v>0</v>
      </c>
      <c r="L38" s="114">
        <f>PdF!Q38/1000</f>
        <v>0</v>
      </c>
      <c r="M38" s="114">
        <f>FSpS!Q38/1000</f>
        <v>0</v>
      </c>
      <c r="N38" s="433">
        <f>ESF!Q38/1000</f>
        <v>0</v>
      </c>
      <c r="O38" s="422">
        <f t="shared" si="4"/>
        <v>0</v>
      </c>
      <c r="P38" s="436"/>
      <c r="Q38" s="71">
        <f>'fak plan'!Q38</f>
        <v>419581</v>
      </c>
      <c r="R38" s="71">
        <f>'fak-skut.'!R38</f>
        <v>433.55878312999999</v>
      </c>
      <c r="S38" s="336"/>
      <c r="T38" s="336">
        <v>149307</v>
      </c>
    </row>
    <row r="39" spans="1:20" s="14" customFormat="1">
      <c r="A39" s="11"/>
      <c r="B39" s="19" t="s">
        <v>55</v>
      </c>
      <c r="C39" s="19"/>
      <c r="D39" s="19"/>
      <c r="E39" s="233">
        <v>37</v>
      </c>
      <c r="F39" s="431">
        <f>LF!Q39/1000</f>
        <v>0</v>
      </c>
      <c r="G39" s="114">
        <f>FF!Q39/1000</f>
        <v>0</v>
      </c>
      <c r="H39" s="114">
        <f>PrF!Q39/1000</f>
        <v>0</v>
      </c>
      <c r="I39" s="114">
        <f>FSS!Q39/1000</f>
        <v>0</v>
      </c>
      <c r="J39" s="114">
        <f>PřF!Q39/1000</f>
        <v>0</v>
      </c>
      <c r="K39" s="114">
        <f>FI!Q39/1000</f>
        <v>0</v>
      </c>
      <c r="L39" s="114">
        <f>PdF!Q39/1000</f>
        <v>0</v>
      </c>
      <c r="M39" s="114">
        <f>FSpS!Q39/1000</f>
        <v>0</v>
      </c>
      <c r="N39" s="433">
        <f>ESF!Q39/1000</f>
        <v>0</v>
      </c>
      <c r="O39" s="422">
        <f t="shared" si="4"/>
        <v>0</v>
      </c>
      <c r="P39" s="436"/>
      <c r="Q39" s="71">
        <f>'fak plan'!Q39</f>
        <v>0</v>
      </c>
      <c r="R39" s="71">
        <f>'fak-skut.'!R39</f>
        <v>11.305238469999999</v>
      </c>
      <c r="S39" s="336"/>
      <c r="T39" s="336">
        <v>246032.962</v>
      </c>
    </row>
    <row r="40" spans="1:20" s="14" customFormat="1">
      <c r="A40" s="11"/>
      <c r="B40" s="19" t="s">
        <v>56</v>
      </c>
      <c r="C40" s="19"/>
      <c r="D40" s="19"/>
      <c r="E40" s="233">
        <v>38</v>
      </c>
      <c r="F40" s="431">
        <f>LF!Q40/1000</f>
        <v>0</v>
      </c>
      <c r="G40" s="114">
        <f>FF!Q40/1000</f>
        <v>0</v>
      </c>
      <c r="H40" s="114">
        <f>PrF!Q40/1000</f>
        <v>0</v>
      </c>
      <c r="I40" s="114">
        <f>FSS!Q40/1000</f>
        <v>0</v>
      </c>
      <c r="J40" s="114">
        <f>PřF!Q40/1000</f>
        <v>0</v>
      </c>
      <c r="K40" s="114">
        <f>FI!Q40/1000</f>
        <v>0</v>
      </c>
      <c r="L40" s="114">
        <f>PdF!Q40/1000</f>
        <v>0</v>
      </c>
      <c r="M40" s="114">
        <f>FSpS!Q40/1000</f>
        <v>0</v>
      </c>
      <c r="N40" s="433">
        <f>ESF!Q40/1000</f>
        <v>0</v>
      </c>
      <c r="O40" s="422">
        <f t="shared" si="4"/>
        <v>0</v>
      </c>
      <c r="P40" s="436"/>
      <c r="Q40" s="71">
        <f>'fak plan'!Q40</f>
        <v>478802</v>
      </c>
      <c r="R40" s="71">
        <f>'fak-skut.'!R40</f>
        <v>446.00275963999991</v>
      </c>
      <c r="S40" s="336"/>
      <c r="T40" s="336">
        <v>456042.42200000002</v>
      </c>
    </row>
    <row r="41" spans="1:20" s="14" customFormat="1">
      <c r="A41" s="11"/>
      <c r="B41" s="19" t="s">
        <v>161</v>
      </c>
      <c r="C41" s="19"/>
      <c r="D41" s="19"/>
      <c r="E41" s="233">
        <v>39</v>
      </c>
      <c r="F41" s="431">
        <f>LF!Q41/1000</f>
        <v>0</v>
      </c>
      <c r="G41" s="114">
        <f>FF!Q41/1000</f>
        <v>0</v>
      </c>
      <c r="H41" s="114">
        <f>PrF!Q41/1000</f>
        <v>0</v>
      </c>
      <c r="I41" s="114">
        <f>FSS!Q41/1000</f>
        <v>0</v>
      </c>
      <c r="J41" s="114">
        <f>PřF!Q41/1000</f>
        <v>0</v>
      </c>
      <c r="K41" s="114">
        <f>FI!Q41/1000</f>
        <v>0</v>
      </c>
      <c r="L41" s="114">
        <f>PdF!Q41/1000</f>
        <v>0</v>
      </c>
      <c r="M41" s="114">
        <f>FSpS!Q41/1000</f>
        <v>0</v>
      </c>
      <c r="N41" s="433">
        <f>ESF!Q41/1000</f>
        <v>0</v>
      </c>
      <c r="O41" s="422">
        <f t="shared" si="4"/>
        <v>0</v>
      </c>
      <c r="P41" s="436"/>
      <c r="Q41" s="71">
        <f>'fak plan'!Q41</f>
        <v>104972</v>
      </c>
      <c r="R41" s="71">
        <f>'fak-skut.'!R41</f>
        <v>191.26353776999997</v>
      </c>
      <c r="S41" s="336"/>
      <c r="T41" s="336">
        <v>84505.831999999995</v>
      </c>
    </row>
    <row r="42" spans="1:20" s="14" customFormat="1">
      <c r="A42" s="11"/>
      <c r="B42" s="19" t="s">
        <v>57</v>
      </c>
      <c r="C42" s="19"/>
      <c r="D42" s="19"/>
      <c r="E42" s="233">
        <v>40</v>
      </c>
      <c r="F42" s="431">
        <f>LF!Q42/1000</f>
        <v>0</v>
      </c>
      <c r="G42" s="114">
        <f>FF!Q42/1000</f>
        <v>0</v>
      </c>
      <c r="H42" s="114">
        <f>PrF!Q42/1000</f>
        <v>0</v>
      </c>
      <c r="I42" s="114">
        <f>FSS!Q42/1000</f>
        <v>0</v>
      </c>
      <c r="J42" s="114">
        <f>PřF!Q42/1000</f>
        <v>0</v>
      </c>
      <c r="K42" s="114">
        <f>FI!Q42/1000</f>
        <v>0</v>
      </c>
      <c r="L42" s="114">
        <f>PdF!Q42/1000</f>
        <v>0</v>
      </c>
      <c r="M42" s="114">
        <f>FSpS!Q42/1000</f>
        <v>0</v>
      </c>
      <c r="N42" s="433">
        <f>ESF!Q42/1000</f>
        <v>0</v>
      </c>
      <c r="O42" s="422">
        <f t="shared" si="4"/>
        <v>0</v>
      </c>
      <c r="P42" s="436"/>
      <c r="Q42" s="71">
        <f>'fak plan'!Q42</f>
        <v>51247</v>
      </c>
      <c r="R42" s="71">
        <f>'fak-skut.'!R42</f>
        <v>54.087866919999996</v>
      </c>
      <c r="S42" s="336"/>
      <c r="T42" s="336">
        <v>49723.733999999997</v>
      </c>
    </row>
    <row r="43" spans="1:20" s="14" customFormat="1">
      <c r="A43" s="11"/>
      <c r="B43" s="19" t="s">
        <v>58</v>
      </c>
      <c r="C43" s="19"/>
      <c r="D43" s="19"/>
      <c r="E43" s="233">
        <v>41</v>
      </c>
      <c r="F43" s="431">
        <f>LF!Q43/1000</f>
        <v>0</v>
      </c>
      <c r="G43" s="114">
        <f>FF!Q43/1000</f>
        <v>0</v>
      </c>
      <c r="H43" s="114">
        <f>PrF!Q43/1000</f>
        <v>0</v>
      </c>
      <c r="I43" s="114">
        <f>FSS!Q43/1000</f>
        <v>0</v>
      </c>
      <c r="J43" s="114">
        <f>PřF!Q43/1000</f>
        <v>0</v>
      </c>
      <c r="K43" s="114">
        <f>FI!Q43/1000</f>
        <v>0</v>
      </c>
      <c r="L43" s="114">
        <f>PdF!Q43/1000</f>
        <v>0</v>
      </c>
      <c r="M43" s="114">
        <f>FSpS!Q43/1000</f>
        <v>0</v>
      </c>
      <c r="N43" s="433">
        <f>ESF!Q43/1000</f>
        <v>0</v>
      </c>
      <c r="O43" s="422">
        <f t="shared" si="4"/>
        <v>0</v>
      </c>
      <c r="P43" s="436"/>
      <c r="Q43" s="71">
        <f>'fak plan'!Q43</f>
        <v>461469.96500000003</v>
      </c>
      <c r="R43" s="71">
        <f>'fak-skut.'!R43</f>
        <v>471.32805325000004</v>
      </c>
      <c r="S43" s="336"/>
      <c r="T43" s="336">
        <v>419200</v>
      </c>
    </row>
    <row r="44" spans="1:20" s="14" customFormat="1">
      <c r="A44" s="11"/>
      <c r="B44" s="19" t="s">
        <v>59</v>
      </c>
      <c r="C44" s="19"/>
      <c r="D44" s="19"/>
      <c r="E44" s="233">
        <v>42</v>
      </c>
      <c r="F44" s="431">
        <f>LF!Q44/1000</f>
        <v>0</v>
      </c>
      <c r="G44" s="114">
        <f>FF!Q44/1000</f>
        <v>0</v>
      </c>
      <c r="H44" s="114">
        <f>PrF!Q44/1000</f>
        <v>0</v>
      </c>
      <c r="I44" s="114">
        <f>FSS!Q44/1000</f>
        <v>0</v>
      </c>
      <c r="J44" s="114">
        <f>PřF!Q44/1000</f>
        <v>0</v>
      </c>
      <c r="K44" s="114">
        <f>FI!Q44/1000</f>
        <v>0</v>
      </c>
      <c r="L44" s="114">
        <f>PdF!Q44/1000</f>
        <v>0</v>
      </c>
      <c r="M44" s="114">
        <f>FSpS!Q44/1000</f>
        <v>0</v>
      </c>
      <c r="N44" s="433">
        <f>ESF!Q44/1000</f>
        <v>0</v>
      </c>
      <c r="O44" s="422">
        <f t="shared" si="4"/>
        <v>0</v>
      </c>
      <c r="P44" s="436"/>
      <c r="Q44" s="71">
        <f>'fak plan'!Q44</f>
        <v>3791</v>
      </c>
      <c r="R44" s="71">
        <f>'fak-skut.'!R44</f>
        <v>170.77744756000001</v>
      </c>
      <c r="S44" s="336"/>
      <c r="T44" s="336">
        <v>160598.55600000001</v>
      </c>
    </row>
    <row r="45" spans="1:20" s="14" customFormat="1">
      <c r="A45" s="24"/>
      <c r="B45" s="25" t="s">
        <v>47</v>
      </c>
      <c r="C45" s="25"/>
      <c r="D45" s="25"/>
      <c r="E45" s="234">
        <v>43</v>
      </c>
      <c r="F45" s="432">
        <f>LF!Q45/1000</f>
        <v>0</v>
      </c>
      <c r="G45" s="155">
        <f>FF!Q45/1000</f>
        <v>0</v>
      </c>
      <c r="H45" s="155">
        <f>PrF!Q45/1000</f>
        <v>0</v>
      </c>
      <c r="I45" s="155">
        <f>FSS!Q45/1000</f>
        <v>0</v>
      </c>
      <c r="J45" s="155">
        <f>PřF!Q45/1000</f>
        <v>0</v>
      </c>
      <c r="K45" s="155">
        <f>FI!Q45/1000</f>
        <v>0</v>
      </c>
      <c r="L45" s="155">
        <f>PdF!Q45/1000</f>
        <v>0</v>
      </c>
      <c r="M45" s="155">
        <f>FSpS!Q45/1000</f>
        <v>0</v>
      </c>
      <c r="N45" s="437">
        <f>ESF!Q45/1000</f>
        <v>0</v>
      </c>
      <c r="O45" s="423">
        <f t="shared" si="4"/>
        <v>0</v>
      </c>
      <c r="P45" s="438"/>
      <c r="Q45" s="75">
        <f>'fak plan'!O45</f>
        <v>37750</v>
      </c>
      <c r="R45" s="75">
        <f>'fak-skut.'!R45</f>
        <v>44.541908480000004</v>
      </c>
      <c r="S45" s="336"/>
      <c r="T45" s="336">
        <v>33329</v>
      </c>
    </row>
    <row r="46" spans="1:20" s="14" customFormat="1" ht="14" thickBot="1">
      <c r="A46" s="27" t="s">
        <v>60</v>
      </c>
      <c r="B46" s="28"/>
      <c r="C46" s="28"/>
      <c r="D46" s="28"/>
      <c r="E46" s="232">
        <v>44</v>
      </c>
      <c r="F46" s="77">
        <f t="shared" ref="F46:O46" si="5">F29+F34+F38+F43+F44+F45-F4-F27</f>
        <v>0</v>
      </c>
      <c r="G46" s="156">
        <f t="shared" si="5"/>
        <v>0</v>
      </c>
      <c r="H46" s="156">
        <f t="shared" si="5"/>
        <v>0</v>
      </c>
      <c r="I46" s="156">
        <f t="shared" si="5"/>
        <v>0</v>
      </c>
      <c r="J46" s="156">
        <f t="shared" si="5"/>
        <v>0</v>
      </c>
      <c r="K46" s="156">
        <f t="shared" si="5"/>
        <v>0</v>
      </c>
      <c r="L46" s="156">
        <f t="shared" si="5"/>
        <v>0</v>
      </c>
      <c r="M46" s="156">
        <f t="shared" si="5"/>
        <v>0</v>
      </c>
      <c r="N46" s="156">
        <f t="shared" si="5"/>
        <v>0</v>
      </c>
      <c r="O46" s="424">
        <f t="shared" si="5"/>
        <v>0</v>
      </c>
      <c r="P46" s="140">
        <f>P29+P34+P38+P43+P44+P45+-P4-P27</f>
        <v>0</v>
      </c>
      <c r="Q46" s="67">
        <f>(LF!O46+FF!O46+PrF!O46+FSS!O46+PřF!O46+FI!O46+PdF!O46+FSpS!O46+ESF!O46)/1000</f>
        <v>0</v>
      </c>
      <c r="R46" s="418">
        <f>(LF!Q46+FF!Q46+PrF!Q46+FSS!Q46+PřF!Q46+FI!Q46+PdF!Q46+FSpS!Q46+ESF!Q46)/1000</f>
        <v>0</v>
      </c>
      <c r="S46" s="336"/>
      <c r="T46" s="336">
        <v>150971.10923000006</v>
      </c>
    </row>
    <row r="47" spans="1:20" ht="14" thickBot="1">
      <c r="A47" s="22" t="s">
        <v>61</v>
      </c>
      <c r="B47" s="23"/>
      <c r="C47" s="23"/>
      <c r="D47" s="23"/>
      <c r="E47" s="229">
        <v>45</v>
      </c>
      <c r="F47" s="166">
        <f t="shared" ref="F47:R47" si="6">F28-F3</f>
        <v>0</v>
      </c>
      <c r="G47" s="151">
        <f t="shared" si="6"/>
        <v>0</v>
      </c>
      <c r="H47" s="151">
        <f t="shared" si="6"/>
        <v>0</v>
      </c>
      <c r="I47" s="151">
        <f t="shared" si="6"/>
        <v>0</v>
      </c>
      <c r="J47" s="151">
        <f t="shared" si="6"/>
        <v>0</v>
      </c>
      <c r="K47" s="151">
        <f t="shared" si="6"/>
        <v>0</v>
      </c>
      <c r="L47" s="151">
        <f t="shared" si="6"/>
        <v>0</v>
      </c>
      <c r="M47" s="151">
        <f t="shared" si="6"/>
        <v>0</v>
      </c>
      <c r="N47" s="151">
        <f t="shared" si="6"/>
        <v>0</v>
      </c>
      <c r="O47" s="133">
        <f t="shared" si="6"/>
        <v>0</v>
      </c>
      <c r="P47" s="222">
        <f t="shared" si="6"/>
        <v>0</v>
      </c>
      <c r="Q47" s="53">
        <f t="shared" si="6"/>
        <v>16485.827000000048</v>
      </c>
      <c r="R47" s="53">
        <f t="shared" si="6"/>
        <v>50.591475419999369</v>
      </c>
    </row>
    <row r="48" spans="1:20" ht="7.5" customHeight="1">
      <c r="A48" s="29"/>
      <c r="B48" s="29"/>
      <c r="C48" s="29"/>
      <c r="D48" s="29"/>
      <c r="E48" s="30"/>
    </row>
    <row r="49" spans="1:20" s="29" customFormat="1" ht="23.25" customHeight="1">
      <c r="A49" s="1327" t="s">
        <v>88</v>
      </c>
      <c r="B49" s="1328"/>
      <c r="C49" s="1328"/>
      <c r="D49" s="1328"/>
      <c r="E49" s="30"/>
      <c r="F49" s="274" t="e">
        <f>LF!#REF!/1000</f>
        <v>#REF!</v>
      </c>
      <c r="G49" s="274" t="e">
        <f>FF!#REF!/1000</f>
        <v>#REF!</v>
      </c>
      <c r="H49" s="274" t="e">
        <f>PrF!#REF!/1000</f>
        <v>#REF!</v>
      </c>
      <c r="I49" s="274" t="e">
        <f>FSS!#REF!/1000</f>
        <v>#REF!</v>
      </c>
      <c r="J49" s="275" t="e">
        <f>PřF!#REF!/1000</f>
        <v>#REF!</v>
      </c>
      <c r="K49" s="275" t="e">
        <f>FI!#REF!/1000</f>
        <v>#REF!</v>
      </c>
      <c r="L49" s="275" t="e">
        <f>PdF!#REF!/1000</f>
        <v>#REF!</v>
      </c>
      <c r="M49" s="275" t="e">
        <f>FSpS!#REF!/1000</f>
        <v>#REF!</v>
      </c>
      <c r="N49" s="275" t="e">
        <f>ESF!#REF!/1000</f>
        <v>#REF!</v>
      </c>
      <c r="O49" s="426" t="e">
        <f>fak!#REF!/1000</f>
        <v>#REF!</v>
      </c>
      <c r="Q49" s="193"/>
      <c r="R49" s="338"/>
      <c r="S49" s="338"/>
      <c r="T49" s="338"/>
    </row>
  </sheetData>
  <mergeCells count="3">
    <mergeCell ref="A1:D1"/>
    <mergeCell ref="C2:D2"/>
    <mergeCell ref="A49:D49"/>
  </mergeCells>
  <phoneticPr fontId="0" type="noConversion"/>
  <conditionalFormatting sqref="F47:R47">
    <cfRule type="cellIs" dxfId="1" priority="1" stopIfTrue="1" operator="lessThan">
      <formula>0</formula>
    </cfRule>
  </conditionalFormatting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8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V65"/>
  <sheetViews>
    <sheetView workbookViewId="0">
      <pane ySplit="3" topLeftCell="A34" activePane="bottomLeft" state="frozen"/>
      <selection activeCell="J50" sqref="J50"/>
      <selection pane="bottomLeft" activeCell="J50" sqref="J50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10" width="7.28515625" style="34" customWidth="1"/>
    <col min="11" max="11" width="7.28515625" style="34" hidden="1" customWidth="1"/>
    <col min="12" max="12" width="8.140625" style="34" customWidth="1"/>
    <col min="13" max="15" width="7.28515625" style="34" customWidth="1"/>
    <col min="16" max="16" width="8.85546875" style="425" customWidth="1"/>
    <col min="17" max="17" width="5.140625" hidden="1" customWidth="1"/>
    <col min="18" max="19" width="8.85546875" style="34" customWidth="1"/>
    <col min="20" max="20" width="7" style="335" customWidth="1"/>
    <col min="21" max="21" width="7.85546875" style="335" customWidth="1"/>
  </cols>
  <sheetData>
    <row r="1" spans="1:21" ht="15.75" customHeight="1">
      <c r="A1" s="1319" t="s">
        <v>173</v>
      </c>
      <c r="B1" s="1320"/>
      <c r="C1" s="1320"/>
      <c r="D1" s="1321"/>
      <c r="E1" s="1"/>
      <c r="F1" s="135" t="s">
        <v>97</v>
      </c>
      <c r="G1" s="149" t="s">
        <v>98</v>
      </c>
      <c r="H1" s="149" t="s">
        <v>99</v>
      </c>
      <c r="I1" s="149" t="s">
        <v>100</v>
      </c>
      <c r="J1" s="149" t="s">
        <v>101</v>
      </c>
      <c r="K1" s="149" t="s">
        <v>120</v>
      </c>
      <c r="L1" s="149" t="s">
        <v>102</v>
      </c>
      <c r="M1" s="149" t="s">
        <v>103</v>
      </c>
      <c r="N1" s="149" t="s">
        <v>104</v>
      </c>
      <c r="O1" s="141" t="s">
        <v>105</v>
      </c>
      <c r="P1" s="419" t="s">
        <v>140</v>
      </c>
      <c r="Q1" s="220" t="s">
        <v>1</v>
      </c>
      <c r="R1" s="42" t="s">
        <v>0</v>
      </c>
      <c r="S1" s="42" t="s">
        <v>135</v>
      </c>
    </row>
    <row r="2" spans="1:21" s="7" customFormat="1" ht="14" thickBot="1">
      <c r="A2" s="240" t="s">
        <v>122</v>
      </c>
      <c r="B2" s="4"/>
      <c r="C2" s="1325" t="s">
        <v>141</v>
      </c>
      <c r="D2" s="1326"/>
      <c r="E2" s="5" t="s">
        <v>5</v>
      </c>
      <c r="F2" s="136">
        <v>81</v>
      </c>
      <c r="G2" s="150">
        <v>82</v>
      </c>
      <c r="H2" s="150">
        <v>83</v>
      </c>
      <c r="I2" s="150">
        <v>84</v>
      </c>
      <c r="J2" s="150">
        <v>85</v>
      </c>
      <c r="K2" s="150">
        <v>87</v>
      </c>
      <c r="L2" s="150">
        <v>92</v>
      </c>
      <c r="M2" s="150">
        <v>96</v>
      </c>
      <c r="N2" s="150">
        <v>97</v>
      </c>
      <c r="O2" s="142">
        <v>99</v>
      </c>
      <c r="P2" s="420">
        <v>2011</v>
      </c>
      <c r="Q2" s="221" t="s">
        <v>7</v>
      </c>
      <c r="R2" s="46">
        <v>2011</v>
      </c>
      <c r="S2" s="412">
        <v>2010</v>
      </c>
      <c r="T2" s="335"/>
      <c r="U2" s="335"/>
    </row>
    <row r="3" spans="1:21" ht="14" thickBot="1">
      <c r="A3" s="8" t="s">
        <v>13</v>
      </c>
      <c r="B3" s="9"/>
      <c r="C3" s="9"/>
      <c r="D3" s="9"/>
      <c r="E3" s="10">
        <v>1</v>
      </c>
      <c r="F3" s="137">
        <f t="shared" ref="F3:S3" si="0">SUM(F5:F27)</f>
        <v>0</v>
      </c>
      <c r="G3" s="151">
        <f t="shared" si="0"/>
        <v>0</v>
      </c>
      <c r="H3" s="151">
        <f t="shared" si="0"/>
        <v>0</v>
      </c>
      <c r="I3" s="151">
        <f t="shared" si="0"/>
        <v>0</v>
      </c>
      <c r="J3" s="151">
        <f t="shared" si="0"/>
        <v>0</v>
      </c>
      <c r="K3" s="151">
        <f t="shared" si="0"/>
        <v>0</v>
      </c>
      <c r="L3" s="151">
        <f t="shared" si="0"/>
        <v>0</v>
      </c>
      <c r="M3" s="151">
        <f t="shared" si="0"/>
        <v>0</v>
      </c>
      <c r="N3" s="151">
        <f t="shared" si="0"/>
        <v>0</v>
      </c>
      <c r="O3" s="143">
        <f t="shared" si="0"/>
        <v>0</v>
      </c>
      <c r="P3" s="133">
        <f t="shared" si="0"/>
        <v>0</v>
      </c>
      <c r="Q3" s="50">
        <f t="shared" si="0"/>
        <v>0</v>
      </c>
      <c r="R3" s="53">
        <f t="shared" si="0"/>
        <v>2024509</v>
      </c>
      <c r="S3" s="53">
        <f t="shared" si="0"/>
        <v>2150525.8275900004</v>
      </c>
    </row>
    <row r="4" spans="1:21" s="14" customFormat="1">
      <c r="A4" s="11" t="s">
        <v>14</v>
      </c>
      <c r="B4" s="12" t="s">
        <v>15</v>
      </c>
      <c r="C4" s="12"/>
      <c r="D4" s="12"/>
      <c r="E4" s="13">
        <v>2</v>
      </c>
      <c r="F4" s="138">
        <f t="shared" ref="F4:S4" si="1">SUM(F5:F15)</f>
        <v>0</v>
      </c>
      <c r="G4" s="152">
        <f t="shared" si="1"/>
        <v>0</v>
      </c>
      <c r="H4" s="152">
        <f t="shared" si="1"/>
        <v>0</v>
      </c>
      <c r="I4" s="152">
        <f t="shared" si="1"/>
        <v>0</v>
      </c>
      <c r="J4" s="152">
        <f t="shared" si="1"/>
        <v>0</v>
      </c>
      <c r="K4" s="152"/>
      <c r="L4" s="152">
        <f t="shared" si="1"/>
        <v>0</v>
      </c>
      <c r="M4" s="152">
        <f t="shared" si="1"/>
        <v>0</v>
      </c>
      <c r="N4" s="152">
        <f t="shared" si="1"/>
        <v>0</v>
      </c>
      <c r="O4" s="144">
        <f t="shared" si="1"/>
        <v>0</v>
      </c>
      <c r="P4" s="182">
        <f t="shared" si="1"/>
        <v>0</v>
      </c>
      <c r="Q4" s="54">
        <f t="shared" si="1"/>
        <v>0</v>
      </c>
      <c r="R4" s="57">
        <f t="shared" si="1"/>
        <v>1140770</v>
      </c>
      <c r="S4" s="57">
        <f t="shared" si="1"/>
        <v>1179165.3934700002</v>
      </c>
      <c r="T4" s="336"/>
      <c r="U4" s="336"/>
    </row>
    <row r="5" spans="1:21" s="40" customFormat="1">
      <c r="A5" s="36"/>
      <c r="B5" s="37"/>
      <c r="C5" s="37" t="s">
        <v>16</v>
      </c>
      <c r="D5" s="38" t="s">
        <v>17</v>
      </c>
      <c r="E5" s="39">
        <v>3</v>
      </c>
      <c r="F5" s="429">
        <f>SKM!Q5/1000</f>
        <v>0</v>
      </c>
      <c r="G5" s="153">
        <f>SUKB!Q7/1000</f>
        <v>0</v>
      </c>
      <c r="H5" s="153">
        <f>UCT!Q5/1000</f>
        <v>0</v>
      </c>
      <c r="I5" s="153">
        <f>SPSSN!Q5/1000</f>
        <v>0</v>
      </c>
      <c r="J5" s="153">
        <f>IBA!Q5/1000</f>
        <v>0</v>
      </c>
      <c r="K5" s="153"/>
      <c r="L5" s="153">
        <f>ÚVT!Q5/1000</f>
        <v>0</v>
      </c>
      <c r="M5" s="153">
        <f>CJV!Q5/1000</f>
        <v>0</v>
      </c>
      <c r="N5" s="153">
        <f>CZS!Q5/1000</f>
        <v>0</v>
      </c>
      <c r="O5" s="145">
        <f>RMU!Q5/1000</f>
        <v>0</v>
      </c>
      <c r="P5" s="421">
        <f t="shared" ref="P5:P27" si="2">SUM(F5:O5)</f>
        <v>0</v>
      </c>
      <c r="Q5" s="58"/>
      <c r="R5" s="125">
        <f>'ostatni plan'!T5</f>
        <v>241923</v>
      </c>
      <c r="S5" s="125">
        <f>ostatni_skut!S5</f>
        <v>287681.45134000003</v>
      </c>
      <c r="T5" s="337"/>
      <c r="U5" s="337"/>
    </row>
    <row r="6" spans="1:21" s="40" customFormat="1">
      <c r="A6" s="36"/>
      <c r="B6" s="37"/>
      <c r="C6" s="37"/>
      <c r="D6" s="38" t="s">
        <v>18</v>
      </c>
      <c r="E6" s="39">
        <v>4</v>
      </c>
      <c r="F6" s="429">
        <f>SKM!Q6/1000</f>
        <v>0</v>
      </c>
      <c r="G6" s="153">
        <f>SUKB!Q8/1000</f>
        <v>0</v>
      </c>
      <c r="H6" s="153">
        <f>UCT!Q6/1000</f>
        <v>0</v>
      </c>
      <c r="I6" s="153">
        <f>SPSSN!Q6/1000</f>
        <v>0</v>
      </c>
      <c r="J6" s="153">
        <f>IBA!Q6/1000</f>
        <v>0</v>
      </c>
      <c r="K6" s="153"/>
      <c r="L6" s="153">
        <f>ÚVT!Q6/1000</f>
        <v>0</v>
      </c>
      <c r="M6" s="153">
        <f>CJV!Q6/1000</f>
        <v>0</v>
      </c>
      <c r="N6" s="153">
        <f>CZS!Q6/1000</f>
        <v>0</v>
      </c>
      <c r="O6" s="145">
        <f>RMU!Q6/1000</f>
        <v>0</v>
      </c>
      <c r="P6" s="421">
        <f t="shared" si="2"/>
        <v>0</v>
      </c>
      <c r="Q6" s="58"/>
      <c r="R6" s="125">
        <f>'ostatni plan'!T6</f>
        <v>12573</v>
      </c>
      <c r="S6" s="125">
        <f>ostatni_skut!S6</f>
        <v>14726.86609</v>
      </c>
      <c r="T6" s="337"/>
      <c r="U6" s="337"/>
    </row>
    <row r="7" spans="1:21" s="40" customFormat="1">
      <c r="A7" s="36"/>
      <c r="B7" s="37"/>
      <c r="C7" s="37"/>
      <c r="D7" s="38" t="s">
        <v>19</v>
      </c>
      <c r="E7" s="39">
        <v>5</v>
      </c>
      <c r="F7" s="429">
        <f>SKM!Q7/1000</f>
        <v>0</v>
      </c>
      <c r="G7" s="153">
        <f>SUKB!Q9/1000</f>
        <v>0</v>
      </c>
      <c r="H7" s="153">
        <f>UCT!Q7/1000</f>
        <v>0</v>
      </c>
      <c r="I7" s="153">
        <f>SPSSN!Q7/1000</f>
        <v>0</v>
      </c>
      <c r="J7" s="153">
        <f>IBA!Q7/1000</f>
        <v>0</v>
      </c>
      <c r="K7" s="153"/>
      <c r="L7" s="153">
        <f>ÚVT!Q7/1000</f>
        <v>0</v>
      </c>
      <c r="M7" s="153">
        <f>CJV!Q7/1000</f>
        <v>0</v>
      </c>
      <c r="N7" s="153">
        <f>CZS!Q7/1000</f>
        <v>0</v>
      </c>
      <c r="O7" s="145">
        <f>RMU!Q7/1000</f>
        <v>0</v>
      </c>
      <c r="P7" s="421">
        <f t="shared" si="2"/>
        <v>0</v>
      </c>
      <c r="Q7" s="58"/>
      <c r="R7" s="125">
        <f>'ostatni plan'!T7</f>
        <v>85636</v>
      </c>
      <c r="S7" s="125">
        <f>ostatni_skut!S7</f>
        <v>100277.07741999999</v>
      </c>
      <c r="T7" s="337"/>
      <c r="U7" s="337"/>
    </row>
    <row r="8" spans="1:21" s="40" customFormat="1">
      <c r="A8" s="36"/>
      <c r="B8" s="37"/>
      <c r="C8" s="37"/>
      <c r="D8" s="38" t="s">
        <v>20</v>
      </c>
      <c r="E8" s="39">
        <v>6</v>
      </c>
      <c r="F8" s="429">
        <f>SKM!Q8/1000</f>
        <v>0</v>
      </c>
      <c r="G8" s="153">
        <f>SUKB!Q10/1000</f>
        <v>0</v>
      </c>
      <c r="H8" s="153">
        <f>UCT!Q8/1000</f>
        <v>0</v>
      </c>
      <c r="I8" s="153">
        <f>SPSSN!Q8/1000</f>
        <v>0</v>
      </c>
      <c r="J8" s="153">
        <f>IBA!Q8/1000</f>
        <v>0</v>
      </c>
      <c r="K8" s="153"/>
      <c r="L8" s="153">
        <f>ÚVT!Q8/1000</f>
        <v>0</v>
      </c>
      <c r="M8" s="153">
        <f>CJV!Q8/1000</f>
        <v>0</v>
      </c>
      <c r="N8" s="153">
        <f>CZS!Q8/1000</f>
        <v>0</v>
      </c>
      <c r="O8" s="145">
        <f>RMU!Q8/1000</f>
        <v>0</v>
      </c>
      <c r="P8" s="421">
        <f t="shared" si="2"/>
        <v>0</v>
      </c>
      <c r="Q8" s="58"/>
      <c r="R8" s="125">
        <f>'ostatni plan'!T8</f>
        <v>58095</v>
      </c>
      <c r="S8" s="125">
        <f>ostatni_skut!S8</f>
        <v>56129.873520000008</v>
      </c>
      <c r="T8" s="337"/>
      <c r="U8" s="337"/>
    </row>
    <row r="9" spans="1:21" s="40" customFormat="1">
      <c r="A9" s="36"/>
      <c r="B9" s="37"/>
      <c r="C9" s="37"/>
      <c r="D9" s="38" t="s">
        <v>21</v>
      </c>
      <c r="E9" s="39">
        <v>7</v>
      </c>
      <c r="F9" s="429">
        <f>SKM!Q9/1000</f>
        <v>0</v>
      </c>
      <c r="G9" s="153">
        <f>SUKB!Q11/1000</f>
        <v>0</v>
      </c>
      <c r="H9" s="153">
        <f>UCT!Q9/1000</f>
        <v>0</v>
      </c>
      <c r="I9" s="153">
        <f>SPSSN!Q9/1000</f>
        <v>0</v>
      </c>
      <c r="J9" s="153">
        <f>IBA!Q9/1000</f>
        <v>0</v>
      </c>
      <c r="K9" s="153"/>
      <c r="L9" s="153">
        <f>ÚVT!Q9/1000</f>
        <v>0</v>
      </c>
      <c r="M9" s="153">
        <f>CJV!Q9/1000</f>
        <v>0</v>
      </c>
      <c r="N9" s="153">
        <f>CZS!Q9/1000</f>
        <v>0</v>
      </c>
      <c r="O9" s="145">
        <f>RMU!Q9/1000</f>
        <v>0</v>
      </c>
      <c r="P9" s="421">
        <f t="shared" si="2"/>
        <v>0</v>
      </c>
      <c r="Q9" s="58"/>
      <c r="R9" s="125">
        <f>'ostatni plan'!T9</f>
        <v>28446</v>
      </c>
      <c r="S9" s="125">
        <f>ostatni_skut!S9</f>
        <v>27382.225350000001</v>
      </c>
      <c r="T9" s="337"/>
      <c r="U9" s="337"/>
    </row>
    <row r="10" spans="1:21" s="40" customFormat="1">
      <c r="A10" s="36"/>
      <c r="B10" s="37"/>
      <c r="C10" s="37"/>
      <c r="D10" s="38" t="s">
        <v>22</v>
      </c>
      <c r="E10" s="39">
        <v>8</v>
      </c>
      <c r="F10" s="429">
        <f>SKM!Q10/1000</f>
        <v>0</v>
      </c>
      <c r="G10" s="153">
        <f>SUKB!Q12/1000</f>
        <v>0</v>
      </c>
      <c r="H10" s="153">
        <f>UCT!Q10/1000</f>
        <v>0</v>
      </c>
      <c r="I10" s="153">
        <f>SPSSN!Q10/1000</f>
        <v>0</v>
      </c>
      <c r="J10" s="153">
        <f>IBA!Q10/1000</f>
        <v>0</v>
      </c>
      <c r="K10" s="153"/>
      <c r="L10" s="153">
        <f>ÚVT!Q10/1000</f>
        <v>0</v>
      </c>
      <c r="M10" s="153">
        <f>CJV!Q10/1000</f>
        <v>0</v>
      </c>
      <c r="N10" s="153">
        <f>CZS!Q10/1000</f>
        <v>0</v>
      </c>
      <c r="O10" s="145">
        <f>RMU!Q10/1000</f>
        <v>0</v>
      </c>
      <c r="P10" s="421">
        <f t="shared" si="2"/>
        <v>0</v>
      </c>
      <c r="Q10" s="58"/>
      <c r="R10" s="125">
        <f>'ostatni plan'!T10</f>
        <v>48242</v>
      </c>
      <c r="S10" s="125">
        <f>ostatni_skut!S10</f>
        <v>62774.165779999996</v>
      </c>
      <c r="T10" s="337"/>
      <c r="U10" s="337"/>
    </row>
    <row r="11" spans="1:21" s="40" customFormat="1">
      <c r="A11" s="36"/>
      <c r="B11" s="37"/>
      <c r="C11" s="37"/>
      <c r="D11" s="38" t="s">
        <v>23</v>
      </c>
      <c r="E11" s="39">
        <v>9</v>
      </c>
      <c r="F11" s="429">
        <f>SKM!Q11/1000</f>
        <v>0</v>
      </c>
      <c r="G11" s="153">
        <f>SUKB!Q13/1000</f>
        <v>0</v>
      </c>
      <c r="H11" s="153">
        <f>UCT!Q11/1000</f>
        <v>0</v>
      </c>
      <c r="I11" s="153">
        <f>SPSSN!Q11/1000</f>
        <v>0</v>
      </c>
      <c r="J11" s="153">
        <f>IBA!Q11/1000</f>
        <v>0</v>
      </c>
      <c r="K11" s="153"/>
      <c r="L11" s="153">
        <f>ÚVT!Q11/1000</f>
        <v>0</v>
      </c>
      <c r="M11" s="153">
        <f>CJV!Q11/1000</f>
        <v>0</v>
      </c>
      <c r="N11" s="153">
        <f>CZS!Q11/1000</f>
        <v>0</v>
      </c>
      <c r="O11" s="145">
        <f>RMU!Q11/1000</f>
        <v>0</v>
      </c>
      <c r="P11" s="421">
        <f t="shared" si="2"/>
        <v>0</v>
      </c>
      <c r="Q11" s="58"/>
      <c r="R11" s="125">
        <f>'ostatni plan'!T11</f>
        <v>122978</v>
      </c>
      <c r="S11" s="125">
        <f>ostatni_skut!S11</f>
        <v>125395.90783000001</v>
      </c>
      <c r="T11" s="337"/>
      <c r="U11" s="337"/>
    </row>
    <row r="12" spans="1:21" s="40" customFormat="1">
      <c r="A12" s="36"/>
      <c r="B12" s="37"/>
      <c r="C12" s="37"/>
      <c r="D12" s="38" t="s">
        <v>24</v>
      </c>
      <c r="E12" s="39">
        <v>10</v>
      </c>
      <c r="F12" s="429">
        <f>SKM!Q12/1000</f>
        <v>0</v>
      </c>
      <c r="G12" s="153">
        <f>SUKB!Q14/1000</f>
        <v>0</v>
      </c>
      <c r="H12" s="153">
        <f>UCT!Q12/1000</f>
        <v>0</v>
      </c>
      <c r="I12" s="153">
        <f>SPSSN!Q12/1000</f>
        <v>0</v>
      </c>
      <c r="J12" s="153">
        <f>IBA!Q12/1000</f>
        <v>0</v>
      </c>
      <c r="K12" s="153"/>
      <c r="L12" s="153">
        <f>ÚVT!Q12/1000</f>
        <v>0</v>
      </c>
      <c r="M12" s="153">
        <f>CJV!Q12/1000</f>
        <v>0</v>
      </c>
      <c r="N12" s="153">
        <f>CZS!Q12/1000</f>
        <v>0</v>
      </c>
      <c r="O12" s="145">
        <f>RMU!Q12/1000</f>
        <v>0</v>
      </c>
      <c r="P12" s="421">
        <f t="shared" si="2"/>
        <v>0</v>
      </c>
      <c r="Q12" s="58"/>
      <c r="R12" s="125">
        <f>'ostatni plan'!T12</f>
        <v>4988</v>
      </c>
      <c r="S12" s="125">
        <f>ostatni_skut!S12</f>
        <v>4597.0138199999992</v>
      </c>
      <c r="T12" s="337"/>
      <c r="U12" s="337"/>
    </row>
    <row r="13" spans="1:21" s="40" customFormat="1">
      <c r="A13" s="36"/>
      <c r="B13" s="37"/>
      <c r="C13" s="37"/>
      <c r="D13" s="38" t="s">
        <v>25</v>
      </c>
      <c r="E13" s="39">
        <v>11</v>
      </c>
      <c r="F13" s="429">
        <f>SKM!Q13/1000</f>
        <v>0</v>
      </c>
      <c r="G13" s="153">
        <f>SUKB!Q15/1000</f>
        <v>0</v>
      </c>
      <c r="H13" s="153">
        <f>UCT!Q13/1000</f>
        <v>0</v>
      </c>
      <c r="I13" s="153">
        <f>SPSSN!Q13/1000</f>
        <v>0</v>
      </c>
      <c r="J13" s="153">
        <f>IBA!Q13/1000</f>
        <v>0</v>
      </c>
      <c r="K13" s="153"/>
      <c r="L13" s="153">
        <f>ÚVT!Q13/1000</f>
        <v>0</v>
      </c>
      <c r="M13" s="153">
        <f>CJV!Q13/1000</f>
        <v>0</v>
      </c>
      <c r="N13" s="153">
        <f>CZS!Q13/1000</f>
        <v>0</v>
      </c>
      <c r="O13" s="145">
        <f>RMU!Q13/1000</f>
        <v>0</v>
      </c>
      <c r="P13" s="421">
        <f t="shared" si="2"/>
        <v>0</v>
      </c>
      <c r="Q13" s="58"/>
      <c r="R13" s="125">
        <f>'ostatni plan'!T13</f>
        <v>357122</v>
      </c>
      <c r="S13" s="125">
        <f>ostatni_skut!S13</f>
        <v>334464.45858999999</v>
      </c>
      <c r="T13" s="337"/>
      <c r="U13" s="337"/>
    </row>
    <row r="14" spans="1:21" s="40" customFormat="1">
      <c r="A14" s="36"/>
      <c r="B14" s="37"/>
      <c r="C14" s="37"/>
      <c r="D14" s="38" t="s">
        <v>26</v>
      </c>
      <c r="E14" s="39">
        <v>12</v>
      </c>
      <c r="F14" s="429">
        <f>SKM!Q14/1000</f>
        <v>0</v>
      </c>
      <c r="G14" s="153">
        <f>SUKB!Q16/1000</f>
        <v>0</v>
      </c>
      <c r="H14" s="153">
        <f>UCT!Q14/1000</f>
        <v>0</v>
      </c>
      <c r="I14" s="153">
        <f>SPSSN!Q14/1000</f>
        <v>0</v>
      </c>
      <c r="J14" s="153">
        <f>IBA!Q14/1000</f>
        <v>0</v>
      </c>
      <c r="K14" s="153"/>
      <c r="L14" s="153">
        <f>ÚVT!Q14/1000</f>
        <v>0</v>
      </c>
      <c r="M14" s="153">
        <f>CJV!Q14/1000</f>
        <v>0</v>
      </c>
      <c r="N14" s="153">
        <f>CZS!Q14/1000</f>
        <v>0</v>
      </c>
      <c r="O14" s="145">
        <f>RMU!Q14/1000</f>
        <v>0</v>
      </c>
      <c r="P14" s="421">
        <f t="shared" si="2"/>
        <v>0</v>
      </c>
      <c r="Q14" s="58"/>
      <c r="R14" s="125">
        <f>'ostatni plan'!T14</f>
        <v>102279</v>
      </c>
      <c r="S14" s="125">
        <f>ostatni_skut!S14</f>
        <v>109887.19607000001</v>
      </c>
      <c r="T14" s="337"/>
      <c r="U14" s="337"/>
    </row>
    <row r="15" spans="1:21" s="40" customFormat="1">
      <c r="A15" s="36"/>
      <c r="B15" s="37"/>
      <c r="C15" s="38"/>
      <c r="D15" s="38" t="s">
        <v>27</v>
      </c>
      <c r="E15" s="39">
        <v>13</v>
      </c>
      <c r="F15" s="429">
        <f>SKM!Q15/1000</f>
        <v>0</v>
      </c>
      <c r="G15" s="153">
        <f>SUKB!Q17/1000</f>
        <v>0</v>
      </c>
      <c r="H15" s="153">
        <f>UCT!Q15/1000</f>
        <v>0</v>
      </c>
      <c r="I15" s="153">
        <f>SPSSN!Q15/1000</f>
        <v>0</v>
      </c>
      <c r="J15" s="153">
        <f>IBA!Q15/1000</f>
        <v>0</v>
      </c>
      <c r="K15" s="153"/>
      <c r="L15" s="153">
        <f>ÚVT!Q15/1000</f>
        <v>0</v>
      </c>
      <c r="M15" s="153">
        <f>CJV!Q15/1000</f>
        <v>0</v>
      </c>
      <c r="N15" s="153">
        <f>CZS!Q15/1000</f>
        <v>0</v>
      </c>
      <c r="O15" s="145">
        <f>RMU!Q15/1000</f>
        <v>0</v>
      </c>
      <c r="P15" s="421">
        <f t="shared" si="2"/>
        <v>0</v>
      </c>
      <c r="Q15" s="58"/>
      <c r="R15" s="125">
        <f>'ostatni plan'!T15</f>
        <v>78488</v>
      </c>
      <c r="S15" s="125">
        <f>ostatni_skut!S15</f>
        <v>55849.157659999983</v>
      </c>
      <c r="T15" s="337"/>
      <c r="U15" s="337"/>
    </row>
    <row r="16" spans="1:21" s="14" customFormat="1">
      <c r="A16" s="11"/>
      <c r="B16" s="18" t="s">
        <v>28</v>
      </c>
      <c r="C16" s="16"/>
      <c r="D16" s="16"/>
      <c r="E16" s="17">
        <v>14</v>
      </c>
      <c r="F16" s="431">
        <f>SKM!Q16/1000</f>
        <v>0</v>
      </c>
      <c r="G16" s="114">
        <f>SUKB!Q18/1000</f>
        <v>0</v>
      </c>
      <c r="H16" s="114">
        <f>UCT!Q16/1000</f>
        <v>0</v>
      </c>
      <c r="I16" s="114">
        <f>SPSSN!Q16/1000</f>
        <v>0</v>
      </c>
      <c r="J16" s="114">
        <f>IBA!Q16/1000</f>
        <v>0</v>
      </c>
      <c r="K16" s="114"/>
      <c r="L16" s="114">
        <f>ÚVT!Q16/1000</f>
        <v>0</v>
      </c>
      <c r="M16" s="114">
        <f>CJV!Q16/1000</f>
        <v>0</v>
      </c>
      <c r="N16" s="114">
        <f>CZS!Q16/1000</f>
        <v>0</v>
      </c>
      <c r="O16" s="146">
        <f>RMU!Q16/1000</f>
        <v>0</v>
      </c>
      <c r="P16" s="422">
        <f t="shared" si="2"/>
        <v>0</v>
      </c>
      <c r="Q16" s="113"/>
      <c r="R16" s="125">
        <f>'ostatni plan'!T16</f>
        <v>0</v>
      </c>
      <c r="S16" s="125">
        <f>ostatni_skut!S16</f>
        <v>0</v>
      </c>
      <c r="T16" s="336"/>
      <c r="U16" s="336"/>
    </row>
    <row r="17" spans="1:21" s="14" customFormat="1">
      <c r="A17" s="11"/>
      <c r="B17" s="18" t="s">
        <v>30</v>
      </c>
      <c r="C17" s="16"/>
      <c r="D17" s="16"/>
      <c r="E17" s="17">
        <v>15</v>
      </c>
      <c r="F17" s="431">
        <f>SKM!Q17/1000</f>
        <v>0</v>
      </c>
      <c r="G17" s="114">
        <f>SUKB!Q19/1000</f>
        <v>0</v>
      </c>
      <c r="H17" s="114">
        <f>UCT!Q17/1000</f>
        <v>0</v>
      </c>
      <c r="I17" s="114">
        <f>SPSSN!Q17/1000</f>
        <v>0</v>
      </c>
      <c r="J17" s="114">
        <f>IBA!Q17/1000</f>
        <v>0</v>
      </c>
      <c r="K17" s="114"/>
      <c r="L17" s="114">
        <f>ÚVT!Q17/1000</f>
        <v>0</v>
      </c>
      <c r="M17" s="114">
        <f>CJV!Q17/1000</f>
        <v>0</v>
      </c>
      <c r="N17" s="114">
        <f>CZS!Q17/1000</f>
        <v>0</v>
      </c>
      <c r="O17" s="146">
        <f>RMU!Q17/1000</f>
        <v>0</v>
      </c>
      <c r="P17" s="422">
        <f t="shared" si="2"/>
        <v>0</v>
      </c>
      <c r="Q17" s="113"/>
      <c r="R17" s="125">
        <f>'ostatni plan'!T17</f>
        <v>38510</v>
      </c>
      <c r="S17" s="125">
        <f>ostatni_skut!S17</f>
        <v>39981.767180000003</v>
      </c>
      <c r="T17" s="336"/>
      <c r="U17" s="336"/>
    </row>
    <row r="18" spans="1:21" s="14" customFormat="1">
      <c r="A18" s="11"/>
      <c r="B18" s="19" t="s">
        <v>32</v>
      </c>
      <c r="C18" s="20"/>
      <c r="D18" s="20"/>
      <c r="E18" s="21">
        <v>16</v>
      </c>
      <c r="F18" s="431">
        <f>SKM!Q18/1000</f>
        <v>0</v>
      </c>
      <c r="G18" s="114">
        <f>SUKB!Q20/1000</f>
        <v>0</v>
      </c>
      <c r="H18" s="114">
        <f>UCT!Q18/1000</f>
        <v>0</v>
      </c>
      <c r="I18" s="114">
        <f>SPSSN!Q18/1000</f>
        <v>0</v>
      </c>
      <c r="J18" s="114">
        <f>IBA!Q18/1000</f>
        <v>0</v>
      </c>
      <c r="K18" s="114"/>
      <c r="L18" s="114">
        <f>ÚVT!Q18/1000</f>
        <v>0</v>
      </c>
      <c r="M18" s="114">
        <f>CJV!Q18/1000</f>
        <v>0</v>
      </c>
      <c r="N18" s="114">
        <f>CZS!Q18/1000</f>
        <v>0</v>
      </c>
      <c r="O18" s="146">
        <f>RMU!Q18/1000</f>
        <v>0</v>
      </c>
      <c r="P18" s="422">
        <f t="shared" si="2"/>
        <v>0</v>
      </c>
      <c r="Q18" s="113"/>
      <c r="R18" s="125">
        <f>'ostatni plan'!T18</f>
        <v>76930</v>
      </c>
      <c r="S18" s="125">
        <f>ostatni_skut!S18</f>
        <v>60953.51</v>
      </c>
      <c r="T18" s="336"/>
      <c r="U18" s="336"/>
    </row>
    <row r="19" spans="1:21" s="14" customFormat="1">
      <c r="A19" s="11"/>
      <c r="B19" s="19" t="s">
        <v>34</v>
      </c>
      <c r="C19" s="20"/>
      <c r="D19" s="20"/>
      <c r="E19" s="21">
        <v>17</v>
      </c>
      <c r="F19" s="431">
        <f>SKM!Q19/1000</f>
        <v>0</v>
      </c>
      <c r="G19" s="114">
        <f>SUKB!Q21/1000</f>
        <v>0</v>
      </c>
      <c r="H19" s="114">
        <f>UCT!Q19/1000</f>
        <v>0</v>
      </c>
      <c r="I19" s="114">
        <f>SPSSN!Q19/1000</f>
        <v>0</v>
      </c>
      <c r="J19" s="114">
        <f>IBA!Q19/1000</f>
        <v>0</v>
      </c>
      <c r="K19" s="114"/>
      <c r="L19" s="114">
        <f>ÚVT!Q19/1000</f>
        <v>0</v>
      </c>
      <c r="M19" s="114">
        <f>CJV!Q19/1000</f>
        <v>0</v>
      </c>
      <c r="N19" s="114">
        <f>CZS!Q19/1000</f>
        <v>0</v>
      </c>
      <c r="O19" s="146">
        <f>RMU!Q19/1000</f>
        <v>0</v>
      </c>
      <c r="P19" s="422">
        <f t="shared" si="2"/>
        <v>0</v>
      </c>
      <c r="Q19" s="113"/>
      <c r="R19" s="125">
        <f>'ostatni plan'!T19</f>
        <v>0</v>
      </c>
      <c r="S19" s="125">
        <f>ostatni_skut!S19</f>
        <v>0</v>
      </c>
      <c r="T19" s="336"/>
      <c r="U19" s="336"/>
    </row>
    <row r="20" spans="1:21" s="14" customFormat="1">
      <c r="A20" s="11"/>
      <c r="B20" s="19" t="s">
        <v>36</v>
      </c>
      <c r="C20" s="19"/>
      <c r="D20" s="19"/>
      <c r="E20" s="21">
        <v>18</v>
      </c>
      <c r="F20" s="431">
        <f>SKM!Q20/1000</f>
        <v>0</v>
      </c>
      <c r="G20" s="114">
        <f>SUKB!Q22/1000</f>
        <v>0</v>
      </c>
      <c r="H20" s="114">
        <f>UCT!Q20/1000</f>
        <v>0</v>
      </c>
      <c r="I20" s="114">
        <f>SPSSN!Q20/1000</f>
        <v>0</v>
      </c>
      <c r="J20" s="114">
        <f>IBA!Q20/1000</f>
        <v>0</v>
      </c>
      <c r="K20" s="114"/>
      <c r="L20" s="114">
        <f>ÚVT!Q20/1000</f>
        <v>0</v>
      </c>
      <c r="M20" s="114">
        <f>CJV!Q20/1000</f>
        <v>0</v>
      </c>
      <c r="N20" s="114">
        <f>CZS!Q20/1000</f>
        <v>0</v>
      </c>
      <c r="O20" s="146">
        <f>RMU!Q20/1000</f>
        <v>0</v>
      </c>
      <c r="P20" s="422">
        <f t="shared" si="2"/>
        <v>0</v>
      </c>
      <c r="Q20" s="113"/>
      <c r="R20" s="125">
        <f>'ostatni plan'!T20</f>
        <v>10624</v>
      </c>
      <c r="S20" s="125">
        <f>ostatni_skut!S20</f>
        <v>8494.1703799999996</v>
      </c>
      <c r="T20" s="336"/>
      <c r="U20" s="336"/>
    </row>
    <row r="21" spans="1:21" s="14" customFormat="1">
      <c r="A21" s="11"/>
      <c r="B21" s="19" t="s">
        <v>38</v>
      </c>
      <c r="C21" s="19"/>
      <c r="D21" s="19"/>
      <c r="E21" s="21">
        <v>19</v>
      </c>
      <c r="F21" s="431">
        <f>SKM!Q21/1000</f>
        <v>0</v>
      </c>
      <c r="G21" s="114">
        <f>SUKB!Q23/1000</f>
        <v>0</v>
      </c>
      <c r="H21" s="114">
        <f>UCT!Q21/1000</f>
        <v>0</v>
      </c>
      <c r="I21" s="114">
        <f>SPSSN!Q21/1000</f>
        <v>0</v>
      </c>
      <c r="J21" s="114">
        <f>IBA!Q21/1000</f>
        <v>0</v>
      </c>
      <c r="K21" s="114"/>
      <c r="L21" s="114">
        <f>ÚVT!Q21/1000</f>
        <v>0</v>
      </c>
      <c r="M21" s="114">
        <f>CJV!Q21/1000</f>
        <v>0</v>
      </c>
      <c r="N21" s="114">
        <f>CZS!Q21/1000</f>
        <v>0</v>
      </c>
      <c r="O21" s="146">
        <f>RMU!Q21/1000</f>
        <v>0</v>
      </c>
      <c r="P21" s="422">
        <f t="shared" si="2"/>
        <v>0</v>
      </c>
      <c r="Q21" s="113"/>
      <c r="R21" s="125">
        <f>'ostatni plan'!T21</f>
        <v>238466</v>
      </c>
      <c r="S21" s="125">
        <f>ostatni_skut!S21</f>
        <v>207054.28657</v>
      </c>
      <c r="T21" s="336"/>
      <c r="U21" s="336"/>
    </row>
    <row r="22" spans="1:21" s="14" customFormat="1">
      <c r="A22" s="11"/>
      <c r="B22" s="19" t="s">
        <v>40</v>
      </c>
      <c r="C22" s="19"/>
      <c r="D22" s="19"/>
      <c r="E22" s="21">
        <v>20</v>
      </c>
      <c r="F22" s="431">
        <f>SKM!Q22/1000</f>
        <v>0</v>
      </c>
      <c r="G22" s="114">
        <f>SUKB!Q24/1000</f>
        <v>0</v>
      </c>
      <c r="H22" s="114">
        <f>UCT!Q22/1000</f>
        <v>0</v>
      </c>
      <c r="I22" s="114">
        <f>SPSSN!Q22/1000</f>
        <v>0</v>
      </c>
      <c r="J22" s="114">
        <f>IBA!Q22/1000</f>
        <v>0</v>
      </c>
      <c r="K22" s="114"/>
      <c r="L22" s="114">
        <f>ÚVT!Q22/1000</f>
        <v>0</v>
      </c>
      <c r="M22" s="114">
        <f>CJV!Q22/1000</f>
        <v>0</v>
      </c>
      <c r="N22" s="114">
        <f>CZS!Q22/1000</f>
        <v>0</v>
      </c>
      <c r="O22" s="146">
        <f>RMU!Q22/1000</f>
        <v>0</v>
      </c>
      <c r="P22" s="422">
        <f t="shared" si="2"/>
        <v>0</v>
      </c>
      <c r="Q22" s="113"/>
      <c r="R22" s="125">
        <f>'ostatni plan'!T22</f>
        <v>97140</v>
      </c>
      <c r="S22" s="125">
        <f>ostatni_skut!S22</f>
        <v>241785.19592999999</v>
      </c>
      <c r="T22" s="336"/>
      <c r="U22" s="336"/>
    </row>
    <row r="23" spans="1:21" s="14" customFormat="1">
      <c r="A23" s="11"/>
      <c r="B23" s="19" t="s">
        <v>42</v>
      </c>
      <c r="C23" s="19"/>
      <c r="D23" s="19"/>
      <c r="E23" s="21">
        <v>21</v>
      </c>
      <c r="F23" s="431">
        <f>SKM!Q23/1000</f>
        <v>0</v>
      </c>
      <c r="G23" s="114">
        <f>SUKB!Q25/1000</f>
        <v>0</v>
      </c>
      <c r="H23" s="114">
        <f>UCT!Q23/1000</f>
        <v>0</v>
      </c>
      <c r="I23" s="114">
        <f>SPSSN!Q23/1000</f>
        <v>0</v>
      </c>
      <c r="J23" s="114">
        <f>IBA!Q23/1000</f>
        <v>0</v>
      </c>
      <c r="K23" s="114"/>
      <c r="L23" s="114">
        <f>ÚVT!Q23/1000</f>
        <v>0</v>
      </c>
      <c r="M23" s="114">
        <f>CJV!Q23/1000</f>
        <v>0</v>
      </c>
      <c r="N23" s="114">
        <f>CZS!Q23/1000</f>
        <v>0</v>
      </c>
      <c r="O23" s="146">
        <f>RMU!Q23/1000</f>
        <v>0</v>
      </c>
      <c r="P23" s="422">
        <f t="shared" si="2"/>
        <v>0</v>
      </c>
      <c r="Q23" s="113"/>
      <c r="R23" s="125">
        <f>'ostatni plan'!T23</f>
        <v>0</v>
      </c>
      <c r="S23" s="125">
        <f>ostatni_skut!S23</f>
        <v>1361.6635100000001</v>
      </c>
      <c r="T23" s="336"/>
      <c r="U23" s="336"/>
    </row>
    <row r="24" spans="1:21" s="14" customFormat="1">
      <c r="A24" s="11"/>
      <c r="B24" s="19" t="s">
        <v>43</v>
      </c>
      <c r="C24" s="19"/>
      <c r="D24" s="19"/>
      <c r="E24" s="21">
        <v>22</v>
      </c>
      <c r="F24" s="431">
        <f>SKM!Q24/1000</f>
        <v>0</v>
      </c>
      <c r="G24" s="114">
        <f>SUKB!Q26/1000</f>
        <v>0</v>
      </c>
      <c r="H24" s="114">
        <f>UCT!Q24/1000</f>
        <v>0</v>
      </c>
      <c r="I24" s="114">
        <f>SPSSN!Q24/1000</f>
        <v>0</v>
      </c>
      <c r="J24" s="114">
        <f>IBA!Q24/1000</f>
        <v>0</v>
      </c>
      <c r="K24" s="114"/>
      <c r="L24" s="114">
        <f>ÚVT!Q24/1000</f>
        <v>0</v>
      </c>
      <c r="M24" s="114">
        <f>CJV!Q24/1000</f>
        <v>0</v>
      </c>
      <c r="N24" s="114">
        <f>CZS!Q24/1000</f>
        <v>0</v>
      </c>
      <c r="O24" s="146">
        <f>RMU!Q24/1000</f>
        <v>0</v>
      </c>
      <c r="P24" s="422">
        <f t="shared" si="2"/>
        <v>0</v>
      </c>
      <c r="Q24" s="113"/>
      <c r="R24" s="125">
        <f>'ostatni plan'!T24</f>
        <v>77780</v>
      </c>
      <c r="S24" s="125">
        <f>ostatni_skut!S24</f>
        <v>89933.550429999988</v>
      </c>
      <c r="T24" s="336"/>
      <c r="U24" s="336"/>
    </row>
    <row r="25" spans="1:21" s="14" customFormat="1">
      <c r="A25" s="11"/>
      <c r="B25" s="19" t="s">
        <v>161</v>
      </c>
      <c r="C25" s="19"/>
      <c r="D25" s="19"/>
      <c r="E25" s="21">
        <v>23</v>
      </c>
      <c r="F25" s="431">
        <f>SKM!Q25/1000</f>
        <v>0</v>
      </c>
      <c r="G25" s="114">
        <f>SUKB!Q27/1000</f>
        <v>0</v>
      </c>
      <c r="H25" s="114">
        <f>UCT!Q25/1000</f>
        <v>0</v>
      </c>
      <c r="I25" s="114">
        <f>SPSSN!Q25/1000</f>
        <v>0</v>
      </c>
      <c r="J25" s="114">
        <f>IBA!Q25/1000</f>
        <v>0</v>
      </c>
      <c r="K25" s="114"/>
      <c r="L25" s="114">
        <f>ÚVT!Q25/1000</f>
        <v>0</v>
      </c>
      <c r="M25" s="114">
        <f>CJV!Q25/1000</f>
        <v>0</v>
      </c>
      <c r="N25" s="114">
        <f>CZS!Q25/1000</f>
        <v>0</v>
      </c>
      <c r="O25" s="146">
        <f>RMU!Q25/1000</f>
        <v>0</v>
      </c>
      <c r="P25" s="422">
        <f t="shared" si="2"/>
        <v>0</v>
      </c>
      <c r="Q25" s="113"/>
      <c r="R25" s="125">
        <f>'ostatni plan'!T25</f>
        <v>243365</v>
      </c>
      <c r="S25" s="125">
        <f>ostatni_skut!S25</f>
        <v>219018.61048</v>
      </c>
      <c r="T25" s="336"/>
      <c r="U25" s="336"/>
    </row>
    <row r="26" spans="1:21" s="14" customFormat="1">
      <c r="A26" s="11"/>
      <c r="B26" s="19" t="s">
        <v>45</v>
      </c>
      <c r="C26" s="19"/>
      <c r="D26" s="19"/>
      <c r="E26" s="21">
        <v>24</v>
      </c>
      <c r="F26" s="431">
        <f>SKM!Q26/1000</f>
        <v>0</v>
      </c>
      <c r="G26" s="114">
        <f>SUKB!Q28/1000</f>
        <v>0</v>
      </c>
      <c r="H26" s="114">
        <f>UCT!Q26/1000</f>
        <v>0</v>
      </c>
      <c r="I26" s="114">
        <f>SPSSN!Q26/1000</f>
        <v>0</v>
      </c>
      <c r="J26" s="114">
        <f>IBA!Q26/1000</f>
        <v>0</v>
      </c>
      <c r="K26" s="114"/>
      <c r="L26" s="114">
        <f>ÚVT!Q26/1000</f>
        <v>0</v>
      </c>
      <c r="M26" s="114">
        <f>CJV!Q26/1000</f>
        <v>0</v>
      </c>
      <c r="N26" s="114">
        <f>CZS!Q26/1000</f>
        <v>0</v>
      </c>
      <c r="O26" s="146">
        <f>RMU!Q26/1000</f>
        <v>0</v>
      </c>
      <c r="P26" s="422">
        <f t="shared" si="2"/>
        <v>0</v>
      </c>
      <c r="Q26" s="113"/>
      <c r="R26" s="125">
        <f>'ostatni plan'!T26</f>
        <v>20686</v>
      </c>
      <c r="S26" s="125">
        <f>ostatni_skut!S26</f>
        <v>20645.428169999999</v>
      </c>
      <c r="T26" s="336"/>
      <c r="U26" s="336"/>
    </row>
    <row r="27" spans="1:21" s="14" customFormat="1" ht="14" thickBot="1">
      <c r="A27" s="11"/>
      <c r="B27" s="18" t="s">
        <v>47</v>
      </c>
      <c r="C27" s="18"/>
      <c r="D27" s="18"/>
      <c r="E27" s="17">
        <v>25</v>
      </c>
      <c r="F27" s="431">
        <f>SKM!Q27/1000</f>
        <v>0</v>
      </c>
      <c r="G27" s="114">
        <f>SUKB!Q29/1000</f>
        <v>0</v>
      </c>
      <c r="H27" s="114">
        <f>UCT!Q27/1000</f>
        <v>0</v>
      </c>
      <c r="I27" s="114">
        <f>SPSSN!Q27/1000</f>
        <v>0</v>
      </c>
      <c r="J27" s="114">
        <f>IBA!Q27/1000</f>
        <v>0</v>
      </c>
      <c r="K27" s="114"/>
      <c r="L27" s="114">
        <f>ÚVT!Q27/1000</f>
        <v>0</v>
      </c>
      <c r="M27" s="114">
        <f>CJV!Q27/1000</f>
        <v>0</v>
      </c>
      <c r="N27" s="114">
        <f>CZS!Q27/1000</f>
        <v>0</v>
      </c>
      <c r="O27" s="146">
        <f>RMU!Q27/1000</f>
        <v>0</v>
      </c>
      <c r="P27" s="422">
        <f t="shared" si="2"/>
        <v>0</v>
      </c>
      <c r="Q27" s="113"/>
      <c r="R27" s="125">
        <f>'ostatni plan'!T27</f>
        <v>80238</v>
      </c>
      <c r="S27" s="125">
        <f>ostatni_skut!S27</f>
        <v>82132.251469999988</v>
      </c>
      <c r="T27" s="336"/>
      <c r="U27" s="336"/>
    </row>
    <row r="28" spans="1:21" ht="14" thickBot="1">
      <c r="A28" s="22" t="s">
        <v>49</v>
      </c>
      <c r="B28" s="23"/>
      <c r="C28" s="23"/>
      <c r="D28" s="23"/>
      <c r="E28" s="10">
        <v>26</v>
      </c>
      <c r="F28" s="154">
        <f t="shared" ref="F28:S28" si="3">SUM(F29:F45)</f>
        <v>0</v>
      </c>
      <c r="G28" s="154">
        <f t="shared" si="3"/>
        <v>0</v>
      </c>
      <c r="H28" s="154">
        <f t="shared" si="3"/>
        <v>0</v>
      </c>
      <c r="I28" s="154">
        <f t="shared" si="3"/>
        <v>0</v>
      </c>
      <c r="J28" s="154">
        <f t="shared" si="3"/>
        <v>0</v>
      </c>
      <c r="K28" s="154">
        <f t="shared" si="3"/>
        <v>0</v>
      </c>
      <c r="L28" s="154">
        <f t="shared" si="3"/>
        <v>0</v>
      </c>
      <c r="M28" s="154">
        <f t="shared" si="3"/>
        <v>0</v>
      </c>
      <c r="N28" s="154">
        <f t="shared" si="3"/>
        <v>0</v>
      </c>
      <c r="O28" s="154">
        <f t="shared" si="3"/>
        <v>0</v>
      </c>
      <c r="P28" s="133">
        <f t="shared" si="3"/>
        <v>0</v>
      </c>
      <c r="Q28" s="133">
        <f t="shared" si="3"/>
        <v>0</v>
      </c>
      <c r="R28" s="53">
        <f t="shared" si="3"/>
        <v>2040933</v>
      </c>
      <c r="S28" s="53">
        <f t="shared" si="3"/>
        <v>2187595.5268700002</v>
      </c>
    </row>
    <row r="29" spans="1:21" s="14" customFormat="1">
      <c r="A29" s="11" t="s">
        <v>14</v>
      </c>
      <c r="B29" s="16" t="s">
        <v>50</v>
      </c>
      <c r="C29" s="16"/>
      <c r="D29" s="16"/>
      <c r="E29" s="129">
        <v>27</v>
      </c>
      <c r="F29" s="431">
        <f>SKM!Q29/1000</f>
        <v>0</v>
      </c>
      <c r="G29" s="114">
        <f>SUKB!Q31/1000</f>
        <v>0</v>
      </c>
      <c r="H29" s="114">
        <f>UCT!Q29/1000</f>
        <v>0</v>
      </c>
      <c r="I29" s="114">
        <f>SPSSN!Q29/1000</f>
        <v>0</v>
      </c>
      <c r="J29" s="114">
        <f>IBA!Q29/1000</f>
        <v>0</v>
      </c>
      <c r="K29" s="114"/>
      <c r="L29" s="114">
        <f>ÚVT!Q29/1000</f>
        <v>0</v>
      </c>
      <c r="M29" s="114">
        <f>CJV!Q29/1000</f>
        <v>0</v>
      </c>
      <c r="N29" s="114">
        <f>CZS!Q29/1000</f>
        <v>0</v>
      </c>
      <c r="O29" s="146">
        <f>RMU!Q29/1000</f>
        <v>0</v>
      </c>
      <c r="P29" s="422">
        <f t="shared" ref="P29:P45" si="4">SUM(F29:O29)</f>
        <v>0</v>
      </c>
      <c r="Q29" s="236"/>
      <c r="R29" s="71">
        <f>'ostatni plan'!T29</f>
        <v>300593</v>
      </c>
      <c r="S29" s="71">
        <f>ostatni_skut!S29</f>
        <v>327600.71000000002</v>
      </c>
      <c r="T29" s="336"/>
      <c r="U29" s="336"/>
    </row>
    <row r="30" spans="1:21" s="14" customFormat="1">
      <c r="A30" s="11"/>
      <c r="B30" s="18" t="s">
        <v>28</v>
      </c>
      <c r="C30" s="18"/>
      <c r="D30" s="18"/>
      <c r="E30" s="129">
        <v>28</v>
      </c>
      <c r="F30" s="431">
        <f>SKM!Q30/1000</f>
        <v>0</v>
      </c>
      <c r="G30" s="114">
        <f>SUKB!Q32/1000</f>
        <v>0</v>
      </c>
      <c r="H30" s="114">
        <f>UCT!Q30/1000</f>
        <v>0</v>
      </c>
      <c r="I30" s="114">
        <f>SPSSN!Q30/1000</f>
        <v>0</v>
      </c>
      <c r="J30" s="114">
        <f>IBA!Q30/1000</f>
        <v>0</v>
      </c>
      <c r="K30" s="114"/>
      <c r="L30" s="114">
        <f>ÚVT!Q30/1000</f>
        <v>0</v>
      </c>
      <c r="M30" s="114">
        <f>CJV!Q30/1000</f>
        <v>0</v>
      </c>
      <c r="N30" s="114">
        <f>CZS!Q30/1000</f>
        <v>0</v>
      </c>
      <c r="O30" s="146">
        <f>RMU!Q30/1000</f>
        <v>0</v>
      </c>
      <c r="P30" s="422">
        <f t="shared" si="4"/>
        <v>0</v>
      </c>
      <c r="Q30" s="238"/>
      <c r="R30" s="71">
        <f>'ostatni plan'!T30</f>
        <v>0</v>
      </c>
      <c r="S30" s="71">
        <f>ostatni_skut!S30</f>
        <v>0</v>
      </c>
      <c r="T30" s="336"/>
      <c r="U30" s="336"/>
    </row>
    <row r="31" spans="1:21" s="14" customFormat="1">
      <c r="A31" s="11"/>
      <c r="B31" s="18" t="s">
        <v>30</v>
      </c>
      <c r="C31" s="18"/>
      <c r="D31" s="18"/>
      <c r="E31" s="129">
        <v>29</v>
      </c>
      <c r="F31" s="431">
        <f>SKM!Q31/1000</f>
        <v>0</v>
      </c>
      <c r="G31" s="114">
        <f>SUKB!Q33/1000</f>
        <v>0</v>
      </c>
      <c r="H31" s="114">
        <f>UCT!Q31/1000</f>
        <v>0</v>
      </c>
      <c r="I31" s="114">
        <f>SPSSN!Q31/1000</f>
        <v>0</v>
      </c>
      <c r="J31" s="114">
        <f>IBA!Q31/1000</f>
        <v>0</v>
      </c>
      <c r="K31" s="114"/>
      <c r="L31" s="114">
        <f>ÚVT!Q31/1000</f>
        <v>0</v>
      </c>
      <c r="M31" s="114">
        <f>CJV!Q31/1000</f>
        <v>0</v>
      </c>
      <c r="N31" s="114">
        <f>CZS!Q31/1000</f>
        <v>0</v>
      </c>
      <c r="O31" s="146">
        <f>RMU!Q31/1000</f>
        <v>0</v>
      </c>
      <c r="P31" s="422">
        <f t="shared" si="4"/>
        <v>0</v>
      </c>
      <c r="Q31" s="238"/>
      <c r="R31" s="71">
        <f>'ostatni plan'!T31</f>
        <v>38510</v>
      </c>
      <c r="S31" s="71">
        <f>ostatni_skut!S31</f>
        <v>39981.767180000003</v>
      </c>
      <c r="T31" s="336"/>
      <c r="U31" s="336"/>
    </row>
    <row r="32" spans="1:21" s="14" customFormat="1">
      <c r="A32" s="11"/>
      <c r="B32" s="19" t="s">
        <v>32</v>
      </c>
      <c r="C32" s="20"/>
      <c r="D32" s="20"/>
      <c r="E32" s="130">
        <v>30</v>
      </c>
      <c r="F32" s="431">
        <f>SKM!Q32/1000</f>
        <v>0</v>
      </c>
      <c r="G32" s="114">
        <f>SUKB!Q34/1000</f>
        <v>0</v>
      </c>
      <c r="H32" s="114">
        <f>UCT!Q32/1000</f>
        <v>0</v>
      </c>
      <c r="I32" s="114">
        <f>SPSSN!Q32/1000</f>
        <v>0</v>
      </c>
      <c r="J32" s="114">
        <f>IBA!Q32/1000</f>
        <v>0</v>
      </c>
      <c r="K32" s="114"/>
      <c r="L32" s="114">
        <f>ÚVT!Q32/1000</f>
        <v>0</v>
      </c>
      <c r="M32" s="114">
        <f>CJV!Q32/1000</f>
        <v>0</v>
      </c>
      <c r="N32" s="114">
        <f>CZS!Q32/1000</f>
        <v>0</v>
      </c>
      <c r="O32" s="146">
        <f>RMU!Q32/1000</f>
        <v>0</v>
      </c>
      <c r="P32" s="422">
        <f t="shared" si="4"/>
        <v>0</v>
      </c>
      <c r="Q32" s="238"/>
      <c r="R32" s="71">
        <f>'ostatni plan'!T32</f>
        <v>76930</v>
      </c>
      <c r="S32" s="71">
        <f>ostatni_skut!S32</f>
        <v>60953.51</v>
      </c>
      <c r="T32" s="334">
        <f>ostatni!Q32/1000</f>
        <v>0</v>
      </c>
      <c r="U32" s="334">
        <f>ostatni!R32</f>
        <v>60953.51</v>
      </c>
    </row>
    <row r="33" spans="1:21" s="14" customFormat="1">
      <c r="A33" s="11"/>
      <c r="B33" s="19" t="s">
        <v>34</v>
      </c>
      <c r="C33" s="19"/>
      <c r="D33" s="19"/>
      <c r="E33" s="130">
        <v>31</v>
      </c>
      <c r="F33" s="431">
        <f>SKM!Q33/1000</f>
        <v>0</v>
      </c>
      <c r="G33" s="114">
        <f>SUKB!Q35/1000</f>
        <v>0</v>
      </c>
      <c r="H33" s="114">
        <f>UCT!Q33/1000</f>
        <v>0</v>
      </c>
      <c r="I33" s="114">
        <f>SPSSN!Q33/1000</f>
        <v>0</v>
      </c>
      <c r="J33" s="114">
        <f>IBA!Q33/1000</f>
        <v>0</v>
      </c>
      <c r="K33" s="114"/>
      <c r="L33" s="114">
        <f>ÚVT!Q33/1000</f>
        <v>0</v>
      </c>
      <c r="M33" s="114">
        <f>CJV!Q33/1000</f>
        <v>0</v>
      </c>
      <c r="N33" s="114">
        <f>CZS!Q33/1000</f>
        <v>0</v>
      </c>
      <c r="O33" s="146">
        <f>RMU!Q33/1000</f>
        <v>0</v>
      </c>
      <c r="P33" s="422">
        <f t="shared" si="4"/>
        <v>0</v>
      </c>
      <c r="Q33" s="238"/>
      <c r="R33" s="71">
        <f>'ostatni plan'!T33</f>
        <v>0</v>
      </c>
      <c r="S33" s="71">
        <f>ostatni_skut!S33</f>
        <v>0</v>
      </c>
      <c r="T33" s="336"/>
      <c r="U33" s="336"/>
    </row>
    <row r="34" spans="1:21" s="14" customFormat="1">
      <c r="A34" s="11"/>
      <c r="B34" s="19" t="s">
        <v>52</v>
      </c>
      <c r="C34" s="19"/>
      <c r="D34" s="19"/>
      <c r="E34" s="130">
        <v>32</v>
      </c>
      <c r="F34" s="431">
        <f>SKM!Q34/1000</f>
        <v>0</v>
      </c>
      <c r="G34" s="114">
        <f>SUKB!Q36/1000</f>
        <v>0</v>
      </c>
      <c r="H34" s="114">
        <f>UCT!Q34/1000</f>
        <v>0</v>
      </c>
      <c r="I34" s="114">
        <f>SPSSN!Q34/1000</f>
        <v>0</v>
      </c>
      <c r="J34" s="114">
        <f>IBA!Q34/1000</f>
        <v>0</v>
      </c>
      <c r="K34" s="114"/>
      <c r="L34" s="114">
        <f>ÚVT!Q34/1000</f>
        <v>0</v>
      </c>
      <c r="M34" s="114">
        <f>CJV!Q34/1000</f>
        <v>0</v>
      </c>
      <c r="N34" s="114">
        <f>CZS!Q34/1000</f>
        <v>0</v>
      </c>
      <c r="O34" s="146">
        <f>RMU!Q34/1000</f>
        <v>0</v>
      </c>
      <c r="P34" s="422">
        <f t="shared" si="4"/>
        <v>0</v>
      </c>
      <c r="Q34" s="238"/>
      <c r="R34" s="71">
        <f>'ostatni plan'!T34</f>
        <v>128519</v>
      </c>
      <c r="S34" s="71">
        <f>ostatni_skut!S34</f>
        <v>137632.86499999999</v>
      </c>
      <c r="T34" s="336"/>
      <c r="U34" s="336"/>
    </row>
    <row r="35" spans="1:21" s="14" customFormat="1">
      <c r="A35" s="11"/>
      <c r="B35" s="19" t="s">
        <v>36</v>
      </c>
      <c r="C35" s="19"/>
      <c r="D35" s="19"/>
      <c r="E35" s="130">
        <v>33</v>
      </c>
      <c r="F35" s="431">
        <f>SKM!Q35/1000</f>
        <v>0</v>
      </c>
      <c r="G35" s="114">
        <f>SUKB!Q37/1000</f>
        <v>0</v>
      </c>
      <c r="H35" s="114">
        <f>UCT!Q35/1000</f>
        <v>0</v>
      </c>
      <c r="I35" s="114">
        <f>SPSSN!Q35/1000</f>
        <v>0</v>
      </c>
      <c r="J35" s="114">
        <f>IBA!Q35/1000</f>
        <v>0</v>
      </c>
      <c r="K35" s="114"/>
      <c r="L35" s="114">
        <f>ÚVT!Q35/1000</f>
        <v>0</v>
      </c>
      <c r="M35" s="114">
        <f>CJV!Q35/1000</f>
        <v>0</v>
      </c>
      <c r="N35" s="114">
        <f>CZS!Q35/1000</f>
        <v>0</v>
      </c>
      <c r="O35" s="146">
        <f>RMU!Q35/1000</f>
        <v>0</v>
      </c>
      <c r="P35" s="422">
        <f t="shared" si="4"/>
        <v>0</v>
      </c>
      <c r="Q35" s="238"/>
      <c r="R35" s="71">
        <f>'ostatni plan'!T35</f>
        <v>10624</v>
      </c>
      <c r="S35" s="71">
        <f>ostatni_skut!S35</f>
        <v>8494.1703799999996</v>
      </c>
      <c r="T35" s="336"/>
      <c r="U35" s="336"/>
    </row>
    <row r="36" spans="1:21" s="14" customFormat="1">
      <c r="A36" s="11"/>
      <c r="B36" s="19" t="s">
        <v>38</v>
      </c>
      <c r="C36" s="19"/>
      <c r="D36" s="19"/>
      <c r="E36" s="130">
        <v>34</v>
      </c>
      <c r="F36" s="431">
        <f>SKM!Q36/1000</f>
        <v>0</v>
      </c>
      <c r="G36" s="114">
        <f>SUKB!Q38/1000</f>
        <v>0</v>
      </c>
      <c r="H36" s="114">
        <f>UCT!Q36/1000</f>
        <v>0</v>
      </c>
      <c r="I36" s="114">
        <f>SPSSN!Q36/1000</f>
        <v>0</v>
      </c>
      <c r="J36" s="114">
        <f>IBA!Q36/1000</f>
        <v>0</v>
      </c>
      <c r="K36" s="114"/>
      <c r="L36" s="114">
        <f>ÚVT!Q36/1000</f>
        <v>0</v>
      </c>
      <c r="M36" s="114">
        <f>CJV!Q36/1000</f>
        <v>0</v>
      </c>
      <c r="N36" s="114">
        <f>CZS!Q36/1000</f>
        <v>0</v>
      </c>
      <c r="O36" s="146">
        <f>RMU!Q36/1000</f>
        <v>0</v>
      </c>
      <c r="P36" s="422">
        <f t="shared" si="4"/>
        <v>0</v>
      </c>
      <c r="Q36" s="238"/>
      <c r="R36" s="71">
        <f>'ostatni plan'!T36</f>
        <v>238466</v>
      </c>
      <c r="S36" s="71">
        <f>ostatni_skut!S36</f>
        <v>207054.33817</v>
      </c>
      <c r="T36" s="336"/>
      <c r="U36" s="336"/>
    </row>
    <row r="37" spans="1:21" s="14" customFormat="1">
      <c r="A37" s="11"/>
      <c r="B37" s="19" t="s">
        <v>54</v>
      </c>
      <c r="C37" s="19"/>
      <c r="D37" s="19"/>
      <c r="E37" s="130">
        <v>35</v>
      </c>
      <c r="F37" s="431">
        <f>SKM!Q37/1000</f>
        <v>0</v>
      </c>
      <c r="G37" s="114">
        <f>SUKB!Q39/1000</f>
        <v>0</v>
      </c>
      <c r="H37" s="114">
        <f>UCT!Q37/1000</f>
        <v>0</v>
      </c>
      <c r="I37" s="114">
        <f>SPSSN!Q37/1000</f>
        <v>0</v>
      </c>
      <c r="J37" s="114">
        <f>IBA!Q37/1000</f>
        <v>0</v>
      </c>
      <c r="K37" s="114"/>
      <c r="L37" s="114">
        <f>ÚVT!Q37/1000</f>
        <v>0</v>
      </c>
      <c r="M37" s="114">
        <f>CJV!Q37/1000</f>
        <v>0</v>
      </c>
      <c r="N37" s="114">
        <f>CZS!Q37/1000</f>
        <v>0</v>
      </c>
      <c r="O37" s="146">
        <f>RMU!Q37/1000</f>
        <v>0</v>
      </c>
      <c r="P37" s="422">
        <f t="shared" si="4"/>
        <v>0</v>
      </c>
      <c r="Q37" s="238"/>
      <c r="R37" s="71">
        <f>'ostatni plan'!T37</f>
        <v>97140</v>
      </c>
      <c r="S37" s="71">
        <f>ostatni_skut!S37</f>
        <v>241785.19592999999</v>
      </c>
      <c r="T37" s="336"/>
      <c r="U37" s="336"/>
    </row>
    <row r="38" spans="1:21" s="14" customFormat="1">
      <c r="A38" s="11"/>
      <c r="B38" s="19" t="s">
        <v>153</v>
      </c>
      <c r="C38" s="19"/>
      <c r="D38" s="19"/>
      <c r="E38" s="130">
        <v>36</v>
      </c>
      <c r="F38" s="431">
        <f>SKM!Q38/1000</f>
        <v>0</v>
      </c>
      <c r="G38" s="114">
        <f>SUKB!Q40/1000</f>
        <v>0</v>
      </c>
      <c r="H38" s="114">
        <f>UCT!Q38/1000</f>
        <v>0</v>
      </c>
      <c r="I38" s="114">
        <f>SPSSN!Q38/1000</f>
        <v>0</v>
      </c>
      <c r="J38" s="114">
        <f>IBA!Q38/1000</f>
        <v>0</v>
      </c>
      <c r="K38" s="114"/>
      <c r="L38" s="114">
        <f>ÚVT!Q38/1000</f>
        <v>0</v>
      </c>
      <c r="M38" s="114">
        <f>CJV!Q38/1000</f>
        <v>0</v>
      </c>
      <c r="N38" s="114">
        <f>CZS!Q38/1000</f>
        <v>0</v>
      </c>
      <c r="O38" s="146">
        <f>RMU!Q38/1000</f>
        <v>0</v>
      </c>
      <c r="P38" s="422">
        <f t="shared" si="4"/>
        <v>0</v>
      </c>
      <c r="Q38" s="238"/>
      <c r="R38" s="71">
        <f>'ostatni plan'!T38</f>
        <v>118544</v>
      </c>
      <c r="S38" s="71">
        <f>ostatni_skut!S38</f>
        <v>110910.61915</v>
      </c>
      <c r="T38" s="336"/>
      <c r="U38" s="336"/>
    </row>
    <row r="39" spans="1:21" s="14" customFormat="1">
      <c r="A39" s="11"/>
      <c r="B39" s="19" t="s">
        <v>55</v>
      </c>
      <c r="C39" s="19"/>
      <c r="D39" s="19"/>
      <c r="E39" s="130">
        <v>37</v>
      </c>
      <c r="F39" s="431">
        <f>SKM!Q39/1000</f>
        <v>0</v>
      </c>
      <c r="G39" s="114">
        <f>SUKB!Q41/1000</f>
        <v>0</v>
      </c>
      <c r="H39" s="114">
        <f>UCT!Q39/1000</f>
        <v>0</v>
      </c>
      <c r="I39" s="114">
        <f>SPSSN!Q39/1000</f>
        <v>0</v>
      </c>
      <c r="J39" s="114">
        <f>IBA!Q39/1000</f>
        <v>0</v>
      </c>
      <c r="K39" s="114"/>
      <c r="L39" s="114">
        <f>ÚVT!Q39/1000</f>
        <v>0</v>
      </c>
      <c r="M39" s="114">
        <f>CJV!Q39/1000</f>
        <v>0</v>
      </c>
      <c r="N39" s="114">
        <f>CZS!Q39/1000</f>
        <v>0</v>
      </c>
      <c r="O39" s="146">
        <f>RMU!Q39/1000</f>
        <v>0</v>
      </c>
      <c r="P39" s="422">
        <f t="shared" si="4"/>
        <v>0</v>
      </c>
      <c r="Q39" s="238"/>
      <c r="R39" s="71">
        <f>'ostatni plan'!T39</f>
        <v>0</v>
      </c>
      <c r="S39" s="71">
        <f>ostatni_skut!S39</f>
        <v>1361.6635100000001</v>
      </c>
      <c r="T39" s="336"/>
      <c r="U39" s="336"/>
    </row>
    <row r="40" spans="1:21" s="14" customFormat="1">
      <c r="A40" s="11"/>
      <c r="B40" s="19" t="s">
        <v>56</v>
      </c>
      <c r="C40" s="19"/>
      <c r="D40" s="19"/>
      <c r="E40" s="130">
        <v>38</v>
      </c>
      <c r="F40" s="431">
        <f>SKM!Q40/1000</f>
        <v>0</v>
      </c>
      <c r="G40" s="114">
        <f>SUKB!Q42/1000</f>
        <v>0</v>
      </c>
      <c r="H40" s="114">
        <f>UCT!Q40/1000</f>
        <v>0</v>
      </c>
      <c r="I40" s="114">
        <f>SPSSN!Q40/1000</f>
        <v>0</v>
      </c>
      <c r="J40" s="114">
        <f>IBA!Q40/1000</f>
        <v>0</v>
      </c>
      <c r="K40" s="114"/>
      <c r="L40" s="114">
        <f>ÚVT!Q40/1000</f>
        <v>0</v>
      </c>
      <c r="M40" s="114">
        <f>CJV!Q40/1000</f>
        <v>0</v>
      </c>
      <c r="N40" s="114">
        <f>CZS!Q40/1000</f>
        <v>0</v>
      </c>
      <c r="O40" s="146">
        <f>RMU!Q40/1000</f>
        <v>0</v>
      </c>
      <c r="P40" s="422">
        <f t="shared" si="4"/>
        <v>0</v>
      </c>
      <c r="Q40" s="238"/>
      <c r="R40" s="71">
        <f>'ostatni plan'!T40</f>
        <v>77780</v>
      </c>
      <c r="S40" s="71">
        <f>ostatni_skut!S40</f>
        <v>89933.550429999988</v>
      </c>
      <c r="T40" s="336"/>
      <c r="U40" s="336"/>
    </row>
    <row r="41" spans="1:21" s="14" customFormat="1">
      <c r="A41" s="11"/>
      <c r="B41" s="19" t="s">
        <v>161</v>
      </c>
      <c r="C41" s="19"/>
      <c r="D41" s="19"/>
      <c r="E41" s="130">
        <v>39</v>
      </c>
      <c r="F41" s="431">
        <f>SKM!Q41/1000</f>
        <v>0</v>
      </c>
      <c r="G41" s="114">
        <f>SUKB!Q43/1000</f>
        <v>0</v>
      </c>
      <c r="H41" s="114">
        <f>UCT!Q41/1000</f>
        <v>0</v>
      </c>
      <c r="I41" s="114">
        <f>SPSSN!Q41/1000</f>
        <v>0</v>
      </c>
      <c r="J41" s="114">
        <f>IBA!Q41/1000</f>
        <v>0</v>
      </c>
      <c r="K41" s="114"/>
      <c r="L41" s="114">
        <f>ÚVT!Q41/1000</f>
        <v>0</v>
      </c>
      <c r="M41" s="114">
        <f>CJV!Q41/1000</f>
        <v>0</v>
      </c>
      <c r="N41" s="114">
        <f>CZS!Q41/1000</f>
        <v>0</v>
      </c>
      <c r="O41" s="146">
        <f>RMU!Q41/1000</f>
        <v>0</v>
      </c>
      <c r="P41" s="422">
        <f t="shared" si="4"/>
        <v>0</v>
      </c>
      <c r="Q41" s="238"/>
      <c r="R41" s="71">
        <f>'ostatni plan'!T41</f>
        <v>243365</v>
      </c>
      <c r="S41" s="71">
        <f>ostatni_skut!S41</f>
        <v>219018.61048</v>
      </c>
      <c r="T41" s="336"/>
      <c r="U41" s="336"/>
    </row>
    <row r="42" spans="1:21" s="14" customFormat="1">
      <c r="A42" s="11"/>
      <c r="B42" s="19" t="s">
        <v>57</v>
      </c>
      <c r="C42" s="19"/>
      <c r="D42" s="19"/>
      <c r="E42" s="130">
        <v>40</v>
      </c>
      <c r="F42" s="431">
        <f>SKM!Q42/1000</f>
        <v>0</v>
      </c>
      <c r="G42" s="114">
        <f>SUKB!Q44/1000</f>
        <v>0</v>
      </c>
      <c r="H42" s="114">
        <f>UCT!Q42/1000</f>
        <v>0</v>
      </c>
      <c r="I42" s="114">
        <f>SPSSN!Q42/1000</f>
        <v>0</v>
      </c>
      <c r="J42" s="114">
        <f>IBA!Q42/1000</f>
        <v>0</v>
      </c>
      <c r="K42" s="114"/>
      <c r="L42" s="114">
        <f>ÚVT!Q42/1000</f>
        <v>0</v>
      </c>
      <c r="M42" s="114">
        <f>CJV!Q42/1000</f>
        <v>0</v>
      </c>
      <c r="N42" s="114">
        <f>CZS!Q42/1000</f>
        <v>0</v>
      </c>
      <c r="O42" s="146">
        <f>RMU!Q42/1000</f>
        <v>0</v>
      </c>
      <c r="P42" s="422">
        <f t="shared" si="4"/>
        <v>0</v>
      </c>
      <c r="Q42" s="238"/>
      <c r="R42" s="71">
        <f>'ostatni plan'!T42</f>
        <v>20686</v>
      </c>
      <c r="S42" s="71">
        <f>ostatni_skut!S42</f>
        <v>20645.428169999999</v>
      </c>
      <c r="T42" s="336"/>
      <c r="U42" s="336"/>
    </row>
    <row r="43" spans="1:21" s="14" customFormat="1">
      <c r="A43" s="11"/>
      <c r="B43" s="19" t="s">
        <v>58</v>
      </c>
      <c r="C43" s="19"/>
      <c r="D43" s="19"/>
      <c r="E43" s="130">
        <v>41</v>
      </c>
      <c r="F43" s="431">
        <f>SKM!Q43/1000</f>
        <v>0</v>
      </c>
      <c r="G43" s="114">
        <f>SUKB!Q45/1000</f>
        <v>0</v>
      </c>
      <c r="H43" s="114">
        <f>UCT!Q43/1000</f>
        <v>0</v>
      </c>
      <c r="I43" s="114">
        <f>SPSSN!Q43/1000</f>
        <v>0</v>
      </c>
      <c r="J43" s="114">
        <f>IBA!Q43/1000</f>
        <v>0</v>
      </c>
      <c r="K43" s="114"/>
      <c r="L43" s="114">
        <f>ÚVT!Q43/1000</f>
        <v>0</v>
      </c>
      <c r="M43" s="114">
        <f>CJV!Q43/1000</f>
        <v>0</v>
      </c>
      <c r="N43" s="114">
        <f>CZS!Q43/1000</f>
        <v>0</v>
      </c>
      <c r="O43" s="146">
        <f>RMU!Q43/1000</f>
        <v>0</v>
      </c>
      <c r="P43" s="422">
        <f t="shared" si="4"/>
        <v>0</v>
      </c>
      <c r="Q43" s="238"/>
      <c r="R43" s="71">
        <f>'ostatni plan'!T43</f>
        <v>594633</v>
      </c>
      <c r="S43" s="71">
        <f>ostatni_skut!S43</f>
        <v>579760.70280000009</v>
      </c>
      <c r="T43" s="336"/>
      <c r="U43" s="336"/>
    </row>
    <row r="44" spans="1:21" s="14" customFormat="1">
      <c r="A44" s="11"/>
      <c r="B44" s="19" t="s">
        <v>59</v>
      </c>
      <c r="C44" s="19"/>
      <c r="D44" s="19"/>
      <c r="E44" s="130">
        <v>42</v>
      </c>
      <c r="F44" s="431">
        <f>SKM!Q44/1000</f>
        <v>0</v>
      </c>
      <c r="G44" s="114">
        <f>SUKB!Q46/1000</f>
        <v>0</v>
      </c>
      <c r="H44" s="114">
        <f>UCT!Q44/1000</f>
        <v>0</v>
      </c>
      <c r="I44" s="114">
        <f>SPSSN!Q44/1000</f>
        <v>0</v>
      </c>
      <c r="J44" s="114">
        <f>IBA!Q44/1000</f>
        <v>0</v>
      </c>
      <c r="K44" s="114"/>
      <c r="L44" s="114">
        <f>ÚVT!Q44/1000</f>
        <v>0</v>
      </c>
      <c r="M44" s="114">
        <f>CJV!Q44/1000</f>
        <v>0</v>
      </c>
      <c r="N44" s="114">
        <f>CZS!Q44/1000</f>
        <v>0</v>
      </c>
      <c r="O44" s="146">
        <f>RMU!Q44/1000</f>
        <v>0</v>
      </c>
      <c r="P44" s="422">
        <f t="shared" si="4"/>
        <v>0</v>
      </c>
      <c r="Q44" s="238"/>
      <c r="R44" s="71">
        <f>'ostatni plan'!T44</f>
        <v>0</v>
      </c>
      <c r="S44" s="71">
        <f>ostatni_skut!S44</f>
        <v>45374.019910000003</v>
      </c>
      <c r="T44" s="336"/>
      <c r="U44" s="336"/>
    </row>
    <row r="45" spans="1:21" s="14" customFormat="1">
      <c r="A45" s="24"/>
      <c r="B45" s="25" t="s">
        <v>47</v>
      </c>
      <c r="C45" s="25"/>
      <c r="D45" s="25"/>
      <c r="E45" s="131">
        <v>43</v>
      </c>
      <c r="F45" s="432">
        <f>SKM!Q45/1000</f>
        <v>0</v>
      </c>
      <c r="G45" s="155">
        <f>SUKB!Q47/1000</f>
        <v>0</v>
      </c>
      <c r="H45" s="155">
        <f>UCT!Q45/1000</f>
        <v>0</v>
      </c>
      <c r="I45" s="155">
        <f>SPSSN!Q45/1000</f>
        <v>0</v>
      </c>
      <c r="J45" s="155">
        <f>IBA!Q45/1000</f>
        <v>0</v>
      </c>
      <c r="K45" s="155"/>
      <c r="L45" s="155">
        <f>ÚVT!Q45/1000</f>
        <v>0</v>
      </c>
      <c r="M45" s="155">
        <f>CJV!Q45/1000</f>
        <v>0</v>
      </c>
      <c r="N45" s="155">
        <f>CZS!Q45/1000</f>
        <v>0</v>
      </c>
      <c r="O45" s="128">
        <f>RMU!Q45/1000</f>
        <v>0</v>
      </c>
      <c r="P45" s="423">
        <f t="shared" si="4"/>
        <v>0</v>
      </c>
      <c r="Q45" s="239"/>
      <c r="R45" s="75">
        <f>'ostatni plan'!T45</f>
        <v>95143</v>
      </c>
      <c r="S45" s="75">
        <f>ostatni_skut!S45</f>
        <v>97088.375759999995</v>
      </c>
      <c r="T45" s="336"/>
      <c r="U45" s="336"/>
    </row>
    <row r="46" spans="1:21" s="14" customFormat="1" ht="14" thickBot="1">
      <c r="A46" s="27" t="s">
        <v>60</v>
      </c>
      <c r="B46" s="28"/>
      <c r="C46" s="28"/>
      <c r="D46" s="28"/>
      <c r="E46" s="129">
        <v>44</v>
      </c>
      <c r="F46" s="140">
        <f>F29+F34+F38+F43+F44+F45-F4-F27</f>
        <v>0</v>
      </c>
      <c r="G46" s="156">
        <f>G29+G34+G38+G43+G44+G45-G4-G27</f>
        <v>0</v>
      </c>
      <c r="H46" s="156">
        <f>H29+H34+H38+H43+H44+H45-H4-H27</f>
        <v>0</v>
      </c>
      <c r="I46" s="156">
        <f>I29+I34+I38+I43+I44+I45-I4-I27</f>
        <v>0</v>
      </c>
      <c r="J46" s="156">
        <f>J29+J34+J38+J43+J44+J45-J4-J27</f>
        <v>0</v>
      </c>
      <c r="K46" s="156"/>
      <c r="L46" s="156">
        <f>L29+L34+L38+L43+L44+L45-L4-L27</f>
        <v>0</v>
      </c>
      <c r="M46" s="156">
        <f>M29+M34+M38+M43+M44+M45-M4-M27</f>
        <v>0</v>
      </c>
      <c r="N46" s="156">
        <f>N29+N34+N38+N43+N44+N45-N4-N27</f>
        <v>0</v>
      </c>
      <c r="O46" s="148">
        <f>O29+O34+O38+O43+O44+O45-O4-O27</f>
        <v>0</v>
      </c>
      <c r="P46" s="424">
        <f>P29+P34+P38+P43+P44+P45-P4-P27</f>
        <v>0</v>
      </c>
      <c r="Q46" s="77">
        <f>Q29+Q34+Q38+Q43+Q44+Q45+-Q4-Q27</f>
        <v>0</v>
      </c>
      <c r="R46" s="67">
        <f>'ostatni plan'!T46</f>
        <v>9.4730000000000008</v>
      </c>
      <c r="S46" s="67">
        <f>ostatni_skut!S46</f>
        <v>37069.647679999733</v>
      </c>
      <c r="T46" s="336"/>
      <c r="U46" s="336"/>
    </row>
    <row r="47" spans="1:21" ht="14" thickBot="1">
      <c r="A47" s="22" t="s">
        <v>61</v>
      </c>
      <c r="B47" s="23"/>
      <c r="C47" s="23"/>
      <c r="D47" s="23"/>
      <c r="E47" s="132">
        <v>45</v>
      </c>
      <c r="F47" s="137">
        <f t="shared" ref="F47:S47" si="5">F28-F3</f>
        <v>0</v>
      </c>
      <c r="G47" s="151">
        <f t="shared" si="5"/>
        <v>0</v>
      </c>
      <c r="H47" s="151">
        <f t="shared" si="5"/>
        <v>0</v>
      </c>
      <c r="I47" s="151">
        <f t="shared" si="5"/>
        <v>0</v>
      </c>
      <c r="J47" s="151">
        <f t="shared" si="5"/>
        <v>0</v>
      </c>
      <c r="K47" s="151">
        <f t="shared" si="5"/>
        <v>0</v>
      </c>
      <c r="L47" s="151">
        <f t="shared" si="5"/>
        <v>0</v>
      </c>
      <c r="M47" s="151">
        <f t="shared" si="5"/>
        <v>0</v>
      </c>
      <c r="N47" s="151">
        <f t="shared" si="5"/>
        <v>0</v>
      </c>
      <c r="O47" s="143">
        <f t="shared" si="5"/>
        <v>0</v>
      </c>
      <c r="P47" s="133">
        <f t="shared" si="5"/>
        <v>0</v>
      </c>
      <c r="Q47" s="50">
        <f t="shared" si="5"/>
        <v>0</v>
      </c>
      <c r="R47" s="53">
        <f t="shared" si="5"/>
        <v>16424</v>
      </c>
      <c r="S47" s="53">
        <f t="shared" si="5"/>
        <v>37069.699279999826</v>
      </c>
    </row>
    <row r="48" spans="1:21" ht="9" customHeight="1">
      <c r="A48" s="29"/>
      <c r="B48" s="29"/>
      <c r="C48" s="29"/>
      <c r="D48" s="29"/>
      <c r="E48" s="30"/>
    </row>
    <row r="49" spans="1:22" s="29" customFormat="1" ht="11">
      <c r="A49" s="1327" t="s">
        <v>88</v>
      </c>
      <c r="B49" s="1328"/>
      <c r="C49" s="1328"/>
      <c r="D49" s="1328"/>
      <c r="E49" s="1328"/>
      <c r="F49" s="34" t="e">
        <f>SKM!#REF!/1000</f>
        <v>#REF!</v>
      </c>
      <c r="G49" s="34" t="e">
        <f>SUKB!#REF!/1000</f>
        <v>#REF!</v>
      </c>
      <c r="H49" s="34" t="e">
        <f>UCT!#REF!/1000</f>
        <v>#REF!</v>
      </c>
      <c r="I49" s="34" t="e">
        <f>SPSSN!#REF!/1000</f>
        <v>#REF!</v>
      </c>
      <c r="J49" s="34" t="e">
        <f>IBA!#REF!/1000</f>
        <v>#REF!</v>
      </c>
      <c r="K49" s="34"/>
      <c r="L49" s="34" t="e">
        <f>ÚVT!#REF!/1000</f>
        <v>#REF!</v>
      </c>
      <c r="M49" s="34" t="e">
        <f>CJV!#REF!/1000</f>
        <v>#REF!</v>
      </c>
      <c r="N49" s="34" t="e">
        <f>CZS!#REF!</f>
        <v>#REF!</v>
      </c>
      <c r="O49" s="34" t="e">
        <f>RMU!#REF!/1000</f>
        <v>#REF!</v>
      </c>
      <c r="P49" s="427" t="e">
        <f>ostatni!#REF!/1000</f>
        <v>#REF!</v>
      </c>
      <c r="Q49" s="34"/>
      <c r="R49" s="192"/>
      <c r="S49" s="192"/>
      <c r="T49" s="338"/>
      <c r="U49" s="338"/>
    </row>
    <row r="50" spans="1:22" s="29" customFormat="1" ht="11">
      <c r="A50" s="1328"/>
      <c r="B50" s="1328"/>
      <c r="C50" s="1328"/>
      <c r="D50" s="1328"/>
      <c r="E50" s="1328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425"/>
      <c r="R50" s="34"/>
      <c r="S50" s="34"/>
      <c r="T50" s="338"/>
      <c r="U50" s="338"/>
    </row>
    <row r="51" spans="1:22" s="29" customFormat="1" ht="11" hidden="1">
      <c r="A51" s="31" t="s">
        <v>64</v>
      </c>
      <c r="E51" s="30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425"/>
      <c r="R51" s="34"/>
      <c r="S51" s="34"/>
      <c r="T51" s="338"/>
      <c r="U51" s="338"/>
    </row>
    <row r="52" spans="1:22" s="29" customFormat="1" ht="11" hidden="1">
      <c r="A52" s="31" t="s">
        <v>65</v>
      </c>
      <c r="E52" s="30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425"/>
      <c r="R52" s="34"/>
      <c r="S52" s="34"/>
      <c r="T52" s="338"/>
      <c r="U52" s="338"/>
    </row>
    <row r="53" spans="1:22" s="31" customFormat="1" ht="11" hidden="1">
      <c r="A53" s="31" t="s">
        <v>67</v>
      </c>
      <c r="B53" s="31" t="s">
        <v>164</v>
      </c>
      <c r="E53" s="32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28"/>
      <c r="R53" s="47"/>
      <c r="S53" s="47"/>
      <c r="T53" s="338"/>
      <c r="U53" s="338"/>
    </row>
    <row r="54" spans="1:22" s="31" customFormat="1" ht="11" hidden="1">
      <c r="A54" s="31" t="s">
        <v>68</v>
      </c>
      <c r="E54" s="32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28"/>
      <c r="R54" s="47"/>
      <c r="S54" s="47"/>
      <c r="T54" s="338"/>
      <c r="U54" s="338"/>
    </row>
    <row r="55" spans="1:22" s="31" customFormat="1" ht="11" hidden="1">
      <c r="A55" s="31" t="s">
        <v>69</v>
      </c>
      <c r="E55" s="32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28"/>
      <c r="R55" s="47"/>
      <c r="S55" s="47"/>
      <c r="T55" s="338"/>
      <c r="U55" s="338"/>
    </row>
    <row r="56" spans="1:22" s="29" customFormat="1" ht="11">
      <c r="A56" s="31"/>
      <c r="B56" s="31"/>
      <c r="C56" s="31"/>
      <c r="D56" s="31"/>
      <c r="E56" s="30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425"/>
      <c r="R56" s="34"/>
      <c r="S56" s="34"/>
      <c r="T56" s="338"/>
      <c r="U56" s="338"/>
    </row>
    <row r="57" spans="1:22" s="34" customFormat="1" ht="11">
      <c r="A57" s="31"/>
      <c r="B57" s="31"/>
      <c r="C57" s="31"/>
      <c r="D57" s="31"/>
      <c r="E57" s="33"/>
      <c r="P57" s="425"/>
      <c r="T57" s="338"/>
      <c r="U57" s="338"/>
    </row>
    <row r="58" spans="1:22" s="34" customFormat="1" ht="11">
      <c r="A58" s="31"/>
      <c r="B58" s="31"/>
      <c r="C58" s="31"/>
      <c r="D58" s="31"/>
      <c r="E58" s="33"/>
      <c r="P58" s="425"/>
    </row>
    <row r="59" spans="1:22" s="34" customFormat="1" ht="12" thickBot="1">
      <c r="A59" s="31"/>
      <c r="B59" s="31"/>
      <c r="C59" s="31"/>
      <c r="D59" s="31"/>
      <c r="E59" s="33"/>
      <c r="P59" s="425"/>
    </row>
    <row r="60" spans="1:22">
      <c r="A60" s="653" t="s">
        <v>164</v>
      </c>
      <c r="B60" s="276"/>
      <c r="C60" s="654"/>
      <c r="D60" s="654"/>
      <c r="E60" s="655"/>
      <c r="F60" s="492" t="e">
        <f>SKM!Q53/1000</f>
        <v>#DIV/0!</v>
      </c>
      <c r="G60" s="656" t="e">
        <f>SUKB!Q58/1000</f>
        <v>#DIV/0!</v>
      </c>
      <c r="H60" s="656" t="e">
        <f>UCT!Q49/1000</f>
        <v>#DIV/0!</v>
      </c>
      <c r="I60" s="656" t="e">
        <f>SPSSN!Q56/1000</f>
        <v>#DIV/0!</v>
      </c>
      <c r="J60" s="656" t="e">
        <f>IBA!Q51/1000</f>
        <v>#DIV/0!</v>
      </c>
      <c r="K60" s="656"/>
      <c r="L60" s="656" t="e">
        <f>ÚVT!#REF!/1000</f>
        <v>#REF!</v>
      </c>
      <c r="M60" s="656" t="e">
        <f>CJV!Q53/1000</f>
        <v>#DIV/0!</v>
      </c>
      <c r="N60" s="656" t="e">
        <f>CZS!Q56/1000</f>
        <v>#DIV/0!</v>
      </c>
      <c r="O60" s="205" t="e">
        <f>RMU!#REF!/1000</f>
        <v>#REF!</v>
      </c>
      <c r="P60" s="456" t="e">
        <f>SUM(F60:O60)</f>
        <v>#DIV/0!</v>
      </c>
      <c r="Q60" s="236"/>
      <c r="T60" s="34"/>
      <c r="U60" s="34"/>
      <c r="V60" s="34"/>
    </row>
    <row r="61" spans="1:22">
      <c r="A61" s="657" t="s">
        <v>165</v>
      </c>
      <c r="B61" s="192"/>
      <c r="C61" s="658"/>
      <c r="D61" s="658"/>
      <c r="E61" s="659"/>
      <c r="F61" s="431" t="e">
        <f>SKM!Q54/1000</f>
        <v>#DIV/0!</v>
      </c>
      <c r="G61" s="114" t="e">
        <f>SUKB!Q59/1000</f>
        <v>#DIV/0!</v>
      </c>
      <c r="H61" s="114" t="e">
        <f>UCT!Q50/1000</f>
        <v>#DIV/0!</v>
      </c>
      <c r="I61" s="114" t="e">
        <f>SPSSN!Q57/1000</f>
        <v>#DIV/0!</v>
      </c>
      <c r="J61" s="114" t="e">
        <f>IBA!Q52/1000</f>
        <v>#DIV/0!</v>
      </c>
      <c r="K61" s="114"/>
      <c r="L61" s="114" t="e">
        <f>ÚVT!#REF!/1000</f>
        <v>#REF!</v>
      </c>
      <c r="M61" s="114" t="e">
        <f>CJV!Q54/1000</f>
        <v>#DIV/0!</v>
      </c>
      <c r="N61" s="114" t="e">
        <f>CZS!Q57/1000</f>
        <v>#DIV/0!</v>
      </c>
      <c r="O61" s="146" t="e">
        <f>RMU!#REF!/1000</f>
        <v>#REF!</v>
      </c>
      <c r="P61" s="422" t="e">
        <f>SUM(F61:O61)</f>
        <v>#DIV/0!</v>
      </c>
      <c r="Q61" s="238"/>
      <c r="T61" s="34"/>
      <c r="U61" s="34"/>
      <c r="V61" s="34"/>
    </row>
    <row r="62" spans="1:22">
      <c r="A62" s="657" t="s">
        <v>166</v>
      </c>
      <c r="B62" s="658"/>
      <c r="C62" s="658"/>
      <c r="D62" s="658"/>
      <c r="E62" s="659"/>
      <c r="F62" s="431">
        <f>SKM!Q55/1000</f>
        <v>0</v>
      </c>
      <c r="G62" s="114" t="e">
        <f>SUKB!Q60/1000</f>
        <v>#DIV/0!</v>
      </c>
      <c r="H62" s="114" t="e">
        <f>UCT!Q51/1000</f>
        <v>#DIV/0!</v>
      </c>
      <c r="I62" s="114" t="e">
        <f>SPSSN!Q58/1000</f>
        <v>#DIV/0!</v>
      </c>
      <c r="J62" s="114" t="e">
        <f>IBA!Q53/1000</f>
        <v>#DIV/0!</v>
      </c>
      <c r="K62" s="114"/>
      <c r="L62" s="114" t="e">
        <f>ÚVT!#REF!/1000</f>
        <v>#REF!</v>
      </c>
      <c r="M62" s="114" t="e">
        <f>CJV!Q55/1000</f>
        <v>#DIV/0!</v>
      </c>
      <c r="N62" s="114" t="e">
        <f>CZS!Q58/1000</f>
        <v>#DIV/0!</v>
      </c>
      <c r="O62" s="146" t="e">
        <f>RMU!#REF!/1000</f>
        <v>#REF!</v>
      </c>
      <c r="P62" s="422" t="e">
        <f>SUM(F62:O62)</f>
        <v>#DIV/0!</v>
      </c>
      <c r="Q62" s="238"/>
      <c r="T62" s="34"/>
      <c r="U62" s="34"/>
      <c r="V62" s="34"/>
    </row>
    <row r="63" spans="1:22">
      <c r="A63" s="657" t="s">
        <v>169</v>
      </c>
      <c r="B63" s="658"/>
      <c r="C63" s="658"/>
      <c r="D63" s="658"/>
      <c r="E63" s="659"/>
      <c r="F63" s="431" t="e">
        <f>SKM!Q56/1000</f>
        <v>#DIV/0!</v>
      </c>
      <c r="G63" s="114" t="e">
        <f>SUKB!Q61/1000</f>
        <v>#DIV/0!</v>
      </c>
      <c r="H63" s="114" t="e">
        <f>UCT!Q52/1000</f>
        <v>#DIV/0!</v>
      </c>
      <c r="I63" s="114" t="e">
        <f>SPSSN!Q59/1000</f>
        <v>#DIV/0!</v>
      </c>
      <c r="J63" s="114" t="e">
        <f>IBA!Q54/1000</f>
        <v>#DIV/0!</v>
      </c>
      <c r="K63" s="114"/>
      <c r="L63" s="114" t="e">
        <f>ÚVT!#REF!/1000</f>
        <v>#REF!</v>
      </c>
      <c r="M63" s="114" t="e">
        <f>CJV!Q56/1000</f>
        <v>#DIV/0!</v>
      </c>
      <c r="N63" s="114" t="e">
        <f>CZS!Q59/1000</f>
        <v>#DIV/0!</v>
      </c>
      <c r="O63" s="146" t="e">
        <f>RMU!#REF!/1000</f>
        <v>#REF!</v>
      </c>
      <c r="P63" s="422" t="e">
        <f>SUM(F63:O63)</f>
        <v>#DIV/0!</v>
      </c>
      <c r="Q63" s="238"/>
      <c r="T63" s="34"/>
      <c r="U63" s="34"/>
      <c r="V63" s="34"/>
    </row>
    <row r="64" spans="1:22" ht="14" thickBot="1">
      <c r="A64" s="660" t="s">
        <v>168</v>
      </c>
      <c r="B64" s="661"/>
      <c r="C64" s="661"/>
      <c r="D64" s="661"/>
      <c r="E64" s="662"/>
      <c r="F64" s="663" t="e">
        <f>SKM!Q57/1000</f>
        <v>#DIV/0!</v>
      </c>
      <c r="G64" s="664" t="e">
        <f>SUKB!Q62/1000</f>
        <v>#DIV/0!</v>
      </c>
      <c r="H64" s="664" t="e">
        <f>UCT!Q53/1000</f>
        <v>#DIV/0!</v>
      </c>
      <c r="I64" s="664" t="e">
        <f>SPSSN!Q60/1000</f>
        <v>#DIV/0!</v>
      </c>
      <c r="J64" s="664" t="e">
        <f>IBA!Q55/1000</f>
        <v>#DIV/0!</v>
      </c>
      <c r="K64" s="664"/>
      <c r="L64" s="664" t="e">
        <f>ÚVT!#REF!/1000</f>
        <v>#REF!</v>
      </c>
      <c r="M64" s="664" t="e">
        <f>CJV!Q57/1000</f>
        <v>#DIV/0!</v>
      </c>
      <c r="N64" s="664" t="e">
        <f>CZS!Q60/1000</f>
        <v>#DIV/0!</v>
      </c>
      <c r="O64" s="665" t="e">
        <f>RMU!#REF!/1000</f>
        <v>#REF!</v>
      </c>
      <c r="P64" s="666" t="e">
        <f>SUM(F64:O64)</f>
        <v>#DIV/0!</v>
      </c>
      <c r="Q64" s="667"/>
      <c r="T64" s="34"/>
      <c r="U64" s="34"/>
      <c r="V64" s="34"/>
    </row>
    <row r="65" spans="1:22">
      <c r="A65" s="29" t="s">
        <v>170</v>
      </c>
      <c r="F65" s="198" t="e">
        <f>F47-F64</f>
        <v>#DIV/0!</v>
      </c>
      <c r="G65" s="198" t="e">
        <f t="shared" ref="G65:P65" si="6">G47-G64</f>
        <v>#DIV/0!</v>
      </c>
      <c r="H65" s="198" t="e">
        <f t="shared" si="6"/>
        <v>#DIV/0!</v>
      </c>
      <c r="I65" s="198" t="e">
        <f t="shared" si="6"/>
        <v>#DIV/0!</v>
      </c>
      <c r="J65" s="198" t="e">
        <f t="shared" si="6"/>
        <v>#DIV/0!</v>
      </c>
      <c r="K65" s="198">
        <f t="shared" si="6"/>
        <v>0</v>
      </c>
      <c r="L65" s="198" t="e">
        <f t="shared" si="6"/>
        <v>#REF!</v>
      </c>
      <c r="M65" s="198" t="e">
        <f t="shared" si="6"/>
        <v>#DIV/0!</v>
      </c>
      <c r="N65" s="198" t="e">
        <f t="shared" si="6"/>
        <v>#DIV/0!</v>
      </c>
      <c r="O65" s="198" t="e">
        <f t="shared" si="6"/>
        <v>#REF!</v>
      </c>
      <c r="P65" s="198" t="e">
        <f t="shared" si="6"/>
        <v>#DIV/0!</v>
      </c>
      <c r="T65" s="34"/>
      <c r="U65" s="34"/>
      <c r="V65" s="34"/>
    </row>
  </sheetData>
  <mergeCells count="3">
    <mergeCell ref="A1:D1"/>
    <mergeCell ref="C2:D2"/>
    <mergeCell ref="A49:E50"/>
  </mergeCells>
  <phoneticPr fontId="0" type="noConversion"/>
  <conditionalFormatting sqref="F47:O47">
    <cfRule type="cellIs" dxfId="0" priority="1" stopIfTrue="1" operator="lessThan">
      <formula>0</formula>
    </cfRule>
  </conditionalFormatting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75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showGridLines="0" topLeftCell="A21" workbookViewId="0">
      <selection activeCell="T50" sqref="T50"/>
    </sheetView>
  </sheetViews>
  <sheetFormatPr baseColWidth="10" defaultColWidth="8.7109375" defaultRowHeight="14" x14ac:dyDescent="0"/>
  <cols>
    <col min="1" max="1" width="8.28515625" style="889" customWidth="1"/>
    <col min="2" max="2" width="5.5703125" style="889" customWidth="1"/>
    <col min="3" max="3" width="6.28515625" style="889" customWidth="1"/>
    <col min="4" max="4" width="6.85546875" style="889" customWidth="1"/>
    <col min="5" max="5" width="23" style="889" customWidth="1"/>
    <col min="6" max="6" width="3.7109375" style="989" bestFit="1" customWidth="1"/>
    <col min="7" max="7" width="64.42578125" style="981" customWidth="1"/>
    <col min="8" max="8" width="10" style="889" customWidth="1"/>
    <col min="9" max="9" width="5.140625" style="889" hidden="1" customWidth="1"/>
    <col min="10" max="10" width="7.5703125" style="918" customWidth="1"/>
    <col min="11" max="14" width="8" style="918" customWidth="1"/>
    <col min="15" max="15" width="8.140625" style="918" customWidth="1"/>
    <col min="16" max="16" width="10.140625" style="979" customWidth="1"/>
    <col min="17" max="16384" width="8.7109375" style="889"/>
  </cols>
  <sheetData>
    <row r="1" spans="1:20" ht="15.75" customHeight="1">
      <c r="A1" s="1341" t="s">
        <v>201</v>
      </c>
      <c r="B1" s="1342"/>
      <c r="C1" s="1342"/>
      <c r="D1" s="1343"/>
      <c r="E1" s="882"/>
      <c r="F1" s="883"/>
      <c r="G1" s="884"/>
      <c r="H1" s="885" t="s">
        <v>0</v>
      </c>
      <c r="I1" s="886" t="s">
        <v>1</v>
      </c>
      <c r="J1" s="887" t="s">
        <v>2</v>
      </c>
      <c r="K1" s="1344" t="s">
        <v>3</v>
      </c>
      <c r="L1" s="1345"/>
      <c r="M1" s="1345"/>
      <c r="N1" s="1345"/>
      <c r="O1" s="1346"/>
      <c r="P1" s="888" t="s">
        <v>4</v>
      </c>
    </row>
    <row r="2" spans="1:20" ht="15" thickBot="1">
      <c r="A2" s="890" t="s">
        <v>190</v>
      </c>
      <c r="B2" s="891"/>
      <c r="C2" s="891"/>
      <c r="D2" s="892"/>
      <c r="E2" s="892"/>
      <c r="F2" s="893" t="s">
        <v>5</v>
      </c>
      <c r="G2" s="894" t="s">
        <v>6</v>
      </c>
      <c r="H2" s="895">
        <v>2014</v>
      </c>
      <c r="I2" s="896" t="s">
        <v>7</v>
      </c>
      <c r="J2" s="897" t="s">
        <v>8</v>
      </c>
      <c r="K2" s="898" t="s">
        <v>9</v>
      </c>
      <c r="L2" s="899" t="s">
        <v>10</v>
      </c>
      <c r="M2" s="899" t="s">
        <v>11</v>
      </c>
      <c r="N2" s="899" t="s">
        <v>121</v>
      </c>
      <c r="O2" s="899" t="s">
        <v>12</v>
      </c>
      <c r="P2" s="900">
        <v>2013</v>
      </c>
    </row>
    <row r="3" spans="1:20" ht="15" thickBot="1">
      <c r="A3" s="901" t="s">
        <v>13</v>
      </c>
      <c r="B3" s="902"/>
      <c r="C3" s="902"/>
      <c r="D3" s="902"/>
      <c r="E3" s="902"/>
      <c r="F3" s="903">
        <v>1</v>
      </c>
      <c r="G3" s="904"/>
      <c r="H3" s="905">
        <f t="shared" ref="H3:P3" si="0">H4+SUM(H18:H29)</f>
        <v>0</v>
      </c>
      <c r="I3" s="906">
        <f t="shared" si="0"/>
        <v>0</v>
      </c>
      <c r="J3" s="907">
        <f t="shared" si="0"/>
        <v>0</v>
      </c>
      <c r="K3" s="908">
        <f t="shared" si="0"/>
        <v>0</v>
      </c>
      <c r="L3" s="908">
        <f t="shared" si="0"/>
        <v>0</v>
      </c>
      <c r="M3" s="908">
        <f t="shared" si="0"/>
        <v>0</v>
      </c>
      <c r="N3" s="907">
        <f t="shared" si="0"/>
        <v>0</v>
      </c>
      <c r="O3" s="907">
        <f t="shared" si="0"/>
        <v>0</v>
      </c>
      <c r="P3" s="909">
        <f t="shared" si="0"/>
        <v>0</v>
      </c>
    </row>
    <row r="4" spans="1:20" s="918" customFormat="1">
      <c r="A4" s="910" t="s">
        <v>14</v>
      </c>
      <c r="B4" s="911" t="s">
        <v>15</v>
      </c>
      <c r="C4" s="911"/>
      <c r="D4" s="911"/>
      <c r="E4" s="911"/>
      <c r="F4" s="912">
        <v>2</v>
      </c>
      <c r="G4" s="913" t="s">
        <v>191</v>
      </c>
      <c r="H4" s="914">
        <f t="shared" ref="H4:P4" si="1">SUM(H5:H15)</f>
        <v>0</v>
      </c>
      <c r="I4" s="915">
        <f t="shared" si="1"/>
        <v>0</v>
      </c>
      <c r="J4" s="915">
        <f t="shared" si="1"/>
        <v>0</v>
      </c>
      <c r="K4" s="916">
        <f t="shared" si="1"/>
        <v>0</v>
      </c>
      <c r="L4" s="916">
        <f t="shared" si="1"/>
        <v>0</v>
      </c>
      <c r="M4" s="916">
        <f t="shared" si="1"/>
        <v>0</v>
      </c>
      <c r="N4" s="915">
        <f t="shared" si="1"/>
        <v>0</v>
      </c>
      <c r="O4" s="915">
        <f t="shared" si="1"/>
        <v>0</v>
      </c>
      <c r="P4" s="917">
        <f t="shared" si="1"/>
        <v>0</v>
      </c>
    </row>
    <row r="5" spans="1:20" s="929" customFormat="1">
      <c r="A5" s="919"/>
      <c r="B5" s="920"/>
      <c r="C5" s="920" t="s">
        <v>16</v>
      </c>
      <c r="D5" s="921" t="s">
        <v>17</v>
      </c>
      <c r="E5" s="921"/>
      <c r="F5" s="922">
        <v>3</v>
      </c>
      <c r="G5" s="923"/>
      <c r="H5" s="924"/>
      <c r="I5" s="925"/>
      <c r="J5" s="926"/>
      <c r="K5" s="926"/>
      <c r="L5" s="927"/>
      <c r="M5" s="927"/>
      <c r="N5" s="925"/>
      <c r="O5" s="925"/>
      <c r="P5" s="928"/>
    </row>
    <row r="6" spans="1:20" s="929" customFormat="1">
      <c r="A6" s="919"/>
      <c r="B6" s="920"/>
      <c r="C6" s="920"/>
      <c r="D6" s="921" t="s">
        <v>18</v>
      </c>
      <c r="E6" s="921"/>
      <c r="F6" s="922">
        <v>4</v>
      </c>
      <c r="G6" s="923"/>
      <c r="H6" s="924"/>
      <c r="I6" s="925"/>
      <c r="J6" s="926"/>
      <c r="K6" s="926"/>
      <c r="L6" s="927"/>
      <c r="M6" s="927"/>
      <c r="N6" s="925"/>
      <c r="O6" s="925"/>
      <c r="P6" s="928"/>
    </row>
    <row r="7" spans="1:20" s="929" customFormat="1">
      <c r="A7" s="919"/>
      <c r="B7" s="920"/>
      <c r="C7" s="920"/>
      <c r="D7" s="921" t="s">
        <v>19</v>
      </c>
      <c r="E7" s="921"/>
      <c r="F7" s="922">
        <v>5</v>
      </c>
      <c r="G7" s="923"/>
      <c r="H7" s="924"/>
      <c r="I7" s="925"/>
      <c r="J7" s="926"/>
      <c r="K7" s="926"/>
      <c r="L7" s="927"/>
      <c r="M7" s="927"/>
      <c r="N7" s="925"/>
      <c r="O7" s="925"/>
      <c r="P7" s="928"/>
    </row>
    <row r="8" spans="1:20" s="929" customFormat="1">
      <c r="A8" s="919"/>
      <c r="B8" s="920"/>
      <c r="C8" s="920"/>
      <c r="D8" s="921" t="s">
        <v>20</v>
      </c>
      <c r="E8" s="921"/>
      <c r="F8" s="922">
        <v>6</v>
      </c>
      <c r="G8" s="923"/>
      <c r="H8" s="924"/>
      <c r="I8" s="925"/>
      <c r="J8" s="926"/>
      <c r="K8" s="926"/>
      <c r="L8" s="927"/>
      <c r="M8" s="927"/>
      <c r="N8" s="925"/>
      <c r="O8" s="925"/>
      <c r="P8" s="928"/>
    </row>
    <row r="9" spans="1:20" s="929" customFormat="1">
      <c r="A9" s="919"/>
      <c r="B9" s="920"/>
      <c r="C9" s="920"/>
      <c r="D9" s="921" t="s">
        <v>21</v>
      </c>
      <c r="E9" s="921"/>
      <c r="F9" s="922">
        <v>7</v>
      </c>
      <c r="G9" s="923"/>
      <c r="H9" s="924"/>
      <c r="I9" s="925"/>
      <c r="J9" s="926"/>
      <c r="K9" s="926"/>
      <c r="L9" s="927"/>
      <c r="M9" s="927"/>
      <c r="N9" s="925"/>
      <c r="O9" s="925"/>
      <c r="P9" s="928"/>
    </row>
    <row r="10" spans="1:20" s="929" customFormat="1">
      <c r="A10" s="919"/>
      <c r="B10" s="920"/>
      <c r="C10" s="920"/>
      <c r="D10" s="921" t="s">
        <v>22</v>
      </c>
      <c r="E10" s="921"/>
      <c r="F10" s="922">
        <v>8</v>
      </c>
      <c r="G10" s="923"/>
      <c r="H10" s="924"/>
      <c r="I10" s="925"/>
      <c r="J10" s="926"/>
      <c r="K10" s="926"/>
      <c r="L10" s="927"/>
      <c r="M10" s="927"/>
      <c r="N10" s="925"/>
      <c r="O10" s="925"/>
      <c r="P10" s="928"/>
      <c r="R10" s="930"/>
      <c r="S10" s="930"/>
      <c r="T10" s="930"/>
    </row>
    <row r="11" spans="1:20" s="929" customFormat="1">
      <c r="A11" s="919"/>
      <c r="B11" s="920"/>
      <c r="C11" s="920"/>
      <c r="D11" s="921" t="s">
        <v>23</v>
      </c>
      <c r="E11" s="921"/>
      <c r="F11" s="922">
        <v>9</v>
      </c>
      <c r="G11" s="923"/>
      <c r="H11" s="924"/>
      <c r="I11" s="925"/>
      <c r="J11" s="926"/>
      <c r="K11" s="926"/>
      <c r="L11" s="927"/>
      <c r="M11" s="927"/>
      <c r="N11" s="925"/>
      <c r="O11" s="925"/>
      <c r="P11" s="928"/>
      <c r="R11" s="930"/>
      <c r="S11" s="930"/>
      <c r="T11" s="930"/>
    </row>
    <row r="12" spans="1:20" s="929" customFormat="1">
      <c r="A12" s="919"/>
      <c r="B12" s="920"/>
      <c r="C12" s="920"/>
      <c r="D12" s="921" t="s">
        <v>24</v>
      </c>
      <c r="E12" s="921"/>
      <c r="F12" s="922">
        <v>10</v>
      </c>
      <c r="G12" s="923"/>
      <c r="H12" s="924"/>
      <c r="I12" s="925"/>
      <c r="J12" s="926"/>
      <c r="K12" s="926"/>
      <c r="L12" s="927"/>
      <c r="M12" s="927"/>
      <c r="N12" s="925"/>
      <c r="O12" s="925"/>
      <c r="P12" s="928"/>
    </row>
    <row r="13" spans="1:20" s="929" customFormat="1">
      <c r="A13" s="919"/>
      <c r="B13" s="920"/>
      <c r="C13" s="920"/>
      <c r="D13" s="921" t="s">
        <v>25</v>
      </c>
      <c r="E13" s="921"/>
      <c r="F13" s="922">
        <v>11</v>
      </c>
      <c r="G13" s="923"/>
      <c r="H13" s="924"/>
      <c r="I13" s="925"/>
      <c r="J13" s="926"/>
      <c r="K13" s="926"/>
      <c r="L13" s="927"/>
      <c r="M13" s="927"/>
      <c r="N13" s="925"/>
      <c r="O13" s="925"/>
      <c r="P13" s="928"/>
    </row>
    <row r="14" spans="1:20" s="929" customFormat="1">
      <c r="A14" s="919"/>
      <c r="B14" s="920"/>
      <c r="C14" s="920"/>
      <c r="D14" s="921" t="s">
        <v>26</v>
      </c>
      <c r="E14" s="921"/>
      <c r="F14" s="922">
        <v>12</v>
      </c>
      <c r="G14" s="923"/>
      <c r="H14" s="924"/>
      <c r="I14" s="925"/>
      <c r="J14" s="926"/>
      <c r="K14" s="926"/>
      <c r="L14" s="927"/>
      <c r="M14" s="927"/>
      <c r="N14" s="925"/>
      <c r="O14" s="925"/>
      <c r="P14" s="928"/>
    </row>
    <row r="15" spans="1:20" s="929" customFormat="1">
      <c r="A15" s="919"/>
      <c r="B15" s="920"/>
      <c r="C15" s="921"/>
      <c r="D15" s="921" t="s">
        <v>27</v>
      </c>
      <c r="E15" s="921"/>
      <c r="F15" s="922">
        <v>13</v>
      </c>
      <c r="G15" s="923"/>
      <c r="H15" s="924"/>
      <c r="I15" s="925"/>
      <c r="J15" s="926"/>
      <c r="K15" s="926"/>
      <c r="L15" s="927"/>
      <c r="M15" s="927"/>
      <c r="N15" s="925"/>
      <c r="O15" s="925"/>
      <c r="P15" s="928"/>
    </row>
    <row r="16" spans="1:20" s="940" customFormat="1" ht="11" hidden="1">
      <c r="A16" s="931"/>
      <c r="B16" s="932"/>
      <c r="C16" s="933"/>
      <c r="D16" s="933"/>
      <c r="E16" s="933" t="s">
        <v>154</v>
      </c>
      <c r="F16" s="934" t="s">
        <v>155</v>
      </c>
      <c r="G16" s="935"/>
      <c r="H16" s="936"/>
      <c r="I16" s="937"/>
      <c r="J16" s="938"/>
      <c r="K16" s="938"/>
      <c r="L16" s="939"/>
      <c r="M16" s="939"/>
      <c r="N16" s="937"/>
      <c r="O16" s="937"/>
      <c r="P16" s="928"/>
    </row>
    <row r="17" spans="1:16" s="940" customFormat="1" ht="11" hidden="1">
      <c r="A17" s="931"/>
      <c r="B17" s="932"/>
      <c r="C17" s="933"/>
      <c r="D17" s="933"/>
      <c r="E17" s="933" t="s">
        <v>156</v>
      </c>
      <c r="F17" s="934" t="s">
        <v>157</v>
      </c>
      <c r="G17" s="935"/>
      <c r="H17" s="936"/>
      <c r="I17" s="937"/>
      <c r="J17" s="938"/>
      <c r="K17" s="938"/>
      <c r="L17" s="939"/>
      <c r="M17" s="939"/>
      <c r="N17" s="937"/>
      <c r="O17" s="937"/>
      <c r="P17" s="928"/>
    </row>
    <row r="18" spans="1:16" s="918" customFormat="1">
      <c r="A18" s="910"/>
      <c r="B18" s="941" t="s">
        <v>28</v>
      </c>
      <c r="C18" s="942"/>
      <c r="D18" s="942"/>
      <c r="E18" s="942"/>
      <c r="F18" s="943">
        <v>14</v>
      </c>
      <c r="G18" s="944" t="s">
        <v>29</v>
      </c>
      <c r="H18" s="945"/>
      <c r="I18" s="946"/>
      <c r="J18" s="947"/>
      <c r="K18" s="947"/>
      <c r="L18" s="948"/>
      <c r="M18" s="948"/>
      <c r="N18" s="946"/>
      <c r="O18" s="946"/>
      <c r="P18" s="949"/>
    </row>
    <row r="19" spans="1:16" s="918" customFormat="1">
      <c r="A19" s="910"/>
      <c r="B19" s="941" t="s">
        <v>30</v>
      </c>
      <c r="C19" s="942"/>
      <c r="D19" s="942"/>
      <c r="E19" s="942"/>
      <c r="F19" s="943">
        <v>15</v>
      </c>
      <c r="G19" s="944" t="s">
        <v>31</v>
      </c>
      <c r="H19" s="945"/>
      <c r="I19" s="946"/>
      <c r="J19" s="947"/>
      <c r="K19" s="947"/>
      <c r="L19" s="948"/>
      <c r="M19" s="948"/>
      <c r="N19" s="946"/>
      <c r="O19" s="946"/>
      <c r="P19" s="949"/>
    </row>
    <row r="20" spans="1:16" s="918" customFormat="1">
      <c r="A20" s="910"/>
      <c r="B20" s="950" t="s">
        <v>32</v>
      </c>
      <c r="C20" s="951"/>
      <c r="D20" s="951"/>
      <c r="E20" s="951"/>
      <c r="F20" s="952">
        <v>16</v>
      </c>
      <c r="G20" s="953" t="s">
        <v>33</v>
      </c>
      <c r="H20" s="945"/>
      <c r="I20" s="946"/>
      <c r="J20" s="947"/>
      <c r="K20" s="947"/>
      <c r="L20" s="948"/>
      <c r="M20" s="948"/>
      <c r="N20" s="946"/>
      <c r="O20" s="946"/>
      <c r="P20" s="949"/>
    </row>
    <row r="21" spans="1:16" s="918" customFormat="1">
      <c r="A21" s="910"/>
      <c r="B21" s="950" t="s">
        <v>34</v>
      </c>
      <c r="C21" s="951"/>
      <c r="D21" s="951"/>
      <c r="E21" s="951"/>
      <c r="F21" s="952">
        <v>17</v>
      </c>
      <c r="G21" s="954" t="s">
        <v>35</v>
      </c>
      <c r="H21" s="945"/>
      <c r="I21" s="946"/>
      <c r="J21" s="947"/>
      <c r="K21" s="947"/>
      <c r="L21" s="948"/>
      <c r="M21" s="948"/>
      <c r="N21" s="946"/>
      <c r="O21" s="946"/>
      <c r="P21" s="949"/>
    </row>
    <row r="22" spans="1:16" s="918" customFormat="1">
      <c r="A22" s="910"/>
      <c r="B22" s="950" t="s">
        <v>36</v>
      </c>
      <c r="C22" s="950"/>
      <c r="D22" s="950"/>
      <c r="E22" s="951"/>
      <c r="F22" s="952">
        <v>18</v>
      </c>
      <c r="G22" s="954" t="s">
        <v>37</v>
      </c>
      <c r="H22" s="945"/>
      <c r="I22" s="946"/>
      <c r="J22" s="947"/>
      <c r="K22" s="947"/>
      <c r="L22" s="948"/>
      <c r="M22" s="948"/>
      <c r="N22" s="946"/>
      <c r="O22" s="946"/>
      <c r="P22" s="949"/>
    </row>
    <row r="23" spans="1:16" s="918" customFormat="1">
      <c r="A23" s="910"/>
      <c r="B23" s="950" t="s">
        <v>158</v>
      </c>
      <c r="C23" s="950"/>
      <c r="D23" s="950"/>
      <c r="E23" s="951"/>
      <c r="F23" s="952">
        <v>19</v>
      </c>
      <c r="G23" s="954" t="s">
        <v>39</v>
      </c>
      <c r="H23" s="945"/>
      <c r="I23" s="946"/>
      <c r="J23" s="947"/>
      <c r="K23" s="947"/>
      <c r="L23" s="948"/>
      <c r="M23" s="948"/>
      <c r="N23" s="946"/>
      <c r="O23" s="946"/>
      <c r="P23" s="949"/>
    </row>
    <row r="24" spans="1:16" s="918" customFormat="1">
      <c r="A24" s="910"/>
      <c r="B24" s="950" t="s">
        <v>40</v>
      </c>
      <c r="C24" s="950"/>
      <c r="D24" s="950"/>
      <c r="E24" s="951"/>
      <c r="F24" s="952">
        <v>20</v>
      </c>
      <c r="G24" s="954" t="s">
        <v>41</v>
      </c>
      <c r="H24" s="945"/>
      <c r="I24" s="946"/>
      <c r="J24" s="946"/>
      <c r="K24" s="948"/>
      <c r="L24" s="948"/>
      <c r="M24" s="948"/>
      <c r="N24" s="946"/>
      <c r="O24" s="946"/>
      <c r="P24" s="949"/>
    </row>
    <row r="25" spans="1:16" s="918" customFormat="1">
      <c r="A25" s="910"/>
      <c r="B25" s="950" t="s">
        <v>42</v>
      </c>
      <c r="C25" s="950"/>
      <c r="D25" s="950"/>
      <c r="E25" s="951"/>
      <c r="F25" s="952">
        <v>21</v>
      </c>
      <c r="G25" s="954">
        <v>2121</v>
      </c>
      <c r="H25" s="945"/>
      <c r="I25" s="946"/>
      <c r="J25" s="946"/>
      <c r="K25" s="948"/>
      <c r="L25" s="948"/>
      <c r="M25" s="948"/>
      <c r="N25" s="946"/>
      <c r="O25" s="946"/>
      <c r="P25" s="949"/>
    </row>
    <row r="26" spans="1:16" s="918" customFormat="1">
      <c r="A26" s="910"/>
      <c r="B26" s="950" t="s">
        <v>43</v>
      </c>
      <c r="C26" s="950"/>
      <c r="D26" s="950"/>
      <c r="E26" s="951"/>
      <c r="F26" s="952">
        <v>22</v>
      </c>
      <c r="G26" s="954" t="s">
        <v>192</v>
      </c>
      <c r="H26" s="945"/>
      <c r="I26" s="946"/>
      <c r="J26" s="946"/>
      <c r="K26" s="948"/>
      <c r="L26" s="948"/>
      <c r="M26" s="948"/>
      <c r="N26" s="946"/>
      <c r="O26" s="946"/>
      <c r="P26" s="949"/>
    </row>
    <row r="27" spans="1:16" s="918" customFormat="1">
      <c r="A27" s="910"/>
      <c r="B27" s="950" t="s">
        <v>174</v>
      </c>
      <c r="C27" s="950"/>
      <c r="D27" s="950"/>
      <c r="E27" s="951"/>
      <c r="F27" s="952">
        <v>23</v>
      </c>
      <c r="G27" s="954" t="s">
        <v>175</v>
      </c>
      <c r="H27" s="945"/>
      <c r="I27" s="946"/>
      <c r="J27" s="946"/>
      <c r="K27" s="948"/>
      <c r="L27" s="948"/>
      <c r="M27" s="948"/>
      <c r="N27" s="946"/>
      <c r="O27" s="946"/>
      <c r="P27" s="949"/>
    </row>
    <row r="28" spans="1:16" s="918" customFormat="1">
      <c r="A28" s="910"/>
      <c r="B28" s="950" t="s">
        <v>45</v>
      </c>
      <c r="C28" s="950"/>
      <c r="D28" s="950"/>
      <c r="E28" s="951"/>
      <c r="F28" s="952">
        <v>24</v>
      </c>
      <c r="G28" s="954" t="s">
        <v>46</v>
      </c>
      <c r="H28" s="945"/>
      <c r="I28" s="946"/>
      <c r="J28" s="946"/>
      <c r="K28" s="948"/>
      <c r="L28" s="948"/>
      <c r="M28" s="948"/>
      <c r="N28" s="946"/>
      <c r="O28" s="946"/>
      <c r="P28" s="949"/>
    </row>
    <row r="29" spans="1:16" s="918" customFormat="1" ht="15" thickBot="1">
      <c r="A29" s="910"/>
      <c r="B29" s="941" t="s">
        <v>47</v>
      </c>
      <c r="C29" s="941"/>
      <c r="D29" s="941"/>
      <c r="E29" s="942"/>
      <c r="F29" s="943">
        <v>25</v>
      </c>
      <c r="G29" s="955" t="s">
        <v>48</v>
      </c>
      <c r="H29" s="945"/>
      <c r="I29" s="946"/>
      <c r="J29" s="946"/>
      <c r="K29" s="948"/>
      <c r="L29" s="948"/>
      <c r="M29" s="948"/>
      <c r="N29" s="946"/>
      <c r="O29" s="946"/>
      <c r="P29" s="949"/>
    </row>
    <row r="30" spans="1:16" ht="15" thickBot="1">
      <c r="A30" s="956" t="s">
        <v>49</v>
      </c>
      <c r="B30" s="957"/>
      <c r="C30" s="957"/>
      <c r="D30" s="957"/>
      <c r="E30" s="957"/>
      <c r="F30" s="903">
        <v>26</v>
      </c>
      <c r="G30" s="958"/>
      <c r="H30" s="905">
        <f t="shared" ref="H30:P30" si="2">SUM(H31:H47)</f>
        <v>0</v>
      </c>
      <c r="I30" s="906">
        <f t="shared" si="2"/>
        <v>0</v>
      </c>
      <c r="J30" s="907">
        <f t="shared" si="2"/>
        <v>0</v>
      </c>
      <c r="K30" s="908">
        <f t="shared" si="2"/>
        <v>0</v>
      </c>
      <c r="L30" s="908">
        <f t="shared" si="2"/>
        <v>0</v>
      </c>
      <c r="M30" s="908">
        <f t="shared" si="2"/>
        <v>0</v>
      </c>
      <c r="N30" s="907">
        <f t="shared" si="2"/>
        <v>0</v>
      </c>
      <c r="O30" s="907">
        <f t="shared" si="2"/>
        <v>0</v>
      </c>
      <c r="P30" s="909">
        <f t="shared" si="2"/>
        <v>0</v>
      </c>
    </row>
    <row r="31" spans="1:16" s="918" customFormat="1">
      <c r="A31" s="910" t="s">
        <v>14</v>
      </c>
      <c r="B31" s="942" t="s">
        <v>50</v>
      </c>
      <c r="C31" s="942"/>
      <c r="D31" s="942"/>
      <c r="E31" s="942"/>
      <c r="F31" s="943">
        <v>27</v>
      </c>
      <c r="G31" s="944" t="s">
        <v>51</v>
      </c>
      <c r="H31" s="914"/>
      <c r="I31" s="915"/>
      <c r="J31" s="915"/>
      <c r="K31" s="916"/>
      <c r="L31" s="916"/>
      <c r="M31" s="916"/>
      <c r="N31" s="915"/>
      <c r="O31" s="915"/>
      <c r="P31" s="917"/>
    </row>
    <row r="32" spans="1:16" s="918" customFormat="1">
      <c r="A32" s="910"/>
      <c r="B32" s="941" t="s">
        <v>28</v>
      </c>
      <c r="C32" s="941"/>
      <c r="D32" s="941"/>
      <c r="E32" s="942"/>
      <c r="F32" s="943">
        <v>28</v>
      </c>
      <c r="G32" s="955" t="s">
        <v>29</v>
      </c>
      <c r="H32" s="959"/>
      <c r="I32" s="960"/>
      <c r="J32" s="960"/>
      <c r="K32" s="961"/>
      <c r="L32" s="961"/>
      <c r="M32" s="961"/>
      <c r="N32" s="960"/>
      <c r="O32" s="960"/>
      <c r="P32" s="962"/>
    </row>
    <row r="33" spans="1:16" s="918" customFormat="1">
      <c r="A33" s="910"/>
      <c r="B33" s="941" t="s">
        <v>30</v>
      </c>
      <c r="C33" s="941"/>
      <c r="D33" s="941"/>
      <c r="E33" s="942"/>
      <c r="F33" s="943">
        <v>29</v>
      </c>
      <c r="G33" s="955" t="s">
        <v>31</v>
      </c>
      <c r="H33" s="959"/>
      <c r="I33" s="960"/>
      <c r="J33" s="960"/>
      <c r="K33" s="961"/>
      <c r="L33" s="961"/>
      <c r="M33" s="961"/>
      <c r="N33" s="960"/>
      <c r="O33" s="960"/>
      <c r="P33" s="962"/>
    </row>
    <row r="34" spans="1:16" s="918" customFormat="1">
      <c r="A34" s="910"/>
      <c r="B34" s="950" t="s">
        <v>32</v>
      </c>
      <c r="C34" s="951"/>
      <c r="D34" s="951"/>
      <c r="E34" s="951"/>
      <c r="F34" s="952">
        <v>30</v>
      </c>
      <c r="G34" s="953" t="s">
        <v>33</v>
      </c>
      <c r="H34" s="959"/>
      <c r="I34" s="960"/>
      <c r="J34" s="960"/>
      <c r="K34" s="961"/>
      <c r="L34" s="961"/>
      <c r="M34" s="961"/>
      <c r="N34" s="960"/>
      <c r="O34" s="960"/>
      <c r="P34" s="962"/>
    </row>
    <row r="35" spans="1:16" s="918" customFormat="1">
      <c r="A35" s="910"/>
      <c r="B35" s="950" t="s">
        <v>34</v>
      </c>
      <c r="C35" s="950"/>
      <c r="D35" s="950"/>
      <c r="E35" s="951"/>
      <c r="F35" s="952">
        <v>31</v>
      </c>
      <c r="G35" s="954" t="s">
        <v>35</v>
      </c>
      <c r="H35" s="959"/>
      <c r="I35" s="960"/>
      <c r="J35" s="960"/>
      <c r="K35" s="961"/>
      <c r="L35" s="961"/>
      <c r="M35" s="961"/>
      <c r="N35" s="960"/>
      <c r="O35" s="960"/>
      <c r="P35" s="962"/>
    </row>
    <row r="36" spans="1:16" s="918" customFormat="1">
      <c r="A36" s="910"/>
      <c r="B36" s="950" t="s">
        <v>52</v>
      </c>
      <c r="C36" s="950"/>
      <c r="D36" s="950"/>
      <c r="E36" s="951"/>
      <c r="F36" s="952">
        <v>32</v>
      </c>
      <c r="G36" s="954" t="s">
        <v>53</v>
      </c>
      <c r="H36" s="959"/>
      <c r="I36" s="960"/>
      <c r="J36" s="960"/>
      <c r="K36" s="961"/>
      <c r="L36" s="961"/>
      <c r="M36" s="961"/>
      <c r="N36" s="960"/>
      <c r="O36" s="960"/>
      <c r="P36" s="962"/>
    </row>
    <row r="37" spans="1:16" s="918" customFormat="1">
      <c r="A37" s="910"/>
      <c r="B37" s="950" t="s">
        <v>36</v>
      </c>
      <c r="C37" s="950"/>
      <c r="D37" s="950"/>
      <c r="E37" s="951"/>
      <c r="F37" s="952">
        <v>33</v>
      </c>
      <c r="G37" s="954" t="s">
        <v>37</v>
      </c>
      <c r="H37" s="959"/>
      <c r="I37" s="960"/>
      <c r="J37" s="960"/>
      <c r="K37" s="961"/>
      <c r="L37" s="961"/>
      <c r="M37" s="961"/>
      <c r="N37" s="960"/>
      <c r="O37" s="960"/>
      <c r="P37" s="962"/>
    </row>
    <row r="38" spans="1:16" s="918" customFormat="1">
      <c r="A38" s="910"/>
      <c r="B38" s="950" t="s">
        <v>158</v>
      </c>
      <c r="C38" s="950"/>
      <c r="D38" s="950"/>
      <c r="E38" s="951"/>
      <c r="F38" s="952">
        <v>34</v>
      </c>
      <c r="G38" s="954" t="s">
        <v>39</v>
      </c>
      <c r="H38" s="959"/>
      <c r="I38" s="960"/>
      <c r="J38" s="960"/>
      <c r="K38" s="961"/>
      <c r="L38" s="961"/>
      <c r="M38" s="961"/>
      <c r="N38" s="960"/>
      <c r="O38" s="960"/>
      <c r="P38" s="962"/>
    </row>
    <row r="39" spans="1:16" s="918" customFormat="1">
      <c r="A39" s="910"/>
      <c r="B39" s="950" t="s">
        <v>54</v>
      </c>
      <c r="C39" s="950"/>
      <c r="D39" s="950"/>
      <c r="E39" s="951"/>
      <c r="F39" s="952">
        <v>35</v>
      </c>
      <c r="G39" s="954" t="s">
        <v>41</v>
      </c>
      <c r="H39" s="959"/>
      <c r="I39" s="960"/>
      <c r="J39" s="960"/>
      <c r="K39" s="961"/>
      <c r="L39" s="961"/>
      <c r="M39" s="961"/>
      <c r="N39" s="960"/>
      <c r="O39" s="960"/>
      <c r="P39" s="962"/>
    </row>
    <row r="40" spans="1:16" s="918" customFormat="1">
      <c r="A40" s="910"/>
      <c r="B40" s="950" t="s">
        <v>159</v>
      </c>
      <c r="C40" s="950"/>
      <c r="D40" s="950"/>
      <c r="E40" s="951"/>
      <c r="F40" s="952">
        <v>36</v>
      </c>
      <c r="G40" s="954" t="s">
        <v>210</v>
      </c>
      <c r="H40" s="959"/>
      <c r="I40" s="960"/>
      <c r="J40" s="960"/>
      <c r="K40" s="961"/>
      <c r="L40" s="961"/>
      <c r="M40" s="961"/>
      <c r="N40" s="960"/>
      <c r="O40" s="960"/>
      <c r="P40" s="962"/>
    </row>
    <row r="41" spans="1:16" s="918" customFormat="1">
      <c r="A41" s="910"/>
      <c r="B41" s="950" t="s">
        <v>55</v>
      </c>
      <c r="C41" s="950"/>
      <c r="D41" s="950"/>
      <c r="E41" s="951"/>
      <c r="F41" s="952">
        <v>37</v>
      </c>
      <c r="G41" s="954">
        <v>2121</v>
      </c>
      <c r="H41" s="959"/>
      <c r="I41" s="960"/>
      <c r="J41" s="960"/>
      <c r="K41" s="961"/>
      <c r="L41" s="961"/>
      <c r="M41" s="961"/>
      <c r="N41" s="960"/>
      <c r="O41" s="960"/>
      <c r="P41" s="962"/>
    </row>
    <row r="42" spans="1:16" s="918" customFormat="1">
      <c r="A42" s="910"/>
      <c r="B42" s="950" t="s">
        <v>56</v>
      </c>
      <c r="C42" s="950"/>
      <c r="D42" s="950"/>
      <c r="E42" s="951"/>
      <c r="F42" s="952">
        <v>38</v>
      </c>
      <c r="G42" s="954" t="s">
        <v>193</v>
      </c>
      <c r="H42" s="959"/>
      <c r="I42" s="960"/>
      <c r="J42" s="960"/>
      <c r="K42" s="961"/>
      <c r="L42" s="961"/>
      <c r="M42" s="961"/>
      <c r="N42" s="960"/>
      <c r="O42" s="960"/>
      <c r="P42" s="962"/>
    </row>
    <row r="43" spans="1:16" s="918" customFormat="1">
      <c r="A43" s="910"/>
      <c r="B43" s="950" t="s">
        <v>174</v>
      </c>
      <c r="C43" s="950"/>
      <c r="D43" s="950"/>
      <c r="E43" s="951"/>
      <c r="F43" s="952">
        <v>39</v>
      </c>
      <c r="G43" s="954" t="s">
        <v>175</v>
      </c>
      <c r="H43" s="959"/>
      <c r="I43" s="960"/>
      <c r="J43" s="960"/>
      <c r="K43" s="961"/>
      <c r="L43" s="961"/>
      <c r="M43" s="961"/>
      <c r="N43" s="960"/>
      <c r="O43" s="960"/>
      <c r="P43" s="962"/>
    </row>
    <row r="44" spans="1:16" s="918" customFormat="1">
      <c r="A44" s="910"/>
      <c r="B44" s="950" t="s">
        <v>57</v>
      </c>
      <c r="C44" s="950"/>
      <c r="D44" s="950"/>
      <c r="E44" s="951"/>
      <c r="F44" s="952">
        <v>40</v>
      </c>
      <c r="G44" s="954" t="s">
        <v>46</v>
      </c>
      <c r="H44" s="959"/>
      <c r="I44" s="960"/>
      <c r="J44" s="960"/>
      <c r="K44" s="961"/>
      <c r="L44" s="961"/>
      <c r="M44" s="961"/>
      <c r="N44" s="960"/>
      <c r="O44" s="960"/>
      <c r="P44" s="962"/>
    </row>
    <row r="45" spans="1:16" s="918" customFormat="1">
      <c r="A45" s="910"/>
      <c r="B45" s="950" t="s">
        <v>58</v>
      </c>
      <c r="C45" s="950"/>
      <c r="D45" s="950"/>
      <c r="E45" s="951"/>
      <c r="F45" s="952">
        <v>41</v>
      </c>
      <c r="G45" s="954" t="s">
        <v>176</v>
      </c>
      <c r="H45" s="959"/>
      <c r="I45" s="960"/>
      <c r="J45" s="960"/>
      <c r="K45" s="961"/>
      <c r="L45" s="961"/>
      <c r="M45" s="961"/>
      <c r="N45" s="960"/>
      <c r="O45" s="960"/>
      <c r="P45" s="962"/>
    </row>
    <row r="46" spans="1:16" s="918" customFormat="1">
      <c r="A46" s="910"/>
      <c r="B46" s="950" t="s">
        <v>59</v>
      </c>
      <c r="C46" s="950"/>
      <c r="D46" s="950"/>
      <c r="E46" s="951"/>
      <c r="F46" s="952">
        <v>42</v>
      </c>
      <c r="G46" s="954" t="s">
        <v>160</v>
      </c>
      <c r="H46" s="959"/>
      <c r="I46" s="960"/>
      <c r="J46" s="960"/>
      <c r="K46" s="961"/>
      <c r="L46" s="961"/>
      <c r="M46" s="961"/>
      <c r="N46" s="960"/>
      <c r="O46" s="960"/>
      <c r="P46" s="962"/>
    </row>
    <row r="47" spans="1:16" s="918" customFormat="1">
      <c r="A47" s="963"/>
      <c r="B47" s="964" t="s">
        <v>47</v>
      </c>
      <c r="C47" s="964"/>
      <c r="D47" s="964"/>
      <c r="E47" s="964"/>
      <c r="F47" s="965">
        <v>43</v>
      </c>
      <c r="G47" s="966" t="s">
        <v>48</v>
      </c>
      <c r="H47" s="967"/>
      <c r="I47" s="968"/>
      <c r="J47" s="968"/>
      <c r="K47" s="969"/>
      <c r="L47" s="969"/>
      <c r="M47" s="969"/>
      <c r="N47" s="968"/>
      <c r="O47" s="968"/>
      <c r="P47" s="970"/>
    </row>
    <row r="48" spans="1:16" s="918" customFormat="1" ht="15" thickBot="1">
      <c r="A48" s="971" t="s">
        <v>60</v>
      </c>
      <c r="B48" s="972"/>
      <c r="C48" s="972"/>
      <c r="D48" s="972"/>
      <c r="E48" s="973"/>
      <c r="F48" s="943">
        <v>44</v>
      </c>
      <c r="G48" s="974"/>
      <c r="H48" s="975"/>
      <c r="I48" s="976"/>
      <c r="J48" s="976"/>
      <c r="K48" s="977"/>
      <c r="L48" s="977"/>
      <c r="M48" s="977"/>
      <c r="N48" s="976"/>
      <c r="O48" s="976"/>
      <c r="P48" s="978"/>
    </row>
    <row r="49" spans="1:16" ht="15" thickBot="1">
      <c r="A49" s="956" t="s">
        <v>61</v>
      </c>
      <c r="B49" s="957"/>
      <c r="C49" s="957"/>
      <c r="D49" s="957"/>
      <c r="E49" s="957"/>
      <c r="F49" s="903">
        <v>45</v>
      </c>
      <c r="G49" s="958"/>
      <c r="H49" s="905">
        <f t="shared" ref="H49:P49" si="3">H30-H3</f>
        <v>0</v>
      </c>
      <c r="I49" s="906">
        <f t="shared" si="3"/>
        <v>0</v>
      </c>
      <c r="J49" s="907">
        <f t="shared" si="3"/>
        <v>0</v>
      </c>
      <c r="K49" s="908">
        <f t="shared" si="3"/>
        <v>0</v>
      </c>
      <c r="L49" s="908">
        <f t="shared" si="3"/>
        <v>0</v>
      </c>
      <c r="M49" s="908">
        <f t="shared" si="3"/>
        <v>0</v>
      </c>
      <c r="N49" s="907">
        <f t="shared" si="3"/>
        <v>0</v>
      </c>
      <c r="O49" s="907">
        <f t="shared" si="3"/>
        <v>0</v>
      </c>
      <c r="P49" s="909">
        <f t="shared" si="3"/>
        <v>0</v>
      </c>
    </row>
    <row r="50" spans="1:16">
      <c r="A50" s="979" t="s">
        <v>62</v>
      </c>
      <c r="B50" s="979"/>
      <c r="C50" s="979"/>
      <c r="D50" s="979"/>
      <c r="E50" s="979"/>
      <c r="F50" s="980"/>
      <c r="G50" s="981" t="s">
        <v>63</v>
      </c>
    </row>
    <row r="51" spans="1:16" s="979" customFormat="1">
      <c r="F51" s="980"/>
      <c r="G51" s="981"/>
      <c r="H51" s="889"/>
      <c r="J51" s="918"/>
      <c r="K51" s="918"/>
      <c r="L51" s="918"/>
      <c r="M51" s="918"/>
      <c r="N51" s="918"/>
      <c r="O51" s="918"/>
    </row>
    <row r="52" spans="1:16" s="979" customFormat="1">
      <c r="A52" s="982" t="s">
        <v>64</v>
      </c>
      <c r="F52" s="980"/>
      <c r="G52" s="981"/>
      <c r="H52" s="889"/>
      <c r="J52" s="918"/>
      <c r="K52" s="918"/>
      <c r="L52" s="918"/>
      <c r="M52" s="918"/>
      <c r="N52" s="918"/>
      <c r="O52" s="918"/>
    </row>
    <row r="53" spans="1:16" s="979" customFormat="1">
      <c r="A53" s="982" t="s">
        <v>171</v>
      </c>
      <c r="F53" s="980"/>
      <c r="G53" s="981"/>
      <c r="H53" s="889"/>
      <c r="J53" s="918"/>
      <c r="K53" s="918"/>
      <c r="L53" s="918"/>
      <c r="M53" s="918"/>
      <c r="N53" s="918"/>
      <c r="O53" s="918"/>
    </row>
    <row r="54" spans="1:16" s="979" customFormat="1">
      <c r="A54" s="982" t="s">
        <v>66</v>
      </c>
      <c r="F54" s="980"/>
      <c r="G54" s="981"/>
      <c r="H54" s="983"/>
      <c r="J54" s="918"/>
      <c r="K54" s="918"/>
      <c r="L54" s="918"/>
      <c r="M54" s="918"/>
      <c r="N54" s="918"/>
      <c r="O54" s="918"/>
    </row>
    <row r="55" spans="1:16" s="982" customFormat="1">
      <c r="A55" s="984" t="s">
        <v>177</v>
      </c>
      <c r="F55" s="985"/>
      <c r="G55" s="986"/>
      <c r="H55" s="987"/>
      <c r="J55" s="988"/>
      <c r="K55" s="988"/>
      <c r="L55" s="988"/>
      <c r="M55" s="988"/>
      <c r="N55" s="988"/>
      <c r="O55" s="988"/>
    </row>
    <row r="56" spans="1:16" s="982" customFormat="1">
      <c r="A56" s="982" t="s">
        <v>68</v>
      </c>
      <c r="F56" s="985"/>
      <c r="G56" s="986"/>
      <c r="H56" s="987"/>
      <c r="J56" s="988"/>
      <c r="K56" s="988"/>
      <c r="L56" s="988"/>
      <c r="M56" s="988"/>
      <c r="N56" s="988"/>
      <c r="O56" s="988"/>
    </row>
    <row r="57" spans="1:16" s="982" customFormat="1">
      <c r="A57" s="982" t="s">
        <v>178</v>
      </c>
      <c r="F57" s="985"/>
      <c r="G57" s="986"/>
      <c r="H57" s="987"/>
      <c r="J57" s="988"/>
      <c r="K57" s="988"/>
      <c r="L57" s="988"/>
      <c r="M57" s="988"/>
      <c r="N57" s="988"/>
      <c r="O57" s="988"/>
    </row>
    <row r="58" spans="1:16" s="979" customFormat="1">
      <c r="A58" s="982"/>
      <c r="B58" s="982"/>
      <c r="C58" s="982"/>
      <c r="D58" s="982"/>
      <c r="E58" s="982"/>
      <c r="F58" s="980"/>
      <c r="G58" s="981"/>
      <c r="H58" s="889"/>
      <c r="J58" s="918"/>
      <c r="K58" s="918"/>
      <c r="L58" s="918"/>
      <c r="M58" s="918"/>
      <c r="N58" s="918"/>
      <c r="O58" s="918"/>
    </row>
    <row r="59" spans="1:16" s="979" customFormat="1">
      <c r="A59" s="982"/>
      <c r="B59" s="982"/>
      <c r="C59" s="982"/>
      <c r="D59" s="982"/>
      <c r="E59" s="982"/>
      <c r="F59" s="980"/>
      <c r="G59" s="981"/>
      <c r="H59" s="889"/>
      <c r="J59" s="918"/>
      <c r="K59" s="918"/>
      <c r="L59" s="918"/>
      <c r="M59" s="918"/>
      <c r="N59" s="918"/>
      <c r="O59" s="918"/>
    </row>
    <row r="60" spans="1:16" s="979" customFormat="1">
      <c r="A60" s="982"/>
      <c r="B60" s="982"/>
      <c r="C60" s="982"/>
      <c r="D60" s="982"/>
      <c r="E60" s="982"/>
      <c r="F60" s="980"/>
      <c r="G60" s="981"/>
      <c r="H60" s="889"/>
      <c r="J60" s="918"/>
      <c r="K60" s="918"/>
      <c r="L60" s="918"/>
      <c r="M60" s="918"/>
      <c r="N60" s="918"/>
      <c r="O60" s="918"/>
    </row>
    <row r="61" spans="1:16" s="979" customFormat="1">
      <c r="A61" s="982"/>
      <c r="B61" s="982"/>
      <c r="C61" s="982"/>
      <c r="D61" s="982"/>
      <c r="E61" s="982"/>
      <c r="F61" s="980"/>
      <c r="G61" s="981"/>
      <c r="H61" s="889"/>
      <c r="J61" s="918"/>
      <c r="K61" s="918"/>
      <c r="L61" s="918"/>
      <c r="M61" s="918"/>
      <c r="N61" s="918"/>
      <c r="O61" s="918"/>
    </row>
  </sheetData>
  <mergeCells count="2">
    <mergeCell ref="A1:D1"/>
    <mergeCell ref="K1:O1"/>
  </mergeCells>
  <pageMargins left="0.51181102362204722" right="0.31496062992125984" top="0.27559055118110237" bottom="0.27559055118110237" header="0.15748031496062992" footer="0.19685039370078741"/>
  <pageSetup paperSize="9" scale="75" orientation="landscape"/>
  <headerFooter alignWithMargins="0">
    <oddFooter>&amp;C&amp;9 13&amp;R&amp;8Příloha 3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AE59"/>
  <sheetViews>
    <sheetView showGridLines="0" workbookViewId="0">
      <selection activeCell="AH44" sqref="AH44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7" width="7.42578125" style="35" customWidth="1"/>
    <col min="8" max="17" width="7.28515625" style="34" customWidth="1"/>
    <col min="18" max="18" width="8.5703125" style="425" customWidth="1"/>
    <col min="19" max="19" width="9.7109375" hidden="1" customWidth="1"/>
    <col min="20" max="20" width="8.42578125" style="34" customWidth="1"/>
    <col min="21" max="21" width="6.85546875" style="34" customWidth="1"/>
    <col min="22" max="22" width="7.28515625" style="34" customWidth="1"/>
    <col min="23" max="23" width="5.42578125" style="34" bestFit="1" customWidth="1"/>
    <col min="24" max="25" width="5.42578125" style="34" customWidth="1"/>
    <col min="26" max="26" width="6.42578125" style="34" customWidth="1"/>
    <col min="27" max="27" width="9.5703125" style="34" hidden="1" customWidth="1"/>
    <col min="28" max="28" width="8.42578125" style="806" customWidth="1"/>
    <col min="29" max="29" width="8.85546875" style="34" customWidth="1"/>
    <col min="30" max="30" width="8.85546875" style="34" hidden="1" customWidth="1"/>
  </cols>
  <sheetData>
    <row r="1" spans="1:30" ht="27" customHeight="1">
      <c r="A1" s="1319" t="s">
        <v>199</v>
      </c>
      <c r="B1" s="1320"/>
      <c r="C1" s="1320"/>
      <c r="D1" s="1321"/>
      <c r="E1" s="162"/>
      <c r="F1" s="778" t="s">
        <v>182</v>
      </c>
      <c r="G1" s="778" t="s">
        <v>183</v>
      </c>
      <c r="H1" s="203" t="s">
        <v>97</v>
      </c>
      <c r="I1" s="149" t="s">
        <v>98</v>
      </c>
      <c r="J1" s="149" t="s">
        <v>99</v>
      </c>
      <c r="K1" s="149" t="s">
        <v>100</v>
      </c>
      <c r="L1" s="149" t="s">
        <v>101</v>
      </c>
      <c r="M1" s="149" t="s">
        <v>120</v>
      </c>
      <c r="N1" s="149" t="s">
        <v>102</v>
      </c>
      <c r="O1" s="149" t="s">
        <v>103</v>
      </c>
      <c r="P1" s="149" t="s">
        <v>104</v>
      </c>
      <c r="Q1" s="141" t="s">
        <v>105</v>
      </c>
      <c r="R1" s="419" t="s">
        <v>7</v>
      </c>
      <c r="S1" s="2" t="s">
        <v>1</v>
      </c>
      <c r="T1" s="799" t="s">
        <v>194</v>
      </c>
      <c r="U1" s="1323" t="s">
        <v>3</v>
      </c>
      <c r="V1" s="1323"/>
      <c r="W1" s="1323"/>
      <c r="X1" s="1323"/>
      <c r="Y1" s="1323"/>
      <c r="Z1" s="1324"/>
      <c r="AA1" s="42" t="s">
        <v>4</v>
      </c>
      <c r="AB1" s="805" t="s">
        <v>138</v>
      </c>
    </row>
    <row r="2" spans="1:30" s="7" customFormat="1" ht="14" thickBot="1">
      <c r="A2" s="240" t="s">
        <v>122</v>
      </c>
      <c r="B2" s="4"/>
      <c r="C2" s="1325" t="s">
        <v>117</v>
      </c>
      <c r="D2" s="1326"/>
      <c r="E2" s="163" t="s">
        <v>5</v>
      </c>
      <c r="F2" s="774">
        <v>71</v>
      </c>
      <c r="G2" s="774">
        <v>76</v>
      </c>
      <c r="H2" s="44">
        <v>81</v>
      </c>
      <c r="I2" s="150">
        <v>82</v>
      </c>
      <c r="J2" s="150">
        <v>83</v>
      </c>
      <c r="K2" s="150">
        <v>84</v>
      </c>
      <c r="L2" s="150">
        <v>85</v>
      </c>
      <c r="M2" s="150">
        <v>87</v>
      </c>
      <c r="N2" s="150">
        <v>92</v>
      </c>
      <c r="O2" s="150">
        <v>96</v>
      </c>
      <c r="P2" s="150">
        <v>97</v>
      </c>
      <c r="Q2" s="142">
        <v>99</v>
      </c>
      <c r="R2" s="420" t="s">
        <v>106</v>
      </c>
      <c r="S2" s="6" t="s">
        <v>7</v>
      </c>
      <c r="T2" s="800" t="s">
        <v>8</v>
      </c>
      <c r="U2" s="44" t="s">
        <v>9</v>
      </c>
      <c r="V2" s="45" t="s">
        <v>10</v>
      </c>
      <c r="W2" s="45" t="s">
        <v>11</v>
      </c>
      <c r="X2" s="1229" t="s">
        <v>205</v>
      </c>
      <c r="Y2" s="45" t="s">
        <v>121</v>
      </c>
      <c r="Z2" s="45" t="s">
        <v>12</v>
      </c>
      <c r="AA2" s="46">
        <v>2011</v>
      </c>
      <c r="AB2" s="993">
        <v>2013</v>
      </c>
      <c r="AC2" s="34"/>
      <c r="AD2" s="34"/>
    </row>
    <row r="3" spans="1:30" ht="14" thickBot="1">
      <c r="A3" s="8" t="s">
        <v>13</v>
      </c>
      <c r="B3" s="9"/>
      <c r="C3" s="9"/>
      <c r="D3" s="9"/>
      <c r="E3" s="132">
        <v>1</v>
      </c>
      <c r="F3" s="775">
        <f>SUM(F5:F27)</f>
        <v>664820</v>
      </c>
      <c r="G3" s="775">
        <f>SUM(G5:G27)</f>
        <v>46921</v>
      </c>
      <c r="H3" s="411">
        <f>SUM(H5:H27)</f>
        <v>222355</v>
      </c>
      <c r="I3" s="775">
        <f>SUM(I5:I27)</f>
        <v>135804</v>
      </c>
      <c r="J3" s="775">
        <f t="shared" ref="J3:Q3" si="0">SUM(J5:J27)</f>
        <v>13873</v>
      </c>
      <c r="K3" s="775">
        <f t="shared" si="0"/>
        <v>56293</v>
      </c>
      <c r="L3" s="775">
        <f t="shared" si="0"/>
        <v>114161</v>
      </c>
      <c r="M3" s="775">
        <f>SUM(M5:M27)</f>
        <v>15922</v>
      </c>
      <c r="N3" s="775">
        <f t="shared" si="0"/>
        <v>289838</v>
      </c>
      <c r="O3" s="775">
        <f t="shared" si="0"/>
        <v>60147</v>
      </c>
      <c r="P3" s="775">
        <f t="shared" si="0"/>
        <v>278010</v>
      </c>
      <c r="Q3" s="209">
        <f t="shared" si="0"/>
        <v>401790</v>
      </c>
      <c r="R3" s="404">
        <f>SUM(R5:R27)</f>
        <v>2299934</v>
      </c>
      <c r="S3" s="411">
        <f t="shared" ref="S3:AB3" si="1">SUM(S5:S27)</f>
        <v>0</v>
      </c>
      <c r="T3" s="801">
        <f t="shared" si="1"/>
        <v>2024509</v>
      </c>
      <c r="U3" s="796">
        <f t="shared" si="1"/>
        <v>62571</v>
      </c>
      <c r="V3" s="208">
        <f t="shared" si="1"/>
        <v>208362</v>
      </c>
      <c r="W3" s="208">
        <f t="shared" si="1"/>
        <v>471</v>
      </c>
      <c r="X3" s="208">
        <f>SUM(X5:X27)</f>
        <v>0</v>
      </c>
      <c r="Y3" s="208">
        <f>SUM(Y5:Y27)</f>
        <v>3021</v>
      </c>
      <c r="Z3" s="411">
        <f t="shared" si="1"/>
        <v>1000</v>
      </c>
      <c r="AA3" s="779">
        <f t="shared" si="1"/>
        <v>2299934</v>
      </c>
      <c r="AB3" s="489">
        <f t="shared" si="1"/>
        <v>2150525.8275900004</v>
      </c>
      <c r="AC3" s="198"/>
      <c r="AD3" s="198">
        <v>1569088</v>
      </c>
    </row>
    <row r="4" spans="1:30" s="14" customFormat="1">
      <c r="A4" s="11" t="s">
        <v>14</v>
      </c>
      <c r="B4" s="12" t="s">
        <v>15</v>
      </c>
      <c r="C4" s="12"/>
      <c r="D4" s="12"/>
      <c r="E4" s="164">
        <v>2</v>
      </c>
      <c r="F4" s="776">
        <f>SUM(F5:F15)</f>
        <v>194869</v>
      </c>
      <c r="G4" s="776">
        <f>SUM(G5:G15)</f>
        <v>3353</v>
      </c>
      <c r="H4" s="780">
        <f t="shared" ref="H4:R4" si="2">SUM(H5:H15)</f>
        <v>190355</v>
      </c>
      <c r="I4" s="776">
        <f t="shared" si="2"/>
        <v>135804</v>
      </c>
      <c r="J4" s="776">
        <f t="shared" si="2"/>
        <v>13573</v>
      </c>
      <c r="K4" s="776">
        <f t="shared" si="2"/>
        <v>4629</v>
      </c>
      <c r="L4" s="776">
        <f t="shared" si="2"/>
        <v>50000</v>
      </c>
      <c r="M4" s="776">
        <f>SUM(M5:M15)</f>
        <v>2422</v>
      </c>
      <c r="N4" s="776">
        <f t="shared" si="2"/>
        <v>233770</v>
      </c>
      <c r="O4" s="776">
        <f t="shared" si="2"/>
        <v>36885</v>
      </c>
      <c r="P4" s="776">
        <f t="shared" si="2"/>
        <v>18610</v>
      </c>
      <c r="Q4" s="781">
        <f t="shared" si="2"/>
        <v>349417</v>
      </c>
      <c r="R4" s="456">
        <f t="shared" si="2"/>
        <v>1233687</v>
      </c>
      <c r="S4" s="780">
        <f t="shared" ref="S4:AB4" si="3">SUM(S5:S15)</f>
        <v>0</v>
      </c>
      <c r="T4" s="802">
        <f t="shared" si="3"/>
        <v>1140770</v>
      </c>
      <c r="U4" s="797">
        <f t="shared" si="3"/>
        <v>62091</v>
      </c>
      <c r="V4" s="782">
        <f t="shared" si="3"/>
        <v>26334</v>
      </c>
      <c r="W4" s="782">
        <f t="shared" si="3"/>
        <v>471</v>
      </c>
      <c r="X4" s="782">
        <f>SUM(X5:X15)</f>
        <v>0</v>
      </c>
      <c r="Y4" s="782">
        <f>SUM(Y5:Y15)</f>
        <v>3021</v>
      </c>
      <c r="Z4" s="780">
        <f t="shared" si="3"/>
        <v>1000</v>
      </c>
      <c r="AA4" s="158">
        <f t="shared" si="3"/>
        <v>1233687</v>
      </c>
      <c r="AB4" s="490">
        <f t="shared" si="3"/>
        <v>1179165.3934700002</v>
      </c>
      <c r="AC4" s="198"/>
      <c r="AD4" s="198"/>
    </row>
    <row r="5" spans="1:30" s="40" customFormat="1">
      <c r="A5" s="36"/>
      <c r="B5" s="37"/>
      <c r="C5" s="37" t="s">
        <v>16</v>
      </c>
      <c r="D5" s="38" t="s">
        <v>17</v>
      </c>
      <c r="E5" s="773">
        <v>3</v>
      </c>
      <c r="F5" s="777">
        <f>'CEITEC MU'!F5</f>
        <v>3000</v>
      </c>
      <c r="G5" s="777">
        <f>'CEITEC-CŘS'!F5</f>
        <v>687</v>
      </c>
      <c r="H5" s="783">
        <f>SKM!F5</f>
        <v>47000</v>
      </c>
      <c r="I5" s="784">
        <f>SUKB!F7</f>
        <v>32088</v>
      </c>
      <c r="J5" s="784">
        <f>UCT!F5</f>
        <v>3500</v>
      </c>
      <c r="K5" s="784">
        <f>SPSSN!F5</f>
        <v>750</v>
      </c>
      <c r="L5" s="784">
        <f>IBA!F5</f>
        <v>10000</v>
      </c>
      <c r="M5" s="784">
        <f>CTT!F5</f>
        <v>188</v>
      </c>
      <c r="N5" s="784">
        <f>ÚVT!F5</f>
        <v>69940</v>
      </c>
      <c r="O5" s="784">
        <f>CJV!F5</f>
        <v>24527</v>
      </c>
      <c r="P5" s="784">
        <f>CZS!F5</f>
        <v>7430</v>
      </c>
      <c r="Q5" s="785">
        <f>RMU!F5</f>
        <v>76845</v>
      </c>
      <c r="R5" s="421">
        <f>SUM(F5:Q5)</f>
        <v>275955</v>
      </c>
      <c r="S5" s="787"/>
      <c r="T5" s="803">
        <f>'CEITEC MU'!G5+'CEITEC-CŘS'!G5+SKM!G5+SUKB!G7+UCT!G5+SPSSN!G5+IBA!G5+CTT!G5+ÚVT!G5+CJV!G5+CZS!G5+RMU!G5</f>
        <v>241923</v>
      </c>
      <c r="U5" s="783">
        <f>'CEITEC MU'!H5+'CEITEC-CŘS'!H5+SKM!H5+SUKB!H7+UCT!H5+SPSSN!H5+IBA!H5+CTT!H5+ÚVT!H5+CJV!H5+CZS!H5+RMU!H5</f>
        <v>28957</v>
      </c>
      <c r="V5" s="788">
        <f>'CEITEC MU'!I5+'CEITEC-CŘS'!I5+SKM!I5+SUKB!I7+UCT!I5+SPSSN!I5+IBA!I5+CTT!I5+ÚVT!I5+CJV!I5+CZS!I5+RMU!I5</f>
        <v>4598</v>
      </c>
      <c r="W5" s="788">
        <f>'CEITEC MU'!J5+'CEITEC-CŘS'!J5+SKM!J5+SUKB!J7+UCT!J5+SPSSN!J5+IBA!J5+CTT!J5+ÚVT!J5+CJV!J5+CZS!J5+RMU!J5</f>
        <v>427</v>
      </c>
      <c r="X5" s="788">
        <f>'CEITEC MU'!K5+'CEITEC-CŘS'!K5+SKM!K5+SUKB!K7+UCT!K5+SPSSN!K5+IBA!K5+CTT!K5+ÚVT!K5+CJV!K5+CZS!K5+RMU!K5</f>
        <v>0</v>
      </c>
      <c r="Y5" s="788">
        <f>'CEITEC MU'!L5+'CEITEC-CŘS'!L5+SKM!L5+SUKB!L7+UCT!L5+SPSSN!L5+IBA!L5+CTT!L5+ÚVT!L5+CJV!L5+CZS!L5+RMU!L5</f>
        <v>50</v>
      </c>
      <c r="Z5" s="783">
        <f>'CEITEC MU'!M5+'CEITEC-CŘS'!M5+SKM!M5+SUKB!M7+UCT!M5+SPSSN!M5+IBA!M5+CTT!M5+ÚVT!M5+CJV!M5+CZS!M5+RMU!M5</f>
        <v>0</v>
      </c>
      <c r="AA5" s="786">
        <f>SUM(T5:Z5)</f>
        <v>275955</v>
      </c>
      <c r="AB5" s="728">
        <f>ostatni!R5</f>
        <v>287681.45134000003</v>
      </c>
      <c r="AC5" s="198"/>
      <c r="AD5" s="198"/>
    </row>
    <row r="6" spans="1:30" s="40" customFormat="1">
      <c r="A6" s="36"/>
      <c r="B6" s="37"/>
      <c r="C6" s="37"/>
      <c r="D6" s="38" t="s">
        <v>18</v>
      </c>
      <c r="E6" s="773">
        <v>4</v>
      </c>
      <c r="F6" s="777">
        <f>'CEITEC MU'!F6</f>
        <v>250</v>
      </c>
      <c r="G6" s="777">
        <f>'CEITEC-CŘS'!F6</f>
        <v>0</v>
      </c>
      <c r="H6" s="783">
        <f>SKM!F6</f>
        <v>1000</v>
      </c>
      <c r="I6" s="784">
        <f>SUKB!F8</f>
        <v>489</v>
      </c>
      <c r="J6" s="784">
        <f>UCT!F6</f>
        <v>200</v>
      </c>
      <c r="K6" s="784">
        <f>SPSSN!F6</f>
        <v>200</v>
      </c>
      <c r="L6" s="784">
        <f>IBA!F6</f>
        <v>4500</v>
      </c>
      <c r="M6" s="784">
        <f>CTT!F6</f>
        <v>0</v>
      </c>
      <c r="N6" s="784">
        <f>ÚVT!F6</f>
        <v>1700</v>
      </c>
      <c r="O6" s="784">
        <f>CJV!F6</f>
        <v>1000</v>
      </c>
      <c r="P6" s="784">
        <f>CZS!F6</f>
        <v>250</v>
      </c>
      <c r="Q6" s="785">
        <f>RMU!F6</f>
        <v>4904</v>
      </c>
      <c r="R6" s="421">
        <f t="shared" ref="R6:R45" si="4">SUM(F6:Q6)</f>
        <v>14493</v>
      </c>
      <c r="S6" s="787"/>
      <c r="T6" s="803">
        <f>'CEITEC MU'!G6+'CEITEC-CŘS'!G6+SKM!G6+SUKB!G8+UCT!G6+SPSSN!G6+IBA!G6+CTT!G6+ÚVT!G6+CJV!G6+CZS!G6+RMU!G6</f>
        <v>12573</v>
      </c>
      <c r="U6" s="783">
        <f>'CEITEC MU'!H6+'CEITEC-CŘS'!H6+SKM!H6+SUKB!H8+UCT!H6+SPSSN!H6+IBA!H6+CTT!H6+ÚVT!H6+CJV!H6+CZS!H6+RMU!H6</f>
        <v>420</v>
      </c>
      <c r="V6" s="788">
        <f>'CEITEC MU'!I6+'CEITEC-CŘS'!I6+SKM!I6+SUKB!I8+UCT!I6+SPSSN!I6+IBA!I6+CTT!I6+ÚVT!I6+CJV!I6+CZS!I6+RMU!I6</f>
        <v>1500</v>
      </c>
      <c r="W6" s="788">
        <f>'CEITEC MU'!J6+'CEITEC-CŘS'!J6+SKM!J6+SUKB!J8+UCT!J6+SPSSN!J6+IBA!J6+CTT!J6+ÚVT!J6+CJV!J6+CZS!J6+RMU!J6</f>
        <v>0</v>
      </c>
      <c r="X6" s="788">
        <f>'CEITEC MU'!K6+'CEITEC-CŘS'!K6+SKM!K6+SUKB!K8+UCT!K6+SPSSN!K6+IBA!K6+CTT!K6+ÚVT!K6+CJV!K6+CZS!K6+RMU!K6</f>
        <v>0</v>
      </c>
      <c r="Y6" s="788">
        <f>'CEITEC MU'!L6+'CEITEC-CŘS'!L6+SKM!L6+SUKB!L8+UCT!L6+SPSSN!L6+IBA!L6+CTT!L6+ÚVT!L6+CJV!L6+CZS!L6+RMU!L6</f>
        <v>0</v>
      </c>
      <c r="Z6" s="783">
        <f>'CEITEC MU'!M6+'CEITEC-CŘS'!M6+SKM!M6+SUKB!M8+UCT!M6+SPSSN!M6+IBA!M6+CTT!M6+ÚVT!M6+CJV!M6+CZS!M6+RMU!M6</f>
        <v>0</v>
      </c>
      <c r="AA6" s="786">
        <f t="shared" ref="AA6:AA45" si="5">SUM(T6:Z6)</f>
        <v>14493</v>
      </c>
      <c r="AB6" s="728">
        <f>ostatni!R6</f>
        <v>14726.86609</v>
      </c>
      <c r="AC6" s="198"/>
      <c r="AD6" s="198"/>
    </row>
    <row r="7" spans="1:30" s="40" customFormat="1">
      <c r="A7" s="36"/>
      <c r="B7" s="37"/>
      <c r="C7" s="37"/>
      <c r="D7" s="38" t="s">
        <v>19</v>
      </c>
      <c r="E7" s="773">
        <v>5</v>
      </c>
      <c r="F7" s="777">
        <f>'CEITEC MU'!F7</f>
        <v>1050</v>
      </c>
      <c r="G7" s="777">
        <f>'CEITEC-CŘS'!F7</f>
        <v>233</v>
      </c>
      <c r="H7" s="783">
        <f>SKM!F7</f>
        <v>15914</v>
      </c>
      <c r="I7" s="784">
        <f>SUKB!F9</f>
        <v>11214</v>
      </c>
      <c r="J7" s="784">
        <f>UCT!F7</f>
        <v>1300</v>
      </c>
      <c r="K7" s="784">
        <f>SPSSN!F7</f>
        <v>317</v>
      </c>
      <c r="L7" s="784">
        <f>IBA!F7</f>
        <v>3500</v>
      </c>
      <c r="M7" s="784">
        <f>CTT!F7</f>
        <v>47</v>
      </c>
      <c r="N7" s="784">
        <f>ÚVT!F7</f>
        <v>24937</v>
      </c>
      <c r="O7" s="784">
        <f>CJV!F7</f>
        <v>8799</v>
      </c>
      <c r="P7" s="784">
        <f>CZS!F7</f>
        <v>2460</v>
      </c>
      <c r="Q7" s="785">
        <f>RMU!F7</f>
        <v>27656</v>
      </c>
      <c r="R7" s="421">
        <f t="shared" si="4"/>
        <v>97427</v>
      </c>
      <c r="S7" s="787"/>
      <c r="T7" s="803">
        <f>'CEITEC MU'!G7+'CEITEC-CŘS'!G7+SKM!G7+SUKB!G9+UCT!G7+SPSSN!G7+IBA!G7+CTT!G7+ÚVT!G7+CJV!G7+CZS!G7+RMU!G7</f>
        <v>85636</v>
      </c>
      <c r="U7" s="783">
        <f>'CEITEC MU'!H7+'CEITEC-CŘS'!H7+SKM!H7+SUKB!H9+UCT!H7+SPSSN!H7+IBA!H7+CTT!H7+ÚVT!H7+CJV!H7+CZS!H7+RMU!H7</f>
        <v>10135</v>
      </c>
      <c r="V7" s="788">
        <f>'CEITEC MU'!I7+'CEITEC-CŘS'!I7+SKM!I7+SUKB!I9+UCT!I7+SPSSN!I7+IBA!I7+CTT!I7+ÚVT!I7+CJV!I7+CZS!I7+RMU!I7</f>
        <v>1612</v>
      </c>
      <c r="W7" s="788">
        <f>'CEITEC MU'!J7+'CEITEC-CŘS'!J7+SKM!J7+SUKB!J9+UCT!J7+SPSSN!J7+IBA!J7+CTT!J7+ÚVT!J7+CJV!J7+CZS!J7+RMU!J7</f>
        <v>44</v>
      </c>
      <c r="X7" s="788">
        <f>'CEITEC MU'!K7+'CEITEC-CŘS'!K7+SKM!K7+SUKB!K9+UCT!K7+SPSSN!K7+IBA!K7+CTT!K7+ÚVT!K7+CJV!K7+CZS!K7+RMU!K7</f>
        <v>0</v>
      </c>
      <c r="Y7" s="788">
        <f>'CEITEC MU'!L7+'CEITEC-CŘS'!L7+SKM!L7+SUKB!L9+UCT!L7+SPSSN!L7+IBA!L7+CTT!L7+ÚVT!L7+CJV!L7+CZS!L7+RMU!L7</f>
        <v>0</v>
      </c>
      <c r="Z7" s="783">
        <f>'CEITEC MU'!M7+'CEITEC-CŘS'!M7+SKM!M7+SUKB!M9+UCT!M7+SPSSN!M7+IBA!M7+CTT!M7+ÚVT!M7+CJV!M7+CZS!M7+RMU!M7</f>
        <v>0</v>
      </c>
      <c r="AA7" s="786">
        <f t="shared" si="5"/>
        <v>97427</v>
      </c>
      <c r="AB7" s="728">
        <f>ostatni!R7</f>
        <v>100277.07741999999</v>
      </c>
      <c r="AC7" s="198"/>
      <c r="AD7" s="198"/>
    </row>
    <row r="8" spans="1:30" s="40" customFormat="1">
      <c r="A8" s="36"/>
      <c r="B8" s="37"/>
      <c r="C8" s="37"/>
      <c r="D8" s="38" t="s">
        <v>20</v>
      </c>
      <c r="E8" s="773">
        <v>6</v>
      </c>
      <c r="F8" s="777">
        <f>'CEITEC MU'!F8</f>
        <v>12100</v>
      </c>
      <c r="G8" s="777">
        <f>'CEITEC-CŘS'!F8</f>
        <v>0</v>
      </c>
      <c r="H8" s="783">
        <f>SKM!F8</f>
        <v>32500</v>
      </c>
      <c r="I8" s="784">
        <f>SUKB!F10</f>
        <v>0</v>
      </c>
      <c r="J8" s="784">
        <f>UCT!F8</f>
        <v>1900</v>
      </c>
      <c r="K8" s="784">
        <f>SPSSN!F8</f>
        <v>0</v>
      </c>
      <c r="L8" s="784">
        <f>IBA!F8</f>
        <v>124</v>
      </c>
      <c r="M8" s="784">
        <f>CTT!F8</f>
        <v>250</v>
      </c>
      <c r="N8" s="784">
        <f>ÚVT!F8</f>
        <v>5000</v>
      </c>
      <c r="O8" s="784">
        <f>CJV!F8</f>
        <v>200</v>
      </c>
      <c r="P8" s="784">
        <f>CZS!F8</f>
        <v>0</v>
      </c>
      <c r="Q8" s="785">
        <f>RMU!F8</f>
        <v>6445</v>
      </c>
      <c r="R8" s="421">
        <f t="shared" si="4"/>
        <v>58519</v>
      </c>
      <c r="S8" s="787"/>
      <c r="T8" s="803">
        <f>'CEITEC MU'!G8+'CEITEC-CŘS'!G8+SKM!G8+SUKB!G10+UCT!G8+SPSSN!G8+IBA!G8+CTT!G8+ÚVT!G8+CJV!G8+CZS!G8+RMU!G8</f>
        <v>58095</v>
      </c>
      <c r="U8" s="783">
        <f>'CEITEC MU'!H8+'CEITEC-CŘS'!H8+SKM!H8+SUKB!H10+UCT!H8+SPSSN!H8+IBA!H8+CTT!H8+ÚVT!H8+CJV!H8+CZS!H8+RMU!H8</f>
        <v>380</v>
      </c>
      <c r="V8" s="788">
        <f>'CEITEC MU'!I8+'CEITEC-CŘS'!I8+SKM!I8+SUKB!I10+UCT!I8+SPSSN!I8+IBA!I8+CTT!I8+ÚVT!I8+CJV!I8+CZS!I8+RMU!I8</f>
        <v>44</v>
      </c>
      <c r="W8" s="788">
        <f>'CEITEC MU'!J8+'CEITEC-CŘS'!J8+SKM!J8+SUKB!J10+UCT!J8+SPSSN!J8+IBA!J8+CTT!J8+ÚVT!J8+CJV!J8+CZS!J8+RMU!J8</f>
        <v>0</v>
      </c>
      <c r="X8" s="788">
        <f>'CEITEC MU'!K8+'CEITEC-CŘS'!K8+SKM!K8+SUKB!K10+UCT!K8+SPSSN!K8+IBA!K8+CTT!K8+ÚVT!K8+CJV!K8+CZS!K8+RMU!K8</f>
        <v>0</v>
      </c>
      <c r="Y8" s="788">
        <f>'CEITEC MU'!L8+'CEITEC-CŘS'!L8+SKM!L8+SUKB!L10+UCT!L8+SPSSN!L8+IBA!L8+CTT!L8+ÚVT!L8+CJV!L8+CZS!L8+RMU!L8</f>
        <v>0</v>
      </c>
      <c r="Z8" s="783">
        <f>'CEITEC MU'!M8+'CEITEC-CŘS'!M8+SKM!M8+SUKB!M10+UCT!M8+SPSSN!M8+IBA!M8+CTT!M8+ÚVT!M8+CJV!M8+CZS!M8+RMU!M8</f>
        <v>0</v>
      </c>
      <c r="AA8" s="786">
        <f t="shared" si="5"/>
        <v>58519</v>
      </c>
      <c r="AB8" s="728">
        <f>ostatni!R8</f>
        <v>56129.873520000008</v>
      </c>
      <c r="AC8" s="198"/>
      <c r="AD8" s="198"/>
    </row>
    <row r="9" spans="1:30" s="40" customFormat="1">
      <c r="A9" s="36"/>
      <c r="B9" s="37"/>
      <c r="C9" s="37"/>
      <c r="D9" s="38" t="s">
        <v>21</v>
      </c>
      <c r="E9" s="773">
        <v>7</v>
      </c>
      <c r="F9" s="777">
        <f>'CEITEC MU'!F9</f>
        <v>1500</v>
      </c>
      <c r="G9" s="777">
        <f>'CEITEC-CŘS'!F9</f>
        <v>0</v>
      </c>
      <c r="H9" s="783">
        <f>SKM!F9</f>
        <v>10000</v>
      </c>
      <c r="I9" s="784">
        <f>SUKB!F11</f>
        <v>100</v>
      </c>
      <c r="J9" s="784">
        <f>UCT!F9</f>
        <v>1470</v>
      </c>
      <c r="K9" s="784">
        <f>SPSSN!F9</f>
        <v>0</v>
      </c>
      <c r="L9" s="784">
        <f>IBA!F9</f>
        <v>16</v>
      </c>
      <c r="M9" s="784">
        <f>CTT!F9</f>
        <v>50</v>
      </c>
      <c r="N9" s="784">
        <f>ÚVT!F9</f>
        <v>4020</v>
      </c>
      <c r="O9" s="784">
        <f>CJV!F9</f>
        <v>65</v>
      </c>
      <c r="P9" s="784">
        <f>CZS!F9</f>
        <v>50</v>
      </c>
      <c r="Q9" s="785">
        <f>RMU!F9</f>
        <v>11696</v>
      </c>
      <c r="R9" s="421">
        <f t="shared" si="4"/>
        <v>28967</v>
      </c>
      <c r="S9" s="787"/>
      <c r="T9" s="803">
        <f>'CEITEC MU'!G9+'CEITEC-CŘS'!G9+SKM!G9+SUKB!G11+UCT!G9+SPSSN!G9+IBA!G9+CTT!G9+ÚVT!G9+CJV!G9+CZS!G9+RMU!G9</f>
        <v>28446</v>
      </c>
      <c r="U9" s="783">
        <f>'CEITEC MU'!H9+'CEITEC-CŘS'!H9+SKM!H9+SUKB!H11+UCT!H9+SPSSN!H9+IBA!H9+CTT!H9+ÚVT!H9+CJV!H9+CZS!H9+RMU!H9</f>
        <v>515</v>
      </c>
      <c r="V9" s="788">
        <f>'CEITEC MU'!I9+'CEITEC-CŘS'!I9+SKM!I9+SUKB!I11+UCT!I9+SPSSN!I9+IBA!I9+CTT!I9+ÚVT!I9+CJV!I9+CZS!I9+RMU!I9</f>
        <v>6</v>
      </c>
      <c r="W9" s="788">
        <f>'CEITEC MU'!J9+'CEITEC-CŘS'!J9+SKM!J9+SUKB!J11+UCT!J9+SPSSN!J9+IBA!J9+CTT!J9+ÚVT!J9+CJV!J9+CZS!J9+RMU!J9</f>
        <v>0</v>
      </c>
      <c r="X9" s="788">
        <f>'CEITEC MU'!K9+'CEITEC-CŘS'!K9+SKM!K9+SUKB!K11+UCT!K9+SPSSN!K9+IBA!K9+CTT!K9+ÚVT!K9+CJV!K9+CZS!K9+RMU!K9</f>
        <v>0</v>
      </c>
      <c r="Y9" s="788">
        <f>'CEITEC MU'!L9+'CEITEC-CŘS'!L9+SKM!L9+SUKB!L11+UCT!L9+SPSSN!L9+IBA!L9+CTT!L9+ÚVT!L9+CJV!L9+CZS!L9+RMU!L9</f>
        <v>0</v>
      </c>
      <c r="Z9" s="783">
        <f>'CEITEC MU'!M9+'CEITEC-CŘS'!M9+SKM!M9+SUKB!M11+UCT!M9+SPSSN!M9+IBA!M9+CTT!M9+ÚVT!M9+CJV!M9+CZS!M9+RMU!M9</f>
        <v>0</v>
      </c>
      <c r="AA9" s="786">
        <f t="shared" si="5"/>
        <v>28967</v>
      </c>
      <c r="AB9" s="728">
        <f>ostatni!R9</f>
        <v>27382.225350000001</v>
      </c>
      <c r="AC9" s="198"/>
      <c r="AD9" s="198"/>
    </row>
    <row r="10" spans="1:30" s="40" customFormat="1">
      <c r="A10" s="36"/>
      <c r="B10" s="37"/>
      <c r="C10" s="37"/>
      <c r="D10" s="38" t="s">
        <v>22</v>
      </c>
      <c r="E10" s="773">
        <v>8</v>
      </c>
      <c r="F10" s="777">
        <f>'CEITEC MU'!F10</f>
        <v>3500</v>
      </c>
      <c r="G10" s="777">
        <f>'CEITEC-CŘS'!F10</f>
        <v>24</v>
      </c>
      <c r="H10" s="783">
        <f>SKM!F10</f>
        <v>42577</v>
      </c>
      <c r="I10" s="784">
        <f>SUKB!F12</f>
        <v>1100</v>
      </c>
      <c r="J10" s="784">
        <f>UCT!F10</f>
        <v>1580</v>
      </c>
      <c r="K10" s="784">
        <f>SPSSN!F10</f>
        <v>300</v>
      </c>
      <c r="L10" s="784">
        <f>IBA!F10</f>
        <v>250</v>
      </c>
      <c r="M10" s="784">
        <f>CTT!F10</f>
        <v>15</v>
      </c>
      <c r="N10" s="784">
        <f>ÚVT!F10</f>
        <v>8300</v>
      </c>
      <c r="O10" s="784">
        <f>CJV!F10</f>
        <v>491</v>
      </c>
      <c r="P10" s="784">
        <f>CZS!F10</f>
        <v>120</v>
      </c>
      <c r="Q10" s="785">
        <f>RMU!F10</f>
        <v>5657</v>
      </c>
      <c r="R10" s="421">
        <f t="shared" si="4"/>
        <v>63914</v>
      </c>
      <c r="S10" s="787"/>
      <c r="T10" s="803">
        <f>'CEITEC MU'!G10+'CEITEC-CŘS'!G10+SKM!G10+SUKB!G12+UCT!G10+SPSSN!G10+IBA!G10+CTT!G10+ÚVT!G10+CJV!G10+CZS!G10+RMU!G10</f>
        <v>48242</v>
      </c>
      <c r="U10" s="783">
        <f>'CEITEC MU'!H10+'CEITEC-CŘS'!H10+SKM!H10+SUKB!H12+UCT!H10+SPSSN!H10+IBA!H10+CTT!H10+ÚVT!H10+CJV!H10+CZS!H10+RMU!H10</f>
        <v>12572</v>
      </c>
      <c r="V10" s="788">
        <f>'CEITEC MU'!I10+'CEITEC-CŘS'!I10+SKM!I10+SUKB!I12+UCT!I10+SPSSN!I10+IBA!I10+CTT!I10+ÚVT!I10+CJV!I10+CZS!I10+RMU!I10</f>
        <v>3100</v>
      </c>
      <c r="W10" s="788">
        <f>'CEITEC MU'!J10+'CEITEC-CŘS'!J10+SKM!J10+SUKB!J12+UCT!J10+SPSSN!J10+IBA!J10+CTT!J10+ÚVT!J10+CJV!J10+CZS!J10+RMU!J10</f>
        <v>0</v>
      </c>
      <c r="X10" s="788">
        <f>'CEITEC MU'!K10+'CEITEC-CŘS'!K10+SKM!K10+SUKB!K12+UCT!K10+SPSSN!K10+IBA!K10+CTT!K10+ÚVT!K10+CJV!K10+CZS!K10+RMU!K10</f>
        <v>0</v>
      </c>
      <c r="Y10" s="788">
        <f>'CEITEC MU'!L10+'CEITEC-CŘS'!L10+SKM!L10+SUKB!L12+UCT!L10+SPSSN!L10+IBA!L10+CTT!L10+ÚVT!L10+CJV!L10+CZS!L10+RMU!L10</f>
        <v>0</v>
      </c>
      <c r="Z10" s="783">
        <f>'CEITEC MU'!M10+'CEITEC-CŘS'!M10+SKM!M10+SUKB!M12+UCT!M10+SPSSN!M10+IBA!M10+CTT!M10+ÚVT!M10+CJV!M10+CZS!M10+RMU!M10</f>
        <v>0</v>
      </c>
      <c r="AA10" s="786">
        <f t="shared" si="5"/>
        <v>63914</v>
      </c>
      <c r="AB10" s="728">
        <f>ostatni!R10</f>
        <v>62774.165779999996</v>
      </c>
      <c r="AC10" s="198"/>
      <c r="AD10" s="198"/>
    </row>
    <row r="11" spans="1:30" s="40" customFormat="1">
      <c r="A11" s="36"/>
      <c r="B11" s="37"/>
      <c r="C11" s="37"/>
      <c r="D11" s="38" t="s">
        <v>23</v>
      </c>
      <c r="E11" s="773">
        <v>9</v>
      </c>
      <c r="F11" s="777">
        <f>'CEITEC MU'!F11</f>
        <v>1500</v>
      </c>
      <c r="G11" s="777">
        <f>'CEITEC-CŘS'!F11</f>
        <v>595</v>
      </c>
      <c r="H11" s="783">
        <f>SKM!F11</f>
        <v>35000</v>
      </c>
      <c r="I11" s="784">
        <f>SUKB!F13</f>
        <v>1000</v>
      </c>
      <c r="J11" s="784">
        <f>UCT!F11</f>
        <v>1000</v>
      </c>
      <c r="K11" s="784">
        <f>SPSSN!F11</f>
        <v>2100</v>
      </c>
      <c r="L11" s="784">
        <f>IBA!F11</f>
        <v>16200</v>
      </c>
      <c r="M11" s="784">
        <f>CTT!F11</f>
        <v>1665</v>
      </c>
      <c r="N11" s="784">
        <f>ÚVT!F11</f>
        <v>41666</v>
      </c>
      <c r="O11" s="784">
        <f>CJV!F11</f>
        <v>540</v>
      </c>
      <c r="P11" s="784">
        <f>CZS!F11</f>
        <v>1400</v>
      </c>
      <c r="Q11" s="785">
        <f>RMU!F11</f>
        <v>34593</v>
      </c>
      <c r="R11" s="421">
        <f t="shared" si="4"/>
        <v>137259</v>
      </c>
      <c r="S11" s="787"/>
      <c r="T11" s="803">
        <f>'CEITEC MU'!G11+'CEITEC-CŘS'!G11+SKM!G11+SUKB!G13+UCT!G11+SPSSN!G11+IBA!G11+CTT!G11+ÚVT!G11+CJV!G11+CZS!G11+RMU!G11</f>
        <v>122978</v>
      </c>
      <c r="U11" s="783">
        <f>'CEITEC MU'!H11+'CEITEC-CŘS'!H11+SKM!H11+SUKB!H13+UCT!H11+SPSSN!H11+IBA!H11+CTT!H11+ÚVT!H11+CJV!H11+CZS!H11+RMU!H11</f>
        <v>7493</v>
      </c>
      <c r="V11" s="788">
        <f>'CEITEC MU'!I11+'CEITEC-CŘS'!I11+SKM!I11+SUKB!I13+UCT!I11+SPSSN!I11+IBA!I11+CTT!I11+ÚVT!I11+CJV!I11+CZS!I11+RMU!I11</f>
        <v>6788</v>
      </c>
      <c r="W11" s="788">
        <f>'CEITEC MU'!J11+'CEITEC-CŘS'!J11+SKM!J11+SUKB!J13+UCT!J11+SPSSN!J11+IBA!J11+CTT!J11+ÚVT!J11+CJV!J11+CZS!J11+RMU!J11</f>
        <v>0</v>
      </c>
      <c r="X11" s="788">
        <f>'CEITEC MU'!K11+'CEITEC-CŘS'!K11+SKM!K11+SUKB!K13+UCT!K11+SPSSN!K11+IBA!K11+CTT!K11+ÚVT!K11+CJV!K11+CZS!K11+RMU!K11</f>
        <v>0</v>
      </c>
      <c r="Y11" s="788">
        <f>'CEITEC MU'!L11+'CEITEC-CŘS'!L11+SKM!L11+SUKB!L13+UCT!L11+SPSSN!L11+IBA!L11+CTT!L11+ÚVT!L11+CJV!L11+CZS!L11+RMU!L11</f>
        <v>0</v>
      </c>
      <c r="Z11" s="783">
        <f>'CEITEC MU'!M11+'CEITEC-CŘS'!M11+SKM!M11+SUKB!M13+UCT!M11+SPSSN!M11+IBA!M11+CTT!M11+ÚVT!M11+CJV!M11+CZS!M11+RMU!M11</f>
        <v>0</v>
      </c>
      <c r="AA11" s="786">
        <f t="shared" si="5"/>
        <v>137259</v>
      </c>
      <c r="AB11" s="728">
        <f>ostatni!R11</f>
        <v>125395.90783000001</v>
      </c>
      <c r="AC11" s="198"/>
      <c r="AD11" s="198"/>
    </row>
    <row r="12" spans="1:30" s="40" customFormat="1">
      <c r="A12" s="36"/>
      <c r="B12" s="37"/>
      <c r="C12" s="37"/>
      <c r="D12" s="38" t="s">
        <v>24</v>
      </c>
      <c r="E12" s="773">
        <v>10</v>
      </c>
      <c r="F12" s="777">
        <f>'CEITEC MU'!F12</f>
        <v>1000</v>
      </c>
      <c r="G12" s="777">
        <f>'CEITEC-CŘS'!F12</f>
        <v>164</v>
      </c>
      <c r="H12" s="783">
        <f>SKM!F12</f>
        <v>75</v>
      </c>
      <c r="I12" s="784">
        <f>SUKB!F14</f>
        <v>320</v>
      </c>
      <c r="J12" s="784">
        <f>UCT!F12</f>
        <v>160</v>
      </c>
      <c r="K12" s="784">
        <f>SPSSN!F12</f>
        <v>10</v>
      </c>
      <c r="L12" s="784">
        <f>IBA!F12</f>
        <v>350</v>
      </c>
      <c r="M12" s="784">
        <f>CTT!F12</f>
        <v>99</v>
      </c>
      <c r="N12" s="784">
        <f>ÚVT!F12</f>
        <v>2117</v>
      </c>
      <c r="O12" s="784">
        <f>CJV!F12</f>
        <v>280</v>
      </c>
      <c r="P12" s="784">
        <f>CZS!F12</f>
        <v>620</v>
      </c>
      <c r="Q12" s="785">
        <f>RMU!F12</f>
        <v>1070</v>
      </c>
      <c r="R12" s="421">
        <f t="shared" si="4"/>
        <v>6265</v>
      </c>
      <c r="S12" s="787"/>
      <c r="T12" s="803">
        <f>'CEITEC MU'!G12+'CEITEC-CŘS'!G12+SKM!G12+SUKB!G14+UCT!G12+SPSSN!G12+IBA!G12+CTT!G12+ÚVT!G12+CJV!G12+CZS!G12+RMU!G12</f>
        <v>4988</v>
      </c>
      <c r="U12" s="783">
        <f>'CEITEC MU'!H12+'CEITEC-CŘS'!H12+SKM!H12+SUKB!H14+UCT!H12+SPSSN!H12+IBA!H12+CTT!H12+ÚVT!H12+CJV!H12+CZS!H12+RMU!H12</f>
        <v>60</v>
      </c>
      <c r="V12" s="788">
        <f>'CEITEC MU'!I12+'CEITEC-CŘS'!I12+SKM!I12+SUKB!I14+UCT!I12+SPSSN!I12+IBA!I12+CTT!I12+ÚVT!I12+CJV!I12+CZS!I12+RMU!I12</f>
        <v>1217</v>
      </c>
      <c r="W12" s="788">
        <f>'CEITEC MU'!J12+'CEITEC-CŘS'!J12+SKM!J12+SUKB!J14+UCT!J12+SPSSN!J12+IBA!J12+CTT!J12+ÚVT!J12+CJV!J12+CZS!J12+RMU!J12</f>
        <v>0</v>
      </c>
      <c r="X12" s="788">
        <f>'CEITEC MU'!K12+'CEITEC-CŘS'!K12+SKM!K12+SUKB!K14+UCT!K12+SPSSN!K12+IBA!K12+CTT!K12+ÚVT!K12+CJV!K12+CZS!K12+RMU!K12</f>
        <v>0</v>
      </c>
      <c r="Y12" s="788">
        <f>'CEITEC MU'!L12+'CEITEC-CŘS'!L12+SKM!L12+SUKB!L14+UCT!L12+SPSSN!L12+IBA!L12+CTT!L12+ÚVT!L12+CJV!L12+CZS!L12+RMU!L12</f>
        <v>0</v>
      </c>
      <c r="Z12" s="783">
        <f>'CEITEC MU'!M12+'CEITEC-CŘS'!M12+SKM!M12+SUKB!M14+UCT!M12+SPSSN!M12+IBA!M12+CTT!M12+ÚVT!M12+CJV!M12+CZS!M12+RMU!M12</f>
        <v>0</v>
      </c>
      <c r="AA12" s="786">
        <f t="shared" si="5"/>
        <v>6265</v>
      </c>
      <c r="AB12" s="728">
        <f>ostatni!R12</f>
        <v>4597.0138199999992</v>
      </c>
      <c r="AC12" s="198"/>
      <c r="AD12" s="198"/>
    </row>
    <row r="13" spans="1:30" s="40" customFormat="1">
      <c r="A13" s="36"/>
      <c r="B13" s="37"/>
      <c r="C13" s="37"/>
      <c r="D13" s="38" t="s">
        <v>25</v>
      </c>
      <c r="E13" s="773">
        <v>11</v>
      </c>
      <c r="F13" s="777">
        <f>'CEITEC MU'!F13</f>
        <v>138000</v>
      </c>
      <c r="G13" s="777">
        <f>'CEITEC-CŘS'!F13</f>
        <v>0</v>
      </c>
      <c r="H13" s="783">
        <f>SKM!F13</f>
        <v>12839</v>
      </c>
      <c r="I13" s="784">
        <f>SUKB!F15</f>
        <v>121000</v>
      </c>
      <c r="J13" s="784">
        <f>UCT!F13</f>
        <v>704</v>
      </c>
      <c r="K13" s="784">
        <f>SPSSN!F13</f>
        <v>632</v>
      </c>
      <c r="L13" s="784">
        <f>IBA!F13</f>
        <v>160</v>
      </c>
      <c r="M13" s="784">
        <f>CTT!F13</f>
        <v>0</v>
      </c>
      <c r="N13" s="784">
        <f>ÚVT!F13</f>
        <v>76090</v>
      </c>
      <c r="O13" s="784">
        <f>CJV!F13</f>
        <v>138</v>
      </c>
      <c r="P13" s="784">
        <f>CZS!F13</f>
        <v>0</v>
      </c>
      <c r="Q13" s="785">
        <f>RMU!F13</f>
        <v>7559</v>
      </c>
      <c r="R13" s="421">
        <f t="shared" si="4"/>
        <v>357122</v>
      </c>
      <c r="S13" s="787"/>
      <c r="T13" s="803">
        <f>'CEITEC MU'!G13+'CEITEC-CŘS'!G13+SKM!G13+SUKB!G15+UCT!G13+SPSSN!G13+IBA!G13+CTT!G13+ÚVT!G13+CJV!G13+CZS!G13+RMU!G13</f>
        <v>357122</v>
      </c>
      <c r="U13" s="783">
        <f>'CEITEC MU'!H13+'CEITEC-CŘS'!H13+SKM!H13+SUKB!H15+UCT!H13+SPSSN!H13+IBA!H13+CTT!H13+ÚVT!H13+CJV!H13+CZS!H13+RMU!H13</f>
        <v>0</v>
      </c>
      <c r="V13" s="788">
        <f>'CEITEC MU'!I13+'CEITEC-CŘS'!I13+SKM!I13+SUKB!I15+UCT!I13+SPSSN!I13+IBA!I13+CTT!I13+ÚVT!I13+CJV!I13+CZS!I13+RMU!I13</f>
        <v>0</v>
      </c>
      <c r="W13" s="788">
        <f>'CEITEC MU'!J13+'CEITEC-CŘS'!J13+SKM!J13+SUKB!J15+UCT!J13+SPSSN!J13+IBA!J13+CTT!J13+ÚVT!J13+CJV!J13+CZS!J13+RMU!J13</f>
        <v>0</v>
      </c>
      <c r="X13" s="788">
        <f>'CEITEC MU'!K13+'CEITEC-CŘS'!K13+SKM!K13+SUKB!K15+UCT!K13+SPSSN!K13+IBA!K13+CTT!K13+ÚVT!K13+CJV!K13+CZS!K13+RMU!K13</f>
        <v>0</v>
      </c>
      <c r="Y13" s="788">
        <f>'CEITEC MU'!L13+'CEITEC-CŘS'!L13+SKM!L13+SUKB!L15+UCT!L13+SPSSN!L13+IBA!L13+CTT!L13+ÚVT!L13+CJV!L13+CZS!L13+RMU!L13</f>
        <v>0</v>
      </c>
      <c r="Z13" s="783">
        <f>'CEITEC MU'!M13+'CEITEC-CŘS'!M13+SKM!M13+SUKB!M15+UCT!M13+SPSSN!M13+IBA!M13+CTT!M13+ÚVT!M13+CJV!M13+CZS!M13+RMU!M13</f>
        <v>0</v>
      </c>
      <c r="AA13" s="786">
        <f t="shared" si="5"/>
        <v>357122</v>
      </c>
      <c r="AB13" s="728">
        <f>ostatni!R13</f>
        <v>334464.45858999999</v>
      </c>
      <c r="AC13" s="198"/>
      <c r="AD13" s="198"/>
    </row>
    <row r="14" spans="1:30" s="40" customFormat="1">
      <c r="A14" s="36"/>
      <c r="B14" s="37"/>
      <c r="C14" s="37"/>
      <c r="D14" s="38" t="s">
        <v>26</v>
      </c>
      <c r="E14" s="773">
        <v>12</v>
      </c>
      <c r="F14" s="777">
        <f>'CEITEC MU'!F14</f>
        <v>0</v>
      </c>
      <c r="G14" s="777">
        <f>'CEITEC-CŘS'!F14</f>
        <v>0</v>
      </c>
      <c r="H14" s="783">
        <f>SKM!F14</f>
        <v>0</v>
      </c>
      <c r="I14" s="784">
        <f>SUKB!F16</f>
        <v>0</v>
      </c>
      <c r="J14" s="784">
        <f>UCT!F14</f>
        <v>0</v>
      </c>
      <c r="K14" s="784">
        <f>SPSSN!F14</f>
        <v>0</v>
      </c>
      <c r="L14" s="784">
        <f>IBA!F14</f>
        <v>0</v>
      </c>
      <c r="M14" s="784">
        <f>CTT!F14</f>
        <v>108</v>
      </c>
      <c r="N14" s="784">
        <f>ÚVT!F14</f>
        <v>0</v>
      </c>
      <c r="O14" s="784">
        <f>CJV!F14</f>
        <v>0</v>
      </c>
      <c r="P14" s="784">
        <f>CZS!F14</f>
        <v>1630</v>
      </c>
      <c r="Q14" s="785">
        <f>RMU!F14</f>
        <v>102341</v>
      </c>
      <c r="R14" s="421">
        <f t="shared" si="4"/>
        <v>104079</v>
      </c>
      <c r="S14" s="787"/>
      <c r="T14" s="803">
        <f>'CEITEC MU'!G14+'CEITEC-CŘS'!G14+SKM!G14+SUKB!G16+UCT!G14+SPSSN!G14+IBA!G14+CTT!G14+ÚVT!G14+CJV!G14+CZS!G14+RMU!G14</f>
        <v>102279</v>
      </c>
      <c r="U14" s="783">
        <f>'CEITEC MU'!H14+'CEITEC-CŘS'!H14+SKM!H14+SUKB!H16+UCT!H14+SPSSN!H14+IBA!H14+CTT!H14+ÚVT!H14+CJV!H14+CZS!H14+RMU!H14</f>
        <v>0</v>
      </c>
      <c r="V14" s="788">
        <f>'CEITEC MU'!I14+'CEITEC-CŘS'!I14+SKM!I14+SUKB!I16+UCT!I14+SPSSN!I14+IBA!I14+CTT!I14+ÚVT!I14+CJV!I14+CZS!I14+RMU!I14</f>
        <v>800</v>
      </c>
      <c r="W14" s="788">
        <f>'CEITEC MU'!J14+'CEITEC-CŘS'!J14+SKM!J14+SUKB!J16+UCT!J14+SPSSN!J14+IBA!J14+CTT!J14+ÚVT!J14+CJV!J14+CZS!J14+RMU!J14</f>
        <v>0</v>
      </c>
      <c r="X14" s="788">
        <f>'CEITEC MU'!K14+'CEITEC-CŘS'!K14+SKM!K14+SUKB!K16+UCT!K14+SPSSN!K14+IBA!K14+CTT!K14+ÚVT!K14+CJV!K14+CZS!K14+RMU!K14</f>
        <v>0</v>
      </c>
      <c r="Y14" s="788">
        <f>'CEITEC MU'!L14+'CEITEC-CŘS'!L14+SKM!L14+SUKB!L16+UCT!L14+SPSSN!L14+IBA!L14+CTT!L14+ÚVT!L14+CJV!L14+CZS!L14+RMU!L14</f>
        <v>0</v>
      </c>
      <c r="Z14" s="783">
        <f>'CEITEC MU'!M14+'CEITEC-CŘS'!M14+SKM!M14+SUKB!M16+UCT!M14+SPSSN!M14+IBA!M14+CTT!M14+ÚVT!M14+CJV!M14+CZS!M14+RMU!M14</f>
        <v>1000</v>
      </c>
      <c r="AA14" s="786">
        <f t="shared" si="5"/>
        <v>104079</v>
      </c>
      <c r="AB14" s="728">
        <f>ostatni!R14</f>
        <v>109887.19607000001</v>
      </c>
      <c r="AC14" s="198"/>
      <c r="AD14" s="198"/>
    </row>
    <row r="15" spans="1:30" s="40" customFormat="1">
      <c r="A15" s="36"/>
      <c r="B15" s="37"/>
      <c r="C15" s="38"/>
      <c r="D15" s="38" t="s">
        <v>27</v>
      </c>
      <c r="E15" s="773">
        <v>13</v>
      </c>
      <c r="F15" s="777">
        <f>'CEITEC MU'!F15</f>
        <v>32969</v>
      </c>
      <c r="G15" s="777">
        <f>'CEITEC-CŘS'!F15</f>
        <v>1650</v>
      </c>
      <c r="H15" s="783">
        <f>SKM!F15</f>
        <v>-6550</v>
      </c>
      <c r="I15" s="784">
        <f>SUKB!F17</f>
        <v>-31507</v>
      </c>
      <c r="J15" s="784">
        <f>UCT!F15</f>
        <v>1759</v>
      </c>
      <c r="K15" s="784">
        <f>SPSSN!F15</f>
        <v>320</v>
      </c>
      <c r="L15" s="784">
        <f>IBA!F15</f>
        <v>14900</v>
      </c>
      <c r="M15" s="784">
        <f>CTT!F15</f>
        <v>0</v>
      </c>
      <c r="N15" s="784">
        <f>ÚVT!F15</f>
        <v>0</v>
      </c>
      <c r="O15" s="784">
        <f>CJV!F15</f>
        <v>845</v>
      </c>
      <c r="P15" s="784">
        <f>CZS!F15</f>
        <v>4650</v>
      </c>
      <c r="Q15" s="785">
        <f>RMU!F15</f>
        <v>70651</v>
      </c>
      <c r="R15" s="421">
        <f t="shared" si="4"/>
        <v>89687</v>
      </c>
      <c r="S15" s="787"/>
      <c r="T15" s="803">
        <f>'CEITEC MU'!G15+'CEITEC-CŘS'!G15+SKM!G15+SUKB!G17+UCT!G15+SPSSN!G15+IBA!G15+CTT!G15+ÚVT!G15+CJV!G15+CZS!G15+RMU!G15</f>
        <v>78488</v>
      </c>
      <c r="U15" s="783">
        <f>'CEITEC MU'!H15+'CEITEC-CŘS'!H15+SKM!H15+SUKB!H17+UCT!H15+SPSSN!H15+IBA!H15+CTT!H15+ÚVT!H15+CJV!H15+CZS!H15+RMU!H15</f>
        <v>1559</v>
      </c>
      <c r="V15" s="788">
        <f>'CEITEC MU'!I15+'CEITEC-CŘS'!I15+SKM!I15+SUKB!I17+UCT!I15+SPSSN!I15+IBA!I15+CTT!I15+ÚVT!I15+CJV!I15+CZS!I15+RMU!I15</f>
        <v>6669</v>
      </c>
      <c r="W15" s="788">
        <f>'CEITEC MU'!J15+'CEITEC-CŘS'!J15+SKM!J15+SUKB!J17+UCT!J15+SPSSN!J15+IBA!J15+CTT!J15+ÚVT!J15+CJV!J15+CZS!J15+RMU!J15</f>
        <v>0</v>
      </c>
      <c r="X15" s="788">
        <f>'CEITEC MU'!K15+'CEITEC-CŘS'!K15+SKM!K15+SUKB!K17+UCT!K15+SPSSN!K15+IBA!K15+CTT!K15+ÚVT!K15+CJV!K15+CZS!K15+RMU!K15</f>
        <v>0</v>
      </c>
      <c r="Y15" s="788">
        <f>'CEITEC MU'!L15+'CEITEC-CŘS'!L15+SKM!L15+SUKB!L17+UCT!L15+SPSSN!L15+IBA!L15+CTT!L15+ÚVT!L15+CJV!L15+CZS!L15+RMU!L15</f>
        <v>2971</v>
      </c>
      <c r="Z15" s="783">
        <f>'CEITEC MU'!M15+'CEITEC-CŘS'!M15+SKM!M15+SUKB!M17+UCT!M15+SPSSN!M15+IBA!M15+CTT!M15+ÚVT!M15+CJV!M15+CZS!M15+RMU!M15</f>
        <v>0</v>
      </c>
      <c r="AA15" s="786">
        <f t="shared" si="5"/>
        <v>89687</v>
      </c>
      <c r="AB15" s="728">
        <f>ostatni!R15</f>
        <v>55849.157659999983</v>
      </c>
      <c r="AC15" s="198"/>
      <c r="AD15" s="198"/>
    </row>
    <row r="16" spans="1:30" s="14" customFormat="1">
      <c r="A16" s="11"/>
      <c r="B16" s="18" t="s">
        <v>28</v>
      </c>
      <c r="C16" s="16"/>
      <c r="D16" s="16"/>
      <c r="E16" s="129">
        <v>14</v>
      </c>
      <c r="F16" s="789">
        <f>'CEITEC MU'!F16</f>
        <v>0</v>
      </c>
      <c r="G16" s="789">
        <f>'CEITEC-CŘS'!F16</f>
        <v>0</v>
      </c>
      <c r="H16" s="460">
        <f>SKM!F16</f>
        <v>0</v>
      </c>
      <c r="I16" s="714">
        <f>SUKB!F18</f>
        <v>0</v>
      </c>
      <c r="J16" s="714">
        <f>UCT!F16</f>
        <v>0</v>
      </c>
      <c r="K16" s="714">
        <f>SPSSN!F16</f>
        <v>0</v>
      </c>
      <c r="L16" s="714">
        <f>IBA!F16</f>
        <v>0</v>
      </c>
      <c r="M16" s="714">
        <f>CTT!F16</f>
        <v>0</v>
      </c>
      <c r="N16" s="714">
        <f>ÚVT!F16</f>
        <v>0</v>
      </c>
      <c r="O16" s="714">
        <f>CJV!F16</f>
        <v>0</v>
      </c>
      <c r="P16" s="714">
        <f>CZS!F16</f>
        <v>0</v>
      </c>
      <c r="Q16" s="790">
        <f>RMU!F16</f>
        <v>0</v>
      </c>
      <c r="R16" s="422">
        <f t="shared" si="4"/>
        <v>0</v>
      </c>
      <c r="S16" s="791"/>
      <c r="T16" s="431">
        <f>'CEITEC MU'!G16+'CEITEC-CŘS'!G16+SKM!G16+SUKB!G18+UCT!G16+SPSSN!G16+IBA!G16+CTT!G16+ÚVT!G16+CJV!G16+CZS!G16+RMU!G16</f>
        <v>0</v>
      </c>
      <c r="U16" s="783">
        <f>'CEITEC MU'!H16+'CEITEC-CŘS'!H16+SKM!H16+SUKB!H18+UCT!H16+SPSSN!H16+IBA!H16+CTT!H16+ÚVT!H16+CJV!H16+CZS!H16+RMU!H16</f>
        <v>0</v>
      </c>
      <c r="V16" s="788">
        <f>'CEITEC MU'!I16+'CEITEC-CŘS'!I16+SKM!I16+SUKB!I18+UCT!I16+SPSSN!I16+IBA!I16+CTT!I16+ÚVT!I16+CJV!I16+CZS!I16+RMU!I16</f>
        <v>0</v>
      </c>
      <c r="W16" s="788">
        <f>'CEITEC MU'!J16+'CEITEC-CŘS'!J16+SKM!J16+SUKB!J18+UCT!J16+SPSSN!J16+IBA!J16+CTT!J16+ÚVT!J16+CJV!J16+CZS!J16+RMU!J16</f>
        <v>0</v>
      </c>
      <c r="X16" s="788">
        <f>'CEITEC MU'!K16+'CEITEC-CŘS'!K16+SKM!K16+SUKB!K18+UCT!K16+SPSSN!K16+IBA!K16+CTT!K16+ÚVT!K16+CJV!K16+CZS!K16+RMU!K16</f>
        <v>0</v>
      </c>
      <c r="Y16" s="788">
        <f>'CEITEC MU'!L16+'CEITEC-CŘS'!L16+SKM!L16+SUKB!L18+UCT!L16+SPSSN!L16+IBA!L16+CTT!L16+ÚVT!L16+CJV!L16+CZS!L16+RMU!L16</f>
        <v>0</v>
      </c>
      <c r="Z16" s="783">
        <f>'CEITEC MU'!M16+'CEITEC-CŘS'!M16+SKM!M16+SUKB!M18+UCT!M16+SPSSN!M16+IBA!M16+CTT!M16+ÚVT!M16+CJV!M16+CZS!M16+RMU!M16</f>
        <v>0</v>
      </c>
      <c r="AA16" s="71">
        <f t="shared" si="5"/>
        <v>0</v>
      </c>
      <c r="AB16" s="728">
        <f>ostatni!R16</f>
        <v>0</v>
      </c>
      <c r="AC16" s="198"/>
      <c r="AD16" s="198"/>
    </row>
    <row r="17" spans="1:31" s="14" customFormat="1">
      <c r="A17" s="11"/>
      <c r="B17" s="18" t="s">
        <v>30</v>
      </c>
      <c r="C17" s="16"/>
      <c r="D17" s="16"/>
      <c r="E17" s="129">
        <v>15</v>
      </c>
      <c r="F17" s="789">
        <f>'CEITEC MU'!F17</f>
        <v>0</v>
      </c>
      <c r="G17" s="789">
        <f>'CEITEC-CŘS'!F17</f>
        <v>0</v>
      </c>
      <c r="H17" s="460">
        <f>SKM!F17</f>
        <v>0</v>
      </c>
      <c r="I17" s="714">
        <f>SUKB!F19</f>
        <v>0</v>
      </c>
      <c r="J17" s="714">
        <f>UCT!F17</f>
        <v>0</v>
      </c>
      <c r="K17" s="714">
        <f>SPSSN!F17</f>
        <v>0</v>
      </c>
      <c r="L17" s="714">
        <f>IBA!F17</f>
        <v>0</v>
      </c>
      <c r="M17" s="714">
        <f>CTT!F17</f>
        <v>0</v>
      </c>
      <c r="N17" s="714">
        <f>ÚVT!F17</f>
        <v>0</v>
      </c>
      <c r="O17" s="714">
        <f>CJV!F17</f>
        <v>0</v>
      </c>
      <c r="P17" s="714">
        <f>CZS!F17</f>
        <v>39500</v>
      </c>
      <c r="Q17" s="790">
        <f>RMU!F17</f>
        <v>0</v>
      </c>
      <c r="R17" s="422">
        <f t="shared" si="4"/>
        <v>39500</v>
      </c>
      <c r="S17" s="791"/>
      <c r="T17" s="431">
        <f>'CEITEC MU'!G17+'CEITEC-CŘS'!G17+SKM!G17+SUKB!G19+UCT!G17+SPSSN!G17+IBA!G17+CTT!G17+ÚVT!G17+CJV!G17+CZS!G17+RMU!G17</f>
        <v>38510</v>
      </c>
      <c r="U17" s="783">
        <f>'CEITEC MU'!H17+'CEITEC-CŘS'!H17+SKM!H17+SUKB!H19+UCT!H17+SPSSN!H17+IBA!H17+CTT!H17+ÚVT!H17+CJV!H17+CZS!H17+RMU!H17</f>
        <v>0</v>
      </c>
      <c r="V17" s="788">
        <f>'CEITEC MU'!I17+'CEITEC-CŘS'!I17+SKM!I17+SUKB!I19+UCT!I17+SPSSN!I17+IBA!I17+CTT!I17+ÚVT!I17+CJV!I17+CZS!I17+RMU!I17</f>
        <v>990</v>
      </c>
      <c r="W17" s="788">
        <f>'CEITEC MU'!J17+'CEITEC-CŘS'!J17+SKM!J17+SUKB!J19+UCT!J17+SPSSN!J17+IBA!J17+CTT!J17+ÚVT!J17+CJV!J17+CZS!J17+RMU!J17</f>
        <v>0</v>
      </c>
      <c r="X17" s="788">
        <f>'CEITEC MU'!K17+'CEITEC-CŘS'!K17+SKM!K17+SUKB!K19+UCT!K17+SPSSN!K17+IBA!K17+CTT!K17+ÚVT!K17+CJV!K17+CZS!K17+RMU!K17</f>
        <v>0</v>
      </c>
      <c r="Y17" s="788">
        <f>'CEITEC MU'!L17+'CEITEC-CŘS'!L17+SKM!L17+SUKB!L19+UCT!L17+SPSSN!L17+IBA!L17+CTT!L17+ÚVT!L17+CJV!L17+CZS!L17+RMU!L17</f>
        <v>0</v>
      </c>
      <c r="Z17" s="783">
        <f>'CEITEC MU'!M17+'CEITEC-CŘS'!M17+SKM!M17+SUKB!M19+UCT!M17+SPSSN!M17+IBA!M17+CTT!M17+ÚVT!M17+CJV!M17+CZS!M17+RMU!M17</f>
        <v>0</v>
      </c>
      <c r="AA17" s="71">
        <f t="shared" si="5"/>
        <v>39500</v>
      </c>
      <c r="AB17" s="450">
        <f>ostatni!R17</f>
        <v>39981.767180000003</v>
      </c>
      <c r="AC17" s="198"/>
      <c r="AD17" s="198"/>
    </row>
    <row r="18" spans="1:31" s="14" customFormat="1">
      <c r="A18" s="11"/>
      <c r="B18" s="19" t="s">
        <v>32</v>
      </c>
      <c r="C18" s="20"/>
      <c r="D18" s="20"/>
      <c r="E18" s="130">
        <v>16</v>
      </c>
      <c r="F18" s="789">
        <f>'CEITEC MU'!F18</f>
        <v>0</v>
      </c>
      <c r="G18" s="789">
        <f>'CEITEC-CŘS'!F18</f>
        <v>0</v>
      </c>
      <c r="H18" s="460">
        <f>SKM!F18</f>
        <v>0</v>
      </c>
      <c r="I18" s="714">
        <f>SUKB!F20</f>
        <v>0</v>
      </c>
      <c r="J18" s="714">
        <f>UCT!F18</f>
        <v>0</v>
      </c>
      <c r="K18" s="714">
        <f>SPSSN!F18</f>
        <v>21664</v>
      </c>
      <c r="L18" s="714">
        <f>IBA!F18</f>
        <v>0</v>
      </c>
      <c r="M18" s="714">
        <f>CTT!F18</f>
        <v>1000</v>
      </c>
      <c r="N18" s="714">
        <f>ÚVT!F18</f>
        <v>1000</v>
      </c>
      <c r="O18" s="714">
        <f>CJV!F18</f>
        <v>706</v>
      </c>
      <c r="P18" s="714">
        <f>CZS!F18</f>
        <v>19900</v>
      </c>
      <c r="Q18" s="790">
        <f>RMU!F18</f>
        <v>33140</v>
      </c>
      <c r="R18" s="422">
        <f t="shared" si="4"/>
        <v>77410</v>
      </c>
      <c r="S18" s="791"/>
      <c r="T18" s="431">
        <f>'CEITEC MU'!G18+'CEITEC-CŘS'!G18+SKM!G18+SUKB!G20+UCT!G18+SPSSN!G18+IBA!G18+CTT!G18+ÚVT!G18+CJV!G18+CZS!G18+RMU!G18</f>
        <v>76930</v>
      </c>
      <c r="U18" s="783">
        <f>'CEITEC MU'!H18+'CEITEC-CŘS'!H18+SKM!H18+SUKB!H20+UCT!H18+SPSSN!H18+IBA!H18+CTT!H18+ÚVT!H18+CJV!H18+CZS!H18+RMU!H18</f>
        <v>480</v>
      </c>
      <c r="V18" s="788">
        <f>'CEITEC MU'!I18+'CEITEC-CŘS'!I18+SKM!I18+SUKB!I20+UCT!I18+SPSSN!I18+IBA!I18+CTT!I18+ÚVT!I18+CJV!I18+CZS!I18+RMU!I18</f>
        <v>0</v>
      </c>
      <c r="W18" s="788">
        <f>'CEITEC MU'!J18+'CEITEC-CŘS'!J18+SKM!J18+SUKB!J20+UCT!J18+SPSSN!J18+IBA!J18+CTT!J18+ÚVT!J18+CJV!J18+CZS!J18+RMU!J18</f>
        <v>0</v>
      </c>
      <c r="X18" s="788">
        <f>'CEITEC MU'!K18+'CEITEC-CŘS'!K18+SKM!K18+SUKB!K20+UCT!K18+SPSSN!K18+IBA!K18+CTT!K18+ÚVT!K18+CJV!K18+CZS!K18+RMU!K18</f>
        <v>0</v>
      </c>
      <c r="Y18" s="788">
        <f>'CEITEC MU'!L18+'CEITEC-CŘS'!L18+SKM!L18+SUKB!L20+UCT!L18+SPSSN!L18+IBA!L18+CTT!L18+ÚVT!L18+CJV!L18+CZS!L18+RMU!L18</f>
        <v>0</v>
      </c>
      <c r="Z18" s="783">
        <f>'CEITEC MU'!M18+'CEITEC-CŘS'!M18+SKM!M18+SUKB!M20+UCT!M18+SPSSN!M18+IBA!M18+CTT!M18+ÚVT!M18+CJV!M18+CZS!M18+RMU!M18</f>
        <v>0</v>
      </c>
      <c r="AA18" s="71">
        <f t="shared" si="5"/>
        <v>77410</v>
      </c>
      <c r="AB18" s="450">
        <f>ostatni!R18</f>
        <v>60953.51</v>
      </c>
      <c r="AC18" s="198"/>
      <c r="AD18" s="198"/>
    </row>
    <row r="19" spans="1:31" s="14" customFormat="1">
      <c r="A19" s="11"/>
      <c r="B19" s="19" t="s">
        <v>34</v>
      </c>
      <c r="C19" s="20"/>
      <c r="D19" s="20"/>
      <c r="E19" s="130">
        <v>17</v>
      </c>
      <c r="F19" s="789">
        <f>'CEITEC MU'!F19</f>
        <v>0</v>
      </c>
      <c r="G19" s="789">
        <f>'CEITEC-CŘS'!F19</f>
        <v>0</v>
      </c>
      <c r="H19" s="460">
        <f>SKM!F19</f>
        <v>0</v>
      </c>
      <c r="I19" s="714">
        <f>SUKB!F21</f>
        <v>0</v>
      </c>
      <c r="J19" s="714">
        <f>UCT!F19</f>
        <v>0</v>
      </c>
      <c r="K19" s="714">
        <f>SPSSN!F19</f>
        <v>0</v>
      </c>
      <c r="L19" s="714">
        <f>IBA!F19</f>
        <v>0</v>
      </c>
      <c r="M19" s="714">
        <f>CTT!F19</f>
        <v>0</v>
      </c>
      <c r="N19" s="714">
        <f>ÚVT!F19</f>
        <v>0</v>
      </c>
      <c r="O19" s="714">
        <f>CJV!F19</f>
        <v>0</v>
      </c>
      <c r="P19" s="714">
        <f>CZS!F19</f>
        <v>0</v>
      </c>
      <c r="Q19" s="790">
        <f>RMU!F19</f>
        <v>0</v>
      </c>
      <c r="R19" s="422">
        <f t="shared" si="4"/>
        <v>0</v>
      </c>
      <c r="S19" s="791"/>
      <c r="T19" s="431">
        <f>'CEITEC MU'!G19+'CEITEC-CŘS'!G19+SKM!G19+SUKB!G21+UCT!G19+SPSSN!G19+IBA!G19+CTT!G19+ÚVT!G19+CJV!G19+CZS!G19+RMU!G19</f>
        <v>0</v>
      </c>
      <c r="U19" s="783">
        <f>'CEITEC MU'!H19+'CEITEC-CŘS'!H19+SKM!H19+SUKB!H21+UCT!H19+SPSSN!H19+IBA!H19+CTT!H19+ÚVT!H19+CJV!H19+CZS!H19+RMU!H19</f>
        <v>0</v>
      </c>
      <c r="V19" s="788">
        <f>'CEITEC MU'!I19+'CEITEC-CŘS'!I19+SKM!I19+SUKB!I21+UCT!I19+SPSSN!I19+IBA!I19+CTT!I19+ÚVT!I19+CJV!I19+CZS!I19+RMU!I19</f>
        <v>0</v>
      </c>
      <c r="W19" s="788">
        <f>'CEITEC MU'!J19+'CEITEC-CŘS'!J19+SKM!J19+SUKB!J21+UCT!J19+SPSSN!J19+IBA!J19+CTT!J19+ÚVT!J19+CJV!J19+CZS!J19+RMU!J19</f>
        <v>0</v>
      </c>
      <c r="X19" s="788">
        <f>'CEITEC MU'!K19+'CEITEC-CŘS'!K19+SKM!K19+SUKB!K21+UCT!K19+SPSSN!K19+IBA!K19+CTT!K19+ÚVT!K19+CJV!K19+CZS!K19+RMU!K19</f>
        <v>0</v>
      </c>
      <c r="Y19" s="788">
        <f>'CEITEC MU'!L19+'CEITEC-CŘS'!L19+SKM!L19+SUKB!L21+UCT!L19+SPSSN!L19+IBA!L19+CTT!L19+ÚVT!L19+CJV!L19+CZS!L19+RMU!L19</f>
        <v>0</v>
      </c>
      <c r="Z19" s="783">
        <f>'CEITEC MU'!M19+'CEITEC-CŘS'!M19+SKM!M19+SUKB!M21+UCT!M19+SPSSN!M19+IBA!M19+CTT!M19+ÚVT!M19+CJV!M19+CZS!M19+RMU!M19</f>
        <v>0</v>
      </c>
      <c r="AA19" s="71">
        <f t="shared" si="5"/>
        <v>0</v>
      </c>
      <c r="AB19" s="450">
        <f>ostatni!R19</f>
        <v>0</v>
      </c>
      <c r="AC19" s="198"/>
      <c r="AD19" s="198"/>
    </row>
    <row r="20" spans="1:31" s="14" customFormat="1">
      <c r="A20" s="11"/>
      <c r="B20" s="19" t="s">
        <v>36</v>
      </c>
      <c r="C20" s="19"/>
      <c r="D20" s="19"/>
      <c r="E20" s="130">
        <v>18</v>
      </c>
      <c r="F20" s="789">
        <f>'CEITEC MU'!F20</f>
        <v>6864</v>
      </c>
      <c r="G20" s="789">
        <f>'CEITEC-CŘS'!F20</f>
        <v>0</v>
      </c>
      <c r="H20" s="460">
        <f>SKM!F20</f>
        <v>0</v>
      </c>
      <c r="I20" s="714">
        <f>SUKB!F22</f>
        <v>0</v>
      </c>
      <c r="J20" s="714">
        <f>UCT!F20</f>
        <v>0</v>
      </c>
      <c r="K20" s="714">
        <f>SPSSN!F20</f>
        <v>0</v>
      </c>
      <c r="L20" s="714">
        <f>IBA!F20</f>
        <v>0</v>
      </c>
      <c r="M20" s="714">
        <f>CTT!F20</f>
        <v>0</v>
      </c>
      <c r="N20" s="714">
        <f>ÚVT!F20</f>
        <v>3760</v>
      </c>
      <c r="O20" s="714">
        <f>CJV!F20</f>
        <v>0</v>
      </c>
      <c r="P20" s="714">
        <f>CZS!F20</f>
        <v>0</v>
      </c>
      <c r="Q20" s="790">
        <f>RMU!F20</f>
        <v>0</v>
      </c>
      <c r="R20" s="422">
        <f t="shared" si="4"/>
        <v>10624</v>
      </c>
      <c r="S20" s="791"/>
      <c r="T20" s="431">
        <f>'CEITEC MU'!G20+'CEITEC-CŘS'!G20+SKM!G20+SUKB!G22+UCT!G20+SPSSN!G20+IBA!G20+CTT!G20+ÚVT!G20+CJV!G20+CZS!G20+RMU!G20</f>
        <v>10624</v>
      </c>
      <c r="U20" s="783">
        <f>'CEITEC MU'!H20+'CEITEC-CŘS'!H20+SKM!H20+SUKB!H22+UCT!H20+SPSSN!H20+IBA!H20+CTT!H20+ÚVT!H20+CJV!H20+CZS!H20+RMU!H20</f>
        <v>0</v>
      </c>
      <c r="V20" s="788">
        <f>'CEITEC MU'!I20+'CEITEC-CŘS'!I20+SKM!I20+SUKB!I22+UCT!I20+SPSSN!I20+IBA!I20+CTT!I20+ÚVT!I20+CJV!I20+CZS!I20+RMU!I20</f>
        <v>0</v>
      </c>
      <c r="W20" s="788">
        <f>'CEITEC MU'!J20+'CEITEC-CŘS'!J20+SKM!J20+SUKB!J22+UCT!J20+SPSSN!J20+IBA!J20+CTT!J20+ÚVT!J20+CJV!J20+CZS!J20+RMU!J20</f>
        <v>0</v>
      </c>
      <c r="X20" s="788">
        <f>'CEITEC MU'!K20+'CEITEC-CŘS'!K20+SKM!K20+SUKB!K22+UCT!K20+SPSSN!K20+IBA!K20+CTT!K20+ÚVT!K20+CJV!K20+CZS!K20+RMU!K20</f>
        <v>0</v>
      </c>
      <c r="Y20" s="788">
        <f>'CEITEC MU'!L20+'CEITEC-CŘS'!L20+SKM!L20+SUKB!L22+UCT!L20+SPSSN!L20+IBA!L20+CTT!L20+ÚVT!L20+CJV!L20+CZS!L20+RMU!L20</f>
        <v>0</v>
      </c>
      <c r="Z20" s="783">
        <f>'CEITEC MU'!M20+'CEITEC-CŘS'!M20+SKM!M20+SUKB!M22+UCT!M20+SPSSN!M20+IBA!M20+CTT!M20+ÚVT!M20+CJV!M20+CZS!M20+RMU!M20</f>
        <v>0</v>
      </c>
      <c r="AA20" s="71">
        <f t="shared" si="5"/>
        <v>10624</v>
      </c>
      <c r="AB20" s="450">
        <f>ostatni!R20</f>
        <v>8494.1703799999996</v>
      </c>
      <c r="AC20" s="198"/>
      <c r="AD20" s="198"/>
    </row>
    <row r="21" spans="1:31" s="14" customFormat="1">
      <c r="A21" s="11"/>
      <c r="B21" s="19" t="s">
        <v>158</v>
      </c>
      <c r="C21" s="19"/>
      <c r="D21" s="19"/>
      <c r="E21" s="130">
        <v>19</v>
      </c>
      <c r="F21" s="789">
        <f>'CEITEC MU'!F21</f>
        <v>127479</v>
      </c>
      <c r="G21" s="789">
        <f>'CEITEC-CŘS'!F21</f>
        <v>12288</v>
      </c>
      <c r="H21" s="460">
        <f>SKM!F21</f>
        <v>0</v>
      </c>
      <c r="I21" s="714">
        <f>SUKB!F23</f>
        <v>0</v>
      </c>
      <c r="J21" s="714">
        <f>UCT!F21</f>
        <v>0</v>
      </c>
      <c r="K21" s="714">
        <f>SPSSN!F21</f>
        <v>30000</v>
      </c>
      <c r="L21" s="714">
        <f>IBA!F21</f>
        <v>18200</v>
      </c>
      <c r="M21" s="714">
        <f>CTT!F21</f>
        <v>0</v>
      </c>
      <c r="N21" s="714">
        <f>ÚVT!F21</f>
        <v>15215</v>
      </c>
      <c r="O21" s="714">
        <f>CJV!F21</f>
        <v>19500</v>
      </c>
      <c r="P21" s="714">
        <f>CZS!F21</f>
        <v>0</v>
      </c>
      <c r="Q21" s="790">
        <f>RMU!F21</f>
        <v>15784</v>
      </c>
      <c r="R21" s="422">
        <f t="shared" si="4"/>
        <v>238466</v>
      </c>
      <c r="S21" s="791"/>
      <c r="T21" s="431">
        <f>'CEITEC MU'!G21+'CEITEC-CŘS'!G21+SKM!G21+SUKB!G23+UCT!G21+SPSSN!G21+IBA!G21+CTT!G21+ÚVT!G21+CJV!G21+CZS!G21+RMU!G21</f>
        <v>238466</v>
      </c>
      <c r="U21" s="783">
        <f>'CEITEC MU'!H21+'CEITEC-CŘS'!H21+SKM!H21+SUKB!H23+UCT!H21+SPSSN!H21+IBA!H21+CTT!H21+ÚVT!H21+CJV!H21+CZS!H21+RMU!H21</f>
        <v>0</v>
      </c>
      <c r="V21" s="788">
        <f>'CEITEC MU'!I21+'CEITEC-CŘS'!I21+SKM!I21+SUKB!I23+UCT!I21+SPSSN!I21+IBA!I21+CTT!I21+ÚVT!I21+CJV!I21+CZS!I21+RMU!I21</f>
        <v>0</v>
      </c>
      <c r="W21" s="788">
        <f>'CEITEC MU'!J21+'CEITEC-CŘS'!J21+SKM!J21+SUKB!J23+UCT!J21+SPSSN!J21+IBA!J21+CTT!J21+ÚVT!J21+CJV!J21+CZS!J21+RMU!J21</f>
        <v>0</v>
      </c>
      <c r="X21" s="788">
        <f>'CEITEC MU'!K21+'CEITEC-CŘS'!K21+SKM!K21+SUKB!K23+UCT!K21+SPSSN!K21+IBA!K21+CTT!K21+ÚVT!K21+CJV!K21+CZS!K21+RMU!K21</f>
        <v>0</v>
      </c>
      <c r="Y21" s="788">
        <f>'CEITEC MU'!L21+'CEITEC-CŘS'!L21+SKM!L21+SUKB!L23+UCT!L21+SPSSN!L21+IBA!L21+CTT!L21+ÚVT!L21+CJV!L21+CZS!L21+RMU!L21</f>
        <v>0</v>
      </c>
      <c r="Z21" s="783">
        <f>'CEITEC MU'!M21+'CEITEC-CŘS'!M21+SKM!M21+SUKB!M23+UCT!M21+SPSSN!M21+IBA!M21+CTT!M21+ÚVT!M21+CJV!M21+CZS!M21+RMU!M21</f>
        <v>0</v>
      </c>
      <c r="AA21" s="71">
        <f t="shared" si="5"/>
        <v>238466</v>
      </c>
      <c r="AB21" s="450">
        <f>ostatni!R21</f>
        <v>207054.28657</v>
      </c>
      <c r="AC21" s="198"/>
      <c r="AD21" s="198"/>
    </row>
    <row r="22" spans="1:31" s="14" customFormat="1">
      <c r="A22" s="11"/>
      <c r="B22" s="19" t="s">
        <v>40</v>
      </c>
      <c r="C22" s="19"/>
      <c r="D22" s="19"/>
      <c r="E22" s="130">
        <v>20</v>
      </c>
      <c r="F22" s="789">
        <f>'CEITEC MU'!F22</f>
        <v>10712</v>
      </c>
      <c r="G22" s="789">
        <f>'CEITEC-CŘS'!F22</f>
        <v>1154</v>
      </c>
      <c r="H22" s="460">
        <f>SKM!F22</f>
        <v>0</v>
      </c>
      <c r="I22" s="714">
        <f>SUKB!F24</f>
        <v>0</v>
      </c>
      <c r="J22" s="714">
        <f>UCT!F22</f>
        <v>0</v>
      </c>
      <c r="K22" s="714">
        <f>SPSSN!F22</f>
        <v>0</v>
      </c>
      <c r="L22" s="714">
        <f>IBA!F22</f>
        <v>854</v>
      </c>
      <c r="M22" s="714">
        <f>CTT!F22</f>
        <v>0</v>
      </c>
      <c r="N22" s="714">
        <f>ÚVT!F22</f>
        <v>6022</v>
      </c>
      <c r="O22" s="714">
        <f>CJV!F22</f>
        <v>3056</v>
      </c>
      <c r="P22" s="714">
        <f>CZS!F22</f>
        <v>200000</v>
      </c>
      <c r="Q22" s="790">
        <f>RMU!F22</f>
        <v>582</v>
      </c>
      <c r="R22" s="422">
        <f t="shared" si="4"/>
        <v>222380</v>
      </c>
      <c r="S22" s="791"/>
      <c r="T22" s="431">
        <f>'CEITEC MU'!G22+'CEITEC-CŘS'!G22+SKM!G22+SUKB!G24+UCT!G22+SPSSN!G22+IBA!G22+CTT!G22+ÚVT!G22+CJV!G22+CZS!G22+RMU!G22</f>
        <v>97140</v>
      </c>
      <c r="U22" s="783">
        <f>'CEITEC MU'!H22+'CEITEC-CŘS'!H22+SKM!H22+SUKB!H24+UCT!H22+SPSSN!H22+IBA!H22+CTT!H22+ÚVT!H22+CJV!H22+CZS!H22+RMU!H22</f>
        <v>0</v>
      </c>
      <c r="V22" s="788">
        <f>'CEITEC MU'!I22+'CEITEC-CŘS'!I22+SKM!I22+SUKB!I24+UCT!I22+SPSSN!I22+IBA!I22+CTT!I22+ÚVT!I22+CJV!I22+CZS!I22+RMU!I22</f>
        <v>125240</v>
      </c>
      <c r="W22" s="788">
        <f>'CEITEC MU'!J22+'CEITEC-CŘS'!J22+SKM!J22+SUKB!J24+UCT!J22+SPSSN!J22+IBA!J22+CTT!J22+ÚVT!J22+CJV!J22+CZS!J22+RMU!J22</f>
        <v>0</v>
      </c>
      <c r="X22" s="788">
        <f>'CEITEC MU'!K22+'CEITEC-CŘS'!K22+SKM!K22+SUKB!K24+UCT!K22+SPSSN!K22+IBA!K22+CTT!K22+ÚVT!K22+CJV!K22+CZS!K22+RMU!K22</f>
        <v>0</v>
      </c>
      <c r="Y22" s="788">
        <f>'CEITEC MU'!L22+'CEITEC-CŘS'!L22+SKM!L22+SUKB!L24+UCT!L22+SPSSN!L22+IBA!L22+CTT!L22+ÚVT!L22+CJV!L22+CZS!L22+RMU!L22</f>
        <v>0</v>
      </c>
      <c r="Z22" s="783">
        <f>'CEITEC MU'!M22+'CEITEC-CŘS'!M22+SKM!M22+SUKB!M24+UCT!M22+SPSSN!M22+IBA!M22+CTT!M22+ÚVT!M22+CJV!M22+CZS!M22+RMU!M22</f>
        <v>0</v>
      </c>
      <c r="AA22" s="71">
        <f t="shared" si="5"/>
        <v>222380</v>
      </c>
      <c r="AB22" s="450">
        <f>ostatni!R22</f>
        <v>241785.19592999999</v>
      </c>
      <c r="AC22" s="198"/>
      <c r="AD22" s="198"/>
    </row>
    <row r="23" spans="1:31" s="14" customFormat="1">
      <c r="A23" s="11"/>
      <c r="B23" s="19" t="s">
        <v>42</v>
      </c>
      <c r="C23" s="19"/>
      <c r="D23" s="19"/>
      <c r="E23" s="130">
        <v>21</v>
      </c>
      <c r="F23" s="789">
        <f>'CEITEC MU'!F23</f>
        <v>0</v>
      </c>
      <c r="G23" s="789">
        <f>'CEITEC-CŘS'!F23</f>
        <v>0</v>
      </c>
      <c r="H23" s="460">
        <f>SKM!F23</f>
        <v>0</v>
      </c>
      <c r="I23" s="714">
        <f>SUKB!F25</f>
        <v>0</v>
      </c>
      <c r="J23" s="714">
        <f>UCT!F23</f>
        <v>0</v>
      </c>
      <c r="K23" s="714">
        <f>SPSSN!F23</f>
        <v>0</v>
      </c>
      <c r="L23" s="714">
        <f>IBA!F23</f>
        <v>0</v>
      </c>
      <c r="M23" s="714">
        <f>CTT!F23</f>
        <v>0</v>
      </c>
      <c r="N23" s="714">
        <f>ÚVT!F23</f>
        <v>0</v>
      </c>
      <c r="O23" s="714">
        <f>CJV!F23</f>
        <v>0</v>
      </c>
      <c r="P23" s="714">
        <f>CZS!F23</f>
        <v>0</v>
      </c>
      <c r="Q23" s="790">
        <f>RMU!F23</f>
        <v>0</v>
      </c>
      <c r="R23" s="422">
        <f t="shared" si="4"/>
        <v>0</v>
      </c>
      <c r="S23" s="791"/>
      <c r="T23" s="431">
        <f>'CEITEC MU'!G23+'CEITEC-CŘS'!G23+SKM!G23+SUKB!G25+UCT!G23+SPSSN!G23+IBA!G23+CTT!G23+ÚVT!G23+CJV!G23+CZS!G23+RMU!G23</f>
        <v>0</v>
      </c>
      <c r="U23" s="783">
        <f>'CEITEC MU'!H23+'CEITEC-CŘS'!H23+SKM!H23+SUKB!H25+UCT!H23+SPSSN!H23+IBA!H23+CTT!H23+ÚVT!H23+CJV!H23+CZS!H23+RMU!H23</f>
        <v>0</v>
      </c>
      <c r="V23" s="788">
        <f>'CEITEC MU'!I23+'CEITEC-CŘS'!I23+SKM!I23+SUKB!I25+UCT!I23+SPSSN!I23+IBA!I23+CTT!I23+ÚVT!I23+CJV!I23+CZS!I23+RMU!I23</f>
        <v>0</v>
      </c>
      <c r="W23" s="788">
        <f>'CEITEC MU'!J23+'CEITEC-CŘS'!J23+SKM!J23+SUKB!J25+UCT!J23+SPSSN!J23+IBA!J23+CTT!J23+ÚVT!J23+CJV!J23+CZS!J23+RMU!J23</f>
        <v>0</v>
      </c>
      <c r="X23" s="788">
        <f>'CEITEC MU'!K23+'CEITEC-CŘS'!K23+SKM!K23+SUKB!K25+UCT!K23+SPSSN!K23+IBA!K23+CTT!K23+ÚVT!K23+CJV!K23+CZS!K23+RMU!K23</f>
        <v>0</v>
      </c>
      <c r="Y23" s="788">
        <f>'CEITEC MU'!L23+'CEITEC-CŘS'!L23+SKM!L23+SUKB!L25+UCT!L23+SPSSN!L23+IBA!L23+CTT!L23+ÚVT!L23+CJV!L23+CZS!L23+RMU!L23</f>
        <v>0</v>
      </c>
      <c r="Z23" s="783">
        <f>'CEITEC MU'!M23+'CEITEC-CŘS'!M23+SKM!M23+SUKB!M25+UCT!M23+SPSSN!M23+IBA!M23+CTT!M23+ÚVT!M23+CJV!M23+CZS!M23+RMU!M23</f>
        <v>0</v>
      </c>
      <c r="AA23" s="71">
        <f t="shared" si="5"/>
        <v>0</v>
      </c>
      <c r="AB23" s="450">
        <f>ostatni!R23</f>
        <v>1361.6635100000001</v>
      </c>
      <c r="AC23" s="198"/>
      <c r="AD23" s="198"/>
    </row>
    <row r="24" spans="1:31" s="14" customFormat="1">
      <c r="A24" s="11"/>
      <c r="B24" s="19" t="s">
        <v>43</v>
      </c>
      <c r="C24" s="19"/>
      <c r="D24" s="19"/>
      <c r="E24" s="130">
        <v>22</v>
      </c>
      <c r="F24" s="789">
        <f>'CEITEC MU'!F24</f>
        <v>66348</v>
      </c>
      <c r="G24" s="789">
        <f>'CEITEC-CŘS'!F24</f>
        <v>150</v>
      </c>
      <c r="H24" s="460">
        <f>SKM!F24</f>
        <v>0</v>
      </c>
      <c r="I24" s="714">
        <f>SUKB!F26</f>
        <v>0</v>
      </c>
      <c r="J24" s="714">
        <f>UCT!F24</f>
        <v>0</v>
      </c>
      <c r="K24" s="714">
        <f>SPSSN!F24</f>
        <v>0</v>
      </c>
      <c r="L24" s="714">
        <f>IBA!F24</f>
        <v>1128</v>
      </c>
      <c r="M24" s="714">
        <f>CTT!F24</f>
        <v>0</v>
      </c>
      <c r="N24" s="714">
        <f>ÚVT!F24</f>
        <v>11406</v>
      </c>
      <c r="O24" s="714">
        <f>CJV!F24</f>
        <v>0</v>
      </c>
      <c r="P24" s="714">
        <f>CZS!F24</f>
        <v>0</v>
      </c>
      <c r="Q24" s="790">
        <f>RMU!F24</f>
        <v>1767</v>
      </c>
      <c r="R24" s="422">
        <f t="shared" si="4"/>
        <v>80799</v>
      </c>
      <c r="S24" s="791"/>
      <c r="T24" s="431">
        <f>'CEITEC MU'!G24+'CEITEC-CŘS'!G24+SKM!G24+SUKB!G26+UCT!G24+SPSSN!G24+IBA!G24+CTT!G24+ÚVT!G24+CJV!G24+CZS!G24+RMU!G24</f>
        <v>77780</v>
      </c>
      <c r="U24" s="783">
        <f>'CEITEC MU'!H24+'CEITEC-CŘS'!H24+SKM!H24+SUKB!H26+UCT!H24+SPSSN!H24+IBA!H24+CTT!H24+ÚVT!H24+CJV!H24+CZS!H24+RMU!H24</f>
        <v>0</v>
      </c>
      <c r="V24" s="788">
        <f>'CEITEC MU'!I24+'CEITEC-CŘS'!I24+SKM!I24+SUKB!I26+UCT!I24+SPSSN!I24+IBA!I24+CTT!I24+ÚVT!I24+CJV!I24+CZS!I24+RMU!I24</f>
        <v>3019</v>
      </c>
      <c r="W24" s="788">
        <f>'CEITEC MU'!J24+'CEITEC-CŘS'!J24+SKM!J24+SUKB!J26+UCT!J24+SPSSN!J24+IBA!J24+CTT!J24+ÚVT!J24+CJV!J24+CZS!J24+RMU!J24</f>
        <v>0</v>
      </c>
      <c r="X24" s="788">
        <f>'CEITEC MU'!K24+'CEITEC-CŘS'!K24+SKM!K24+SUKB!K26+UCT!K24+SPSSN!K24+IBA!K24+CTT!K24+ÚVT!K24+CJV!K24+CZS!K24+RMU!K24</f>
        <v>0</v>
      </c>
      <c r="Y24" s="788">
        <f>'CEITEC MU'!L24+'CEITEC-CŘS'!L24+SKM!L24+SUKB!L26+UCT!L24+SPSSN!L24+IBA!L24+CTT!L24+ÚVT!L24+CJV!L24+CZS!L24+RMU!L24</f>
        <v>0</v>
      </c>
      <c r="Z24" s="783">
        <f>'CEITEC MU'!M24+'CEITEC-CŘS'!M24+SKM!M24+SUKB!M26+UCT!M24+SPSSN!M24+IBA!M24+CTT!M24+ÚVT!M24+CJV!M24+CZS!M24+RMU!M24</f>
        <v>0</v>
      </c>
      <c r="AA24" s="71">
        <f t="shared" si="5"/>
        <v>80799</v>
      </c>
      <c r="AB24" s="450">
        <f>ostatni!R24</f>
        <v>89933.550429999988</v>
      </c>
      <c r="AC24" s="198"/>
      <c r="AD24" s="198"/>
    </row>
    <row r="25" spans="1:31" s="14" customFormat="1">
      <c r="A25" s="11"/>
      <c r="B25" s="19" t="s">
        <v>161</v>
      </c>
      <c r="C25" s="19"/>
      <c r="D25" s="19"/>
      <c r="E25" s="130">
        <v>23</v>
      </c>
      <c r="F25" s="789">
        <f>'CEITEC MU'!F25</f>
        <v>237825</v>
      </c>
      <c r="G25" s="789">
        <f>'CEITEC-CŘS'!F25</f>
        <v>29976</v>
      </c>
      <c r="H25" s="460">
        <f>SKM!F25</f>
        <v>0</v>
      </c>
      <c r="I25" s="714">
        <f>SUKB!F27</f>
        <v>0</v>
      </c>
      <c r="J25" s="714">
        <f>UCT!F25</f>
        <v>0</v>
      </c>
      <c r="K25" s="714">
        <f>SPSSN!F25</f>
        <v>0</v>
      </c>
      <c r="L25" s="714">
        <f>IBA!F25</f>
        <v>0</v>
      </c>
      <c r="M25" s="714">
        <f>CTT!F25</f>
        <v>12500</v>
      </c>
      <c r="N25" s="714">
        <f>ÚVT!F25</f>
        <v>15821</v>
      </c>
      <c r="O25" s="714">
        <f>CJV!F25</f>
        <v>0</v>
      </c>
      <c r="P25" s="714">
        <f>CZS!F25</f>
        <v>0</v>
      </c>
      <c r="Q25" s="790">
        <f>RMU!F25</f>
        <v>0</v>
      </c>
      <c r="R25" s="422">
        <f t="shared" si="4"/>
        <v>296122</v>
      </c>
      <c r="S25" s="791"/>
      <c r="T25" s="431">
        <f>'CEITEC MU'!G25+'CEITEC-CŘS'!G25+SKM!G25+SUKB!G27+UCT!G25+SPSSN!G25+IBA!G25+CTT!G25+ÚVT!G25+CJV!G25+CZS!G25+RMU!G25</f>
        <v>243365</v>
      </c>
      <c r="U25" s="783">
        <f>'CEITEC MU'!H25+'CEITEC-CŘS'!H25+SKM!H25+SUKB!H27+UCT!H25+SPSSN!H25+IBA!H25+CTT!H25+ÚVT!H25+CJV!H25+CZS!H25+RMU!H25</f>
        <v>0</v>
      </c>
      <c r="V25" s="788">
        <f>'CEITEC MU'!I25+'CEITEC-CŘS'!I25+SKM!I25+SUKB!I27+UCT!I25+SPSSN!I25+IBA!I25+CTT!I25+ÚVT!I25+CJV!I25+CZS!I25+RMU!I25</f>
        <v>52757</v>
      </c>
      <c r="W25" s="788">
        <f>'CEITEC MU'!J25+'CEITEC-CŘS'!J25+SKM!J25+SUKB!J27+UCT!J25+SPSSN!J25+IBA!J25+CTT!J25+ÚVT!J25+CJV!J25+CZS!J25+RMU!J25</f>
        <v>0</v>
      </c>
      <c r="X25" s="788">
        <f>'CEITEC MU'!K25+'CEITEC-CŘS'!K25+SKM!K25+SUKB!K27+UCT!K25+SPSSN!K25+IBA!K25+CTT!K25+ÚVT!K25+CJV!K25+CZS!K25+RMU!K25</f>
        <v>0</v>
      </c>
      <c r="Y25" s="788">
        <f>'CEITEC MU'!L25+'CEITEC-CŘS'!L25+SKM!L25+SUKB!L27+UCT!L25+SPSSN!L25+IBA!L25+CTT!L25+ÚVT!L25+CJV!L25+CZS!L25+RMU!L25</f>
        <v>0</v>
      </c>
      <c r="Z25" s="783">
        <f>'CEITEC MU'!M25+'CEITEC-CŘS'!M25+SKM!M25+SUKB!M27+UCT!M25+SPSSN!M25+IBA!M25+CTT!M25+ÚVT!M25+CJV!M25+CZS!M25+RMU!M25</f>
        <v>0</v>
      </c>
      <c r="AA25" s="71">
        <f t="shared" si="5"/>
        <v>296122</v>
      </c>
      <c r="AB25" s="450">
        <f>ostatni!R25</f>
        <v>219018.61048</v>
      </c>
      <c r="AC25" s="198"/>
      <c r="AD25" s="198"/>
    </row>
    <row r="26" spans="1:31" s="14" customFormat="1">
      <c r="A26" s="11"/>
      <c r="B26" s="19" t="s">
        <v>45</v>
      </c>
      <c r="C26" s="19"/>
      <c r="D26" s="19"/>
      <c r="E26" s="130">
        <v>24</v>
      </c>
      <c r="F26" s="789">
        <f>'CEITEC MU'!F26</f>
        <v>17223</v>
      </c>
      <c r="G26" s="789">
        <f>'CEITEC-CŘS'!F26</f>
        <v>0</v>
      </c>
      <c r="H26" s="460">
        <f>SKM!F26</f>
        <v>0</v>
      </c>
      <c r="I26" s="714">
        <f>SUKB!F28</f>
        <v>0</v>
      </c>
      <c r="J26" s="714">
        <f>UCT!F26</f>
        <v>0</v>
      </c>
      <c r="K26" s="714">
        <f>SPSSN!F26</f>
        <v>0</v>
      </c>
      <c r="L26" s="714">
        <f>IBA!F26</f>
        <v>1229</v>
      </c>
      <c r="M26" s="714">
        <f>CTT!F26</f>
        <v>0</v>
      </c>
      <c r="N26" s="714">
        <f>ÚVT!F26</f>
        <v>1704</v>
      </c>
      <c r="O26" s="714">
        <f>CJV!F26</f>
        <v>0</v>
      </c>
      <c r="P26" s="714">
        <f>CZS!F26</f>
        <v>0</v>
      </c>
      <c r="Q26" s="790">
        <f>RMU!F26</f>
        <v>552</v>
      </c>
      <c r="R26" s="422">
        <f t="shared" si="4"/>
        <v>20708</v>
      </c>
      <c r="S26" s="791"/>
      <c r="T26" s="431">
        <f>'CEITEC MU'!G26+'CEITEC-CŘS'!G26+SKM!G26+SUKB!G28+UCT!G26+SPSSN!G26+IBA!G26+CTT!G26+ÚVT!G26+CJV!G26+CZS!G26+RMU!G26</f>
        <v>20686</v>
      </c>
      <c r="U26" s="783">
        <f>'CEITEC MU'!H26+'CEITEC-CŘS'!H26+SKM!H26+SUKB!H28+UCT!H26+SPSSN!H26+IBA!H26+CTT!H26+ÚVT!H26+CJV!H26+CZS!H26+RMU!H26</f>
        <v>0</v>
      </c>
      <c r="V26" s="788">
        <f>'CEITEC MU'!I26+'CEITEC-CŘS'!I26+SKM!I26+SUKB!I28+UCT!I26+SPSSN!I26+IBA!I26+CTT!I26+ÚVT!I26+CJV!I26+CZS!I26+RMU!I26</f>
        <v>22</v>
      </c>
      <c r="W26" s="788">
        <f>'CEITEC MU'!J26+'CEITEC-CŘS'!J26+SKM!J26+SUKB!J28+UCT!J26+SPSSN!J26+IBA!J26+CTT!J26+ÚVT!J26+CJV!J26+CZS!J26+RMU!J26</f>
        <v>0</v>
      </c>
      <c r="X26" s="788">
        <f>'CEITEC MU'!K26+'CEITEC-CŘS'!K26+SKM!K26+SUKB!K28+UCT!K26+SPSSN!K26+IBA!K26+CTT!K26+ÚVT!K26+CJV!K26+CZS!K26+RMU!K26</f>
        <v>0</v>
      </c>
      <c r="Y26" s="788">
        <f>'CEITEC MU'!L26+'CEITEC-CŘS'!L26+SKM!L26+SUKB!L28+UCT!L26+SPSSN!L26+IBA!L26+CTT!L26+ÚVT!L26+CJV!L26+CZS!L26+RMU!L26</f>
        <v>0</v>
      </c>
      <c r="Z26" s="783">
        <f>'CEITEC MU'!M26+'CEITEC-CŘS'!M26+SKM!M26+SUKB!M28+UCT!M26+SPSSN!M26+IBA!M26+CTT!M26+ÚVT!M26+CJV!M26+CZS!M26+RMU!M26</f>
        <v>0</v>
      </c>
      <c r="AA26" s="71">
        <f t="shared" si="5"/>
        <v>20708</v>
      </c>
      <c r="AB26" s="450">
        <f>ostatni!R26</f>
        <v>20645.428169999999</v>
      </c>
      <c r="AC26" s="198"/>
      <c r="AD26" s="198"/>
    </row>
    <row r="27" spans="1:31" s="14" customFormat="1" ht="14" thickBot="1">
      <c r="A27" s="11"/>
      <c r="B27" s="18" t="s">
        <v>47</v>
      </c>
      <c r="C27" s="18"/>
      <c r="D27" s="18"/>
      <c r="E27" s="129">
        <v>25</v>
      </c>
      <c r="F27" s="789">
        <f>'CEITEC MU'!F27</f>
        <v>3500</v>
      </c>
      <c r="G27" s="789">
        <f>'CEITEC-CŘS'!F27</f>
        <v>0</v>
      </c>
      <c r="H27" s="460">
        <f>SKM!F27</f>
        <v>32000</v>
      </c>
      <c r="I27" s="714">
        <f>SUKB!F29</f>
        <v>0</v>
      </c>
      <c r="J27" s="714">
        <f>UCT!F27</f>
        <v>300</v>
      </c>
      <c r="K27" s="714">
        <f>SPSSN!F27</f>
        <v>0</v>
      </c>
      <c r="L27" s="714">
        <f>IBA!F27</f>
        <v>42750</v>
      </c>
      <c r="M27" s="714">
        <f>CTT!F27</f>
        <v>0</v>
      </c>
      <c r="N27" s="714">
        <f>ÚVT!F27</f>
        <v>1140</v>
      </c>
      <c r="O27" s="714">
        <f>CJV!F27</f>
        <v>0</v>
      </c>
      <c r="P27" s="714">
        <f>CZS!F27</f>
        <v>0</v>
      </c>
      <c r="Q27" s="790">
        <f>RMU!F27</f>
        <v>548</v>
      </c>
      <c r="R27" s="733">
        <f t="shared" si="4"/>
        <v>80238</v>
      </c>
      <c r="S27" s="791"/>
      <c r="T27" s="431">
        <f>'CEITEC MU'!G27+'CEITEC-CŘS'!G27+SKM!G27+SUKB!G29+UCT!G27+SPSSN!G27+IBA!G27+CTT!G27+ÚVT!G27+CJV!G27+CZS!G27+RMU!G27</f>
        <v>80238</v>
      </c>
      <c r="U27" s="783">
        <f>'CEITEC MU'!H27+'CEITEC-CŘS'!H27+SKM!H27+SUKB!H29+UCT!H27+SPSSN!H27+IBA!H27+CTT!H27+ÚVT!H27+CJV!H27+CZS!H27+RMU!H27</f>
        <v>0</v>
      </c>
      <c r="V27" s="788">
        <f>'CEITEC MU'!I27+'CEITEC-CŘS'!I27+SKM!I27+SUKB!I29+UCT!I27+SPSSN!I27+IBA!I27+CTT!I27+ÚVT!I27+CJV!I27+CZS!I27+RMU!I27</f>
        <v>0</v>
      </c>
      <c r="W27" s="788">
        <f>'CEITEC MU'!J27+'CEITEC-CŘS'!J27+SKM!J27+SUKB!J29+UCT!J27+SPSSN!J27+IBA!J27+CTT!J27+ÚVT!J27+CJV!J27+CZS!J27+RMU!J27</f>
        <v>0</v>
      </c>
      <c r="X27" s="788">
        <f>'CEITEC MU'!K27+'CEITEC-CŘS'!K27+SKM!K27+SUKB!K29+UCT!K27+SPSSN!K27+IBA!K27+CTT!K27+ÚVT!K27+CJV!K27+CZS!K27+RMU!K27</f>
        <v>0</v>
      </c>
      <c r="Y27" s="788">
        <f>'CEITEC MU'!L27+'CEITEC-CŘS'!L27+SKM!L27+SUKB!L29+UCT!L27+SPSSN!L27+IBA!L27+CTT!L27+ÚVT!L27+CJV!L27+CZS!L27+RMU!L27</f>
        <v>0</v>
      </c>
      <c r="Z27" s="783">
        <f>'CEITEC MU'!M27+'CEITEC-CŘS'!M27+SKM!M27+SUKB!M29+UCT!M27+SPSSN!M27+IBA!M27+CTT!M27+ÚVT!M27+CJV!M27+CZS!M27+RMU!M27</f>
        <v>0</v>
      </c>
      <c r="AA27" s="71">
        <f t="shared" si="5"/>
        <v>80238</v>
      </c>
      <c r="AB27" s="450">
        <f>ostatni!R27</f>
        <v>82132.251469999988</v>
      </c>
      <c r="AC27" s="198"/>
      <c r="AD27" s="198"/>
    </row>
    <row r="28" spans="1:31" ht="14" thickBot="1">
      <c r="A28" s="22" t="s">
        <v>49</v>
      </c>
      <c r="B28" s="23"/>
      <c r="C28" s="23"/>
      <c r="D28" s="23"/>
      <c r="E28" s="132">
        <v>26</v>
      </c>
      <c r="F28" s="775">
        <f t="shared" ref="F28:Z28" si="6">SUM(F29:F45)</f>
        <v>665570</v>
      </c>
      <c r="G28" s="775">
        <f t="shared" si="6"/>
        <v>48421</v>
      </c>
      <c r="H28" s="775">
        <f t="shared" si="6"/>
        <v>224555</v>
      </c>
      <c r="I28" s="775">
        <f t="shared" si="6"/>
        <v>138186</v>
      </c>
      <c r="J28" s="775">
        <f t="shared" si="6"/>
        <v>14073</v>
      </c>
      <c r="K28" s="775">
        <f t="shared" si="6"/>
        <v>56343</v>
      </c>
      <c r="L28" s="775">
        <f t="shared" si="6"/>
        <v>116482</v>
      </c>
      <c r="M28" s="775">
        <f t="shared" si="6"/>
        <v>16422</v>
      </c>
      <c r="N28" s="775">
        <f t="shared" si="6"/>
        <v>290838</v>
      </c>
      <c r="O28" s="775">
        <f t="shared" si="6"/>
        <v>60247</v>
      </c>
      <c r="P28" s="775">
        <f t="shared" si="6"/>
        <v>279230</v>
      </c>
      <c r="Q28" s="775">
        <f t="shared" si="6"/>
        <v>405991</v>
      </c>
      <c r="R28" s="404">
        <f>SUM(R29:R45)</f>
        <v>2316358</v>
      </c>
      <c r="S28" s="157">
        <f t="shared" si="6"/>
        <v>0</v>
      </c>
      <c r="T28" s="208">
        <f t="shared" si="6"/>
        <v>2040933</v>
      </c>
      <c r="U28" s="208">
        <f t="shared" si="6"/>
        <v>62571</v>
      </c>
      <c r="V28" s="208">
        <f t="shared" si="6"/>
        <v>208362</v>
      </c>
      <c r="W28" s="208">
        <f t="shared" si="6"/>
        <v>471</v>
      </c>
      <c r="X28" s="208">
        <f>SUM(X29:X45)</f>
        <v>0</v>
      </c>
      <c r="Y28" s="208">
        <f t="shared" si="6"/>
        <v>3021</v>
      </c>
      <c r="Z28" s="208">
        <f t="shared" si="6"/>
        <v>1000</v>
      </c>
      <c r="AA28" s="779">
        <f t="shared" si="5"/>
        <v>2316358</v>
      </c>
      <c r="AB28" s="489">
        <f>ostatni!R28</f>
        <v>2187595.5268700002</v>
      </c>
      <c r="AC28" s="198"/>
      <c r="AD28" s="198">
        <v>1600962</v>
      </c>
    </row>
    <row r="29" spans="1:31" s="14" customFormat="1">
      <c r="A29" s="11" t="s">
        <v>14</v>
      </c>
      <c r="B29" s="16" t="s">
        <v>50</v>
      </c>
      <c r="C29" s="16"/>
      <c r="D29" s="16"/>
      <c r="E29" s="129">
        <v>27</v>
      </c>
      <c r="F29" s="789">
        <f>'CEITEC MU'!F29</f>
        <v>5256</v>
      </c>
      <c r="G29" s="789">
        <f>'CEITEC-CŘS'!F29</f>
        <v>1500</v>
      </c>
      <c r="H29" s="460">
        <f>SKM!F29</f>
        <v>0</v>
      </c>
      <c r="I29" s="714">
        <f>SUKB!F31</f>
        <v>10966</v>
      </c>
      <c r="J29" s="714">
        <f>UCT!F29</f>
        <v>8804</v>
      </c>
      <c r="K29" s="714">
        <f>SPSSN!F29</f>
        <v>2326</v>
      </c>
      <c r="L29" s="714">
        <f>IBA!F29</f>
        <v>0</v>
      </c>
      <c r="M29" s="714">
        <f>CTT!F29</f>
        <v>1391</v>
      </c>
      <c r="N29" s="714">
        <f>ÚVT!F29</f>
        <v>94852</v>
      </c>
      <c r="O29" s="714">
        <f>CJV!F29</f>
        <v>32041</v>
      </c>
      <c r="P29" s="714">
        <f>CZS!F29</f>
        <v>9650</v>
      </c>
      <c r="Q29" s="790">
        <f>RMU!F29</f>
        <v>133807</v>
      </c>
      <c r="R29" s="795">
        <f t="shared" si="4"/>
        <v>300593</v>
      </c>
      <c r="S29" s="780"/>
      <c r="T29" s="803">
        <f>'CEITEC MU'!G29+'CEITEC-CŘS'!G29+SKM!G29+SUKB!G31+UCT!G29+SPSSN!G29+IBA!G29+CTT!G29+ÚVT!G29+CJV!G29+CZS!G29+RMU!G29</f>
        <v>300593</v>
      </c>
      <c r="U29" s="783">
        <f>'CEITEC MU'!H29+'CEITEC-CŘS'!H29+SKM!H29+SUKB!H31+UCT!H29+SPSSN!H29+IBA!H29+CTT!H29+ÚVT!H29+CJV!H29+CZS!H29+RMU!H29</f>
        <v>0</v>
      </c>
      <c r="V29" s="788">
        <f>'CEITEC MU'!I29+'CEITEC-CŘS'!I29+SKM!I29+SUKB!I31+UCT!I29+SPSSN!I29+IBA!I29+CTT!I29+ÚVT!I29+CJV!I29+CZS!I29+RMU!I29</f>
        <v>0</v>
      </c>
      <c r="W29" s="788">
        <f>'CEITEC MU'!J29+'CEITEC-CŘS'!J29+SKM!J29+SUKB!J31+UCT!J29+SPSSN!J29+IBA!J29+CTT!J29+ÚVT!J29+CJV!J29+CZS!J29+RMU!J29</f>
        <v>0</v>
      </c>
      <c r="X29" s="788">
        <f>'CEITEC MU'!K29+'CEITEC-CŘS'!K29+SKM!K29+SUKB!K31+UCT!K29+SPSSN!K29+IBA!K29+CTT!K29+ÚVT!K29+CJV!K29+CZS!K29+RMU!K29</f>
        <v>0</v>
      </c>
      <c r="Y29" s="788">
        <f>'CEITEC MU'!L29+'CEITEC-CŘS'!L29+SKM!L29+SUKB!L31+UCT!L29+SPSSN!L29+IBA!L29+CTT!L29+ÚVT!L29+CJV!L29+CZS!L29+RMU!L29</f>
        <v>0</v>
      </c>
      <c r="Z29" s="783">
        <f>'CEITEC MU'!M29+'CEITEC-CŘS'!M29+SKM!M29+SUKB!M31+UCT!M29+SPSSN!M29+IBA!M29+CTT!M29+ÚVT!M29+CJV!M29+CZS!M29+RMU!M29</f>
        <v>0</v>
      </c>
      <c r="AA29" s="71">
        <f t="shared" si="5"/>
        <v>300593</v>
      </c>
      <c r="AB29" s="450">
        <f>ostatni!R29</f>
        <v>327600.71000000002</v>
      </c>
      <c r="AC29" s="198"/>
      <c r="AD29" s="198"/>
      <c r="AE29" s="876"/>
    </row>
    <row r="30" spans="1:31" s="14" customFormat="1">
      <c r="A30" s="11"/>
      <c r="B30" s="18" t="s">
        <v>28</v>
      </c>
      <c r="C30" s="18"/>
      <c r="D30" s="18"/>
      <c r="E30" s="129">
        <v>28</v>
      </c>
      <c r="F30" s="789">
        <f>'CEITEC MU'!F30</f>
        <v>0</v>
      </c>
      <c r="G30" s="789">
        <f>'CEITEC-CŘS'!F30</f>
        <v>0</v>
      </c>
      <c r="H30" s="460">
        <f>SKM!F30</f>
        <v>0</v>
      </c>
      <c r="I30" s="714">
        <f>SUKB!F32</f>
        <v>0</v>
      </c>
      <c r="J30" s="714">
        <f>UCT!F30</f>
        <v>0</v>
      </c>
      <c r="K30" s="714">
        <f>SPSSN!F30</f>
        <v>0</v>
      </c>
      <c r="L30" s="714">
        <f>IBA!F30</f>
        <v>0</v>
      </c>
      <c r="M30" s="714">
        <f>CTT!F30</f>
        <v>0</v>
      </c>
      <c r="N30" s="714">
        <f>ÚVT!F30</f>
        <v>0</v>
      </c>
      <c r="O30" s="714">
        <f>CJV!F30</f>
        <v>0</v>
      </c>
      <c r="P30" s="714">
        <f>CZS!F30</f>
        <v>0</v>
      </c>
      <c r="Q30" s="790">
        <f>RMU!F30</f>
        <v>0</v>
      </c>
      <c r="R30" s="422">
        <f t="shared" si="4"/>
        <v>0</v>
      </c>
      <c r="S30" s="460"/>
      <c r="T30" s="803">
        <f>'CEITEC MU'!G30+'CEITEC-CŘS'!G30+SKM!G30+SUKB!G32+UCT!G30+SPSSN!G30+IBA!G30+CTT!G30+ÚVT!G30+CJV!G30+CZS!G30+RMU!G30</f>
        <v>0</v>
      </c>
      <c r="U30" s="783">
        <f>'CEITEC MU'!H30+'CEITEC-CŘS'!H30+SKM!H30+SUKB!H32+UCT!H30+SPSSN!H30+IBA!H30+CTT!H30+ÚVT!H30+CJV!H30+CZS!H30+RMU!H30</f>
        <v>0</v>
      </c>
      <c r="V30" s="788">
        <f>'CEITEC MU'!I30+'CEITEC-CŘS'!I30+SKM!I30+SUKB!I32+UCT!I30+SPSSN!I30+IBA!I30+CTT!I30+ÚVT!I30+CJV!I30+CZS!I30+RMU!I30</f>
        <v>0</v>
      </c>
      <c r="W30" s="788">
        <f>'CEITEC MU'!J30+'CEITEC-CŘS'!J30+SKM!J30+SUKB!J32+UCT!J30+SPSSN!J30+IBA!J30+CTT!J30+ÚVT!J30+CJV!J30+CZS!J30+RMU!J30</f>
        <v>0</v>
      </c>
      <c r="X30" s="788">
        <f>'CEITEC MU'!K30+'CEITEC-CŘS'!K30+SKM!K30+SUKB!K32+UCT!K30+SPSSN!K30+IBA!K30+CTT!K30+ÚVT!K30+CJV!K30+CZS!K30+RMU!K30</f>
        <v>0</v>
      </c>
      <c r="Y30" s="788">
        <f>'CEITEC MU'!L30+'CEITEC-CŘS'!L30+SKM!L30+SUKB!L32+UCT!L30+SPSSN!L30+IBA!L30+CTT!L30+ÚVT!L30+CJV!L30+CZS!L30+RMU!L30</f>
        <v>0</v>
      </c>
      <c r="Z30" s="783">
        <f>'CEITEC MU'!M30+'CEITEC-CŘS'!M30+SKM!M30+SUKB!M32+UCT!M30+SPSSN!M30+IBA!M30+CTT!M30+ÚVT!M30+CJV!M30+CZS!M30+RMU!M30</f>
        <v>0</v>
      </c>
      <c r="AA30" s="71">
        <f t="shared" si="5"/>
        <v>0</v>
      </c>
      <c r="AB30" s="450">
        <f>ostatni!R30</f>
        <v>0</v>
      </c>
      <c r="AC30" s="198"/>
      <c r="AD30" s="198"/>
    </row>
    <row r="31" spans="1:31" s="14" customFormat="1">
      <c r="A31" s="11"/>
      <c r="B31" s="18" t="s">
        <v>30</v>
      </c>
      <c r="C31" s="18"/>
      <c r="D31" s="18"/>
      <c r="E31" s="129">
        <v>29</v>
      </c>
      <c r="F31" s="789">
        <f>'CEITEC MU'!F31</f>
        <v>0</v>
      </c>
      <c r="G31" s="789">
        <f>'CEITEC-CŘS'!F31</f>
        <v>0</v>
      </c>
      <c r="H31" s="460">
        <f>SKM!F31</f>
        <v>0</v>
      </c>
      <c r="I31" s="714">
        <f>SUKB!F33</f>
        <v>0</v>
      </c>
      <c r="J31" s="714">
        <f>UCT!F31</f>
        <v>0</v>
      </c>
      <c r="K31" s="714">
        <f>SPSSN!F31</f>
        <v>0</v>
      </c>
      <c r="L31" s="714">
        <f>IBA!F31</f>
        <v>0</v>
      </c>
      <c r="M31" s="714">
        <f>CTT!F31</f>
        <v>0</v>
      </c>
      <c r="N31" s="714">
        <f>ÚVT!F31</f>
        <v>0</v>
      </c>
      <c r="O31" s="714">
        <f>CJV!F31</f>
        <v>0</v>
      </c>
      <c r="P31" s="714">
        <f>CZS!F31</f>
        <v>39500</v>
      </c>
      <c r="Q31" s="790">
        <f>RMU!F31</f>
        <v>0</v>
      </c>
      <c r="R31" s="422">
        <f t="shared" si="4"/>
        <v>39500</v>
      </c>
      <c r="S31" s="460"/>
      <c r="T31" s="803">
        <f>'CEITEC MU'!G31+'CEITEC-CŘS'!G31+SKM!G31+SUKB!G33+UCT!G31+SPSSN!G31+IBA!G31+CTT!G31+ÚVT!G31+CJV!G31+CZS!G31+RMU!G31</f>
        <v>38510</v>
      </c>
      <c r="U31" s="783">
        <f>'CEITEC MU'!H31+'CEITEC-CŘS'!H31+SKM!H31+SUKB!H33+UCT!H31+SPSSN!H31+IBA!H31+CTT!H31+ÚVT!H31+CJV!H31+CZS!H31+RMU!H31</f>
        <v>0</v>
      </c>
      <c r="V31" s="788">
        <f>'CEITEC MU'!I31+'CEITEC-CŘS'!I31+SKM!I31+SUKB!I33+UCT!I31+SPSSN!I31+IBA!I31+CTT!I31+ÚVT!I31+CJV!I31+CZS!I31+RMU!I31</f>
        <v>990</v>
      </c>
      <c r="W31" s="788">
        <f>'CEITEC MU'!J31+'CEITEC-CŘS'!J31+SKM!J31+SUKB!J33+UCT!J31+SPSSN!J31+IBA!J31+CTT!J31+ÚVT!J31+CJV!J31+CZS!J31+RMU!J31</f>
        <v>0</v>
      </c>
      <c r="X31" s="788">
        <f>'CEITEC MU'!K31+'CEITEC-CŘS'!K31+SKM!K31+SUKB!K33+UCT!K31+SPSSN!K31+IBA!K31+CTT!K31+ÚVT!K31+CJV!K31+CZS!K31+RMU!K31</f>
        <v>0</v>
      </c>
      <c r="Y31" s="788">
        <f>'CEITEC MU'!L31+'CEITEC-CŘS'!L31+SKM!L31+SUKB!L33+UCT!L31+SPSSN!L31+IBA!L31+CTT!L31+ÚVT!L31+CJV!L31+CZS!L31+RMU!L31</f>
        <v>0</v>
      </c>
      <c r="Z31" s="783">
        <f>'CEITEC MU'!M31+'CEITEC-CŘS'!M31+SKM!M31+SUKB!M33+UCT!M31+SPSSN!M31+IBA!M31+CTT!M31+ÚVT!M31+CJV!M31+CZS!M31+RMU!M31</f>
        <v>0</v>
      </c>
      <c r="AA31" s="71">
        <f t="shared" si="5"/>
        <v>39500</v>
      </c>
      <c r="AB31" s="450">
        <f>ostatni!R31</f>
        <v>39981.767180000003</v>
      </c>
      <c r="AC31" s="198"/>
      <c r="AD31" s="198"/>
    </row>
    <row r="32" spans="1:31" s="14" customFormat="1">
      <c r="A32" s="11"/>
      <c r="B32" s="19" t="s">
        <v>32</v>
      </c>
      <c r="C32" s="20"/>
      <c r="D32" s="20"/>
      <c r="E32" s="130">
        <v>30</v>
      </c>
      <c r="F32" s="789">
        <f>'CEITEC MU'!F32</f>
        <v>0</v>
      </c>
      <c r="G32" s="789">
        <f>'CEITEC-CŘS'!F32</f>
        <v>0</v>
      </c>
      <c r="H32" s="460">
        <f>SKM!F32</f>
        <v>0</v>
      </c>
      <c r="I32" s="714">
        <f>SUKB!F34</f>
        <v>0</v>
      </c>
      <c r="J32" s="714">
        <f>UCT!F32</f>
        <v>0</v>
      </c>
      <c r="K32" s="714">
        <f>SPSSN!F32</f>
        <v>21184</v>
      </c>
      <c r="L32" s="714">
        <f>IBA!F32</f>
        <v>0</v>
      </c>
      <c r="M32" s="714">
        <f>CTT!F32</f>
        <v>1000</v>
      </c>
      <c r="N32" s="714">
        <f>ÚVT!F32</f>
        <v>1000</v>
      </c>
      <c r="O32" s="714">
        <f>CJV!F32</f>
        <v>706</v>
      </c>
      <c r="P32" s="714">
        <f>CZS!F32</f>
        <v>19900</v>
      </c>
      <c r="Q32" s="790">
        <f>RMU!F32</f>
        <v>33140</v>
      </c>
      <c r="R32" s="422">
        <f t="shared" si="4"/>
        <v>76930</v>
      </c>
      <c r="S32" s="460"/>
      <c r="T32" s="803">
        <f>'CEITEC MU'!G32+'CEITEC-CŘS'!G32+SKM!G32+SUKB!G34+UCT!G32+SPSSN!G32+IBA!G32+CTT!G32+ÚVT!G32+CJV!G32+CZS!G32+RMU!G32</f>
        <v>76930</v>
      </c>
      <c r="U32" s="783">
        <f>'CEITEC MU'!H32+'CEITEC-CŘS'!H32+SKM!H32+SUKB!H34+UCT!H32+SPSSN!H32+IBA!H32+CTT!H32+ÚVT!H32+CJV!H32+CZS!H32+RMU!H32</f>
        <v>0</v>
      </c>
      <c r="V32" s="788">
        <f>'CEITEC MU'!I32+'CEITEC-CŘS'!I32+SKM!I32+SUKB!I34+UCT!I32+SPSSN!I32+IBA!I32+CTT!I32+ÚVT!I32+CJV!I32+CZS!I32+RMU!I32</f>
        <v>0</v>
      </c>
      <c r="W32" s="788">
        <f>'CEITEC MU'!J32+'CEITEC-CŘS'!J32+SKM!J32+SUKB!J34+UCT!J32+SPSSN!J32+IBA!J32+CTT!J32+ÚVT!J32+CJV!J32+CZS!J32+RMU!J32</f>
        <v>0</v>
      </c>
      <c r="X32" s="788">
        <f>'CEITEC MU'!K32+'CEITEC-CŘS'!K32+SKM!K32+SUKB!K34+UCT!K32+SPSSN!K32+IBA!K32+CTT!K32+ÚVT!K32+CJV!K32+CZS!K32+RMU!K32</f>
        <v>0</v>
      </c>
      <c r="Y32" s="788">
        <f>'CEITEC MU'!L32+'CEITEC-CŘS'!L32+SKM!L32+SUKB!L34+UCT!L32+SPSSN!L32+IBA!L32+CTT!L32+ÚVT!L32+CJV!L32+CZS!L32+RMU!L32</f>
        <v>0</v>
      </c>
      <c r="Z32" s="783">
        <f>'CEITEC MU'!M32+'CEITEC-CŘS'!M32+SKM!M32+SUKB!M34+UCT!M32+SPSSN!M32+IBA!M32+CTT!M32+ÚVT!M32+CJV!M32+CZS!M32+RMU!M32</f>
        <v>0</v>
      </c>
      <c r="AA32" s="71">
        <f t="shared" si="5"/>
        <v>76930</v>
      </c>
      <c r="AB32" s="450">
        <f>ostatni!R32</f>
        <v>60953.51</v>
      </c>
      <c r="AC32" s="198"/>
      <c r="AD32" s="198"/>
    </row>
    <row r="33" spans="1:31" s="14" customFormat="1">
      <c r="A33" s="11"/>
      <c r="B33" s="19" t="s">
        <v>34</v>
      </c>
      <c r="C33" s="19"/>
      <c r="D33" s="19"/>
      <c r="E33" s="130">
        <v>31</v>
      </c>
      <c r="F33" s="789">
        <f>'CEITEC MU'!F33</f>
        <v>0</v>
      </c>
      <c r="G33" s="789">
        <f>'CEITEC-CŘS'!F33</f>
        <v>0</v>
      </c>
      <c r="H33" s="460">
        <f>SKM!F33</f>
        <v>0</v>
      </c>
      <c r="I33" s="714">
        <f>SUKB!F35</f>
        <v>0</v>
      </c>
      <c r="J33" s="714">
        <f>UCT!F33</f>
        <v>0</v>
      </c>
      <c r="K33" s="714">
        <f>SPSSN!F33</f>
        <v>0</v>
      </c>
      <c r="L33" s="714">
        <f>IBA!F33</f>
        <v>0</v>
      </c>
      <c r="M33" s="714">
        <f>CTT!F33</f>
        <v>0</v>
      </c>
      <c r="N33" s="714">
        <f>ÚVT!F33</f>
        <v>0</v>
      </c>
      <c r="O33" s="714">
        <f>CJV!F33</f>
        <v>0</v>
      </c>
      <c r="P33" s="714">
        <f>CZS!F33</f>
        <v>0</v>
      </c>
      <c r="Q33" s="790">
        <f>RMU!F33</f>
        <v>0</v>
      </c>
      <c r="R33" s="422">
        <f t="shared" si="4"/>
        <v>0</v>
      </c>
      <c r="S33" s="460"/>
      <c r="T33" s="803">
        <f>'CEITEC MU'!G33+'CEITEC-CŘS'!G33+SKM!G33+SUKB!G35+UCT!G33+SPSSN!G33+IBA!G33+CTT!G33+ÚVT!G33+CJV!G33+CZS!G33+RMU!G33</f>
        <v>0</v>
      </c>
      <c r="U33" s="783">
        <f>'CEITEC MU'!H33+'CEITEC-CŘS'!H33+SKM!H33+SUKB!H35+UCT!H33+SPSSN!H33+IBA!H33+CTT!H33+ÚVT!H33+CJV!H33+CZS!H33+RMU!H33</f>
        <v>0</v>
      </c>
      <c r="V33" s="788">
        <f>'CEITEC MU'!I33+'CEITEC-CŘS'!I33+SKM!I33+SUKB!I35+UCT!I33+SPSSN!I33+IBA!I33+CTT!I33+ÚVT!I33+CJV!I33+CZS!I33+RMU!I33</f>
        <v>0</v>
      </c>
      <c r="W33" s="788">
        <f>'CEITEC MU'!J33+'CEITEC-CŘS'!J33+SKM!J33+SUKB!J35+UCT!J33+SPSSN!J33+IBA!J33+CTT!J33+ÚVT!J33+CJV!J33+CZS!J33+RMU!J33</f>
        <v>0</v>
      </c>
      <c r="X33" s="788">
        <f>'CEITEC MU'!K33+'CEITEC-CŘS'!K33+SKM!K33+SUKB!K35+UCT!K33+SPSSN!K33+IBA!K33+CTT!K33+ÚVT!K33+CJV!K33+CZS!K33+RMU!K33</f>
        <v>0</v>
      </c>
      <c r="Y33" s="788">
        <f>'CEITEC MU'!L33+'CEITEC-CŘS'!L33+SKM!L33+SUKB!L35+UCT!L33+SPSSN!L33+IBA!L33+CTT!L33+ÚVT!L33+CJV!L33+CZS!L33+RMU!L33</f>
        <v>0</v>
      </c>
      <c r="Z33" s="783">
        <f>'CEITEC MU'!M33+'CEITEC-CŘS'!M33+SKM!M33+SUKB!M35+UCT!M33+SPSSN!M33+IBA!M33+CTT!M33+ÚVT!M33+CJV!M33+CZS!M33+RMU!M33</f>
        <v>0</v>
      </c>
      <c r="AA33" s="71">
        <f t="shared" si="5"/>
        <v>0</v>
      </c>
      <c r="AB33" s="450">
        <f>ostatni!R33</f>
        <v>0</v>
      </c>
      <c r="AC33" s="198"/>
      <c r="AD33" s="198"/>
    </row>
    <row r="34" spans="1:31" s="14" customFormat="1">
      <c r="A34" s="11"/>
      <c r="B34" s="19" t="s">
        <v>52</v>
      </c>
      <c r="C34" s="19"/>
      <c r="D34" s="19"/>
      <c r="E34" s="130">
        <v>32</v>
      </c>
      <c r="F34" s="789">
        <f>'CEITEC MU'!F34</f>
        <v>0</v>
      </c>
      <c r="G34" s="789">
        <f>'CEITEC-CŘS'!F34</f>
        <v>0</v>
      </c>
      <c r="H34" s="460">
        <f>SKM!F34</f>
        <v>29189</v>
      </c>
      <c r="I34" s="714">
        <f>SUKB!F36</f>
        <v>0</v>
      </c>
      <c r="J34" s="714">
        <f>UCT!F34</f>
        <v>0</v>
      </c>
      <c r="K34" s="714">
        <f>SPSSN!F34</f>
        <v>0</v>
      </c>
      <c r="L34" s="714">
        <f>IBA!F34</f>
        <v>0</v>
      </c>
      <c r="M34" s="714">
        <f>CTT!F34</f>
        <v>0</v>
      </c>
      <c r="N34" s="714">
        <f>ÚVT!F34</f>
        <v>0</v>
      </c>
      <c r="O34" s="714">
        <f>CJV!F34</f>
        <v>0</v>
      </c>
      <c r="P34" s="714">
        <f>CZS!F34</f>
        <v>0</v>
      </c>
      <c r="Q34" s="790">
        <f>RMU!F34</f>
        <v>99330</v>
      </c>
      <c r="R34" s="422">
        <f t="shared" si="4"/>
        <v>128519</v>
      </c>
      <c r="S34" s="460"/>
      <c r="T34" s="803">
        <f>'CEITEC MU'!G34+'CEITEC-CŘS'!G34+SKM!G34+SUKB!G36+UCT!G34+SPSSN!G34+IBA!G34+CTT!G34+ÚVT!G34+CJV!G34+CZS!G34+RMU!G34</f>
        <v>128519</v>
      </c>
      <c r="U34" s="783">
        <f>'CEITEC MU'!H34+'CEITEC-CŘS'!H34+SKM!H34+SUKB!H36+UCT!H34+SPSSN!H34+IBA!H34+CTT!H34+ÚVT!H34+CJV!H34+CZS!H34+RMU!H34</f>
        <v>0</v>
      </c>
      <c r="V34" s="788">
        <f>'CEITEC MU'!I34+'CEITEC-CŘS'!I34+SKM!I34+SUKB!I36+UCT!I34+SPSSN!I34+IBA!I34+CTT!I34+ÚVT!I34+CJV!I34+CZS!I34+RMU!I34</f>
        <v>0</v>
      </c>
      <c r="W34" s="788">
        <f>'CEITEC MU'!J34+'CEITEC-CŘS'!J34+SKM!J34+SUKB!J36+UCT!J34+SPSSN!J34+IBA!J34+CTT!J34+ÚVT!J34+CJV!J34+CZS!J34+RMU!J34</f>
        <v>0</v>
      </c>
      <c r="X34" s="788">
        <f>'CEITEC MU'!K34+'CEITEC-CŘS'!K34+SKM!K34+SUKB!K36+UCT!K34+SPSSN!K34+IBA!K34+CTT!K34+ÚVT!K34+CJV!K34+CZS!K34+RMU!K34</f>
        <v>0</v>
      </c>
      <c r="Y34" s="788">
        <f>'CEITEC MU'!L34+'CEITEC-CŘS'!L34+SKM!L34+SUKB!L36+UCT!L34+SPSSN!L34+IBA!L34+CTT!L34+ÚVT!L34+CJV!L34+CZS!L34+RMU!L34</f>
        <v>0</v>
      </c>
      <c r="Z34" s="783">
        <f>'CEITEC MU'!M34+'CEITEC-CŘS'!M34+SKM!M34+SUKB!M36+UCT!M34+SPSSN!M34+IBA!M34+CTT!M34+ÚVT!M34+CJV!M34+CZS!M34+RMU!M34</f>
        <v>0</v>
      </c>
      <c r="AA34" s="71">
        <f t="shared" si="5"/>
        <v>128519</v>
      </c>
      <c r="AB34" s="450">
        <f>ostatni!R34</f>
        <v>137632.86499999999</v>
      </c>
      <c r="AC34" s="198"/>
      <c r="AD34" s="198"/>
    </row>
    <row r="35" spans="1:31" s="14" customFormat="1">
      <c r="A35" s="11"/>
      <c r="B35" s="19" t="s">
        <v>36</v>
      </c>
      <c r="C35" s="19"/>
      <c r="D35" s="19"/>
      <c r="E35" s="130">
        <v>33</v>
      </c>
      <c r="F35" s="789">
        <f>'CEITEC MU'!F35</f>
        <v>6864</v>
      </c>
      <c r="G35" s="789">
        <f>'CEITEC-CŘS'!F35</f>
        <v>0</v>
      </c>
      <c r="H35" s="460">
        <f>SKM!F35</f>
        <v>0</v>
      </c>
      <c r="I35" s="714">
        <f>SUKB!F37</f>
        <v>0</v>
      </c>
      <c r="J35" s="714">
        <f>UCT!F35</f>
        <v>0</v>
      </c>
      <c r="K35" s="714">
        <f>SPSSN!F35</f>
        <v>0</v>
      </c>
      <c r="L35" s="714">
        <f>IBA!F35</f>
        <v>0</v>
      </c>
      <c r="M35" s="714">
        <f>CTT!F35</f>
        <v>0</v>
      </c>
      <c r="N35" s="714">
        <f>ÚVT!F35</f>
        <v>3760</v>
      </c>
      <c r="O35" s="714">
        <f>CJV!F35</f>
        <v>0</v>
      </c>
      <c r="P35" s="714">
        <f>CZS!F35</f>
        <v>0</v>
      </c>
      <c r="Q35" s="790">
        <f>RMU!F35</f>
        <v>0</v>
      </c>
      <c r="R35" s="422">
        <f t="shared" si="4"/>
        <v>10624</v>
      </c>
      <c r="S35" s="460"/>
      <c r="T35" s="803">
        <f>'CEITEC MU'!G35+'CEITEC-CŘS'!G35+SKM!G35+SUKB!G37+UCT!G35+SPSSN!G35+IBA!G35+CTT!G35+ÚVT!G35+CJV!G35+CZS!G35+RMU!G35</f>
        <v>10624</v>
      </c>
      <c r="U35" s="783">
        <f>'CEITEC MU'!H35+'CEITEC-CŘS'!H35+SKM!H35+SUKB!H37+UCT!H35+SPSSN!H35+IBA!H35+CTT!H35+ÚVT!H35+CJV!H35+CZS!H35+RMU!H35</f>
        <v>0</v>
      </c>
      <c r="V35" s="788">
        <f>'CEITEC MU'!I35+'CEITEC-CŘS'!I35+SKM!I35+SUKB!I37+UCT!I35+SPSSN!I35+IBA!I35+CTT!I35+ÚVT!I35+CJV!I35+CZS!I35+RMU!I35</f>
        <v>0</v>
      </c>
      <c r="W35" s="788">
        <f>'CEITEC MU'!J35+'CEITEC-CŘS'!J35+SKM!J35+SUKB!J37+UCT!J35+SPSSN!J35+IBA!J35+CTT!J35+ÚVT!J35+CJV!J35+CZS!J35+RMU!J35</f>
        <v>0</v>
      </c>
      <c r="X35" s="788">
        <f>'CEITEC MU'!K35+'CEITEC-CŘS'!K35+SKM!K35+SUKB!K37+UCT!K35+SPSSN!K35+IBA!K35+CTT!K35+ÚVT!K35+CJV!K35+CZS!K35+RMU!K35</f>
        <v>0</v>
      </c>
      <c r="Y35" s="788">
        <f>'CEITEC MU'!L35+'CEITEC-CŘS'!L35+SKM!L35+SUKB!L37+UCT!L35+SPSSN!L35+IBA!L35+CTT!L35+ÚVT!L35+CJV!L35+CZS!L35+RMU!L35</f>
        <v>0</v>
      </c>
      <c r="Z35" s="783">
        <f>'CEITEC MU'!M35+'CEITEC-CŘS'!M35+SKM!M35+SUKB!M37+UCT!M35+SPSSN!M35+IBA!M35+CTT!M35+ÚVT!M35+CJV!M35+CZS!M35+RMU!M35</f>
        <v>0</v>
      </c>
      <c r="AA35" s="71">
        <f t="shared" si="5"/>
        <v>10624</v>
      </c>
      <c r="AB35" s="450">
        <f>ostatni!R35</f>
        <v>8494.1703799999996</v>
      </c>
      <c r="AC35" s="198"/>
      <c r="AD35" s="198"/>
    </row>
    <row r="36" spans="1:31" s="14" customFormat="1">
      <c r="A36" s="11"/>
      <c r="B36" s="19" t="s">
        <v>158</v>
      </c>
      <c r="C36" s="19"/>
      <c r="D36" s="19"/>
      <c r="E36" s="130">
        <v>34</v>
      </c>
      <c r="F36" s="789">
        <f>'CEITEC MU'!F36</f>
        <v>127479</v>
      </c>
      <c r="G36" s="789">
        <f>'CEITEC-CŘS'!F36</f>
        <v>12288</v>
      </c>
      <c r="H36" s="460">
        <f>SKM!F36</f>
        <v>0</v>
      </c>
      <c r="I36" s="714">
        <f>SUKB!F38</f>
        <v>0</v>
      </c>
      <c r="J36" s="714">
        <f>UCT!F36</f>
        <v>0</v>
      </c>
      <c r="K36" s="714">
        <f>SPSSN!F36</f>
        <v>30000</v>
      </c>
      <c r="L36" s="714">
        <f>IBA!F36</f>
        <v>18200</v>
      </c>
      <c r="M36" s="714">
        <f>CTT!F36</f>
        <v>0</v>
      </c>
      <c r="N36" s="714">
        <f>ÚVT!F36</f>
        <v>15215</v>
      </c>
      <c r="O36" s="714">
        <f>CJV!F36</f>
        <v>19500</v>
      </c>
      <c r="P36" s="714">
        <f>CZS!F36</f>
        <v>0</v>
      </c>
      <c r="Q36" s="790">
        <f>RMU!F36</f>
        <v>15784</v>
      </c>
      <c r="R36" s="422">
        <f t="shared" si="4"/>
        <v>238466</v>
      </c>
      <c r="S36" s="460"/>
      <c r="T36" s="803">
        <f>'CEITEC MU'!G36+'CEITEC-CŘS'!G36+SKM!G36+SUKB!G38+UCT!G36+SPSSN!G36+IBA!G36+CTT!G36+ÚVT!G36+CJV!G36+CZS!G36+RMU!G36</f>
        <v>238466</v>
      </c>
      <c r="U36" s="783">
        <f>'CEITEC MU'!H36+'CEITEC-CŘS'!H36+SKM!H36+SUKB!H38+UCT!H36+SPSSN!H36+IBA!H36+CTT!H36+ÚVT!H36+CJV!H36+CZS!H36+RMU!H36</f>
        <v>0</v>
      </c>
      <c r="V36" s="788">
        <f>'CEITEC MU'!I36+'CEITEC-CŘS'!I36+SKM!I36+SUKB!I38+UCT!I36+SPSSN!I36+IBA!I36+CTT!I36+ÚVT!I36+CJV!I36+CZS!I36+RMU!I36</f>
        <v>0</v>
      </c>
      <c r="W36" s="788">
        <f>'CEITEC MU'!J36+'CEITEC-CŘS'!J36+SKM!J36+SUKB!J38+UCT!J36+SPSSN!J36+IBA!J36+CTT!J36+ÚVT!J36+CJV!J36+CZS!J36+RMU!J36</f>
        <v>0</v>
      </c>
      <c r="X36" s="788">
        <f>'CEITEC MU'!K36+'CEITEC-CŘS'!K36+SKM!K36+SUKB!K38+UCT!K36+SPSSN!K36+IBA!K36+CTT!K36+ÚVT!K36+CJV!K36+CZS!K36+RMU!K36</f>
        <v>0</v>
      </c>
      <c r="Y36" s="788">
        <f>'CEITEC MU'!L36+'CEITEC-CŘS'!L36+SKM!L36+SUKB!L38+UCT!L36+SPSSN!L36+IBA!L36+CTT!L36+ÚVT!L36+CJV!L36+CZS!L36+RMU!L36</f>
        <v>0</v>
      </c>
      <c r="Z36" s="783">
        <f>'CEITEC MU'!M36+'CEITEC-CŘS'!M36+SKM!M36+SUKB!M38+UCT!M36+SPSSN!M36+IBA!M36+CTT!M36+ÚVT!M36+CJV!M36+CZS!M36+RMU!M36</f>
        <v>0</v>
      </c>
      <c r="AA36" s="71">
        <f t="shared" si="5"/>
        <v>238466</v>
      </c>
      <c r="AB36" s="450">
        <f>ostatni!R36</f>
        <v>207054.33817</v>
      </c>
      <c r="AC36" s="198"/>
      <c r="AD36" s="198"/>
    </row>
    <row r="37" spans="1:31" s="14" customFormat="1">
      <c r="A37" s="11"/>
      <c r="B37" s="19" t="s">
        <v>54</v>
      </c>
      <c r="C37" s="19"/>
      <c r="D37" s="19"/>
      <c r="E37" s="130">
        <v>35</v>
      </c>
      <c r="F37" s="789">
        <f>'CEITEC MU'!F37</f>
        <v>10712</v>
      </c>
      <c r="G37" s="789">
        <f>'CEITEC-CŘS'!F37</f>
        <v>1154</v>
      </c>
      <c r="H37" s="460">
        <f>SKM!F37</f>
        <v>0</v>
      </c>
      <c r="I37" s="714">
        <f>SUKB!F39</f>
        <v>0</v>
      </c>
      <c r="J37" s="714">
        <f>UCT!F37</f>
        <v>0</v>
      </c>
      <c r="K37" s="714">
        <f>SPSSN!F37</f>
        <v>0</v>
      </c>
      <c r="L37" s="714">
        <f>IBA!F37</f>
        <v>854</v>
      </c>
      <c r="M37" s="714">
        <f>CTT!F37</f>
        <v>0</v>
      </c>
      <c r="N37" s="714">
        <f>ÚVT!F37</f>
        <v>6022</v>
      </c>
      <c r="O37" s="714">
        <f>CJV!F37</f>
        <v>2909</v>
      </c>
      <c r="P37" s="714">
        <f>CZS!F37</f>
        <v>200000</v>
      </c>
      <c r="Q37" s="790">
        <f>RMU!F37</f>
        <v>582</v>
      </c>
      <c r="R37" s="422">
        <f t="shared" si="4"/>
        <v>222233</v>
      </c>
      <c r="S37" s="460"/>
      <c r="T37" s="803">
        <f>'CEITEC MU'!G37+'CEITEC-CŘS'!G37+SKM!G37+SUKB!G39+UCT!G37+SPSSN!G37+IBA!G37+CTT!G37+ÚVT!G37+CJV!G37+CZS!G37+RMU!G37</f>
        <v>97140</v>
      </c>
      <c r="U37" s="783">
        <f>'CEITEC MU'!H37+'CEITEC-CŘS'!H37+SKM!H37+SUKB!H39+UCT!H37+SPSSN!H37+IBA!H37+CTT!H37+ÚVT!H37+CJV!H37+CZS!H37+RMU!H37</f>
        <v>0</v>
      </c>
      <c r="V37" s="788">
        <f>'CEITEC MU'!I37+'CEITEC-CŘS'!I37+SKM!I37+SUKB!I39+UCT!I37+SPSSN!I37+IBA!I37+CTT!I37+ÚVT!I37+CJV!I37+CZS!I37+RMU!I37</f>
        <v>125093</v>
      </c>
      <c r="W37" s="788">
        <f>'CEITEC MU'!J37+'CEITEC-CŘS'!J37+SKM!J37+SUKB!J39+UCT!J37+SPSSN!J37+IBA!J37+CTT!J37+ÚVT!J37+CJV!J37+CZS!J37+RMU!J37</f>
        <v>0</v>
      </c>
      <c r="X37" s="788">
        <f>'CEITEC MU'!K37+'CEITEC-CŘS'!K37+SKM!K37+SUKB!K39+UCT!K37+SPSSN!K37+IBA!K37+CTT!K37+ÚVT!K37+CJV!K37+CZS!K37+RMU!K37</f>
        <v>0</v>
      </c>
      <c r="Y37" s="788">
        <f>'CEITEC MU'!L37+'CEITEC-CŘS'!L37+SKM!L37+SUKB!L39+UCT!L37+SPSSN!L37+IBA!L37+CTT!L37+ÚVT!L37+CJV!L37+CZS!L37+RMU!L37</f>
        <v>0</v>
      </c>
      <c r="Z37" s="783">
        <f>'CEITEC MU'!M37+'CEITEC-CŘS'!M37+SKM!M37+SUKB!M39+UCT!M37+SPSSN!M37+IBA!M37+CTT!M37+ÚVT!M37+CJV!M37+CZS!M37+RMU!M37</f>
        <v>0</v>
      </c>
      <c r="AA37" s="71">
        <f t="shared" si="5"/>
        <v>222233</v>
      </c>
      <c r="AB37" s="450">
        <f>ostatni!R37</f>
        <v>241785.19592999999</v>
      </c>
      <c r="AC37" s="198"/>
      <c r="AD37" s="198"/>
    </row>
    <row r="38" spans="1:31" s="14" customFormat="1">
      <c r="A38" s="11"/>
      <c r="B38" s="19" t="s">
        <v>153</v>
      </c>
      <c r="C38" s="19"/>
      <c r="D38" s="19"/>
      <c r="E38" s="130">
        <v>36</v>
      </c>
      <c r="F38" s="868">
        <f>'CEITEC MU'!F38</f>
        <v>46313</v>
      </c>
      <c r="G38" s="789">
        <f>'CEITEC-CŘS'!F38</f>
        <v>0</v>
      </c>
      <c r="H38" s="460">
        <f>SKM!F38</f>
        <v>0</v>
      </c>
      <c r="I38" s="714">
        <f>SUKB!F40</f>
        <v>0</v>
      </c>
      <c r="J38" s="714">
        <f>UCT!F38</f>
        <v>0</v>
      </c>
      <c r="K38" s="714">
        <f>SPSSN!F38</f>
        <v>297</v>
      </c>
      <c r="L38" s="714">
        <f>IBA!F38</f>
        <v>271</v>
      </c>
      <c r="M38" s="714">
        <f>CTT!F38</f>
        <v>608</v>
      </c>
      <c r="N38" s="714">
        <f>ÚVT!F38</f>
        <v>39401</v>
      </c>
      <c r="O38" s="714">
        <f>CJV!F38</f>
        <v>406</v>
      </c>
      <c r="P38" s="714">
        <f>CZS!F38</f>
        <v>0</v>
      </c>
      <c r="Q38" s="790">
        <f>RMU!F38</f>
        <v>37325</v>
      </c>
      <c r="R38" s="422">
        <f t="shared" si="4"/>
        <v>124621</v>
      </c>
      <c r="S38" s="460"/>
      <c r="T38" s="803">
        <f>'CEITEC MU'!G38+'CEITEC-CŘS'!G38+SKM!G38+SUKB!G40+UCT!G38+SPSSN!G38+IBA!G38+CTT!G38+ÚVT!G38+CJV!G38+CZS!G38+RMU!G38</f>
        <v>118544</v>
      </c>
      <c r="U38" s="783">
        <f>'CEITEC MU'!H38+'CEITEC-CŘS'!H38+SKM!H38+SUKB!H40+UCT!H38+SPSSN!H38+IBA!H38+CTT!H38+ÚVT!H38+CJV!H38+CZS!H38+RMU!H38</f>
        <v>0</v>
      </c>
      <c r="V38" s="788">
        <f>'CEITEC MU'!I38+'CEITEC-CŘS'!I38+SKM!I38+SUKB!I40+UCT!I38+SPSSN!I38+IBA!I38+CTT!I38+ÚVT!I38+CJV!I38+CZS!I38+RMU!I38</f>
        <v>6077</v>
      </c>
      <c r="W38" s="788">
        <f>'CEITEC MU'!J38+'CEITEC-CŘS'!J38+SKM!J38+SUKB!J40+UCT!J38+SPSSN!J38+IBA!J38+CTT!J38+ÚVT!J38+CJV!J38+CZS!J38+RMU!J38</f>
        <v>0</v>
      </c>
      <c r="X38" s="788">
        <f>'CEITEC MU'!K38+'CEITEC-CŘS'!K38+SKM!K38+SUKB!K40+UCT!K38+SPSSN!K38+IBA!K38+CTT!K38+ÚVT!K38+CJV!K38+CZS!K38+RMU!K38</f>
        <v>0</v>
      </c>
      <c r="Y38" s="788">
        <f>'CEITEC MU'!L38+'CEITEC-CŘS'!L38+SKM!L38+SUKB!L40+UCT!L38+SPSSN!L38+IBA!L38+CTT!L38+ÚVT!L38+CJV!L38+CZS!L38+RMU!L38</f>
        <v>0</v>
      </c>
      <c r="Z38" s="783">
        <f>'CEITEC MU'!M38+'CEITEC-CŘS'!M38+SKM!M38+SUKB!M40+UCT!M38+SPSSN!M38+IBA!M38+CTT!M38+ÚVT!M38+CJV!M38+CZS!M38+RMU!M38</f>
        <v>0</v>
      </c>
      <c r="AA38" s="71">
        <f t="shared" si="5"/>
        <v>124621</v>
      </c>
      <c r="AB38" s="450">
        <f>ostatni!R38</f>
        <v>110910.61915</v>
      </c>
      <c r="AC38" s="198"/>
      <c r="AD38" s="198"/>
    </row>
    <row r="39" spans="1:31" s="14" customFormat="1">
      <c r="A39" s="11"/>
      <c r="B39" s="19" t="s">
        <v>55</v>
      </c>
      <c r="C39" s="19"/>
      <c r="D39" s="19"/>
      <c r="E39" s="130">
        <v>37</v>
      </c>
      <c r="F39" s="789">
        <f>'CEITEC MU'!F39</f>
        <v>0</v>
      </c>
      <c r="G39" s="789">
        <f>'CEITEC-CŘS'!F39</f>
        <v>0</v>
      </c>
      <c r="H39" s="460">
        <f>SKM!F39</f>
        <v>0</v>
      </c>
      <c r="I39" s="714">
        <f>SUKB!F41</f>
        <v>0</v>
      </c>
      <c r="J39" s="714">
        <f>UCT!F39</f>
        <v>0</v>
      </c>
      <c r="K39" s="714">
        <f>SPSSN!F39</f>
        <v>0</v>
      </c>
      <c r="L39" s="714">
        <f>IBA!F39</f>
        <v>0</v>
      </c>
      <c r="M39" s="714">
        <f>CTT!F39</f>
        <v>0</v>
      </c>
      <c r="N39" s="714">
        <f>ÚVT!F39</f>
        <v>0</v>
      </c>
      <c r="O39" s="714">
        <f>CJV!F39</f>
        <v>0</v>
      </c>
      <c r="P39" s="714">
        <f>CZS!F39</f>
        <v>0</v>
      </c>
      <c r="Q39" s="790">
        <f>RMU!F39</f>
        <v>0</v>
      </c>
      <c r="R39" s="422">
        <f t="shared" si="4"/>
        <v>0</v>
      </c>
      <c r="S39" s="460"/>
      <c r="T39" s="803">
        <f>'CEITEC MU'!G39+'CEITEC-CŘS'!G39+SKM!G39+SUKB!G41+UCT!G39+SPSSN!G39+IBA!G39+CTT!G39+ÚVT!G39+CJV!G39+CZS!G39+RMU!G39</f>
        <v>0</v>
      </c>
      <c r="U39" s="783">
        <f>'CEITEC MU'!H39+'CEITEC-CŘS'!H39+SKM!H39+SUKB!H41+UCT!H39+SPSSN!H39+IBA!H39+CTT!H39+ÚVT!H39+CJV!H39+CZS!H39+RMU!H39</f>
        <v>0</v>
      </c>
      <c r="V39" s="788">
        <f>'CEITEC MU'!I39+'CEITEC-CŘS'!I39+SKM!I39+SUKB!I41+UCT!I39+SPSSN!I39+IBA!I39+CTT!I39+ÚVT!I39+CJV!I39+CZS!I39+RMU!I39</f>
        <v>0</v>
      </c>
      <c r="W39" s="788">
        <f>'CEITEC MU'!J39+'CEITEC-CŘS'!J39+SKM!J39+SUKB!J41+UCT!J39+SPSSN!J39+IBA!J39+CTT!J39+ÚVT!J39+CJV!J39+CZS!J39+RMU!J39</f>
        <v>0</v>
      </c>
      <c r="X39" s="788">
        <f>'CEITEC MU'!K39+'CEITEC-CŘS'!K39+SKM!K39+SUKB!K41+UCT!K39+SPSSN!K39+IBA!K39+CTT!K39+ÚVT!K39+CJV!K39+CZS!K39+RMU!K39</f>
        <v>0</v>
      </c>
      <c r="Y39" s="788">
        <f>'CEITEC MU'!L39+'CEITEC-CŘS'!L39+SKM!L39+SUKB!L41+UCT!L39+SPSSN!L39+IBA!L39+CTT!L39+ÚVT!L39+CJV!L39+CZS!L39+RMU!L39</f>
        <v>0</v>
      </c>
      <c r="Z39" s="783">
        <f>'CEITEC MU'!M39+'CEITEC-CŘS'!M39+SKM!M39+SUKB!M41+UCT!M39+SPSSN!M39+IBA!M39+CTT!M39+ÚVT!M39+CJV!M39+CZS!M39+RMU!M39</f>
        <v>0</v>
      </c>
      <c r="AA39" s="71">
        <f t="shared" si="5"/>
        <v>0</v>
      </c>
      <c r="AB39" s="450">
        <f>ostatni!R39</f>
        <v>1361.6635100000001</v>
      </c>
      <c r="AC39" s="198"/>
      <c r="AD39" s="198"/>
    </row>
    <row r="40" spans="1:31" s="14" customFormat="1">
      <c r="A40" s="11"/>
      <c r="B40" s="19" t="s">
        <v>56</v>
      </c>
      <c r="C40" s="19"/>
      <c r="D40" s="19"/>
      <c r="E40" s="130">
        <v>38</v>
      </c>
      <c r="F40" s="789">
        <f>'CEITEC MU'!F40</f>
        <v>66348</v>
      </c>
      <c r="G40" s="789">
        <f>'CEITEC-CŘS'!F40</f>
        <v>150</v>
      </c>
      <c r="H40" s="460">
        <f>SKM!F40</f>
        <v>0</v>
      </c>
      <c r="I40" s="714">
        <f>SUKB!F42</f>
        <v>0</v>
      </c>
      <c r="J40" s="714">
        <f>UCT!F40</f>
        <v>0</v>
      </c>
      <c r="K40" s="714">
        <f>SPSSN!F40</f>
        <v>0</v>
      </c>
      <c r="L40" s="714">
        <f>IBA!F40</f>
        <v>1128</v>
      </c>
      <c r="M40" s="714">
        <f>CTT!F40</f>
        <v>0</v>
      </c>
      <c r="N40" s="714">
        <f>ÚVT!F40</f>
        <v>11406</v>
      </c>
      <c r="O40" s="714">
        <f>CJV!F40</f>
        <v>0</v>
      </c>
      <c r="P40" s="714">
        <f>CZS!F40</f>
        <v>0</v>
      </c>
      <c r="Q40" s="790">
        <f>RMU!F40</f>
        <v>1767</v>
      </c>
      <c r="R40" s="422">
        <f t="shared" si="4"/>
        <v>80799</v>
      </c>
      <c r="S40" s="460"/>
      <c r="T40" s="803">
        <f>'CEITEC MU'!G40+'CEITEC-CŘS'!G40+SKM!G40+SUKB!G42+UCT!G40+SPSSN!G40+IBA!G40+CTT!G40+ÚVT!G40+CJV!G40+CZS!G40+RMU!G40</f>
        <v>77780</v>
      </c>
      <c r="U40" s="783">
        <f>'CEITEC MU'!H40+'CEITEC-CŘS'!H40+SKM!H40+SUKB!H42+UCT!H40+SPSSN!H40+IBA!H40+CTT!H40+ÚVT!H40+CJV!H40+CZS!H40+RMU!H40</f>
        <v>0</v>
      </c>
      <c r="V40" s="788">
        <f>'CEITEC MU'!I40+'CEITEC-CŘS'!I40+SKM!I40+SUKB!I42+UCT!I40+SPSSN!I40+IBA!I40+CTT!I40+ÚVT!I40+CJV!I40+CZS!I40+RMU!I40</f>
        <v>3019</v>
      </c>
      <c r="W40" s="788">
        <f>'CEITEC MU'!J40+'CEITEC-CŘS'!J40+SKM!J40+SUKB!J42+UCT!J40+SPSSN!J40+IBA!J40+CTT!J40+ÚVT!J40+CJV!J40+CZS!J40+RMU!J40</f>
        <v>0</v>
      </c>
      <c r="X40" s="788">
        <f>'CEITEC MU'!K40+'CEITEC-CŘS'!K40+SKM!K40+SUKB!K42+UCT!K40+SPSSN!K40+IBA!K40+CTT!K40+ÚVT!K40+CJV!K40+CZS!K40+RMU!K40</f>
        <v>0</v>
      </c>
      <c r="Y40" s="788">
        <f>'CEITEC MU'!L40+'CEITEC-CŘS'!L40+SKM!L40+SUKB!L42+UCT!L40+SPSSN!L40+IBA!L40+CTT!L40+ÚVT!L40+CJV!L40+CZS!L40+RMU!L40</f>
        <v>0</v>
      </c>
      <c r="Z40" s="783">
        <f>'CEITEC MU'!M40+'CEITEC-CŘS'!M40+SKM!M40+SUKB!M42+UCT!M40+SPSSN!M40+IBA!M40+CTT!M40+ÚVT!M40+CJV!M40+CZS!M40+RMU!M40</f>
        <v>0</v>
      </c>
      <c r="AA40" s="71">
        <f t="shared" si="5"/>
        <v>80799</v>
      </c>
      <c r="AB40" s="450">
        <f>ostatni!R40</f>
        <v>89933.550429999988</v>
      </c>
      <c r="AC40" s="198"/>
      <c r="AD40" s="198"/>
    </row>
    <row r="41" spans="1:31" s="14" customFormat="1">
      <c r="A41" s="11"/>
      <c r="B41" s="19" t="s">
        <v>161</v>
      </c>
      <c r="C41" s="19"/>
      <c r="D41" s="19"/>
      <c r="E41" s="130">
        <v>39</v>
      </c>
      <c r="F41" s="789">
        <f>'CEITEC MU'!F41</f>
        <v>237825</v>
      </c>
      <c r="G41" s="789">
        <f>'CEITEC-CŘS'!F41</f>
        <v>29976</v>
      </c>
      <c r="H41" s="460">
        <f>SKM!F41</f>
        <v>0</v>
      </c>
      <c r="I41" s="714">
        <f>SUKB!F43</f>
        <v>0</v>
      </c>
      <c r="J41" s="714">
        <f>UCT!F41</f>
        <v>0</v>
      </c>
      <c r="K41" s="714">
        <f>SPSSN!F41</f>
        <v>0</v>
      </c>
      <c r="L41" s="714">
        <f>IBA!F41</f>
        <v>0</v>
      </c>
      <c r="M41" s="714">
        <f>CTT!F41</f>
        <v>12500</v>
      </c>
      <c r="N41" s="714">
        <f>ÚVT!F41</f>
        <v>15821</v>
      </c>
      <c r="O41" s="714">
        <f>CJV!F41</f>
        <v>0</v>
      </c>
      <c r="P41" s="714">
        <f>CZS!F41</f>
        <v>0</v>
      </c>
      <c r="Q41" s="790">
        <f>RMU!F41</f>
        <v>0</v>
      </c>
      <c r="R41" s="422">
        <f t="shared" si="4"/>
        <v>296122</v>
      </c>
      <c r="S41" s="460"/>
      <c r="T41" s="803">
        <f>'CEITEC MU'!G41+'CEITEC-CŘS'!G41+SKM!G41+SUKB!G43+UCT!G41+SPSSN!G41+IBA!G41+CTT!G41+ÚVT!G41+CJV!G41+CZS!G41+RMU!G41</f>
        <v>243365</v>
      </c>
      <c r="U41" s="783">
        <f>'CEITEC MU'!H41+'CEITEC-CŘS'!H41+SKM!H41+SUKB!H43+UCT!H41+SPSSN!H41+IBA!H41+CTT!H41+ÚVT!H41+CJV!H41+CZS!H41+RMU!H41</f>
        <v>0</v>
      </c>
      <c r="V41" s="788">
        <f>'CEITEC MU'!I41+'CEITEC-CŘS'!I41+SKM!I41+SUKB!I43+UCT!I41+SPSSN!I41+IBA!I41+CTT!I41+ÚVT!I41+CJV!I41+CZS!I41+RMU!I41</f>
        <v>52757</v>
      </c>
      <c r="W41" s="788">
        <f>'CEITEC MU'!J41+'CEITEC-CŘS'!J41+SKM!J41+SUKB!J43+UCT!J41+SPSSN!J41+IBA!J41+CTT!J41+ÚVT!J41+CJV!J41+CZS!J41+RMU!J41</f>
        <v>0</v>
      </c>
      <c r="X41" s="788">
        <f>'CEITEC MU'!K41+'CEITEC-CŘS'!K41+SKM!K41+SUKB!K43+UCT!K41+SPSSN!K41+IBA!K41+CTT!K41+ÚVT!K41+CJV!K41+CZS!K41+RMU!K41</f>
        <v>0</v>
      </c>
      <c r="Y41" s="788">
        <f>'CEITEC MU'!L41+'CEITEC-CŘS'!L41+SKM!L41+SUKB!L43+UCT!L41+SPSSN!L41+IBA!L41+CTT!L41+ÚVT!L41+CJV!L41+CZS!L41+RMU!L41</f>
        <v>0</v>
      </c>
      <c r="Z41" s="783">
        <f>'CEITEC MU'!M41+'CEITEC-CŘS'!M41+SKM!M41+SUKB!M43+UCT!M41+SPSSN!M41+IBA!M41+CTT!M41+ÚVT!M41+CJV!M41+CZS!M41+RMU!M41</f>
        <v>0</v>
      </c>
      <c r="AA41" s="71">
        <f t="shared" si="5"/>
        <v>296122</v>
      </c>
      <c r="AB41" s="450">
        <f>ostatni!R41</f>
        <v>219018.61048</v>
      </c>
      <c r="AC41" s="198"/>
      <c r="AD41" s="198"/>
    </row>
    <row r="42" spans="1:31" s="14" customFormat="1">
      <c r="A42" s="11"/>
      <c r="B42" s="19" t="s">
        <v>57</v>
      </c>
      <c r="C42" s="19"/>
      <c r="D42" s="19"/>
      <c r="E42" s="130">
        <v>40</v>
      </c>
      <c r="F42" s="789">
        <f>'CEITEC MU'!F42</f>
        <v>17223</v>
      </c>
      <c r="G42" s="789">
        <f>'CEITEC-CŘS'!F42</f>
        <v>0</v>
      </c>
      <c r="H42" s="460">
        <f>SKM!F42</f>
        <v>0</v>
      </c>
      <c r="I42" s="714">
        <f>SUKB!F44</f>
        <v>0</v>
      </c>
      <c r="J42" s="714">
        <f>UCT!F42</f>
        <v>0</v>
      </c>
      <c r="K42" s="714">
        <f>SPSSN!F42</f>
        <v>0</v>
      </c>
      <c r="L42" s="714">
        <f>IBA!F42</f>
        <v>1229</v>
      </c>
      <c r="M42" s="714">
        <f>CTT!F42</f>
        <v>0</v>
      </c>
      <c r="N42" s="714">
        <f>ÚVT!F42</f>
        <v>1704</v>
      </c>
      <c r="O42" s="714">
        <f>CJV!F42</f>
        <v>0</v>
      </c>
      <c r="P42" s="714">
        <f>CZS!F42</f>
        <v>0</v>
      </c>
      <c r="Q42" s="790">
        <f>RMU!F42</f>
        <v>552</v>
      </c>
      <c r="R42" s="422">
        <f t="shared" si="4"/>
        <v>20708</v>
      </c>
      <c r="S42" s="460"/>
      <c r="T42" s="803">
        <f>'CEITEC MU'!G42+'CEITEC-CŘS'!G42+SKM!G42+SUKB!G44+UCT!G42+SPSSN!G42+IBA!G42+CTT!G42+ÚVT!G42+CJV!G42+CZS!G42+RMU!G42</f>
        <v>20686</v>
      </c>
      <c r="U42" s="783">
        <f>'CEITEC MU'!H42+'CEITEC-CŘS'!H42+SKM!H42+SUKB!H44+UCT!H42+SPSSN!H42+IBA!H42+CTT!H42+ÚVT!H42+CJV!H42+CZS!H42+RMU!H42</f>
        <v>0</v>
      </c>
      <c r="V42" s="788">
        <f>'CEITEC MU'!I42+'CEITEC-CŘS'!I42+SKM!I42+SUKB!I44+UCT!I42+SPSSN!I42+IBA!I42+CTT!I42+ÚVT!I42+CJV!I42+CZS!I42+RMU!I42</f>
        <v>22</v>
      </c>
      <c r="W42" s="788">
        <f>'CEITEC MU'!J42+'CEITEC-CŘS'!J42+SKM!J42+SUKB!J44+UCT!J42+SPSSN!J42+IBA!J42+CTT!J42+ÚVT!J42+CJV!J42+CZS!J42+RMU!J42</f>
        <v>0</v>
      </c>
      <c r="X42" s="788">
        <f>'CEITEC MU'!K42+'CEITEC-CŘS'!K42+SKM!K42+SUKB!K44+UCT!K42+SPSSN!K42+IBA!K42+CTT!K42+ÚVT!K42+CJV!K42+CZS!K42+RMU!K42</f>
        <v>0</v>
      </c>
      <c r="Y42" s="788">
        <f>'CEITEC MU'!L42+'CEITEC-CŘS'!L42+SKM!L42+SUKB!L44+UCT!L42+SPSSN!L42+IBA!L42+CTT!L42+ÚVT!L42+CJV!L42+CZS!L42+RMU!L42</f>
        <v>0</v>
      </c>
      <c r="Z42" s="783">
        <f>'CEITEC MU'!M42+'CEITEC-CŘS'!M42+SKM!M42+SUKB!M44+UCT!M42+SPSSN!M42+IBA!M42+CTT!M42+ÚVT!M42+CJV!M42+CZS!M42+RMU!M42</f>
        <v>0</v>
      </c>
      <c r="AA42" s="71">
        <f t="shared" si="5"/>
        <v>20708</v>
      </c>
      <c r="AB42" s="450">
        <f>ostatni!R42</f>
        <v>20645.428169999999</v>
      </c>
      <c r="AC42" s="198"/>
      <c r="AD42" s="198"/>
    </row>
    <row r="43" spans="1:31" s="14" customFormat="1">
      <c r="A43" s="11"/>
      <c r="B43" s="19" t="s">
        <v>58</v>
      </c>
      <c r="C43" s="19"/>
      <c r="D43" s="19"/>
      <c r="E43" s="130">
        <v>41</v>
      </c>
      <c r="F43" s="789">
        <f>'CEITEC MU'!F43</f>
        <v>138000</v>
      </c>
      <c r="G43" s="789">
        <f>'CEITEC-CŘS'!F43</f>
        <v>3353</v>
      </c>
      <c r="H43" s="460">
        <f>SKM!F43</f>
        <v>145973</v>
      </c>
      <c r="I43" s="714">
        <f>SUKB!F45</f>
        <v>126500</v>
      </c>
      <c r="J43" s="714">
        <f>UCT!F43</f>
        <v>0</v>
      </c>
      <c r="K43" s="714">
        <f>SPSSN!F43</f>
        <v>656</v>
      </c>
      <c r="L43" s="714">
        <f>IBA!F43</f>
        <v>34800</v>
      </c>
      <c r="M43" s="714">
        <f>CTT!F43</f>
        <v>500</v>
      </c>
      <c r="N43" s="714">
        <f>ÚVT!F43</f>
        <v>93462</v>
      </c>
      <c r="O43" s="714">
        <f>CJV!F43</f>
        <v>597</v>
      </c>
      <c r="P43" s="714">
        <f>CZS!F43</f>
        <v>9800</v>
      </c>
      <c r="Q43" s="790">
        <f>RMU!F43</f>
        <v>41822</v>
      </c>
      <c r="R43" s="422">
        <f t="shared" si="4"/>
        <v>595463</v>
      </c>
      <c r="S43" s="460"/>
      <c r="T43" s="803">
        <f>'CEITEC MU'!G43+'CEITEC-CŘS'!G43+SKM!G43+SUKB!G45+UCT!G43+SPSSN!G43+IBA!G43+CTT!G43+ÚVT!G43+CJV!G43+CZS!G43+RMU!G43</f>
        <v>594633</v>
      </c>
      <c r="U43" s="783">
        <f>'CEITEC MU'!H43+'CEITEC-CŘS'!H43+SKM!H43+SUKB!H45+UCT!H43+SPSSN!H43+IBA!H43+CTT!H43+ÚVT!H43+CJV!H43+CZS!H43+RMU!H43</f>
        <v>0</v>
      </c>
      <c r="V43" s="788">
        <f>'CEITEC MU'!I43+'CEITEC-CŘS'!I43+SKM!I43+SUKB!I45+UCT!I43+SPSSN!I43+IBA!I43+CTT!I43+ÚVT!I43+CJV!I43+CZS!I43+RMU!I43</f>
        <v>830</v>
      </c>
      <c r="W43" s="788">
        <f>'CEITEC MU'!J43+'CEITEC-CŘS'!J43+SKM!J43+SUKB!J45+UCT!J43+SPSSN!J43+IBA!J43+CTT!J43+ÚVT!J43+CJV!J43+CZS!J43+RMU!J43</f>
        <v>0</v>
      </c>
      <c r="X43" s="788">
        <f>'CEITEC MU'!K43+'CEITEC-CŘS'!K43+SKM!K43+SUKB!K45+UCT!K43+SPSSN!K43+IBA!K43+CTT!K43+ÚVT!K43+CJV!K43+CZS!K43+RMU!K43</f>
        <v>0</v>
      </c>
      <c r="Y43" s="788">
        <f>'CEITEC MU'!L43+'CEITEC-CŘS'!L43+SKM!L43+SUKB!L45+UCT!L43+SPSSN!L43+IBA!L43+CTT!L43+ÚVT!L43+CJV!L43+CZS!L43+RMU!L43</f>
        <v>0</v>
      </c>
      <c r="Z43" s="783">
        <f>'CEITEC MU'!M43+'CEITEC-CŘS'!M43+SKM!M43+SUKB!M45+UCT!M43+SPSSN!M43+IBA!M43+CTT!M43+ÚVT!M43+CJV!M43+CZS!M43+RMU!M43</f>
        <v>0</v>
      </c>
      <c r="AA43" s="71">
        <f t="shared" si="5"/>
        <v>595463</v>
      </c>
      <c r="AB43" s="450">
        <f>ostatni!R43</f>
        <v>579760.70280000009</v>
      </c>
      <c r="AC43" s="198"/>
      <c r="AD43" s="198"/>
    </row>
    <row r="44" spans="1:31" s="14" customFormat="1">
      <c r="A44" s="11"/>
      <c r="B44" s="19" t="s">
        <v>59</v>
      </c>
      <c r="C44" s="19"/>
      <c r="D44" s="19"/>
      <c r="E44" s="130">
        <v>42</v>
      </c>
      <c r="F44" s="789">
        <f>'CEITEC MU'!F44</f>
        <v>3100</v>
      </c>
      <c r="G44" s="789">
        <f>'CEITEC-CŘS'!F44</f>
        <v>0</v>
      </c>
      <c r="H44" s="460">
        <f>SKM!F44</f>
        <v>8113</v>
      </c>
      <c r="I44" s="714">
        <f>SUKB!F46</f>
        <v>720</v>
      </c>
      <c r="J44" s="714">
        <f>UCT!F44</f>
        <v>4769</v>
      </c>
      <c r="K44" s="714">
        <f>SPSSN!F44</f>
        <v>1880</v>
      </c>
      <c r="L44" s="714">
        <f>IBA!F44</f>
        <v>15000</v>
      </c>
      <c r="M44" s="714">
        <f>CTT!F44</f>
        <v>423</v>
      </c>
      <c r="N44" s="714">
        <f>ÚVT!F44</f>
        <v>6875</v>
      </c>
      <c r="O44" s="714">
        <f>CJV!F44</f>
        <v>4088</v>
      </c>
      <c r="P44" s="714">
        <f>CZS!F44</f>
        <v>380</v>
      </c>
      <c r="Q44" s="790">
        <f>RMU!F44</f>
        <v>41289</v>
      </c>
      <c r="R44" s="422">
        <f t="shared" si="4"/>
        <v>86637</v>
      </c>
      <c r="S44" s="460"/>
      <c r="T44" s="803">
        <f>'CEITEC MU'!G44+'CEITEC-CŘS'!G44+SKM!G44+SUKB!G46+UCT!G44+SPSSN!G44+IBA!G44+CTT!G44+ÚVT!G44+CJV!G44+CZS!G44+RMU!G44</f>
        <v>0</v>
      </c>
      <c r="U44" s="783">
        <f>'CEITEC MU'!H44+'CEITEC-CŘS'!H44+SKM!H44+SUKB!H46+UCT!H44+SPSSN!H44+IBA!H44+CTT!H44+ÚVT!H44+CJV!H44+CZS!H44+RMU!H44</f>
        <v>62571</v>
      </c>
      <c r="V44" s="788">
        <f>'CEITEC MU'!I44+'CEITEC-CŘS'!I44+SKM!I44+SUKB!I46+UCT!I44+SPSSN!I44+IBA!I44+CTT!I44+ÚVT!I44+CJV!I44+CZS!I44+RMU!I44</f>
        <v>19574</v>
      </c>
      <c r="W44" s="788">
        <f>'CEITEC MU'!J44+'CEITEC-CŘS'!J44+SKM!J44+SUKB!J46+UCT!J44+SPSSN!J44+IBA!J44+CTT!J44+ÚVT!J44+CJV!J44+CZS!J44+RMU!J44</f>
        <v>471</v>
      </c>
      <c r="X44" s="788">
        <f>'CEITEC MU'!K44+'CEITEC-CŘS'!K44+SKM!K44+SUKB!K46+UCT!K44+SPSSN!K44+IBA!K44+CTT!K44+ÚVT!K44+CJV!K44+CZS!K44+RMU!K44</f>
        <v>0</v>
      </c>
      <c r="Y44" s="788">
        <f>'CEITEC MU'!L44+'CEITEC-CŘS'!L44+SKM!L44+SUKB!L46+UCT!L44+SPSSN!L44+IBA!L44+CTT!L44+ÚVT!L44+CJV!L44+CZS!L44+RMU!L44</f>
        <v>3021</v>
      </c>
      <c r="Z44" s="783">
        <f>'CEITEC MU'!M44+'CEITEC-CŘS'!M44+SKM!M44+SUKB!M46+UCT!M44+SPSSN!M44+IBA!M44+CTT!M44+ÚVT!M44+CJV!M44+CZS!M44+RMU!M44</f>
        <v>1000</v>
      </c>
      <c r="AA44" s="71">
        <f t="shared" si="5"/>
        <v>86637</v>
      </c>
      <c r="AB44" s="450">
        <f>ostatni!R44</f>
        <v>45374.019910000003</v>
      </c>
      <c r="AC44" s="198"/>
      <c r="AD44" s="198"/>
    </row>
    <row r="45" spans="1:31" s="14" customFormat="1">
      <c r="A45" s="24"/>
      <c r="B45" s="25" t="s">
        <v>47</v>
      </c>
      <c r="C45" s="25"/>
      <c r="D45" s="25"/>
      <c r="E45" s="131">
        <v>43</v>
      </c>
      <c r="F45" s="789">
        <f>'CEITEC MU'!F45</f>
        <v>6450</v>
      </c>
      <c r="G45" s="789">
        <f>'CEITEC-CŘS'!F45</f>
        <v>0</v>
      </c>
      <c r="H45" s="783">
        <f>SKM!F45</f>
        <v>41280</v>
      </c>
      <c r="I45" s="714">
        <f>SUKB!F47</f>
        <v>0</v>
      </c>
      <c r="J45" s="714">
        <f>UCT!F45</f>
        <v>500</v>
      </c>
      <c r="K45" s="714">
        <f>SPSSN!F45</f>
        <v>0</v>
      </c>
      <c r="L45" s="714">
        <f>IBA!F45</f>
        <v>45000</v>
      </c>
      <c r="M45" s="714">
        <f>CTT!F45</f>
        <v>0</v>
      </c>
      <c r="N45" s="714">
        <f>ÚVT!F45</f>
        <v>1320</v>
      </c>
      <c r="O45" s="714">
        <f>CJV!F45</f>
        <v>0</v>
      </c>
      <c r="P45" s="714">
        <f>CZS!F45</f>
        <v>0</v>
      </c>
      <c r="Q45" s="790">
        <f>RMU!F45</f>
        <v>593</v>
      </c>
      <c r="R45" s="422">
        <f t="shared" si="4"/>
        <v>95143</v>
      </c>
      <c r="S45" s="792"/>
      <c r="T45" s="803">
        <f>'CEITEC MU'!G45+'CEITEC-CŘS'!G45+SKM!G45+SUKB!G47+UCT!G45+SPSSN!G45+IBA!G45+CTT!G45+ÚVT!G45+CJV!G45+CZS!G45+RMU!G45</f>
        <v>95143</v>
      </c>
      <c r="U45" s="783">
        <f>'CEITEC MU'!H45+'CEITEC-CŘS'!H45+SKM!H45+SUKB!H47+UCT!H45+SPSSN!H45+IBA!H45+CTT!H45+ÚVT!H45+CJV!H45+CZS!H45+RMU!H45</f>
        <v>0</v>
      </c>
      <c r="V45" s="788">
        <f>'CEITEC MU'!I45+'CEITEC-CŘS'!I45+SKM!I45+SUKB!I47+UCT!I45+SPSSN!I45+IBA!I45+CTT!I45+ÚVT!I45+CJV!I45+CZS!I45+RMU!I45</f>
        <v>0</v>
      </c>
      <c r="W45" s="788">
        <f>'CEITEC MU'!J45+'CEITEC-CŘS'!J45+SKM!J45+SUKB!J47+UCT!J45+SPSSN!J45+IBA!J45+CTT!J45+ÚVT!J45+CJV!J45+CZS!J45+RMU!J45</f>
        <v>0</v>
      </c>
      <c r="X45" s="788">
        <f>'CEITEC MU'!K45+'CEITEC-CŘS'!K45+SKM!K45+SUKB!K47+UCT!K45+SPSSN!K45+IBA!K45+CTT!K45+ÚVT!K45+CJV!K45+CZS!K45+RMU!K45</f>
        <v>0</v>
      </c>
      <c r="Y45" s="788">
        <f>'CEITEC MU'!L45+'CEITEC-CŘS'!L45+SKM!L45+SUKB!L47+UCT!L45+SPSSN!L45+IBA!L45+CTT!L45+ÚVT!L45+CJV!L45+CZS!L45+RMU!L45</f>
        <v>0</v>
      </c>
      <c r="Z45" s="783">
        <f>'CEITEC MU'!M45+'CEITEC-CŘS'!M45+SKM!M45+SUKB!M47+UCT!M45+SPSSN!M45+IBA!M45+CTT!M45+ÚVT!M45+CJV!M45+CZS!M45+RMU!M45</f>
        <v>0</v>
      </c>
      <c r="AA45" s="71">
        <f t="shared" si="5"/>
        <v>95143</v>
      </c>
      <c r="AB45" s="450">
        <f>ostatni!R45</f>
        <v>97088.375759999995</v>
      </c>
      <c r="AC45" s="198"/>
      <c r="AD45" s="198"/>
    </row>
    <row r="46" spans="1:31" s="14" customFormat="1" ht="14" thickBot="1">
      <c r="A46" s="27" t="s">
        <v>60</v>
      </c>
      <c r="B46" s="28"/>
      <c r="C46" s="28"/>
      <c r="D46" s="28"/>
      <c r="E46" s="129">
        <v>44</v>
      </c>
      <c r="F46" s="1276">
        <f>'CEITEC MU'!F46</f>
        <v>750</v>
      </c>
      <c r="G46" s="777">
        <f>'CEITEC-CŘS'!F46</f>
        <v>1500</v>
      </c>
      <c r="H46" s="793">
        <f>H29+H34+H38+H43+H44+H45-H4-H27</f>
        <v>2200</v>
      </c>
      <c r="I46" s="784">
        <f>SUKB!F48</f>
        <v>2382</v>
      </c>
      <c r="J46" s="784">
        <f>UCT!F46</f>
        <v>200</v>
      </c>
      <c r="K46" s="784">
        <f>SPSSN!F46</f>
        <v>530</v>
      </c>
      <c r="L46" s="784">
        <f>IBA!F46</f>
        <v>2321</v>
      </c>
      <c r="M46" s="784">
        <f>SPSSN!F46</f>
        <v>530</v>
      </c>
      <c r="N46" s="784">
        <f>ÚVT!F46</f>
        <v>1000</v>
      </c>
      <c r="O46" s="784">
        <f>CJV!F46</f>
        <v>247</v>
      </c>
      <c r="P46" s="784">
        <f>CZS!F46</f>
        <v>1220</v>
      </c>
      <c r="Q46" s="785">
        <f>RMU!F46</f>
        <v>4201</v>
      </c>
      <c r="R46" s="424">
        <f>R29+R34+R38+R43+R44+R45-R4-R27</f>
        <v>17051</v>
      </c>
      <c r="S46" s="793">
        <f>S29+S34+S38+S43+S44+S45+-S4-S27</f>
        <v>0</v>
      </c>
      <c r="T46" s="804">
        <f>SKM!G46/1000+SUKB!G48/1000+UCT!G46/1000+SPSSN!G46/1000+IBA!G46/1000+ÚVT!G46/1000+CJV!G46/1000+CZS!G46/1000+RMU!G46/1000</f>
        <v>9.4730000000000008</v>
      </c>
      <c r="U46" s="798">
        <f>SKM!H46/1000+SUKB!H48/1000+UCT!H46/1000+SPSSN!H46/1000+IBA!H46/1000+ÚVT!H46/1000+CJV!H46/1000+CZS!H46/1000+RMU!H46/1000</f>
        <v>0.48</v>
      </c>
      <c r="V46" s="794">
        <f>SKM!I46/1000+SUKB!I48/1000+UCT!I46/1000+SPSSN!I46/1000+IBA!I46/1000+ÚVT!I46/1000+CJV!I46/1000+CZS!I46/1000+RMU!I46/1000</f>
        <v>0.14699999999999999</v>
      </c>
      <c r="W46" s="794">
        <f>SKM!J46/1000+SUKB!J48/1000+UCT!J46/1000+SPSSN!J46/1000+IBA!J46/1000+ÚVT!J46/1000+CJV!J46/1000+CZS!J46/1000+RMU!J46/1000</f>
        <v>0</v>
      </c>
      <c r="X46" s="794">
        <f>SKM!K46/1000+SUKB!K48/1000+UCT!K46/1000+SPSSN!K46/1000+IBA!K46/1000+ÚVT!K46/1000+CJV!K46/1000+CZS!K46/1000+RMU!K46/1000</f>
        <v>0</v>
      </c>
      <c r="Y46" s="794">
        <f>SKM!L46/1000+SUKB!L48/1000+UCT!L46/1000+SPSSN!L46/1000+IBA!L46/1000+ÚVT!L46/1000+CJV!L46/1000+CZS!L46/1000+RMU!L46/1000</f>
        <v>0</v>
      </c>
      <c r="Z46" s="794">
        <f>SKM!M46/1000+SUKB!M48/1000+UCT!M46/1000+SPSSN!M46/1000+IBA!M46/1000+ÚVT!M46/1000+CJV!M46/1000+CZS!M46/1000+RMU!M46/1000</f>
        <v>0</v>
      </c>
      <c r="AA46" s="786">
        <f>(SKM!O46+SUKB!O48+UCT!O46+SPSSN!O46+IBA!O46+ÚVT!O46+CJV!O46+CZS!O46+RMU!O46)/1000</f>
        <v>936.92207999999994</v>
      </c>
      <c r="AB46" s="728">
        <f>ostatni!R46</f>
        <v>37069.647679999733</v>
      </c>
      <c r="AC46" s="198"/>
      <c r="AD46" s="198"/>
      <c r="AE46" s="876"/>
    </row>
    <row r="47" spans="1:31" ht="14" thickBot="1">
      <c r="A47" s="22" t="s">
        <v>61</v>
      </c>
      <c r="B47" s="23"/>
      <c r="C47" s="23"/>
      <c r="D47" s="23"/>
      <c r="E47" s="132">
        <v>45</v>
      </c>
      <c r="F47" s="775">
        <f t="shared" ref="F47:R47" si="7">F28-F3</f>
        <v>750</v>
      </c>
      <c r="G47" s="775">
        <f t="shared" si="7"/>
        <v>1500</v>
      </c>
      <c r="H47" s="411">
        <f t="shared" si="7"/>
        <v>2200</v>
      </c>
      <c r="I47" s="775">
        <f t="shared" si="7"/>
        <v>2382</v>
      </c>
      <c r="J47" s="775">
        <f t="shared" si="7"/>
        <v>200</v>
      </c>
      <c r="K47" s="775">
        <f t="shared" si="7"/>
        <v>50</v>
      </c>
      <c r="L47" s="775">
        <f t="shared" si="7"/>
        <v>2321</v>
      </c>
      <c r="M47" s="775">
        <f t="shared" si="7"/>
        <v>500</v>
      </c>
      <c r="N47" s="775">
        <f t="shared" si="7"/>
        <v>1000</v>
      </c>
      <c r="O47" s="775">
        <f t="shared" si="7"/>
        <v>100</v>
      </c>
      <c r="P47" s="775">
        <f t="shared" si="7"/>
        <v>1220</v>
      </c>
      <c r="Q47" s="209">
        <f t="shared" si="7"/>
        <v>4201</v>
      </c>
      <c r="R47" s="404">
        <f t="shared" si="7"/>
        <v>16424</v>
      </c>
      <c r="S47" s="411">
        <f t="shared" ref="S47:AB47" si="8">S28-S3</f>
        <v>0</v>
      </c>
      <c r="T47" s="801">
        <f t="shared" si="8"/>
        <v>16424</v>
      </c>
      <c r="U47" s="796">
        <f t="shared" si="8"/>
        <v>0</v>
      </c>
      <c r="V47" s="208">
        <f t="shared" si="8"/>
        <v>0</v>
      </c>
      <c r="W47" s="208">
        <f t="shared" si="8"/>
        <v>0</v>
      </c>
      <c r="X47" s="208">
        <f>X28-X3</f>
        <v>0</v>
      </c>
      <c r="Y47" s="208">
        <f>Y28-Y3</f>
        <v>0</v>
      </c>
      <c r="Z47" s="411">
        <f t="shared" si="8"/>
        <v>0</v>
      </c>
      <c r="AA47" s="157">
        <f t="shared" si="8"/>
        <v>16424</v>
      </c>
      <c r="AB47" s="489">
        <f t="shared" si="8"/>
        <v>37069.699279999826</v>
      </c>
      <c r="AC47" s="198"/>
      <c r="AD47" s="198">
        <v>31874</v>
      </c>
    </row>
    <row r="48" spans="1:31" ht="9" customHeight="1">
      <c r="A48" s="29"/>
      <c r="B48" s="29"/>
      <c r="C48" s="29"/>
      <c r="D48" s="29"/>
      <c r="E48" s="30"/>
      <c r="F48" s="30"/>
      <c r="G48" s="30"/>
    </row>
    <row r="49" spans="1:30" s="31" customFormat="1" hidden="1">
      <c r="A49" s="1327" t="s">
        <v>88</v>
      </c>
      <c r="B49" s="1328"/>
      <c r="C49" s="1328"/>
      <c r="D49" s="1328"/>
      <c r="E49" s="1328"/>
      <c r="F49" s="857"/>
      <c r="G49" s="857"/>
      <c r="H49" s="31" t="e">
        <f>SKM!#REF!/1000</f>
        <v>#REF!</v>
      </c>
      <c r="I49" s="31" t="e">
        <f>SUKB!#REF!/1000</f>
        <v>#REF!</v>
      </c>
      <c r="J49" s="31" t="e">
        <f>UCT!#REF!/1000</f>
        <v>#REF!</v>
      </c>
      <c r="K49" s="31" t="e">
        <f>SPSSN!#REF!/1000</f>
        <v>#REF!</v>
      </c>
      <c r="L49" s="31" t="e">
        <f>IBA!#REF!/1000</f>
        <v>#REF!</v>
      </c>
      <c r="N49" s="31" t="e">
        <f>ÚVT!#REF!/1000</f>
        <v>#REF!</v>
      </c>
      <c r="O49" s="31" t="e">
        <f>CJV!#REF!/1000</f>
        <v>#REF!</v>
      </c>
      <c r="P49" s="31" t="e">
        <f>CZS!#REF!</f>
        <v>#REF!</v>
      </c>
      <c r="Q49" s="31" t="e">
        <f>RMU!#REF!/1000</f>
        <v>#REF!</v>
      </c>
      <c r="R49" s="858" t="e">
        <f>ostatni!#REF!/1000</f>
        <v>#REF!</v>
      </c>
      <c r="Z49" s="859"/>
      <c r="AA49" s="859"/>
    </row>
    <row r="50" spans="1:30" s="29" customFormat="1" hidden="1">
      <c r="A50" s="1328"/>
      <c r="B50" s="1328"/>
      <c r="C50" s="1328"/>
      <c r="D50" s="1328"/>
      <c r="E50" s="1328"/>
      <c r="F50" s="738"/>
      <c r="G50" s="738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425"/>
      <c r="T50" s="34"/>
      <c r="U50" s="34"/>
      <c r="V50" s="34"/>
      <c r="W50" s="34"/>
      <c r="X50" s="34"/>
      <c r="Y50" s="34"/>
      <c r="Z50" s="34"/>
      <c r="AA50" s="34"/>
      <c r="AB50" s="47"/>
      <c r="AC50" s="34"/>
      <c r="AD50" s="34"/>
    </row>
    <row r="51" spans="1:30" s="29" customFormat="1" ht="11" hidden="1">
      <c r="A51" s="31" t="s">
        <v>64</v>
      </c>
      <c r="E51" s="30"/>
      <c r="F51" s="30"/>
      <c r="G51" s="30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425"/>
      <c r="T51" s="34"/>
      <c r="U51" s="34"/>
      <c r="V51" s="34"/>
      <c r="W51" s="34"/>
      <c r="X51" s="34"/>
      <c r="Y51" s="34"/>
      <c r="Z51" s="34"/>
      <c r="AA51" s="34"/>
      <c r="AB51" s="47"/>
      <c r="AC51" s="34"/>
      <c r="AD51" s="34"/>
    </row>
    <row r="52" spans="1:30" s="29" customFormat="1" ht="11" hidden="1">
      <c r="A52" s="31" t="s">
        <v>65</v>
      </c>
      <c r="E52" s="30"/>
      <c r="F52" s="30"/>
      <c r="G52" s="30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425"/>
      <c r="T52" s="34"/>
      <c r="U52" s="34"/>
      <c r="V52" s="34"/>
      <c r="W52" s="34"/>
      <c r="X52" s="34"/>
      <c r="Y52" s="34"/>
      <c r="Z52" s="34"/>
      <c r="AA52" s="34"/>
      <c r="AB52" s="47"/>
      <c r="AC52" s="34"/>
      <c r="AD52" s="34"/>
    </row>
    <row r="53" spans="1:30" s="31" customFormat="1" ht="11" hidden="1">
      <c r="A53" s="31" t="s">
        <v>67</v>
      </c>
      <c r="E53" s="32"/>
      <c r="F53" s="32"/>
      <c r="G53" s="32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28"/>
      <c r="T53" s="47"/>
      <c r="U53" s="47"/>
      <c r="V53" s="47"/>
      <c r="W53" s="47"/>
      <c r="X53" s="47"/>
      <c r="Y53" s="47"/>
      <c r="Z53" s="47"/>
      <c r="AA53" s="47"/>
      <c r="AB53" s="47"/>
      <c r="AC53" s="34"/>
      <c r="AD53" s="34"/>
    </row>
    <row r="54" spans="1:30" s="31" customFormat="1" ht="11" hidden="1">
      <c r="A54" s="31" t="s">
        <v>68</v>
      </c>
      <c r="E54" s="32"/>
      <c r="F54" s="32"/>
      <c r="G54" s="32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28"/>
      <c r="T54" s="47"/>
      <c r="U54" s="47"/>
      <c r="V54" s="47"/>
      <c r="W54" s="47"/>
      <c r="X54" s="47"/>
      <c r="Y54" s="47"/>
      <c r="Z54" s="47"/>
      <c r="AA54" s="47"/>
      <c r="AB54" s="47"/>
      <c r="AC54" s="34"/>
      <c r="AD54" s="34"/>
    </row>
    <row r="55" spans="1:30" s="31" customFormat="1" ht="11" hidden="1">
      <c r="A55" s="31" t="s">
        <v>69</v>
      </c>
      <c r="E55" s="32"/>
      <c r="F55" s="32"/>
      <c r="G55" s="32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28"/>
      <c r="T55" s="47"/>
      <c r="U55" s="47"/>
      <c r="V55" s="47"/>
      <c r="W55" s="47"/>
      <c r="X55" s="47"/>
      <c r="Y55" s="47"/>
      <c r="Z55" s="47"/>
      <c r="AA55" s="47"/>
      <c r="AB55" s="47"/>
      <c r="AC55" s="34"/>
      <c r="AD55" s="34"/>
    </row>
    <row r="56" spans="1:30" s="29" customFormat="1" ht="11">
      <c r="A56" s="31"/>
      <c r="B56" s="31"/>
      <c r="C56" s="31"/>
      <c r="D56" s="31"/>
      <c r="E56" s="30"/>
      <c r="F56" s="30"/>
      <c r="G56" s="30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425"/>
      <c r="T56" s="34"/>
      <c r="U56" s="34"/>
      <c r="V56" s="34"/>
      <c r="W56" s="34"/>
      <c r="X56" s="34"/>
      <c r="Y56" s="34"/>
      <c r="Z56" s="34"/>
      <c r="AA56" s="34"/>
      <c r="AB56" s="47"/>
      <c r="AC56" s="34"/>
      <c r="AD56" s="34"/>
    </row>
    <row r="57" spans="1:30" s="34" customFormat="1" ht="11">
      <c r="A57" s="31"/>
      <c r="B57" s="31"/>
      <c r="C57" s="31"/>
      <c r="D57" s="31"/>
      <c r="E57" s="33"/>
      <c r="F57" s="33"/>
      <c r="G57" s="33"/>
      <c r="R57" s="425"/>
      <c r="AB57" s="47"/>
    </row>
    <row r="58" spans="1:30" s="34" customFormat="1" ht="11">
      <c r="A58" s="31"/>
      <c r="B58" s="31"/>
      <c r="C58" s="31"/>
      <c r="D58" s="31"/>
      <c r="E58" s="33"/>
      <c r="F58" s="33"/>
      <c r="G58" s="33"/>
      <c r="R58" s="425"/>
      <c r="AB58" s="47"/>
    </row>
    <row r="59" spans="1:30" s="34" customFormat="1" ht="11">
      <c r="A59" s="31"/>
      <c r="B59" s="31"/>
      <c r="C59" s="31"/>
      <c r="D59" s="31"/>
      <c r="E59" s="33"/>
      <c r="F59" s="33"/>
      <c r="G59" s="33"/>
      <c r="R59" s="425"/>
      <c r="AB59" s="47"/>
    </row>
  </sheetData>
  <mergeCells count="4">
    <mergeCell ref="A1:D1"/>
    <mergeCell ref="U1:Z1"/>
    <mergeCell ref="C2:D2"/>
    <mergeCell ref="A49:E50"/>
  </mergeCells>
  <phoneticPr fontId="0" type="noConversion"/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7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51"/>
  <sheetViews>
    <sheetView showGridLines="0" workbookViewId="0">
      <pane ySplit="3" topLeftCell="A22" activePane="bottomLeft" state="frozen"/>
      <selection activeCell="Y52" sqref="Y52"/>
      <selection pane="bottomLeft" activeCell="X31" sqref="X31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6" width="10.140625" style="29" bestFit="1" customWidth="1"/>
    <col min="7" max="7" width="10.140625" style="34" bestFit="1" customWidth="1"/>
    <col min="8" max="8" width="9.28515625" style="34" customWidth="1"/>
    <col min="9" max="9" width="8" style="34" customWidth="1"/>
    <col min="10" max="11" width="8.42578125" style="34" customWidth="1"/>
    <col min="12" max="12" width="8" style="34" customWidth="1"/>
    <col min="13" max="13" width="8.140625" style="34" customWidth="1"/>
    <col min="14" max="14" width="10.28515625" style="34" hidden="1" customWidth="1"/>
    <col min="15" max="15" width="10" style="34" hidden="1" customWidth="1"/>
    <col min="16" max="16" width="7.85546875" style="212" hidden="1" customWidth="1"/>
    <col min="17" max="17" width="11.28515625" hidden="1" customWidth="1"/>
    <col min="19" max="19" width="6.85546875" style="214" customWidth="1"/>
    <col min="20" max="20" width="5.85546875" style="214" customWidth="1"/>
    <col min="23" max="23" width="11.7109375" bestFit="1" customWidth="1"/>
  </cols>
  <sheetData>
    <row r="1" spans="1:24" ht="15.75" customHeight="1">
      <c r="A1" s="1319" t="s">
        <v>200</v>
      </c>
      <c r="B1" s="1320"/>
      <c r="C1" s="1320"/>
      <c r="D1" s="1321"/>
      <c r="E1" s="1"/>
      <c r="F1" s="472" t="s">
        <v>0</v>
      </c>
      <c r="G1" s="503" t="s">
        <v>2</v>
      </c>
      <c r="H1" s="1323" t="s">
        <v>3</v>
      </c>
      <c r="I1" s="1323"/>
      <c r="J1" s="1323"/>
      <c r="K1" s="1323"/>
      <c r="L1" s="1323"/>
      <c r="M1" s="1324"/>
      <c r="N1" s="141" t="s">
        <v>1</v>
      </c>
      <c r="O1" s="467" t="s">
        <v>4</v>
      </c>
      <c r="P1" s="42" t="s">
        <v>132</v>
      </c>
      <c r="Q1" s="42" t="s">
        <v>133</v>
      </c>
      <c r="R1" s="42" t="s">
        <v>4</v>
      </c>
      <c r="S1" s="1076"/>
      <c r="T1" s="1047"/>
    </row>
    <row r="2" spans="1:24" s="7" customFormat="1" ht="14" thickBot="1">
      <c r="A2" s="240" t="s">
        <v>122</v>
      </c>
      <c r="B2" s="4"/>
      <c r="C2" s="1325" t="s">
        <v>71</v>
      </c>
      <c r="D2" s="1326"/>
      <c r="E2" s="5" t="s">
        <v>5</v>
      </c>
      <c r="F2" s="473">
        <v>2014</v>
      </c>
      <c r="G2" s="504" t="s">
        <v>8</v>
      </c>
      <c r="H2" s="44" t="s">
        <v>9</v>
      </c>
      <c r="I2" s="45" t="s">
        <v>10</v>
      </c>
      <c r="J2" s="245" t="s">
        <v>11</v>
      </c>
      <c r="K2" s="1225" t="s">
        <v>204</v>
      </c>
      <c r="L2" s="207" t="s">
        <v>121</v>
      </c>
      <c r="M2" s="43" t="s">
        <v>12</v>
      </c>
      <c r="N2" s="473" t="s">
        <v>7</v>
      </c>
      <c r="O2" s="468">
        <v>2011</v>
      </c>
      <c r="P2" s="46"/>
      <c r="Q2" s="46"/>
      <c r="R2" s="46">
        <v>2013</v>
      </c>
      <c r="S2" s="1076"/>
      <c r="T2" s="1047"/>
    </row>
    <row r="3" spans="1:24" ht="14" thickBot="1">
      <c r="A3" s="8" t="s">
        <v>13</v>
      </c>
      <c r="B3" s="9"/>
      <c r="C3" s="9"/>
      <c r="D3" s="9"/>
      <c r="E3" s="10">
        <v>1</v>
      </c>
      <c r="F3" s="157">
        <f>SUM(F5:F27)</f>
        <v>730973</v>
      </c>
      <c r="G3" s="495">
        <f t="shared" ref="G3:O3" si="0">SUM(G5:G27)</f>
        <v>680442</v>
      </c>
      <c r="H3" s="99">
        <f t="shared" si="0"/>
        <v>40000</v>
      </c>
      <c r="I3" s="52">
        <f t="shared" si="0"/>
        <v>2071</v>
      </c>
      <c r="J3" s="246">
        <f t="shared" si="0"/>
        <v>0</v>
      </c>
      <c r="K3" s="246">
        <f>SUM(K5:K27)</f>
        <v>0</v>
      </c>
      <c r="L3" s="52">
        <f t="shared" si="0"/>
        <v>4360</v>
      </c>
      <c r="M3" s="51">
        <f t="shared" si="0"/>
        <v>4100</v>
      </c>
      <c r="N3" s="157">
        <f>SUM(N5:N27)</f>
        <v>0</v>
      </c>
      <c r="O3" s="404">
        <f t="shared" si="0"/>
        <v>0</v>
      </c>
      <c r="P3" s="346">
        <f>IF(F3=0,0,O3/F3)</f>
        <v>0</v>
      </c>
      <c r="Q3" s="53">
        <f>SUM(Q5:Q27)</f>
        <v>0</v>
      </c>
      <c r="R3" s="1077">
        <f>SUM(R5:R27)</f>
        <v>712900.82762000011</v>
      </c>
    </row>
    <row r="4" spans="1:24" s="14" customFormat="1">
      <c r="A4" s="11" t="s">
        <v>14</v>
      </c>
      <c r="B4" s="12" t="s">
        <v>15</v>
      </c>
      <c r="C4" s="12"/>
      <c r="D4" s="12"/>
      <c r="E4" s="13">
        <v>2</v>
      </c>
      <c r="F4" s="94">
        <f>SUM(F5:F15)</f>
        <v>519179</v>
      </c>
      <c r="G4" s="505">
        <f t="shared" ref="G4:M4" si="1">SUM(G5:G15)</f>
        <v>469626</v>
      </c>
      <c r="H4" s="87">
        <f t="shared" si="1"/>
        <v>40000</v>
      </c>
      <c r="I4" s="56">
        <f t="shared" si="1"/>
        <v>1093</v>
      </c>
      <c r="J4" s="247">
        <f t="shared" si="1"/>
        <v>0</v>
      </c>
      <c r="K4" s="247">
        <f>SUM(K5:K15)</f>
        <v>0</v>
      </c>
      <c r="L4" s="56">
        <f t="shared" si="1"/>
        <v>4360</v>
      </c>
      <c r="M4" s="55">
        <f t="shared" si="1"/>
        <v>4100</v>
      </c>
      <c r="N4" s="158">
        <f>SUM(N5:N15)</f>
        <v>0</v>
      </c>
      <c r="O4" s="350">
        <f>SUM(O5:O15)</f>
        <v>0</v>
      </c>
      <c r="P4" s="343">
        <f>IF(F4=0,0,O4/F4)</f>
        <v>0</v>
      </c>
      <c r="Q4" s="264">
        <f>SUM(Q5:Q15)</f>
        <v>0</v>
      </c>
      <c r="R4" s="57">
        <f>SUM(R5:R15)</f>
        <v>494887.94107999996</v>
      </c>
      <c r="S4" s="211"/>
      <c r="T4" s="211"/>
    </row>
    <row r="5" spans="1:24" s="14" customFormat="1">
      <c r="A5" s="11"/>
      <c r="B5" s="15"/>
      <c r="C5" s="15" t="s">
        <v>16</v>
      </c>
      <c r="D5" s="16" t="s">
        <v>17</v>
      </c>
      <c r="E5" s="17">
        <v>3</v>
      </c>
      <c r="F5" s="159">
        <f>SUM(G5:M5)</f>
        <v>247552</v>
      </c>
      <c r="G5" s="506">
        <v>247452</v>
      </c>
      <c r="H5" s="59"/>
      <c r="I5" s="60">
        <v>100</v>
      </c>
      <c r="J5" s="248"/>
      <c r="K5" s="248"/>
      <c r="L5" s="60"/>
      <c r="M5" s="61"/>
      <c r="N5" s="159"/>
      <c r="O5" s="351"/>
      <c r="P5" s="356"/>
      <c r="Q5" s="718"/>
      <c r="R5" s="125">
        <v>241516.55086000002</v>
      </c>
      <c r="S5" s="211"/>
      <c r="T5" s="211"/>
      <c r="W5" s="869"/>
      <c r="X5" s="876"/>
    </row>
    <row r="6" spans="1:24" s="14" customFormat="1">
      <c r="A6" s="11"/>
      <c r="B6" s="15"/>
      <c r="C6" s="15"/>
      <c r="D6" s="16" t="s">
        <v>18</v>
      </c>
      <c r="E6" s="17">
        <v>4</v>
      </c>
      <c r="F6" s="159">
        <f t="shared" ref="F6:F45" si="2">SUM(G6:M6)</f>
        <v>10050</v>
      </c>
      <c r="G6" s="506">
        <v>10000</v>
      </c>
      <c r="H6" s="59"/>
      <c r="I6" s="60">
        <v>50</v>
      </c>
      <c r="J6" s="248"/>
      <c r="K6" s="248"/>
      <c r="L6" s="60"/>
      <c r="M6" s="61"/>
      <c r="N6" s="159"/>
      <c r="O6" s="351"/>
      <c r="P6" s="356"/>
      <c r="Q6" s="718"/>
      <c r="R6" s="125">
        <v>10081.326999999999</v>
      </c>
      <c r="S6" s="211"/>
      <c r="T6" s="211"/>
      <c r="W6" s="869"/>
      <c r="X6" s="876"/>
    </row>
    <row r="7" spans="1:24" s="14" customFormat="1">
      <c r="A7" s="11"/>
      <c r="B7" s="15"/>
      <c r="C7" s="15"/>
      <c r="D7" s="16" t="s">
        <v>19</v>
      </c>
      <c r="E7" s="17">
        <v>5</v>
      </c>
      <c r="F7" s="159">
        <f t="shared" si="2"/>
        <v>86643</v>
      </c>
      <c r="G7" s="506">
        <v>86608</v>
      </c>
      <c r="H7" s="59"/>
      <c r="I7" s="60">
        <v>35</v>
      </c>
      <c r="J7" s="248"/>
      <c r="K7" s="248"/>
      <c r="L7" s="60"/>
      <c r="M7" s="61"/>
      <c r="N7" s="159"/>
      <c r="O7" s="351"/>
      <c r="P7" s="356"/>
      <c r="Q7" s="718"/>
      <c r="R7" s="125">
        <v>82749.095719999998</v>
      </c>
      <c r="S7" s="211"/>
      <c r="T7" s="211"/>
      <c r="W7" s="869"/>
      <c r="X7" s="876"/>
    </row>
    <row r="8" spans="1:24" s="14" customFormat="1">
      <c r="A8" s="11"/>
      <c r="B8" s="15"/>
      <c r="C8" s="15"/>
      <c r="D8" s="16" t="s">
        <v>20</v>
      </c>
      <c r="E8" s="17">
        <v>6</v>
      </c>
      <c r="F8" s="159">
        <f t="shared" si="2"/>
        <v>29849</v>
      </c>
      <c r="G8" s="506">
        <v>11813</v>
      </c>
      <c r="H8" s="59">
        <v>18036</v>
      </c>
      <c r="I8" s="60"/>
      <c r="J8" s="248"/>
      <c r="K8" s="248"/>
      <c r="L8" s="60"/>
      <c r="M8" s="61"/>
      <c r="N8" s="159"/>
      <c r="O8" s="351"/>
      <c r="P8" s="356"/>
      <c r="Q8" s="264"/>
      <c r="R8" s="125">
        <v>27506.55672</v>
      </c>
      <c r="S8" s="211"/>
      <c r="T8" s="211"/>
      <c r="W8" s="869"/>
      <c r="X8" s="876"/>
    </row>
    <row r="9" spans="1:24" s="14" customFormat="1">
      <c r="A9" s="11"/>
      <c r="B9" s="15"/>
      <c r="C9" s="15"/>
      <c r="D9" s="16" t="s">
        <v>21</v>
      </c>
      <c r="E9" s="17">
        <v>7</v>
      </c>
      <c r="F9" s="159">
        <f t="shared" si="2"/>
        <v>14496</v>
      </c>
      <c r="G9" s="506">
        <v>9359</v>
      </c>
      <c r="H9" s="59">
        <v>5096</v>
      </c>
      <c r="I9" s="60">
        <v>41</v>
      </c>
      <c r="J9" s="248"/>
      <c r="K9" s="248"/>
      <c r="L9" s="60"/>
      <c r="M9" s="61"/>
      <c r="N9" s="159"/>
      <c r="O9" s="351"/>
      <c r="P9" s="356"/>
      <c r="Q9" s="264"/>
      <c r="R9" s="125">
        <v>11566.598739999999</v>
      </c>
      <c r="S9" s="211"/>
      <c r="T9" s="211"/>
      <c r="W9" s="869"/>
      <c r="X9" s="876"/>
    </row>
    <row r="10" spans="1:24" s="14" customFormat="1">
      <c r="A10" s="11"/>
      <c r="B10" s="15"/>
      <c r="C10" s="15"/>
      <c r="D10" s="16" t="s">
        <v>22</v>
      </c>
      <c r="E10" s="17">
        <v>8</v>
      </c>
      <c r="F10" s="159">
        <f t="shared" si="2"/>
        <v>16295</v>
      </c>
      <c r="G10" s="506">
        <v>14571</v>
      </c>
      <c r="H10" s="59">
        <v>1474</v>
      </c>
      <c r="I10" s="60">
        <v>250</v>
      </c>
      <c r="J10" s="248"/>
      <c r="K10" s="248"/>
      <c r="L10" s="60"/>
      <c r="M10" s="61"/>
      <c r="N10" s="159"/>
      <c r="O10" s="351"/>
      <c r="P10" s="356"/>
      <c r="Q10" s="264"/>
      <c r="R10" s="125">
        <v>15429.120869999999</v>
      </c>
      <c r="S10" s="211"/>
      <c r="T10" s="211"/>
      <c r="W10" s="869"/>
      <c r="X10" s="876"/>
    </row>
    <row r="11" spans="1:24" s="14" customFormat="1">
      <c r="A11" s="11"/>
      <c r="B11" s="15"/>
      <c r="C11" s="15"/>
      <c r="D11" s="16" t="s">
        <v>23</v>
      </c>
      <c r="E11" s="17">
        <v>9</v>
      </c>
      <c r="F11" s="159">
        <f t="shared" si="2"/>
        <v>20552</v>
      </c>
      <c r="G11" s="506">
        <v>18458</v>
      </c>
      <c r="H11" s="59">
        <v>1930</v>
      </c>
      <c r="I11" s="60">
        <v>164</v>
      </c>
      <c r="J11" s="248"/>
      <c r="K11" s="248"/>
      <c r="L11" s="60"/>
      <c r="M11" s="61"/>
      <c r="N11" s="159"/>
      <c r="O11" s="351"/>
      <c r="P11" s="356"/>
      <c r="Q11" s="264"/>
      <c r="R11" s="125">
        <v>19867.552319999999</v>
      </c>
      <c r="S11" s="211"/>
      <c r="T11" s="211"/>
      <c r="W11" s="869"/>
      <c r="X11" s="876"/>
    </row>
    <row r="12" spans="1:24" s="14" customFormat="1">
      <c r="A12" s="11"/>
      <c r="B12" s="15"/>
      <c r="C12" s="15"/>
      <c r="D12" s="16" t="s">
        <v>24</v>
      </c>
      <c r="E12" s="17">
        <v>10</v>
      </c>
      <c r="F12" s="159">
        <f t="shared" si="2"/>
        <v>1717</v>
      </c>
      <c r="G12" s="506">
        <v>1425</v>
      </c>
      <c r="H12" s="59">
        <v>42</v>
      </c>
      <c r="I12" s="60">
        <v>250</v>
      </c>
      <c r="J12" s="248"/>
      <c r="K12" s="248"/>
      <c r="L12" s="60"/>
      <c r="M12" s="61"/>
      <c r="N12" s="159"/>
      <c r="O12" s="351"/>
      <c r="P12" s="356"/>
      <c r="Q12" s="264"/>
      <c r="R12" s="125">
        <v>1595.5438700000002</v>
      </c>
      <c r="S12" s="211"/>
      <c r="T12" s="211"/>
      <c r="W12" s="869"/>
      <c r="X12" s="876"/>
    </row>
    <row r="13" spans="1:24" s="14" customFormat="1">
      <c r="A13" s="11"/>
      <c r="B13" s="15"/>
      <c r="C13" s="15"/>
      <c r="D13" s="16" t="s">
        <v>25</v>
      </c>
      <c r="E13" s="17">
        <v>11</v>
      </c>
      <c r="F13" s="159">
        <f t="shared" si="2"/>
        <v>49649</v>
      </c>
      <c r="G13" s="506">
        <v>45661</v>
      </c>
      <c r="H13" s="59">
        <v>3988</v>
      </c>
      <c r="I13" s="60"/>
      <c r="J13" s="248"/>
      <c r="K13" s="248"/>
      <c r="L13" s="60"/>
      <c r="M13" s="61"/>
      <c r="N13" s="159"/>
      <c r="O13" s="351"/>
      <c r="P13" s="356"/>
      <c r="Q13" s="718"/>
      <c r="R13" s="125">
        <v>49648.770939999995</v>
      </c>
      <c r="S13" s="211"/>
      <c r="T13" s="211"/>
      <c r="W13" s="869"/>
      <c r="X13" s="876"/>
    </row>
    <row r="14" spans="1:24" s="14" customFormat="1">
      <c r="A14" s="11"/>
      <c r="B14" s="15"/>
      <c r="C14" s="15"/>
      <c r="D14" s="16" t="s">
        <v>26</v>
      </c>
      <c r="E14" s="17">
        <v>12</v>
      </c>
      <c r="F14" s="159">
        <f t="shared" si="2"/>
        <v>4245</v>
      </c>
      <c r="G14" s="506">
        <v>95</v>
      </c>
      <c r="H14" s="59"/>
      <c r="I14" s="60">
        <v>50</v>
      </c>
      <c r="J14" s="248"/>
      <c r="K14" s="248"/>
      <c r="L14" s="60"/>
      <c r="M14" s="61">
        <v>4100</v>
      </c>
      <c r="N14" s="159"/>
      <c r="O14" s="351"/>
      <c r="P14" s="356"/>
      <c r="Q14" s="264"/>
      <c r="R14" s="125">
        <v>4218.9250000000002</v>
      </c>
      <c r="S14" s="211"/>
      <c r="T14" s="211"/>
      <c r="W14" s="869"/>
      <c r="X14" s="876"/>
    </row>
    <row r="15" spans="1:24" s="14" customFormat="1">
      <c r="A15" s="11"/>
      <c r="B15" s="15"/>
      <c r="C15" s="16"/>
      <c r="D15" s="16" t="s">
        <v>27</v>
      </c>
      <c r="E15" s="17">
        <v>13</v>
      </c>
      <c r="F15" s="159">
        <f t="shared" si="2"/>
        <v>38131</v>
      </c>
      <c r="G15" s="507">
        <v>24184</v>
      </c>
      <c r="H15" s="59">
        <v>9434</v>
      </c>
      <c r="I15" s="60">
        <v>153</v>
      </c>
      <c r="J15" s="248"/>
      <c r="K15" s="248"/>
      <c r="L15" s="60">
        <v>4360</v>
      </c>
      <c r="M15" s="61"/>
      <c r="N15" s="159"/>
      <c r="O15" s="351"/>
      <c r="P15" s="356"/>
      <c r="Q15" s="264"/>
      <c r="R15" s="125">
        <v>30707.89904</v>
      </c>
      <c r="S15" s="211"/>
      <c r="T15" s="211"/>
      <c r="W15" s="869"/>
      <c r="X15" s="876"/>
    </row>
    <row r="16" spans="1:24" s="14" customFormat="1">
      <c r="A16" s="11"/>
      <c r="B16" s="18" t="s">
        <v>28</v>
      </c>
      <c r="C16" s="16"/>
      <c r="D16" s="16"/>
      <c r="E16" s="17">
        <v>14</v>
      </c>
      <c r="F16" s="94">
        <f t="shared" si="2"/>
        <v>26370</v>
      </c>
      <c r="G16" s="508">
        <v>26370</v>
      </c>
      <c r="H16" s="64"/>
      <c r="I16" s="65"/>
      <c r="J16" s="249"/>
      <c r="K16" s="249"/>
      <c r="L16" s="65"/>
      <c r="M16" s="66"/>
      <c r="N16" s="94"/>
      <c r="O16" s="352"/>
      <c r="P16" s="357"/>
      <c r="Q16" s="118"/>
      <c r="R16" s="405">
        <v>22275</v>
      </c>
      <c r="S16" s="211"/>
      <c r="T16" s="211"/>
      <c r="W16" s="869"/>
      <c r="X16" s="876"/>
    </row>
    <row r="17" spans="1:26" s="14" customFormat="1">
      <c r="A17" s="11"/>
      <c r="B17" s="18" t="s">
        <v>30</v>
      </c>
      <c r="C17" s="16"/>
      <c r="D17" s="16"/>
      <c r="E17" s="17">
        <v>15</v>
      </c>
      <c r="F17" s="94">
        <f t="shared" si="2"/>
        <v>350</v>
      </c>
      <c r="G17" s="494">
        <v>350</v>
      </c>
      <c r="H17" s="64"/>
      <c r="I17" s="65"/>
      <c r="J17" s="249"/>
      <c r="K17" s="249"/>
      <c r="L17" s="65"/>
      <c r="M17" s="66"/>
      <c r="N17" s="94"/>
      <c r="O17" s="352"/>
      <c r="P17" s="357"/>
      <c r="Q17" s="118"/>
      <c r="R17" s="405">
        <v>386.50900000000001</v>
      </c>
      <c r="S17" s="211"/>
      <c r="T17" s="211"/>
      <c r="W17" s="869"/>
      <c r="X17" s="876"/>
    </row>
    <row r="18" spans="1:26" s="14" customFormat="1">
      <c r="A18" s="11"/>
      <c r="B18" s="19" t="s">
        <v>32</v>
      </c>
      <c r="C18" s="20"/>
      <c r="D18" s="20"/>
      <c r="E18" s="21">
        <v>16</v>
      </c>
      <c r="F18" s="94">
        <f t="shared" si="2"/>
        <v>3046</v>
      </c>
      <c r="G18" s="494">
        <v>3046</v>
      </c>
      <c r="H18" s="64"/>
      <c r="I18" s="65"/>
      <c r="J18" s="249"/>
      <c r="K18" s="249"/>
      <c r="L18" s="65"/>
      <c r="M18" s="66"/>
      <c r="N18" s="94"/>
      <c r="O18" s="352"/>
      <c r="P18" s="357"/>
      <c r="Q18" s="118"/>
      <c r="R18" s="405">
        <v>1294</v>
      </c>
      <c r="S18" s="211"/>
      <c r="T18" s="211"/>
      <c r="W18" s="869"/>
      <c r="X18" s="876"/>
    </row>
    <row r="19" spans="1:26" s="14" customFormat="1">
      <c r="A19" s="11"/>
      <c r="B19" s="19" t="s">
        <v>34</v>
      </c>
      <c r="C19" s="20"/>
      <c r="D19" s="20"/>
      <c r="E19" s="21">
        <v>17</v>
      </c>
      <c r="F19" s="94">
        <f t="shared" si="2"/>
        <v>0</v>
      </c>
      <c r="G19" s="494">
        <v>0</v>
      </c>
      <c r="H19" s="64"/>
      <c r="I19" s="65"/>
      <c r="J19" s="249"/>
      <c r="K19" s="249"/>
      <c r="L19" s="65"/>
      <c r="M19" s="66"/>
      <c r="N19" s="94"/>
      <c r="O19" s="352"/>
      <c r="P19" s="357"/>
      <c r="Q19" s="118"/>
      <c r="R19" s="405">
        <v>414</v>
      </c>
      <c r="S19" s="211"/>
      <c r="T19" s="211"/>
      <c r="W19" s="869"/>
      <c r="X19" s="876"/>
    </row>
    <row r="20" spans="1:26" s="14" customFormat="1">
      <c r="A20" s="11"/>
      <c r="B20" s="19" t="s">
        <v>36</v>
      </c>
      <c r="C20" s="19"/>
      <c r="D20" s="19"/>
      <c r="E20" s="21">
        <v>18</v>
      </c>
      <c r="F20" s="94">
        <f t="shared" si="2"/>
        <v>7363</v>
      </c>
      <c r="G20" s="494">
        <v>7363</v>
      </c>
      <c r="H20" s="64"/>
      <c r="I20" s="65"/>
      <c r="J20" s="249"/>
      <c r="K20" s="249"/>
      <c r="L20" s="65"/>
      <c r="M20" s="66"/>
      <c r="N20" s="94"/>
      <c r="O20" s="352"/>
      <c r="P20" s="357"/>
      <c r="Q20" s="118"/>
      <c r="R20" s="405">
        <v>7870.3734999999997</v>
      </c>
      <c r="S20" s="211"/>
      <c r="T20" s="211"/>
      <c r="W20" s="869"/>
      <c r="X20" s="876"/>
    </row>
    <row r="21" spans="1:26" s="537" customFormat="1">
      <c r="A21" s="525"/>
      <c r="B21" s="526" t="s">
        <v>158</v>
      </c>
      <c r="C21" s="526"/>
      <c r="D21" s="526"/>
      <c r="E21" s="527">
        <v>19</v>
      </c>
      <c r="F21" s="528">
        <f t="shared" si="2"/>
        <v>90633</v>
      </c>
      <c r="G21" s="540">
        <v>90633</v>
      </c>
      <c r="H21" s="541"/>
      <c r="I21" s="542"/>
      <c r="J21" s="543"/>
      <c r="K21" s="543"/>
      <c r="L21" s="542"/>
      <c r="M21" s="544"/>
      <c r="N21" s="528"/>
      <c r="O21" s="534"/>
      <c r="P21" s="545"/>
      <c r="Q21" s="536"/>
      <c r="R21" s="405">
        <v>91631.053329999995</v>
      </c>
      <c r="S21" s="211"/>
      <c r="T21" s="211"/>
      <c r="W21" s="869"/>
      <c r="X21" s="876"/>
    </row>
    <row r="22" spans="1:26" s="14" customFormat="1">
      <c r="A22" s="11"/>
      <c r="B22" s="19" t="s">
        <v>40</v>
      </c>
      <c r="C22" s="19"/>
      <c r="D22" s="19"/>
      <c r="E22" s="21">
        <v>20</v>
      </c>
      <c r="F22" s="94">
        <f t="shared" si="2"/>
        <v>4388</v>
      </c>
      <c r="G22" s="494">
        <v>4388</v>
      </c>
      <c r="H22" s="64"/>
      <c r="I22" s="70"/>
      <c r="J22" s="249"/>
      <c r="K22" s="249"/>
      <c r="L22" s="65"/>
      <c r="M22" s="66"/>
      <c r="N22" s="94"/>
      <c r="O22" s="352"/>
      <c r="P22" s="357"/>
      <c r="Q22" s="118"/>
      <c r="R22" s="405">
        <v>5852.1647199999998</v>
      </c>
      <c r="S22" s="211"/>
      <c r="T22" s="211"/>
      <c r="W22" s="869"/>
      <c r="X22" s="876"/>
    </row>
    <row r="23" spans="1:26" s="14" customFormat="1">
      <c r="A23" s="11"/>
      <c r="B23" s="19" t="s">
        <v>42</v>
      </c>
      <c r="C23" s="19"/>
      <c r="D23" s="19"/>
      <c r="E23" s="21">
        <v>21</v>
      </c>
      <c r="F23" s="94">
        <f t="shared" si="2"/>
        <v>0</v>
      </c>
      <c r="G23" s="494">
        <v>0</v>
      </c>
      <c r="H23" s="64"/>
      <c r="I23" s="70"/>
      <c r="J23" s="249"/>
      <c r="K23" s="249"/>
      <c r="L23" s="65"/>
      <c r="M23" s="66"/>
      <c r="N23" s="94"/>
      <c r="O23" s="352"/>
      <c r="P23" s="357"/>
      <c r="Q23" s="118"/>
      <c r="R23" s="405">
        <v>5050.7133200000007</v>
      </c>
      <c r="S23" s="211"/>
      <c r="T23" s="211"/>
      <c r="W23" s="869"/>
      <c r="X23" s="876"/>
    </row>
    <row r="24" spans="1:26" s="14" customFormat="1">
      <c r="A24" s="11"/>
      <c r="B24" s="19" t="s">
        <v>43</v>
      </c>
      <c r="C24" s="19"/>
      <c r="D24" s="19"/>
      <c r="E24" s="21">
        <v>22</v>
      </c>
      <c r="F24" s="94">
        <f t="shared" si="2"/>
        <v>60895</v>
      </c>
      <c r="G24" s="494">
        <v>60662</v>
      </c>
      <c r="H24" s="64"/>
      <c r="I24" s="70">
        <v>233</v>
      </c>
      <c r="J24" s="249"/>
      <c r="K24" s="249"/>
      <c r="L24" s="65"/>
      <c r="M24" s="66"/>
      <c r="N24" s="94"/>
      <c r="O24" s="352"/>
      <c r="P24" s="357"/>
      <c r="Q24" s="118"/>
      <c r="R24" s="405">
        <v>65652.846319999997</v>
      </c>
      <c r="S24" s="211"/>
      <c r="T24" s="211"/>
      <c r="W24" s="869"/>
      <c r="X24" s="876"/>
    </row>
    <row r="25" spans="1:26" s="537" customFormat="1">
      <c r="A25" s="525"/>
      <c r="B25" s="526" t="s">
        <v>161</v>
      </c>
      <c r="C25" s="526"/>
      <c r="D25" s="526"/>
      <c r="E25" s="527">
        <v>23</v>
      </c>
      <c r="F25" s="528">
        <f t="shared" si="2"/>
        <v>6248</v>
      </c>
      <c r="G25" s="540">
        <v>5548</v>
      </c>
      <c r="H25" s="541"/>
      <c r="I25" s="70">
        <v>700</v>
      </c>
      <c r="J25" s="543"/>
      <c r="K25" s="543"/>
      <c r="L25" s="542"/>
      <c r="M25" s="544"/>
      <c r="N25" s="528"/>
      <c r="O25" s="534"/>
      <c r="P25" s="545"/>
      <c r="Q25" s="536"/>
      <c r="R25" s="405">
        <v>4044.53008</v>
      </c>
      <c r="S25" s="211"/>
      <c r="T25" s="211"/>
      <c r="W25" s="869"/>
      <c r="X25" s="876"/>
    </row>
    <row r="26" spans="1:26" s="14" customFormat="1">
      <c r="A26" s="11"/>
      <c r="B26" s="19" t="s">
        <v>45</v>
      </c>
      <c r="C26" s="19"/>
      <c r="D26" s="19"/>
      <c r="E26" s="21">
        <v>24</v>
      </c>
      <c r="F26" s="94">
        <f t="shared" si="2"/>
        <v>7551</v>
      </c>
      <c r="G26" s="494">
        <v>7506</v>
      </c>
      <c r="H26" s="64"/>
      <c r="I26" s="65">
        <v>45</v>
      </c>
      <c r="J26" s="249"/>
      <c r="K26" s="249"/>
      <c r="L26" s="65"/>
      <c r="M26" s="66"/>
      <c r="N26" s="94"/>
      <c r="O26" s="352"/>
      <c r="P26" s="357"/>
      <c r="Q26" s="118"/>
      <c r="R26" s="405">
        <v>9022.8396099999991</v>
      </c>
      <c r="S26" s="211"/>
      <c r="T26" s="211"/>
      <c r="W26" s="869"/>
      <c r="X26" s="876"/>
    </row>
    <row r="27" spans="1:26" s="14" customFormat="1" ht="14" thickBot="1">
      <c r="A27" s="11"/>
      <c r="B27" s="18" t="s">
        <v>47</v>
      </c>
      <c r="C27" s="18"/>
      <c r="D27" s="18"/>
      <c r="E27" s="17">
        <v>25</v>
      </c>
      <c r="F27" s="94">
        <f t="shared" si="2"/>
        <v>4950</v>
      </c>
      <c r="G27" s="494">
        <v>4950</v>
      </c>
      <c r="H27" s="64"/>
      <c r="I27" s="65"/>
      <c r="J27" s="249"/>
      <c r="K27" s="249"/>
      <c r="L27" s="65"/>
      <c r="M27" s="66"/>
      <c r="N27" s="94"/>
      <c r="O27" s="352"/>
      <c r="P27" s="357"/>
      <c r="Q27" s="266"/>
      <c r="R27" s="405">
        <v>4518.8566600000004</v>
      </c>
      <c r="S27" s="211"/>
      <c r="T27" s="211"/>
      <c r="W27" s="869"/>
      <c r="X27" s="876"/>
    </row>
    <row r="28" spans="1:26" ht="14" thickBot="1">
      <c r="A28" s="22" t="s">
        <v>49</v>
      </c>
      <c r="B28" s="23"/>
      <c r="C28" s="23"/>
      <c r="D28" s="23"/>
      <c r="E28" s="10">
        <v>26</v>
      </c>
      <c r="F28" s="157">
        <f>SUM(F29:F45)</f>
        <v>737873</v>
      </c>
      <c r="G28" s="495">
        <f t="shared" ref="G28:M28" si="3">SUM(G29:G45)</f>
        <v>687342</v>
      </c>
      <c r="H28" s="99">
        <f t="shared" si="3"/>
        <v>40000</v>
      </c>
      <c r="I28" s="52">
        <f t="shared" si="3"/>
        <v>2071</v>
      </c>
      <c r="J28" s="246">
        <f t="shared" si="3"/>
        <v>0</v>
      </c>
      <c r="K28" s="246">
        <f t="shared" si="3"/>
        <v>0</v>
      </c>
      <c r="L28" s="52">
        <f t="shared" si="3"/>
        <v>4360</v>
      </c>
      <c r="M28" s="51">
        <f t="shared" si="3"/>
        <v>4100</v>
      </c>
      <c r="N28" s="157">
        <f>SUM(N29:N45)</f>
        <v>0</v>
      </c>
      <c r="O28" s="404">
        <f>SUM(O29:O45)</f>
        <v>0</v>
      </c>
      <c r="P28" s="346">
        <f>IF(F28=0,0,O28/F28)</f>
        <v>0</v>
      </c>
      <c r="Q28" s="53">
        <f>SUM(Q29:Q45)</f>
        <v>0</v>
      </c>
      <c r="R28" s="1077">
        <v>726880.06802999997</v>
      </c>
      <c r="U28" s="415"/>
      <c r="W28" s="869"/>
      <c r="X28" s="876"/>
    </row>
    <row r="29" spans="1:26" s="14" customFormat="1">
      <c r="A29" s="11" t="s">
        <v>14</v>
      </c>
      <c r="B29" s="16" t="s">
        <v>50</v>
      </c>
      <c r="C29" s="16"/>
      <c r="D29" s="16"/>
      <c r="E29" s="17">
        <v>27</v>
      </c>
      <c r="F29" s="94">
        <f t="shared" si="2"/>
        <v>242230</v>
      </c>
      <c r="G29" s="505">
        <v>242230</v>
      </c>
      <c r="H29" s="87"/>
      <c r="I29" s="56"/>
      <c r="J29" s="247"/>
      <c r="K29" s="247"/>
      <c r="L29" s="56"/>
      <c r="M29" s="55"/>
      <c r="N29" s="158"/>
      <c r="O29" s="350"/>
      <c r="P29" s="357"/>
      <c r="Q29" s="265"/>
      <c r="R29" s="405">
        <v>215394</v>
      </c>
      <c r="S29" s="476"/>
      <c r="T29" s="476"/>
      <c r="W29" s="869"/>
      <c r="X29" s="876"/>
    </row>
    <row r="30" spans="1:26" s="14" customFormat="1">
      <c r="A30" s="11"/>
      <c r="B30" s="18" t="s">
        <v>28</v>
      </c>
      <c r="C30" s="18"/>
      <c r="D30" s="18"/>
      <c r="E30" s="17">
        <v>28</v>
      </c>
      <c r="F30" s="94">
        <f t="shared" si="2"/>
        <v>26370</v>
      </c>
      <c r="G30" s="431">
        <v>26370</v>
      </c>
      <c r="H30" s="100"/>
      <c r="I30" s="70"/>
      <c r="J30" s="250"/>
      <c r="K30" s="250"/>
      <c r="L30" s="70"/>
      <c r="M30" s="69"/>
      <c r="N30" s="405"/>
      <c r="O30" s="353"/>
      <c r="P30" s="357"/>
      <c r="Q30" s="265"/>
      <c r="R30" s="405">
        <v>22275</v>
      </c>
      <c r="S30" s="476"/>
      <c r="T30" s="476"/>
      <c r="W30" s="869"/>
      <c r="X30" s="876"/>
    </row>
    <row r="31" spans="1:26" s="14" customFormat="1">
      <c r="A31" s="11"/>
      <c r="B31" s="18" t="s">
        <v>30</v>
      </c>
      <c r="C31" s="18"/>
      <c r="D31" s="18"/>
      <c r="E31" s="17">
        <v>29</v>
      </c>
      <c r="F31" s="94">
        <f t="shared" si="2"/>
        <v>350</v>
      </c>
      <c r="G31" s="431">
        <v>350</v>
      </c>
      <c r="H31" s="100"/>
      <c r="I31" s="70"/>
      <c r="J31" s="250"/>
      <c r="K31" s="250"/>
      <c r="L31" s="70"/>
      <c r="M31" s="69"/>
      <c r="N31" s="405"/>
      <c r="O31" s="353"/>
      <c r="P31" s="357"/>
      <c r="Q31" s="265"/>
      <c r="R31" s="405">
        <v>386.50900000000001</v>
      </c>
      <c r="S31" s="476"/>
      <c r="T31" s="476"/>
      <c r="V31" s="873"/>
      <c r="W31" s="869"/>
      <c r="X31" s="876"/>
      <c r="Y31" s="874"/>
      <c r="Z31" s="874"/>
    </row>
    <row r="32" spans="1:26" s="14" customFormat="1">
      <c r="A32" s="11"/>
      <c r="B32" s="19" t="s">
        <v>32</v>
      </c>
      <c r="C32" s="20"/>
      <c r="D32" s="20"/>
      <c r="E32" s="21">
        <v>30</v>
      </c>
      <c r="F32" s="94">
        <f t="shared" si="2"/>
        <v>3046</v>
      </c>
      <c r="G32" s="431">
        <v>3046</v>
      </c>
      <c r="H32" s="100"/>
      <c r="I32" s="70"/>
      <c r="J32" s="250"/>
      <c r="K32" s="250"/>
      <c r="L32" s="70"/>
      <c r="M32" s="69"/>
      <c r="N32" s="405"/>
      <c r="O32" s="353"/>
      <c r="P32" s="357"/>
      <c r="Q32" s="265"/>
      <c r="R32" s="405">
        <v>1294</v>
      </c>
      <c r="S32" s="474"/>
      <c r="T32" s="474"/>
      <c r="V32" s="873"/>
      <c r="W32" s="869"/>
      <c r="X32" s="876"/>
      <c r="Y32" s="874"/>
      <c r="Z32" s="874"/>
    </row>
    <row r="33" spans="1:26" s="14" customFormat="1">
      <c r="A33" s="11"/>
      <c r="B33" s="19" t="s">
        <v>34</v>
      </c>
      <c r="C33" s="19"/>
      <c r="D33" s="19"/>
      <c r="E33" s="21">
        <v>31</v>
      </c>
      <c r="F33" s="94">
        <f t="shared" si="2"/>
        <v>0</v>
      </c>
      <c r="G33" s="431">
        <v>0</v>
      </c>
      <c r="H33" s="100"/>
      <c r="I33" s="70"/>
      <c r="J33" s="250"/>
      <c r="K33" s="250"/>
      <c r="L33" s="70"/>
      <c r="M33" s="69"/>
      <c r="N33" s="405"/>
      <c r="O33" s="353"/>
      <c r="P33" s="357"/>
      <c r="Q33" s="265"/>
      <c r="R33" s="405">
        <v>414</v>
      </c>
      <c r="S33" s="476"/>
      <c r="T33" s="476"/>
      <c r="V33" s="873"/>
      <c r="W33" s="869"/>
      <c r="X33" s="876"/>
      <c r="Y33" s="874"/>
      <c r="Z33" s="874"/>
    </row>
    <row r="34" spans="1:26" s="14" customFormat="1">
      <c r="A34" s="11"/>
      <c r="B34" s="19" t="s">
        <v>52</v>
      </c>
      <c r="C34" s="19"/>
      <c r="D34" s="19"/>
      <c r="E34" s="21">
        <v>32</v>
      </c>
      <c r="F34" s="94">
        <f t="shared" si="2"/>
        <v>0</v>
      </c>
      <c r="G34" s="431">
        <v>0</v>
      </c>
      <c r="H34" s="100"/>
      <c r="I34" s="70"/>
      <c r="J34" s="250"/>
      <c r="K34" s="250"/>
      <c r="L34" s="70"/>
      <c r="M34" s="69"/>
      <c r="N34" s="405"/>
      <c r="O34" s="353"/>
      <c r="P34" s="357"/>
      <c r="Q34" s="265"/>
      <c r="R34" s="405">
        <v>0</v>
      </c>
      <c r="S34" s="211"/>
      <c r="T34" s="211"/>
      <c r="V34" s="873"/>
      <c r="W34" s="870"/>
      <c r="X34" s="876"/>
      <c r="Y34" s="874"/>
      <c r="Z34" s="874"/>
    </row>
    <row r="35" spans="1:26" s="14" customFormat="1">
      <c r="A35" s="11"/>
      <c r="B35" s="19" t="s">
        <v>36</v>
      </c>
      <c r="C35" s="19"/>
      <c r="D35" s="19"/>
      <c r="E35" s="21">
        <v>33</v>
      </c>
      <c r="F35" s="94">
        <f t="shared" si="2"/>
        <v>7363</v>
      </c>
      <c r="G35" s="431">
        <v>7363</v>
      </c>
      <c r="H35" s="100"/>
      <c r="I35" s="70"/>
      <c r="J35" s="250"/>
      <c r="K35" s="250"/>
      <c r="L35" s="70"/>
      <c r="M35" s="69"/>
      <c r="N35" s="405"/>
      <c r="O35" s="353"/>
      <c r="P35" s="357"/>
      <c r="Q35" s="265"/>
      <c r="R35" s="405">
        <v>7870.3734999999997</v>
      </c>
      <c r="S35" s="211"/>
      <c r="T35" s="211"/>
      <c r="V35" s="873"/>
      <c r="W35" s="869"/>
      <c r="X35" s="876"/>
      <c r="Y35" s="874"/>
      <c r="Z35" s="874"/>
    </row>
    <row r="36" spans="1:26" s="537" customFormat="1">
      <c r="A36" s="525"/>
      <c r="B36" s="526" t="s">
        <v>158</v>
      </c>
      <c r="C36" s="526"/>
      <c r="D36" s="526"/>
      <c r="E36" s="527">
        <v>34</v>
      </c>
      <c r="F36" s="528">
        <f t="shared" si="2"/>
        <v>90633</v>
      </c>
      <c r="G36" s="540">
        <v>90633</v>
      </c>
      <c r="H36" s="530"/>
      <c r="I36" s="531"/>
      <c r="J36" s="532"/>
      <c r="K36" s="532"/>
      <c r="L36" s="531"/>
      <c r="M36" s="533"/>
      <c r="N36" s="529"/>
      <c r="O36" s="538"/>
      <c r="P36" s="545"/>
      <c r="Q36" s="547"/>
      <c r="R36" s="405">
        <v>91631.053329999995</v>
      </c>
      <c r="S36" s="211"/>
      <c r="T36" s="211"/>
      <c r="V36" s="873"/>
      <c r="W36" s="869"/>
      <c r="X36" s="876"/>
      <c r="Y36" s="874"/>
      <c r="Z36" s="874"/>
    </row>
    <row r="37" spans="1:26" s="14" customFormat="1">
      <c r="A37" s="11"/>
      <c r="B37" s="19" t="s">
        <v>54</v>
      </c>
      <c r="C37" s="19"/>
      <c r="D37" s="19"/>
      <c r="E37" s="21">
        <v>35</v>
      </c>
      <c r="F37" s="94">
        <f t="shared" si="2"/>
        <v>4388</v>
      </c>
      <c r="G37" s="431">
        <v>4388</v>
      </c>
      <c r="H37" s="100"/>
      <c r="I37" s="70"/>
      <c r="J37" s="250"/>
      <c r="K37" s="250"/>
      <c r="L37" s="70"/>
      <c r="M37" s="69"/>
      <c r="N37" s="405"/>
      <c r="O37" s="353"/>
      <c r="P37" s="357"/>
      <c r="Q37" s="265"/>
      <c r="R37" s="405">
        <v>5852.1647199999998</v>
      </c>
      <c r="S37" s="211"/>
      <c r="T37" s="211"/>
      <c r="V37" s="873"/>
      <c r="W37" s="869"/>
      <c r="X37" s="876"/>
      <c r="Y37" s="874"/>
      <c r="Z37" s="874"/>
    </row>
    <row r="38" spans="1:26" s="14" customFormat="1">
      <c r="A38" s="11"/>
      <c r="B38" s="19" t="s">
        <v>153</v>
      </c>
      <c r="C38" s="19"/>
      <c r="D38" s="19"/>
      <c r="E38" s="21">
        <v>36</v>
      </c>
      <c r="F38" s="94">
        <f t="shared" si="2"/>
        <v>63491</v>
      </c>
      <c r="G38" s="431">
        <v>63491</v>
      </c>
      <c r="H38" s="100"/>
      <c r="I38" s="70"/>
      <c r="J38" s="250"/>
      <c r="K38" s="250"/>
      <c r="L38" s="70"/>
      <c r="M38" s="69"/>
      <c r="N38" s="405"/>
      <c r="O38" s="353"/>
      <c r="P38" s="357"/>
      <c r="Q38" s="265"/>
      <c r="R38" s="405">
        <v>69956.54376</v>
      </c>
      <c r="S38" s="211"/>
      <c r="T38" s="211"/>
      <c r="V38" s="873"/>
      <c r="W38" s="869"/>
      <c r="X38" s="876"/>
      <c r="Y38" s="874"/>
      <c r="Z38" s="874"/>
    </row>
    <row r="39" spans="1:26" s="14" customFormat="1">
      <c r="A39" s="11"/>
      <c r="B39" s="19" t="s">
        <v>55</v>
      </c>
      <c r="C39" s="19"/>
      <c r="D39" s="19"/>
      <c r="E39" s="21">
        <v>37</v>
      </c>
      <c r="F39" s="94">
        <f t="shared" si="2"/>
        <v>0</v>
      </c>
      <c r="G39" s="431">
        <v>0</v>
      </c>
      <c r="H39" s="100"/>
      <c r="I39" s="70"/>
      <c r="J39" s="250"/>
      <c r="K39" s="250"/>
      <c r="L39" s="70"/>
      <c r="M39" s="69"/>
      <c r="N39" s="405"/>
      <c r="O39" s="353"/>
      <c r="P39" s="357"/>
      <c r="Q39" s="265"/>
      <c r="R39" s="405">
        <v>5050.7133200000007</v>
      </c>
      <c r="S39" s="211"/>
      <c r="T39" s="211"/>
      <c r="V39" s="873"/>
      <c r="W39" s="869"/>
      <c r="X39" s="876"/>
      <c r="Y39" s="874"/>
      <c r="Z39" s="874"/>
    </row>
    <row r="40" spans="1:26" s="14" customFormat="1">
      <c r="A40" s="11"/>
      <c r="B40" s="19" t="s">
        <v>56</v>
      </c>
      <c r="C40" s="19"/>
      <c r="D40" s="19"/>
      <c r="E40" s="21">
        <v>38</v>
      </c>
      <c r="F40" s="94">
        <f t="shared" si="2"/>
        <v>60895</v>
      </c>
      <c r="G40" s="431">
        <v>60662</v>
      </c>
      <c r="H40" s="100"/>
      <c r="I40" s="70">
        <v>233</v>
      </c>
      <c r="J40" s="250"/>
      <c r="K40" s="250"/>
      <c r="L40" s="70"/>
      <c r="M40" s="69"/>
      <c r="N40" s="405"/>
      <c r="O40" s="353"/>
      <c r="P40" s="357"/>
      <c r="Q40" s="265"/>
      <c r="R40" s="405">
        <v>65652.846319999997</v>
      </c>
      <c r="S40" s="211"/>
      <c r="T40" s="211"/>
      <c r="V40" s="873"/>
      <c r="W40" s="869"/>
      <c r="X40" s="876"/>
      <c r="Y40" s="874"/>
      <c r="Z40" s="874"/>
    </row>
    <row r="41" spans="1:26" s="537" customFormat="1">
      <c r="A41" s="525"/>
      <c r="B41" s="526" t="s">
        <v>161</v>
      </c>
      <c r="C41" s="526"/>
      <c r="D41" s="526"/>
      <c r="E41" s="527">
        <v>39</v>
      </c>
      <c r="F41" s="528">
        <f t="shared" si="2"/>
        <v>6248</v>
      </c>
      <c r="G41" s="540">
        <v>5548</v>
      </c>
      <c r="H41" s="530"/>
      <c r="I41" s="70">
        <v>700</v>
      </c>
      <c r="J41" s="532"/>
      <c r="K41" s="532"/>
      <c r="L41" s="531"/>
      <c r="M41" s="533"/>
      <c r="N41" s="529"/>
      <c r="O41" s="538"/>
      <c r="P41" s="548"/>
      <c r="Q41" s="547"/>
      <c r="R41" s="405">
        <v>4044.53008</v>
      </c>
      <c r="S41" s="211"/>
      <c r="T41" s="211"/>
      <c r="V41" s="873"/>
      <c r="W41" s="869"/>
      <c r="X41" s="876"/>
      <c r="Y41" s="874"/>
      <c r="Z41" s="874"/>
    </row>
    <row r="42" spans="1:26" s="14" customFormat="1">
      <c r="A42" s="11"/>
      <c r="B42" s="19" t="s">
        <v>57</v>
      </c>
      <c r="C42" s="19"/>
      <c r="D42" s="19"/>
      <c r="E42" s="21">
        <v>40</v>
      </c>
      <c r="F42" s="94">
        <f t="shared" si="2"/>
        <v>7551</v>
      </c>
      <c r="G42" s="431">
        <v>7506</v>
      </c>
      <c r="H42" s="100"/>
      <c r="I42" s="70">
        <v>45</v>
      </c>
      <c r="J42" s="250"/>
      <c r="K42" s="250"/>
      <c r="L42" s="70"/>
      <c r="M42" s="69"/>
      <c r="N42" s="405"/>
      <c r="O42" s="353"/>
      <c r="P42" s="358"/>
      <c r="Q42" s="265"/>
      <c r="R42" s="405">
        <v>9022.8396099999991</v>
      </c>
      <c r="S42" s="211"/>
      <c r="T42" s="211"/>
      <c r="V42" s="873"/>
      <c r="W42" s="869"/>
      <c r="X42" s="876"/>
      <c r="Y42" s="874"/>
      <c r="Z42" s="874"/>
    </row>
    <row r="43" spans="1:26" s="14" customFormat="1">
      <c r="A43" s="11"/>
      <c r="B43" s="19" t="s">
        <v>58</v>
      </c>
      <c r="C43" s="19"/>
      <c r="D43" s="19"/>
      <c r="E43" s="21">
        <v>41</v>
      </c>
      <c r="F43" s="94">
        <f t="shared" si="2"/>
        <v>171348</v>
      </c>
      <c r="G43" s="431">
        <v>170255</v>
      </c>
      <c r="H43" s="100"/>
      <c r="I43" s="70">
        <v>1093</v>
      </c>
      <c r="J43" s="250"/>
      <c r="K43" s="250"/>
      <c r="L43" s="70"/>
      <c r="M43" s="69"/>
      <c r="N43" s="405"/>
      <c r="O43" s="353"/>
      <c r="P43" s="358"/>
      <c r="Q43" s="522"/>
      <c r="R43" s="405">
        <v>170908.45888999998</v>
      </c>
      <c r="S43" s="211"/>
      <c r="T43" s="211"/>
      <c r="V43" s="15"/>
      <c r="W43" s="869"/>
      <c r="X43" s="876"/>
      <c r="Y43" s="15"/>
      <c r="Z43" s="15"/>
    </row>
    <row r="44" spans="1:26" s="14" customFormat="1">
      <c r="A44" s="11"/>
      <c r="B44" s="19" t="s">
        <v>59</v>
      </c>
      <c r="C44" s="19"/>
      <c r="D44" s="19"/>
      <c r="E44" s="21">
        <v>42</v>
      </c>
      <c r="F44" s="94">
        <f t="shared" si="2"/>
        <v>48460</v>
      </c>
      <c r="G44" s="509">
        <v>0</v>
      </c>
      <c r="H44" s="100">
        <v>40000</v>
      </c>
      <c r="I44" s="70"/>
      <c r="J44" s="250"/>
      <c r="K44" s="250"/>
      <c r="L44" s="70">
        <v>4360</v>
      </c>
      <c r="M44" s="69">
        <v>4100</v>
      </c>
      <c r="N44" s="405"/>
      <c r="O44" s="353"/>
      <c r="P44" s="358"/>
      <c r="Q44" s="265"/>
      <c r="R44" s="405">
        <v>51204.731469999999</v>
      </c>
      <c r="S44" s="211"/>
      <c r="T44" s="211"/>
      <c r="W44" s="869"/>
      <c r="X44" s="876"/>
    </row>
    <row r="45" spans="1:26" s="14" customFormat="1" ht="14" thickBot="1">
      <c r="A45" s="24"/>
      <c r="B45" s="25" t="s">
        <v>47</v>
      </c>
      <c r="C45" s="25"/>
      <c r="D45" s="25"/>
      <c r="E45" s="26">
        <v>43</v>
      </c>
      <c r="F45" s="160">
        <f t="shared" si="2"/>
        <v>5500</v>
      </c>
      <c r="G45" s="432">
        <v>5500</v>
      </c>
      <c r="H45" s="134"/>
      <c r="I45" s="74"/>
      <c r="J45" s="251"/>
      <c r="K45" s="251"/>
      <c r="L45" s="74"/>
      <c r="M45" s="73"/>
      <c r="N45" s="160"/>
      <c r="O45" s="354"/>
      <c r="P45" s="359"/>
      <c r="Q45" s="266"/>
      <c r="R45" s="160">
        <v>5922.3040300000002</v>
      </c>
      <c r="S45" s="211"/>
      <c r="T45" s="211"/>
      <c r="W45" s="869"/>
      <c r="X45" s="876"/>
    </row>
    <row r="46" spans="1:26" s="14" customFormat="1" ht="14" hidden="1" thickBot="1">
      <c r="A46" s="27" t="s">
        <v>60</v>
      </c>
      <c r="B46" s="28"/>
      <c r="C46" s="28"/>
      <c r="D46" s="28"/>
      <c r="E46" s="17">
        <v>44</v>
      </c>
      <c r="F46" s="161">
        <f>F29+F34+F38+F43+F44+F45-F4-F27</f>
        <v>6900</v>
      </c>
      <c r="G46" s="510">
        <f>G29+G34+G38+G43+G45-G4-G27</f>
        <v>6900</v>
      </c>
      <c r="H46" s="77">
        <f t="shared" ref="H46:O46" si="4">H29+H34+H38+H43+H44+H45-H4-H27</f>
        <v>0</v>
      </c>
      <c r="I46" s="77">
        <f t="shared" si="4"/>
        <v>0</v>
      </c>
      <c r="J46" s="77">
        <f t="shared" si="4"/>
        <v>0</v>
      </c>
      <c r="K46" s="77"/>
      <c r="L46" s="77">
        <f t="shared" si="4"/>
        <v>0</v>
      </c>
      <c r="M46" s="77">
        <f t="shared" si="4"/>
        <v>0</v>
      </c>
      <c r="N46" s="161">
        <f>N29+N34+N38+N43+N44+N45+-N4-N27</f>
        <v>0</v>
      </c>
      <c r="O46" s="355">
        <f t="shared" si="4"/>
        <v>0</v>
      </c>
      <c r="P46" s="360"/>
      <c r="Q46" s="398">
        <f>Q29+Q34+Q38+Q43+Q44+Q45-Q4-Q27</f>
        <v>0</v>
      </c>
      <c r="R46" s="267">
        <f>R29+R34+R38+R43+R44+R45-R4-R27</f>
        <v>13979.240410000075</v>
      </c>
      <c r="S46" s="211"/>
      <c r="T46" s="211"/>
      <c r="X46" s="876" t="e">
        <f>W46/$X$4</f>
        <v>#DIV/0!</v>
      </c>
    </row>
    <row r="47" spans="1:26" ht="14" thickBot="1">
      <c r="A47" s="22" t="s">
        <v>61</v>
      </c>
      <c r="B47" s="23"/>
      <c r="C47" s="23"/>
      <c r="D47" s="23"/>
      <c r="E47" s="10">
        <v>45</v>
      </c>
      <c r="F47" s="157">
        <f>F28-F3</f>
        <v>6900</v>
      </c>
      <c r="G47" s="495">
        <f t="shared" ref="G47:O47" si="5">G28-G3</f>
        <v>6900</v>
      </c>
      <c r="H47" s="99">
        <f t="shared" si="5"/>
        <v>0</v>
      </c>
      <c r="I47" s="52">
        <f t="shared" si="5"/>
        <v>0</v>
      </c>
      <c r="J47" s="246">
        <f t="shared" si="5"/>
        <v>0</v>
      </c>
      <c r="K47" s="246">
        <f t="shared" si="5"/>
        <v>0</v>
      </c>
      <c r="L47" s="52">
        <f t="shared" si="5"/>
        <v>0</v>
      </c>
      <c r="M47" s="51">
        <f t="shared" si="5"/>
        <v>0</v>
      </c>
      <c r="N47" s="157">
        <f>N28-N3</f>
        <v>0</v>
      </c>
      <c r="O47" s="404">
        <f t="shared" si="5"/>
        <v>0</v>
      </c>
      <c r="P47" s="346"/>
      <c r="Q47" s="53">
        <f>Q28-Q3</f>
        <v>0</v>
      </c>
      <c r="R47" s="1077">
        <f>R28-R3</f>
        <v>13979.240409999853</v>
      </c>
      <c r="T47" s="47"/>
    </row>
    <row r="48" spans="1:26">
      <c r="A48" s="1004" t="s">
        <v>215</v>
      </c>
      <c r="B48" s="29"/>
      <c r="C48" s="29"/>
      <c r="D48" s="1295"/>
      <c r="E48" s="1296" t="s">
        <v>207</v>
      </c>
      <c r="F48" s="1297"/>
      <c r="G48" s="1297"/>
      <c r="H48" s="1298">
        <v>72602.44789000001</v>
      </c>
      <c r="I48" s="1298">
        <v>2731.48767</v>
      </c>
      <c r="J48" s="1298">
        <v>24094.173999999999</v>
      </c>
      <c r="K48" s="1298">
        <v>12914.8457</v>
      </c>
      <c r="L48" s="1298">
        <v>5101.7160500000009</v>
      </c>
      <c r="M48" s="1298">
        <v>4338.0265999999992</v>
      </c>
    </row>
    <row r="49" spans="1:20" s="29" customFormat="1" ht="11">
      <c r="E49" s="30"/>
      <c r="G49" s="34"/>
      <c r="H49" s="34"/>
      <c r="I49" s="34"/>
      <c r="J49" s="1329"/>
      <c r="K49" s="1329"/>
      <c r="L49" s="1329"/>
      <c r="M49" s="1329"/>
      <c r="N49" s="199"/>
      <c r="O49" s="737"/>
      <c r="P49" s="447"/>
      <c r="Q49" s="447"/>
      <c r="R49" s="447"/>
      <c r="S49" s="211"/>
      <c r="T49" s="211"/>
    </row>
    <row r="50" spans="1:20" s="34" customFormat="1" ht="11">
      <c r="A50" s="31"/>
      <c r="B50" s="31"/>
      <c r="C50" s="31"/>
      <c r="D50" s="31"/>
      <c r="E50" s="33"/>
      <c r="F50" s="29"/>
      <c r="P50" s="212"/>
      <c r="S50" s="214"/>
      <c r="T50" s="214"/>
    </row>
    <row r="51" spans="1:20" s="34" customFormat="1" ht="11">
      <c r="A51" s="31"/>
      <c r="B51" s="31"/>
      <c r="C51" s="31"/>
      <c r="D51" s="31"/>
      <c r="E51" s="33"/>
      <c r="F51" s="29"/>
      <c r="P51" s="212"/>
      <c r="S51" s="214"/>
      <c r="T51" s="214"/>
    </row>
  </sheetData>
  <mergeCells count="4">
    <mergeCell ref="J49:M49"/>
    <mergeCell ref="A1:D1"/>
    <mergeCell ref="H1:M1"/>
    <mergeCell ref="C2:D2"/>
  </mergeCells>
  <phoneticPr fontId="0" type="noConversion"/>
  <printOptions horizontalCentered="1" verticalCentered="1"/>
  <pageMargins left="0.43307086614173229" right="0.27559055118110237" top="0.43307086614173229" bottom="0.35433070866141736" header="0.19685039370078741" footer="0.27559055118110237"/>
  <pageSetup paperSize="9" scale="94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54"/>
  <sheetViews>
    <sheetView showGridLines="0" workbookViewId="0">
      <pane ySplit="3" topLeftCell="A4" activePane="bottomLeft" state="frozen"/>
      <selection activeCell="Y52" sqref="Y52"/>
      <selection pane="bottomLeft" activeCell="W35" sqref="W35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6" width="10.140625" style="29" bestFit="1" customWidth="1"/>
    <col min="7" max="7" width="9.5703125" style="34" bestFit="1" customWidth="1"/>
    <col min="8" max="8" width="8" style="34" customWidth="1"/>
    <col min="9" max="9" width="7.5703125" style="34" customWidth="1"/>
    <col min="10" max="11" width="6.5703125" style="34" customWidth="1"/>
    <col min="12" max="12" width="8" style="34" customWidth="1"/>
    <col min="13" max="13" width="8.85546875" style="34" customWidth="1"/>
    <col min="14" max="14" width="10.140625" style="34" hidden="1" customWidth="1"/>
    <col min="15" max="15" width="11.28515625" style="34" hidden="1" customWidth="1"/>
    <col min="16" max="16" width="8.28515625" style="334" hidden="1" customWidth="1"/>
    <col min="17" max="17" width="11.28515625" style="335" hidden="1" customWidth="1"/>
    <col min="18" max="18" width="9.85546875" style="860" customWidth="1" collapsed="1"/>
    <col min="19" max="19" width="7.42578125" style="695" customWidth="1"/>
    <col min="20" max="20" width="5.5703125" style="695" customWidth="1"/>
    <col min="21" max="21" width="8.7109375" style="210"/>
    <col min="22" max="22" width="11.7109375" style="210" bestFit="1" customWidth="1"/>
    <col min="23" max="25" width="8.7109375" style="210"/>
  </cols>
  <sheetData>
    <row r="1" spans="1:25" ht="15.75" customHeight="1">
      <c r="A1" s="1319" t="s">
        <v>200</v>
      </c>
      <c r="B1" s="1320"/>
      <c r="C1" s="1320"/>
      <c r="D1" s="1321"/>
      <c r="E1" s="1"/>
      <c r="F1" s="472" t="s">
        <v>0</v>
      </c>
      <c r="G1" s="503" t="s">
        <v>2</v>
      </c>
      <c r="H1" s="1323" t="s">
        <v>3</v>
      </c>
      <c r="I1" s="1323"/>
      <c r="J1" s="1323"/>
      <c r="K1" s="1323"/>
      <c r="L1" s="1323"/>
      <c r="M1" s="1324"/>
      <c r="N1" s="141" t="s">
        <v>1</v>
      </c>
      <c r="O1" s="467" t="s">
        <v>4</v>
      </c>
      <c r="P1" s="42" t="s">
        <v>132</v>
      </c>
      <c r="Q1" s="42" t="s">
        <v>133</v>
      </c>
      <c r="R1" s="42" t="s">
        <v>4</v>
      </c>
      <c r="S1" s="1078"/>
      <c r="T1" s="1046"/>
      <c r="V1" s="1015"/>
    </row>
    <row r="2" spans="1:25" s="7" customFormat="1" ht="14" thickBot="1">
      <c r="A2" s="240" t="s">
        <v>122</v>
      </c>
      <c r="B2" s="4"/>
      <c r="C2" s="1325" t="s">
        <v>72</v>
      </c>
      <c r="D2" s="1326"/>
      <c r="E2" s="5" t="s">
        <v>5</v>
      </c>
      <c r="F2" s="473">
        <v>2014</v>
      </c>
      <c r="G2" s="504" t="s">
        <v>8</v>
      </c>
      <c r="H2" s="44" t="s">
        <v>9</v>
      </c>
      <c r="I2" s="45" t="s">
        <v>10</v>
      </c>
      <c r="J2" s="245" t="s">
        <v>11</v>
      </c>
      <c r="K2" s="245" t="s">
        <v>204</v>
      </c>
      <c r="L2" s="207" t="s">
        <v>121</v>
      </c>
      <c r="M2" s="43" t="s">
        <v>12</v>
      </c>
      <c r="N2" s="473" t="s">
        <v>7</v>
      </c>
      <c r="O2" s="468">
        <v>2011</v>
      </c>
      <c r="P2" s="46"/>
      <c r="Q2" s="46"/>
      <c r="R2" s="46">
        <v>2013</v>
      </c>
      <c r="S2" s="1078"/>
      <c r="T2" s="1046"/>
      <c r="U2" s="1016"/>
      <c r="V2" s="1016"/>
      <c r="W2" s="1016"/>
      <c r="X2" s="1016"/>
      <c r="Y2" s="1016"/>
    </row>
    <row r="3" spans="1:25" ht="14" thickBot="1">
      <c r="A3" s="8" t="s">
        <v>13</v>
      </c>
      <c r="B3" s="9"/>
      <c r="C3" s="9"/>
      <c r="D3" s="9"/>
      <c r="E3" s="10">
        <v>1</v>
      </c>
      <c r="F3" s="157">
        <f>SUM(F5:F27)</f>
        <v>586656</v>
      </c>
      <c r="G3" s="196">
        <f t="shared" ref="G3:O3" si="0">SUM(G5:G27)</f>
        <v>551517</v>
      </c>
      <c r="H3" s="99">
        <f t="shared" si="0"/>
        <v>8667</v>
      </c>
      <c r="I3" s="52">
        <f t="shared" si="0"/>
        <v>2730</v>
      </c>
      <c r="J3" s="246">
        <f t="shared" si="0"/>
        <v>3275</v>
      </c>
      <c r="K3" s="246">
        <f>SUM(K5:K27)</f>
        <v>0</v>
      </c>
      <c r="L3" s="52">
        <f t="shared" si="0"/>
        <v>6916</v>
      </c>
      <c r="M3" s="51">
        <f t="shared" si="0"/>
        <v>13551</v>
      </c>
      <c r="N3" s="157">
        <f>SUM(N5:N27)</f>
        <v>0</v>
      </c>
      <c r="O3" s="404">
        <f t="shared" si="0"/>
        <v>0</v>
      </c>
      <c r="P3" s="346">
        <f>IF(F3=0,0,O3/F3)</f>
        <v>0</v>
      </c>
      <c r="Q3" s="53">
        <f>SUM(Q5:Q27)</f>
        <v>0</v>
      </c>
      <c r="R3" s="1077">
        <f>SUM(R5:R27)</f>
        <v>579033.68070000014</v>
      </c>
    </row>
    <row r="4" spans="1:25" s="14" customFormat="1">
      <c r="A4" s="11" t="s">
        <v>14</v>
      </c>
      <c r="B4" s="12" t="s">
        <v>15</v>
      </c>
      <c r="C4" s="12"/>
      <c r="D4" s="12"/>
      <c r="E4" s="13">
        <v>2</v>
      </c>
      <c r="F4" s="158">
        <f t="shared" ref="F4:O4" si="1">SUM(F5:F15)</f>
        <v>392306</v>
      </c>
      <c r="G4" s="197">
        <f t="shared" si="1"/>
        <v>358813</v>
      </c>
      <c r="H4" s="102">
        <f t="shared" si="1"/>
        <v>8667</v>
      </c>
      <c r="I4" s="49">
        <f t="shared" si="1"/>
        <v>1084</v>
      </c>
      <c r="J4" s="258">
        <f t="shared" si="1"/>
        <v>3275</v>
      </c>
      <c r="K4" s="258">
        <f>SUM(K5:K15)</f>
        <v>0</v>
      </c>
      <c r="L4" s="49">
        <f t="shared" si="1"/>
        <v>6916</v>
      </c>
      <c r="M4" s="102">
        <f t="shared" si="1"/>
        <v>13551</v>
      </c>
      <c r="N4" s="158">
        <f>SUM(N5:N15)</f>
        <v>0</v>
      </c>
      <c r="O4" s="350">
        <f t="shared" si="1"/>
        <v>0</v>
      </c>
      <c r="P4" s="343">
        <f>IF(F4=0,0,O4/F4)</f>
        <v>0</v>
      </c>
      <c r="Q4" s="103">
        <f>SUM(Q5:Q15)</f>
        <v>0</v>
      </c>
      <c r="R4" s="57">
        <f>SUM(R5:R15)</f>
        <v>379313.64518000011</v>
      </c>
      <c r="S4" s="476"/>
      <c r="T4" s="476"/>
      <c r="U4" s="1010"/>
      <c r="V4" s="1010"/>
      <c r="W4" s="1010"/>
      <c r="X4" s="1010"/>
      <c r="Y4" s="1010"/>
    </row>
    <row r="5" spans="1:25" s="40" customFormat="1">
      <c r="A5" s="36"/>
      <c r="B5" s="37"/>
      <c r="C5" s="37" t="s">
        <v>16</v>
      </c>
      <c r="D5" s="38" t="s">
        <v>17</v>
      </c>
      <c r="E5" s="39">
        <v>3</v>
      </c>
      <c r="F5" s="62">
        <f>SUM(G5:M5)</f>
        <v>202810</v>
      </c>
      <c r="G5" s="496">
        <v>202230</v>
      </c>
      <c r="H5" s="497">
        <v>0</v>
      </c>
      <c r="I5" s="498">
        <v>580</v>
      </c>
      <c r="J5" s="499"/>
      <c r="K5" s="499"/>
      <c r="L5" s="498"/>
      <c r="M5" s="500"/>
      <c r="N5" s="62"/>
      <c r="O5" s="523"/>
      <c r="P5" s="524"/>
      <c r="Q5" s="723"/>
      <c r="R5" s="1079">
        <v>201304.73258000001</v>
      </c>
      <c r="S5" s="1017"/>
      <c r="T5" s="1017"/>
      <c r="U5" s="847"/>
      <c r="V5" s="1018"/>
      <c r="W5" s="1019"/>
      <c r="X5" s="847"/>
      <c r="Y5" s="847"/>
    </row>
    <row r="6" spans="1:25" s="40" customFormat="1">
      <c r="A6" s="36"/>
      <c r="B6" s="37"/>
      <c r="C6" s="37"/>
      <c r="D6" s="38" t="s">
        <v>18</v>
      </c>
      <c r="E6" s="39">
        <v>4</v>
      </c>
      <c r="F6" s="62">
        <f t="shared" ref="F6:F45" si="2">SUM(G6:M6)</f>
        <v>11383</v>
      </c>
      <c r="G6" s="496">
        <v>8925</v>
      </c>
      <c r="H6" s="497">
        <v>0</v>
      </c>
      <c r="I6" s="498">
        <v>50</v>
      </c>
      <c r="J6" s="499">
        <v>2408</v>
      </c>
      <c r="K6" s="499"/>
      <c r="L6" s="498"/>
      <c r="M6" s="500"/>
      <c r="N6" s="62"/>
      <c r="O6" s="523"/>
      <c r="P6" s="524"/>
      <c r="Q6" s="723"/>
      <c r="R6" s="1079">
        <v>8814.875</v>
      </c>
      <c r="S6" s="1017"/>
      <c r="T6" s="1017"/>
      <c r="U6" s="847"/>
      <c r="V6" s="1018"/>
      <c r="W6" s="1019"/>
      <c r="X6" s="847"/>
      <c r="Y6" s="847"/>
    </row>
    <row r="7" spans="1:25" s="40" customFormat="1">
      <c r="A7" s="36"/>
      <c r="B7" s="37"/>
      <c r="C7" s="37"/>
      <c r="D7" s="38" t="s">
        <v>19</v>
      </c>
      <c r="E7" s="39">
        <v>5</v>
      </c>
      <c r="F7" s="62">
        <f t="shared" si="2"/>
        <v>71882</v>
      </c>
      <c r="G7" s="496">
        <v>70812</v>
      </c>
      <c r="H7" s="497">
        <v>0</v>
      </c>
      <c r="I7" s="498">
        <v>203</v>
      </c>
      <c r="J7" s="499">
        <v>867</v>
      </c>
      <c r="K7" s="499"/>
      <c r="L7" s="498"/>
      <c r="M7" s="500"/>
      <c r="N7" s="62"/>
      <c r="O7" s="523"/>
      <c r="P7" s="524"/>
      <c r="Q7" s="723"/>
      <c r="R7" s="1079">
        <v>69717.369890000002</v>
      </c>
      <c r="S7" s="1017"/>
      <c r="T7" s="1017"/>
      <c r="U7" s="847"/>
      <c r="V7" s="1018"/>
      <c r="W7" s="1019"/>
      <c r="X7" s="847"/>
      <c r="Y7" s="847"/>
    </row>
    <row r="8" spans="1:25" s="40" customFormat="1">
      <c r="A8" s="36"/>
      <c r="B8" s="37"/>
      <c r="C8" s="37"/>
      <c r="D8" s="38" t="s">
        <v>20</v>
      </c>
      <c r="E8" s="39">
        <v>6</v>
      </c>
      <c r="F8" s="62">
        <f t="shared" si="2"/>
        <v>11468</v>
      </c>
      <c r="G8" s="496">
        <v>8500</v>
      </c>
      <c r="H8" s="497">
        <v>2968</v>
      </c>
      <c r="I8" s="498"/>
      <c r="J8" s="499"/>
      <c r="K8" s="499"/>
      <c r="L8" s="498"/>
      <c r="M8" s="500"/>
      <c r="N8" s="62"/>
      <c r="O8" s="523"/>
      <c r="P8" s="524"/>
      <c r="Q8" s="500"/>
      <c r="R8" s="1079">
        <v>7453.5734699999994</v>
      </c>
      <c r="S8" s="1017"/>
      <c r="T8" s="1017"/>
      <c r="U8" s="847"/>
      <c r="V8" s="1018"/>
      <c r="W8" s="1019"/>
      <c r="X8" s="847"/>
      <c r="Y8" s="847"/>
    </row>
    <row r="9" spans="1:25" s="40" customFormat="1">
      <c r="A9" s="36"/>
      <c r="B9" s="37"/>
      <c r="C9" s="37"/>
      <c r="D9" s="38" t="s">
        <v>21</v>
      </c>
      <c r="E9" s="39">
        <v>7</v>
      </c>
      <c r="F9" s="62">
        <f t="shared" si="2"/>
        <v>4094</v>
      </c>
      <c r="G9" s="496">
        <v>3352</v>
      </c>
      <c r="H9" s="497">
        <v>742</v>
      </c>
      <c r="I9" s="498"/>
      <c r="J9" s="499"/>
      <c r="K9" s="499"/>
      <c r="L9" s="498"/>
      <c r="M9" s="500"/>
      <c r="N9" s="62"/>
      <c r="O9" s="523"/>
      <c r="P9" s="524"/>
      <c r="Q9" s="500"/>
      <c r="R9" s="1079">
        <v>2146.1652000000004</v>
      </c>
      <c r="S9" s="1017"/>
      <c r="T9" s="1017"/>
      <c r="U9" s="847"/>
      <c r="V9" s="1018"/>
      <c r="W9" s="1019"/>
      <c r="X9" s="847"/>
      <c r="Y9" s="847"/>
    </row>
    <row r="10" spans="1:25" s="40" customFormat="1">
      <c r="A10" s="36"/>
      <c r="B10" s="37"/>
      <c r="C10" s="37"/>
      <c r="D10" s="38" t="s">
        <v>22</v>
      </c>
      <c r="E10" s="39">
        <v>8</v>
      </c>
      <c r="F10" s="62">
        <f t="shared" si="2"/>
        <v>13618</v>
      </c>
      <c r="G10" s="496">
        <v>13187</v>
      </c>
      <c r="H10" s="497">
        <v>401</v>
      </c>
      <c r="I10" s="498">
        <v>30</v>
      </c>
      <c r="J10" s="499"/>
      <c r="K10" s="499"/>
      <c r="L10" s="498"/>
      <c r="M10" s="500"/>
      <c r="N10" s="62"/>
      <c r="O10" s="523"/>
      <c r="P10" s="524"/>
      <c r="Q10" s="500"/>
      <c r="R10" s="1079">
        <v>13237.98408</v>
      </c>
      <c r="S10" s="1017"/>
      <c r="T10" s="1017"/>
      <c r="U10" s="847"/>
      <c r="V10" s="1018"/>
      <c r="W10" s="1019"/>
      <c r="X10" s="847"/>
      <c r="Y10" s="847"/>
    </row>
    <row r="11" spans="1:25" s="40" customFormat="1">
      <c r="A11" s="36"/>
      <c r="B11" s="37"/>
      <c r="C11" s="37"/>
      <c r="D11" s="38" t="s">
        <v>23</v>
      </c>
      <c r="E11" s="39">
        <v>9</v>
      </c>
      <c r="F11" s="62">
        <f t="shared" si="2"/>
        <v>24906</v>
      </c>
      <c r="G11" s="496">
        <v>20479</v>
      </c>
      <c r="H11" s="497">
        <v>4256</v>
      </c>
      <c r="I11" s="1007">
        <v>171</v>
      </c>
      <c r="J11" s="499"/>
      <c r="K11" s="499"/>
      <c r="L11" s="498"/>
      <c r="M11" s="500"/>
      <c r="N11" s="62"/>
      <c r="O11" s="523"/>
      <c r="P11" s="524"/>
      <c r="Q11" s="500"/>
      <c r="R11" s="1079">
        <v>20881.10555</v>
      </c>
      <c r="S11" s="1017"/>
      <c r="T11" s="1017"/>
      <c r="U11" s="847"/>
      <c r="V11" s="1018"/>
      <c r="W11" s="1019"/>
      <c r="X11" s="847"/>
      <c r="Y11" s="847"/>
    </row>
    <row r="12" spans="1:25" s="40" customFormat="1">
      <c r="A12" s="36"/>
      <c r="B12" s="37"/>
      <c r="C12" s="37"/>
      <c r="D12" s="38" t="s">
        <v>24</v>
      </c>
      <c r="E12" s="39">
        <v>10</v>
      </c>
      <c r="F12" s="62">
        <f t="shared" si="2"/>
        <v>2843</v>
      </c>
      <c r="G12" s="496">
        <v>2793</v>
      </c>
      <c r="H12" s="497"/>
      <c r="I12" s="498">
        <v>50</v>
      </c>
      <c r="J12" s="499"/>
      <c r="K12" s="499"/>
      <c r="L12" s="498"/>
      <c r="M12" s="500"/>
      <c r="N12" s="62"/>
      <c r="O12" s="523"/>
      <c r="P12" s="524"/>
      <c r="Q12" s="500"/>
      <c r="R12" s="1079">
        <v>2419.7805499999999</v>
      </c>
      <c r="S12" s="1017"/>
      <c r="T12" s="1017"/>
      <c r="U12" s="847"/>
      <c r="V12" s="1018"/>
      <c r="W12" s="1019"/>
      <c r="X12" s="847"/>
      <c r="Y12" s="847"/>
    </row>
    <row r="13" spans="1:25" s="40" customFormat="1">
      <c r="A13" s="36"/>
      <c r="B13" s="37"/>
      <c r="C13" s="37"/>
      <c r="D13" s="38" t="s">
        <v>25</v>
      </c>
      <c r="E13" s="39">
        <v>11</v>
      </c>
      <c r="F13" s="62">
        <f t="shared" si="2"/>
        <v>7342</v>
      </c>
      <c r="G13" s="496">
        <v>7342</v>
      </c>
      <c r="H13" s="497"/>
      <c r="I13" s="498"/>
      <c r="J13" s="499"/>
      <c r="K13" s="499"/>
      <c r="L13" s="498"/>
      <c r="M13" s="500"/>
      <c r="N13" s="62"/>
      <c r="O13" s="523"/>
      <c r="P13" s="524"/>
      <c r="Q13" s="723"/>
      <c r="R13" s="1079">
        <v>7342.1787100000001</v>
      </c>
      <c r="S13" s="1017"/>
      <c r="T13" s="1017"/>
      <c r="U13" s="847"/>
      <c r="V13" s="1018"/>
      <c r="W13" s="1019"/>
      <c r="X13" s="847"/>
      <c r="Y13" s="847"/>
    </row>
    <row r="14" spans="1:25" s="40" customFormat="1">
      <c r="A14" s="36"/>
      <c r="B14" s="37"/>
      <c r="C14" s="37"/>
      <c r="D14" s="38" t="s">
        <v>26</v>
      </c>
      <c r="E14" s="39">
        <v>12</v>
      </c>
      <c r="F14" s="62">
        <f t="shared" si="2"/>
        <v>15744</v>
      </c>
      <c r="G14" s="496">
        <v>2193</v>
      </c>
      <c r="H14" s="497"/>
      <c r="I14" s="498"/>
      <c r="J14" s="499"/>
      <c r="K14" s="499"/>
      <c r="L14" s="501"/>
      <c r="M14" s="502">
        <v>13551</v>
      </c>
      <c r="N14" s="62"/>
      <c r="O14" s="523"/>
      <c r="P14" s="524"/>
      <c r="Q14" s="500"/>
      <c r="R14" s="1079">
        <v>24650.761690000003</v>
      </c>
      <c r="S14" s="1017"/>
      <c r="T14" s="1017"/>
      <c r="U14" s="847"/>
      <c r="V14" s="1018"/>
      <c r="W14" s="1019"/>
      <c r="X14" s="847"/>
      <c r="Y14" s="847"/>
    </row>
    <row r="15" spans="1:25" s="40" customFormat="1">
      <c r="A15" s="36"/>
      <c r="B15" s="37"/>
      <c r="C15" s="38"/>
      <c r="D15" s="38" t="s">
        <v>27</v>
      </c>
      <c r="E15" s="39">
        <v>13</v>
      </c>
      <c r="F15" s="62">
        <f t="shared" si="2"/>
        <v>26216</v>
      </c>
      <c r="G15" s="496">
        <v>19000</v>
      </c>
      <c r="H15" s="497">
        <v>300</v>
      </c>
      <c r="I15" s="498"/>
      <c r="J15" s="499"/>
      <c r="K15" s="499"/>
      <c r="L15" s="501">
        <v>6916</v>
      </c>
      <c r="M15" s="502"/>
      <c r="N15" s="62"/>
      <c r="O15" s="523"/>
      <c r="P15" s="524"/>
      <c r="Q15" s="500"/>
      <c r="R15" s="1079">
        <v>21345.118460000002</v>
      </c>
      <c r="S15" s="1017"/>
      <c r="T15" s="1017"/>
      <c r="U15" s="847"/>
      <c r="V15" s="1018"/>
      <c r="W15" s="1019"/>
      <c r="X15" s="847"/>
      <c r="Y15" s="847"/>
    </row>
    <row r="16" spans="1:25" s="14" customFormat="1">
      <c r="A16" s="11"/>
      <c r="B16" s="18" t="s">
        <v>28</v>
      </c>
      <c r="C16" s="16"/>
      <c r="D16" s="16"/>
      <c r="E16" s="17">
        <v>14</v>
      </c>
      <c r="F16" s="94">
        <f t="shared" si="2"/>
        <v>36000</v>
      </c>
      <c r="G16" s="406">
        <v>36000</v>
      </c>
      <c r="H16" s="102"/>
      <c r="I16" s="49"/>
      <c r="J16" s="258"/>
      <c r="K16" s="258"/>
      <c r="L16" s="49"/>
      <c r="M16" s="103"/>
      <c r="N16" s="94"/>
      <c r="O16" s="387"/>
      <c r="P16" s="378"/>
      <c r="Q16" s="103"/>
      <c r="R16" s="1080">
        <v>35797.5</v>
      </c>
      <c r="S16" s="476"/>
      <c r="T16" s="476"/>
      <c r="U16" s="1010"/>
      <c r="V16" s="1018"/>
      <c r="W16" s="1019"/>
      <c r="X16" s="1010"/>
      <c r="Y16" s="1010"/>
    </row>
    <row r="17" spans="1:25" s="14" customFormat="1">
      <c r="A17" s="11"/>
      <c r="B17" s="18" t="s">
        <v>30</v>
      </c>
      <c r="C17" s="16"/>
      <c r="D17" s="16"/>
      <c r="E17" s="17">
        <v>15</v>
      </c>
      <c r="F17" s="94">
        <f t="shared" si="2"/>
        <v>5050</v>
      </c>
      <c r="G17" s="406">
        <v>5050</v>
      </c>
      <c r="H17" s="102"/>
      <c r="I17" s="49"/>
      <c r="J17" s="258"/>
      <c r="K17" s="258"/>
      <c r="L17" s="49"/>
      <c r="M17" s="103"/>
      <c r="N17" s="94"/>
      <c r="O17" s="387"/>
      <c r="P17" s="378"/>
      <c r="Q17" s="103"/>
      <c r="R17" s="1080">
        <v>5020.2294000000002</v>
      </c>
      <c r="S17" s="476"/>
      <c r="T17" s="476"/>
      <c r="U17" s="1010"/>
      <c r="V17" s="1018"/>
      <c r="W17" s="1019"/>
      <c r="X17" s="1010"/>
      <c r="Y17" s="1010"/>
    </row>
    <row r="18" spans="1:25" s="14" customFormat="1">
      <c r="A18" s="11"/>
      <c r="B18" s="19" t="s">
        <v>32</v>
      </c>
      <c r="C18" s="20"/>
      <c r="D18" s="20"/>
      <c r="E18" s="21">
        <v>16</v>
      </c>
      <c r="F18" s="94">
        <f t="shared" si="2"/>
        <v>4600</v>
      </c>
      <c r="G18" s="406">
        <v>4600</v>
      </c>
      <c r="H18" s="102"/>
      <c r="I18" s="49"/>
      <c r="J18" s="258"/>
      <c r="K18" s="258"/>
      <c r="L18" s="49"/>
      <c r="M18" s="103"/>
      <c r="N18" s="94"/>
      <c r="O18" s="387"/>
      <c r="P18" s="378"/>
      <c r="Q18" s="103"/>
      <c r="R18" s="1080">
        <v>4922</v>
      </c>
      <c r="S18" s="476"/>
      <c r="T18" s="476"/>
      <c r="U18" s="1010"/>
      <c r="V18" s="1018"/>
      <c r="W18" s="1019"/>
      <c r="X18" s="1010"/>
      <c r="Y18" s="1010"/>
    </row>
    <row r="19" spans="1:25" s="14" customFormat="1">
      <c r="A19" s="11"/>
      <c r="B19" s="19" t="s">
        <v>34</v>
      </c>
      <c r="C19" s="20"/>
      <c r="D19" s="20"/>
      <c r="E19" s="21">
        <v>17</v>
      </c>
      <c r="F19" s="94">
        <f t="shared" si="2"/>
        <v>0</v>
      </c>
      <c r="G19" s="406">
        <v>0</v>
      </c>
      <c r="H19" s="102"/>
      <c r="I19" s="49"/>
      <c r="J19" s="258"/>
      <c r="K19" s="258"/>
      <c r="L19" s="49"/>
      <c r="M19" s="103"/>
      <c r="N19" s="94"/>
      <c r="O19" s="387"/>
      <c r="P19" s="378"/>
      <c r="Q19" s="103"/>
      <c r="R19" s="1080">
        <v>668</v>
      </c>
      <c r="S19" s="476"/>
      <c r="T19" s="476"/>
      <c r="U19" s="1010"/>
      <c r="V19" s="1018"/>
      <c r="W19" s="1019"/>
      <c r="X19" s="1010"/>
      <c r="Y19" s="1010"/>
    </row>
    <row r="20" spans="1:25" s="14" customFormat="1">
      <c r="A20" s="11"/>
      <c r="B20" s="19" t="s">
        <v>36</v>
      </c>
      <c r="C20" s="19"/>
      <c r="D20" s="19"/>
      <c r="E20" s="21">
        <v>18</v>
      </c>
      <c r="F20" s="94">
        <f t="shared" si="2"/>
        <v>600</v>
      </c>
      <c r="G20" s="406">
        <v>600</v>
      </c>
      <c r="H20" s="102"/>
      <c r="I20" s="1026"/>
      <c r="J20" s="258"/>
      <c r="K20" s="258"/>
      <c r="L20" s="49"/>
      <c r="M20" s="103"/>
      <c r="N20" s="94"/>
      <c r="O20" s="387"/>
      <c r="P20" s="378"/>
      <c r="Q20" s="103"/>
      <c r="R20" s="1080">
        <v>579.10213999999996</v>
      </c>
      <c r="S20" s="476"/>
      <c r="T20" s="476"/>
      <c r="U20" s="1010"/>
      <c r="V20" s="1018"/>
      <c r="W20" s="1019"/>
      <c r="X20" s="1010"/>
      <c r="Y20" s="1010"/>
    </row>
    <row r="21" spans="1:25" s="537" customFormat="1">
      <c r="A21" s="525"/>
      <c r="B21" s="526" t="s">
        <v>158</v>
      </c>
      <c r="C21" s="526"/>
      <c r="D21" s="526"/>
      <c r="E21" s="527">
        <v>19</v>
      </c>
      <c r="F21" s="528">
        <f t="shared" si="2"/>
        <v>89000</v>
      </c>
      <c r="G21" s="549">
        <v>89000</v>
      </c>
      <c r="H21" s="550"/>
      <c r="I21" s="1027"/>
      <c r="J21" s="552"/>
      <c r="K21" s="552"/>
      <c r="L21" s="551"/>
      <c r="M21" s="553"/>
      <c r="N21" s="528"/>
      <c r="O21" s="554"/>
      <c r="P21" s="555"/>
      <c r="Q21" s="553"/>
      <c r="R21" s="1080">
        <v>91000.908779999998</v>
      </c>
      <c r="S21" s="476"/>
      <c r="T21" s="476"/>
      <c r="U21" s="1020"/>
      <c r="V21" s="1018"/>
      <c r="W21" s="1019"/>
      <c r="X21" s="1020"/>
      <c r="Y21" s="1020"/>
    </row>
    <row r="22" spans="1:25" s="14" customFormat="1">
      <c r="A22" s="11"/>
      <c r="B22" s="19" t="s">
        <v>40</v>
      </c>
      <c r="C22" s="19"/>
      <c r="D22" s="19"/>
      <c r="E22" s="21">
        <v>20</v>
      </c>
      <c r="F22" s="94">
        <f t="shared" si="2"/>
        <v>6110</v>
      </c>
      <c r="G22" s="406">
        <v>5117</v>
      </c>
      <c r="H22" s="102"/>
      <c r="I22" s="1026">
        <v>993</v>
      </c>
      <c r="J22" s="258"/>
      <c r="K22" s="258"/>
      <c r="L22" s="49"/>
      <c r="M22" s="103"/>
      <c r="N22" s="94"/>
      <c r="O22" s="387"/>
      <c r="P22" s="378"/>
      <c r="Q22" s="103"/>
      <c r="R22" s="1080">
        <v>6117.2894299999998</v>
      </c>
      <c r="S22" s="476"/>
      <c r="T22" s="476"/>
      <c r="U22" s="1010"/>
      <c r="V22" s="1018"/>
      <c r="W22" s="1019"/>
      <c r="X22" s="1010"/>
      <c r="Y22" s="1010"/>
    </row>
    <row r="23" spans="1:25" s="14" customFormat="1">
      <c r="A23" s="11"/>
      <c r="B23" s="19" t="s">
        <v>42</v>
      </c>
      <c r="C23" s="19"/>
      <c r="D23" s="19"/>
      <c r="E23" s="21">
        <v>21</v>
      </c>
      <c r="F23" s="94">
        <f t="shared" si="2"/>
        <v>0</v>
      </c>
      <c r="G23" s="406">
        <v>0</v>
      </c>
      <c r="H23" s="102"/>
      <c r="I23" s="1026"/>
      <c r="J23" s="258"/>
      <c r="K23" s="258"/>
      <c r="L23" s="49"/>
      <c r="M23" s="103"/>
      <c r="N23" s="94"/>
      <c r="O23" s="387"/>
      <c r="P23" s="378"/>
      <c r="Q23" s="103"/>
      <c r="R23" s="1080">
        <v>0</v>
      </c>
      <c r="S23" s="476"/>
      <c r="T23" s="476"/>
      <c r="U23" s="1010"/>
      <c r="V23" s="1018"/>
      <c r="W23" s="1019"/>
      <c r="X23" s="1010"/>
      <c r="Y23" s="1010"/>
    </row>
    <row r="24" spans="1:25" s="14" customFormat="1">
      <c r="A24" s="11"/>
      <c r="B24" s="19" t="s">
        <v>43</v>
      </c>
      <c r="C24" s="19"/>
      <c r="D24" s="19"/>
      <c r="E24" s="21">
        <v>22</v>
      </c>
      <c r="F24" s="94">
        <f t="shared" si="2"/>
        <v>52000</v>
      </c>
      <c r="G24" s="406">
        <v>51349</v>
      </c>
      <c r="H24" s="102"/>
      <c r="I24" s="1026">
        <v>651</v>
      </c>
      <c r="J24" s="258"/>
      <c r="K24" s="258"/>
      <c r="L24" s="49"/>
      <c r="M24" s="103"/>
      <c r="N24" s="94"/>
      <c r="O24" s="387"/>
      <c r="P24" s="378"/>
      <c r="Q24" s="103"/>
      <c r="R24" s="1080">
        <v>54670.110939999999</v>
      </c>
      <c r="S24" s="476"/>
      <c r="T24" s="476"/>
      <c r="U24" s="1010"/>
      <c r="V24" s="1018"/>
      <c r="W24" s="1019"/>
      <c r="X24" s="1010"/>
      <c r="Y24" s="1010"/>
    </row>
    <row r="25" spans="1:25" s="537" customFormat="1">
      <c r="A25" s="525"/>
      <c r="B25" s="526" t="s">
        <v>161</v>
      </c>
      <c r="C25" s="526"/>
      <c r="D25" s="526"/>
      <c r="E25" s="527">
        <v>23</v>
      </c>
      <c r="F25" s="528">
        <f t="shared" si="2"/>
        <v>90</v>
      </c>
      <c r="G25" s="549">
        <v>90</v>
      </c>
      <c r="H25" s="550"/>
      <c r="I25" s="1027"/>
      <c r="J25" s="552"/>
      <c r="K25" s="552"/>
      <c r="L25" s="551"/>
      <c r="M25" s="553"/>
      <c r="N25" s="528"/>
      <c r="O25" s="554"/>
      <c r="P25" s="555"/>
      <c r="Q25" s="553"/>
      <c r="R25" s="1080">
        <v>100.89557000000001</v>
      </c>
      <c r="S25" s="476"/>
      <c r="T25" s="476"/>
      <c r="U25" s="1020"/>
      <c r="V25" s="1021"/>
      <c r="W25" s="1019"/>
      <c r="X25" s="1020"/>
      <c r="Y25" s="1020"/>
    </row>
    <row r="26" spans="1:25" s="14" customFormat="1">
      <c r="A26" s="11"/>
      <c r="B26" s="19" t="s">
        <v>45</v>
      </c>
      <c r="C26" s="19"/>
      <c r="D26" s="19"/>
      <c r="E26" s="21">
        <v>24</v>
      </c>
      <c r="F26" s="94">
        <f t="shared" si="2"/>
        <v>850</v>
      </c>
      <c r="G26" s="406">
        <v>848</v>
      </c>
      <c r="H26" s="102"/>
      <c r="I26" s="1026">
        <v>2</v>
      </c>
      <c r="J26" s="258"/>
      <c r="K26" s="258"/>
      <c r="L26" s="49"/>
      <c r="M26" s="103"/>
      <c r="N26" s="94"/>
      <c r="O26" s="387"/>
      <c r="P26" s="378"/>
      <c r="Q26" s="103"/>
      <c r="R26" s="1080">
        <v>843.99926000000005</v>
      </c>
      <c r="S26" s="476"/>
      <c r="T26" s="476"/>
      <c r="U26" s="1010"/>
      <c r="V26" s="1018"/>
      <c r="W26" s="1019"/>
      <c r="X26" s="1010"/>
      <c r="Y26" s="1010"/>
    </row>
    <row r="27" spans="1:25" s="14" customFormat="1" ht="14" thickBot="1">
      <c r="A27" s="11"/>
      <c r="B27" s="18" t="s">
        <v>47</v>
      </c>
      <c r="C27" s="18"/>
      <c r="D27" s="18"/>
      <c r="E27" s="17">
        <v>25</v>
      </c>
      <c r="F27" s="94">
        <f t="shared" si="2"/>
        <v>50</v>
      </c>
      <c r="G27" s="407">
        <v>50</v>
      </c>
      <c r="H27" s="104"/>
      <c r="I27" s="105"/>
      <c r="J27" s="259"/>
      <c r="K27" s="259"/>
      <c r="L27" s="105"/>
      <c r="M27" s="106"/>
      <c r="N27" s="94"/>
      <c r="O27" s="388"/>
      <c r="P27" s="379"/>
      <c r="Q27" s="216"/>
      <c r="R27" s="1080">
        <v>0</v>
      </c>
      <c r="S27" s="476"/>
      <c r="T27" s="476"/>
      <c r="U27" s="1010"/>
      <c r="V27" s="1021"/>
      <c r="W27" s="1019"/>
      <c r="X27" s="1010"/>
      <c r="Y27" s="1010"/>
    </row>
    <row r="28" spans="1:25" ht="14" thickBot="1">
      <c r="A28" s="22" t="s">
        <v>49</v>
      </c>
      <c r="B28" s="23"/>
      <c r="C28" s="23"/>
      <c r="D28" s="23"/>
      <c r="E28" s="10">
        <v>26</v>
      </c>
      <c r="F28" s="157">
        <f>SUM(F29:F45)</f>
        <v>588713</v>
      </c>
      <c r="G28" s="196">
        <f t="shared" ref="G28:O28" si="3">SUM(G29:G45)</f>
        <v>553574</v>
      </c>
      <c r="H28" s="99">
        <f t="shared" si="3"/>
        <v>8667</v>
      </c>
      <c r="I28" s="52">
        <f t="shared" si="3"/>
        <v>2730</v>
      </c>
      <c r="J28" s="246">
        <f t="shared" si="3"/>
        <v>3275</v>
      </c>
      <c r="K28" s="246">
        <f t="shared" si="3"/>
        <v>0</v>
      </c>
      <c r="L28" s="52">
        <f t="shared" si="3"/>
        <v>6916</v>
      </c>
      <c r="M28" s="51">
        <f t="shared" si="3"/>
        <v>13551</v>
      </c>
      <c r="N28" s="157">
        <f>SUM(N29:N45)</f>
        <v>0</v>
      </c>
      <c r="O28" s="404">
        <f t="shared" si="3"/>
        <v>0</v>
      </c>
      <c r="P28" s="346">
        <f>IF(F28=0,0,O28/F28)</f>
        <v>0</v>
      </c>
      <c r="Q28" s="53">
        <f>SUM(Q29:Q45)</f>
        <v>0</v>
      </c>
      <c r="R28" s="1077">
        <v>586039.86277000001</v>
      </c>
      <c r="V28" s="1018"/>
      <c r="W28" s="1019"/>
    </row>
    <row r="29" spans="1:25" s="14" customFormat="1">
      <c r="A29" s="11" t="s">
        <v>14</v>
      </c>
      <c r="B29" s="16" t="s">
        <v>50</v>
      </c>
      <c r="C29" s="16"/>
      <c r="D29" s="16"/>
      <c r="E29" s="17">
        <v>27</v>
      </c>
      <c r="F29" s="94">
        <f t="shared" si="2"/>
        <v>258409</v>
      </c>
      <c r="G29" s="1009">
        <v>258409</v>
      </c>
      <c r="H29" s="102"/>
      <c r="I29" s="49"/>
      <c r="J29" s="258"/>
      <c r="K29" s="258"/>
      <c r="L29" s="49"/>
      <c r="M29" s="102"/>
      <c r="N29" s="158"/>
      <c r="O29" s="389"/>
      <c r="P29" s="378"/>
      <c r="Q29" s="79"/>
      <c r="R29" s="1080">
        <v>245338</v>
      </c>
      <c r="S29" s="476"/>
      <c r="T29" s="476"/>
      <c r="U29" s="1010"/>
      <c r="V29" s="1018"/>
      <c r="W29" s="1019"/>
      <c r="X29" s="1010"/>
      <c r="Y29" s="1010"/>
    </row>
    <row r="30" spans="1:25" s="14" customFormat="1">
      <c r="A30" s="11"/>
      <c r="B30" s="18" t="s">
        <v>28</v>
      </c>
      <c r="C30" s="18"/>
      <c r="D30" s="18"/>
      <c r="E30" s="17">
        <v>28</v>
      </c>
      <c r="F30" s="94">
        <f t="shared" si="2"/>
        <v>36000</v>
      </c>
      <c r="G30" s="408">
        <v>36000</v>
      </c>
      <c r="H30" s="83"/>
      <c r="I30" s="82"/>
      <c r="J30" s="215"/>
      <c r="K30" s="215"/>
      <c r="L30" s="82"/>
      <c r="M30" s="83"/>
      <c r="N30" s="405"/>
      <c r="O30" s="390"/>
      <c r="P30" s="378"/>
      <c r="Q30" s="79"/>
      <c r="R30" s="1080">
        <v>35797.5</v>
      </c>
      <c r="S30" s="476"/>
      <c r="T30" s="476"/>
      <c r="U30" s="1022"/>
      <c r="V30" s="1018"/>
      <c r="W30" s="1019"/>
      <c r="X30" s="1010"/>
      <c r="Y30" s="1010"/>
    </row>
    <row r="31" spans="1:25" s="14" customFormat="1">
      <c r="A31" s="11"/>
      <c r="B31" s="18" t="s">
        <v>30</v>
      </c>
      <c r="C31" s="18"/>
      <c r="D31" s="18"/>
      <c r="E31" s="17">
        <v>29</v>
      </c>
      <c r="F31" s="94">
        <f t="shared" si="2"/>
        <v>5050</v>
      </c>
      <c r="G31" s="408">
        <v>5050</v>
      </c>
      <c r="H31" s="83"/>
      <c r="I31" s="82"/>
      <c r="J31" s="215"/>
      <c r="K31" s="215"/>
      <c r="L31" s="82"/>
      <c r="M31" s="83"/>
      <c r="N31" s="405"/>
      <c r="O31" s="390"/>
      <c r="P31" s="378"/>
      <c r="Q31" s="79"/>
      <c r="R31" s="1080">
        <v>5020.2294000000002</v>
      </c>
      <c r="S31" s="476"/>
      <c r="T31" s="476"/>
      <c r="U31" s="1022"/>
      <c r="V31" s="1018"/>
      <c r="W31" s="1019"/>
      <c r="X31" s="1010"/>
      <c r="Y31" s="1010"/>
    </row>
    <row r="32" spans="1:25" s="14" customFormat="1">
      <c r="A32" s="11"/>
      <c r="B32" s="19" t="s">
        <v>32</v>
      </c>
      <c r="C32" s="20"/>
      <c r="D32" s="20"/>
      <c r="E32" s="21">
        <v>30</v>
      </c>
      <c r="F32" s="94">
        <f t="shared" si="2"/>
        <v>6983</v>
      </c>
      <c r="G32" s="408">
        <v>6983</v>
      </c>
      <c r="H32" s="83"/>
      <c r="I32" s="82"/>
      <c r="J32" s="215"/>
      <c r="K32" s="215"/>
      <c r="L32" s="82"/>
      <c r="M32" s="83"/>
      <c r="N32" s="405"/>
      <c r="O32" s="390"/>
      <c r="P32" s="378"/>
      <c r="Q32" s="79"/>
      <c r="R32" s="1080">
        <v>4922</v>
      </c>
      <c r="S32" s="476"/>
      <c r="T32" s="476"/>
      <c r="U32" s="1010"/>
      <c r="V32" s="1018"/>
      <c r="W32" s="1019"/>
      <c r="X32" s="1010"/>
      <c r="Y32" s="1010"/>
    </row>
    <row r="33" spans="1:26" s="14" customFormat="1">
      <c r="A33" s="11"/>
      <c r="B33" s="19" t="s">
        <v>34</v>
      </c>
      <c r="C33" s="19"/>
      <c r="D33" s="19"/>
      <c r="E33" s="21">
        <v>31</v>
      </c>
      <c r="F33" s="94">
        <f t="shared" si="2"/>
        <v>0</v>
      </c>
      <c r="G33" s="408">
        <v>0</v>
      </c>
      <c r="H33" s="83"/>
      <c r="I33" s="82"/>
      <c r="J33" s="215"/>
      <c r="K33" s="215"/>
      <c r="L33" s="82"/>
      <c r="M33" s="83"/>
      <c r="N33" s="405"/>
      <c r="O33" s="390"/>
      <c r="P33" s="378"/>
      <c r="Q33" s="79"/>
      <c r="R33" s="1080">
        <v>668</v>
      </c>
      <c r="S33" s="476"/>
      <c r="T33" s="476"/>
      <c r="U33" s="1010"/>
      <c r="V33" s="1018"/>
      <c r="W33" s="1019"/>
      <c r="X33" s="1010"/>
      <c r="Y33" s="1010"/>
    </row>
    <row r="34" spans="1:26" s="14" customFormat="1">
      <c r="A34" s="11"/>
      <c r="B34" s="19" t="s">
        <v>52</v>
      </c>
      <c r="C34" s="19"/>
      <c r="D34" s="19"/>
      <c r="E34" s="21">
        <v>32</v>
      </c>
      <c r="F34" s="94">
        <f t="shared" si="2"/>
        <v>0</v>
      </c>
      <c r="G34" s="408">
        <v>0</v>
      </c>
      <c r="H34" s="83"/>
      <c r="I34" s="82"/>
      <c r="J34" s="215"/>
      <c r="K34" s="215"/>
      <c r="L34" s="82"/>
      <c r="M34" s="83"/>
      <c r="N34" s="405"/>
      <c r="O34" s="390"/>
      <c r="P34" s="378"/>
      <c r="Q34" s="79"/>
      <c r="R34" s="1080">
        <v>0</v>
      </c>
      <c r="S34" s="476"/>
      <c r="T34" s="476"/>
      <c r="U34" s="1022"/>
      <c r="V34" s="1021"/>
      <c r="W34" s="1019"/>
      <c r="X34" s="1010"/>
      <c r="Y34" s="1010"/>
    </row>
    <row r="35" spans="1:26" s="14" customFormat="1">
      <c r="A35" s="11"/>
      <c r="B35" s="19" t="s">
        <v>36</v>
      </c>
      <c r="C35" s="19"/>
      <c r="D35" s="19"/>
      <c r="E35" s="21">
        <v>33</v>
      </c>
      <c r="F35" s="94">
        <f t="shared" si="2"/>
        <v>600</v>
      </c>
      <c r="G35" s="408">
        <v>600</v>
      </c>
      <c r="H35" s="83"/>
      <c r="I35" s="82"/>
      <c r="J35" s="215"/>
      <c r="K35" s="215"/>
      <c r="L35" s="82"/>
      <c r="M35" s="83"/>
      <c r="N35" s="405"/>
      <c r="O35" s="390"/>
      <c r="P35" s="378"/>
      <c r="Q35" s="79"/>
      <c r="R35" s="1080">
        <v>579.10213999999996</v>
      </c>
      <c r="S35" s="476"/>
      <c r="T35" s="476"/>
      <c r="U35" s="1022"/>
      <c r="V35" s="1018"/>
      <c r="W35" s="1019"/>
      <c r="X35" s="1010"/>
      <c r="Y35" s="1010"/>
    </row>
    <row r="36" spans="1:26" s="537" customFormat="1">
      <c r="A36" s="525"/>
      <c r="B36" s="526" t="s">
        <v>158</v>
      </c>
      <c r="C36" s="526"/>
      <c r="D36" s="526"/>
      <c r="E36" s="527">
        <v>34</v>
      </c>
      <c r="F36" s="528">
        <f t="shared" si="2"/>
        <v>89000</v>
      </c>
      <c r="G36" s="588">
        <v>89000</v>
      </c>
      <c r="H36" s="589"/>
      <c r="I36" s="590"/>
      <c r="J36" s="591"/>
      <c r="K36" s="591"/>
      <c r="L36" s="590"/>
      <c r="M36" s="589"/>
      <c r="N36" s="529"/>
      <c r="O36" s="592"/>
      <c r="P36" s="555"/>
      <c r="Q36" s="593"/>
      <c r="R36" s="1080">
        <v>91000.908779999998</v>
      </c>
      <c r="S36" s="476"/>
      <c r="T36" s="476"/>
      <c r="U36" s="1020"/>
      <c r="V36" s="1018"/>
      <c r="W36" s="1019"/>
      <c r="X36" s="1020"/>
      <c r="Y36" s="1020"/>
    </row>
    <row r="37" spans="1:26" s="14" customFormat="1">
      <c r="A37" s="11"/>
      <c r="B37" s="19" t="s">
        <v>54</v>
      </c>
      <c r="C37" s="19"/>
      <c r="D37" s="19"/>
      <c r="E37" s="21">
        <v>35</v>
      </c>
      <c r="F37" s="94">
        <f t="shared" si="2"/>
        <v>6110</v>
      </c>
      <c r="G37" s="408">
        <v>5117</v>
      </c>
      <c r="H37" s="83"/>
      <c r="I37" s="1005">
        <v>993</v>
      </c>
      <c r="J37" s="215"/>
      <c r="K37" s="215"/>
      <c r="L37" s="82"/>
      <c r="M37" s="83"/>
      <c r="N37" s="405"/>
      <c r="O37" s="381"/>
      <c r="P37" s="378"/>
      <c r="Q37" s="79"/>
      <c r="R37" s="1080">
        <v>6117.2894299999998</v>
      </c>
      <c r="S37" s="476"/>
      <c r="T37" s="476"/>
      <c r="U37" s="1010"/>
      <c r="V37" s="1018"/>
      <c r="W37" s="1019"/>
      <c r="X37" s="1023"/>
      <c r="Y37" s="1023"/>
      <c r="Z37" s="874"/>
    </row>
    <row r="38" spans="1:26" s="14" customFormat="1">
      <c r="A38" s="11"/>
      <c r="B38" s="19" t="s">
        <v>153</v>
      </c>
      <c r="C38" s="19"/>
      <c r="D38" s="19"/>
      <c r="E38" s="21">
        <v>36</v>
      </c>
      <c r="F38" s="94">
        <f t="shared" si="2"/>
        <v>58152</v>
      </c>
      <c r="G38" s="1008">
        <v>58152</v>
      </c>
      <c r="H38" s="83"/>
      <c r="I38" s="1005"/>
      <c r="J38" s="215"/>
      <c r="K38" s="215"/>
      <c r="L38" s="82"/>
      <c r="M38" s="83"/>
      <c r="N38" s="405"/>
      <c r="O38" s="390"/>
      <c r="P38" s="378"/>
      <c r="Q38" s="79"/>
      <c r="R38" s="1080">
        <v>67511.017999999996</v>
      </c>
      <c r="S38" s="476"/>
      <c r="T38" s="476"/>
      <c r="U38" s="1010"/>
      <c r="V38" s="1018"/>
      <c r="W38" s="1019"/>
      <c r="X38" s="1023"/>
      <c r="Y38" s="1023"/>
      <c r="Z38" s="874"/>
    </row>
    <row r="39" spans="1:26" s="14" customFormat="1">
      <c r="A39" s="11"/>
      <c r="B39" s="19" t="s">
        <v>55</v>
      </c>
      <c r="C39" s="19"/>
      <c r="D39" s="19"/>
      <c r="E39" s="21">
        <v>37</v>
      </c>
      <c r="F39" s="94">
        <f t="shared" si="2"/>
        <v>0</v>
      </c>
      <c r="G39" s="408">
        <v>0</v>
      </c>
      <c r="H39" s="83"/>
      <c r="I39" s="1005"/>
      <c r="J39" s="215"/>
      <c r="K39" s="215"/>
      <c r="L39" s="82"/>
      <c r="M39" s="83"/>
      <c r="N39" s="405"/>
      <c r="O39" s="381"/>
      <c r="P39" s="378"/>
      <c r="Q39" s="79"/>
      <c r="R39" s="1080">
        <v>0</v>
      </c>
      <c r="S39" s="476"/>
      <c r="T39" s="476"/>
      <c r="U39" s="1010"/>
      <c r="V39" s="1018"/>
      <c r="W39" s="1019"/>
      <c r="X39" s="1023"/>
      <c r="Y39" s="1023"/>
      <c r="Z39" s="874"/>
    </row>
    <row r="40" spans="1:26" s="14" customFormat="1">
      <c r="A40" s="11"/>
      <c r="B40" s="19" t="s">
        <v>56</v>
      </c>
      <c r="C40" s="19"/>
      <c r="D40" s="19"/>
      <c r="E40" s="21">
        <v>38</v>
      </c>
      <c r="F40" s="94">
        <f t="shared" si="2"/>
        <v>52000</v>
      </c>
      <c r="G40" s="408">
        <v>51349</v>
      </c>
      <c r="H40" s="83"/>
      <c r="I40" s="1005">
        <v>651</v>
      </c>
      <c r="J40" s="215"/>
      <c r="K40" s="215"/>
      <c r="L40" s="82"/>
      <c r="M40" s="83"/>
      <c r="N40" s="405"/>
      <c r="O40" s="381"/>
      <c r="P40" s="378"/>
      <c r="Q40" s="79"/>
      <c r="R40" s="1080">
        <v>54670.110939999999</v>
      </c>
      <c r="S40" s="476"/>
      <c r="T40" s="476"/>
      <c r="U40" s="1010"/>
      <c r="V40" s="1018"/>
      <c r="W40" s="1019"/>
      <c r="X40" s="1023"/>
      <c r="Y40" s="1023"/>
      <c r="Z40" s="874"/>
    </row>
    <row r="41" spans="1:26" s="537" customFormat="1">
      <c r="A41" s="525"/>
      <c r="B41" s="526" t="s">
        <v>161</v>
      </c>
      <c r="C41" s="526"/>
      <c r="D41" s="526"/>
      <c r="E41" s="527">
        <v>39</v>
      </c>
      <c r="F41" s="528">
        <f t="shared" si="2"/>
        <v>90</v>
      </c>
      <c r="G41" s="588">
        <v>90</v>
      </c>
      <c r="H41" s="589"/>
      <c r="I41" s="1006"/>
      <c r="J41" s="591"/>
      <c r="K41" s="591"/>
      <c r="L41" s="590"/>
      <c r="M41" s="589"/>
      <c r="N41" s="529"/>
      <c r="O41" s="592"/>
      <c r="P41" s="609"/>
      <c r="Q41" s="593"/>
      <c r="R41" s="1080">
        <v>100.89557000000001</v>
      </c>
      <c r="S41" s="476"/>
      <c r="T41" s="476"/>
      <c r="U41" s="1020"/>
      <c r="V41" s="1021"/>
      <c r="W41" s="1019"/>
      <c r="X41" s="1024"/>
      <c r="Y41" s="1024"/>
      <c r="Z41" s="875"/>
    </row>
    <row r="42" spans="1:26" s="14" customFormat="1">
      <c r="A42" s="11"/>
      <c r="B42" s="19" t="s">
        <v>57</v>
      </c>
      <c r="C42" s="19"/>
      <c r="D42" s="19"/>
      <c r="E42" s="21">
        <v>40</v>
      </c>
      <c r="F42" s="94">
        <f t="shared" si="2"/>
        <v>850</v>
      </c>
      <c r="G42" s="408">
        <v>848</v>
      </c>
      <c r="H42" s="83"/>
      <c r="I42" s="1005">
        <v>2</v>
      </c>
      <c r="J42" s="215"/>
      <c r="K42" s="215"/>
      <c r="L42" s="82"/>
      <c r="M42" s="83"/>
      <c r="N42" s="405"/>
      <c r="O42" s="381"/>
      <c r="P42" s="363"/>
      <c r="Q42" s="79"/>
      <c r="R42" s="1080">
        <v>843.99926000000005</v>
      </c>
      <c r="S42" s="476"/>
      <c r="T42" s="476"/>
      <c r="U42" s="1010"/>
      <c r="V42" s="1018"/>
      <c r="W42" s="1019"/>
      <c r="X42" s="1023"/>
      <c r="Y42" s="1023"/>
      <c r="Z42" s="874"/>
    </row>
    <row r="43" spans="1:26" s="14" customFormat="1">
      <c r="A43" s="11"/>
      <c r="B43" s="19" t="s">
        <v>58</v>
      </c>
      <c r="C43" s="19"/>
      <c r="D43" s="19"/>
      <c r="E43" s="21">
        <v>41</v>
      </c>
      <c r="F43" s="94">
        <f t="shared" si="2"/>
        <v>43000</v>
      </c>
      <c r="G43" s="408">
        <v>41916</v>
      </c>
      <c r="H43" s="83"/>
      <c r="I43" s="1005">
        <v>1084</v>
      </c>
      <c r="J43" s="215"/>
      <c r="K43" s="215"/>
      <c r="L43" s="82"/>
      <c r="M43" s="83"/>
      <c r="N43" s="405"/>
      <c r="O43" s="390"/>
      <c r="P43" s="364"/>
      <c r="Q43" s="79"/>
      <c r="R43" s="1080">
        <v>43650.189780000001</v>
      </c>
      <c r="S43" s="476"/>
      <c r="T43" s="476"/>
      <c r="U43" s="1010"/>
      <c r="V43" s="1018"/>
      <c r="W43" s="1019"/>
      <c r="X43" s="1023"/>
      <c r="Y43" s="1023"/>
      <c r="Z43" s="874"/>
    </row>
    <row r="44" spans="1:26" s="14" customFormat="1">
      <c r="A44" s="11"/>
      <c r="B44" s="19" t="s">
        <v>59</v>
      </c>
      <c r="C44" s="19"/>
      <c r="D44" s="19"/>
      <c r="E44" s="21">
        <v>42</v>
      </c>
      <c r="F44" s="94">
        <f t="shared" si="2"/>
        <v>32409</v>
      </c>
      <c r="G44" s="1001">
        <v>0</v>
      </c>
      <c r="H44" s="83">
        <v>8667</v>
      </c>
      <c r="I44" s="82"/>
      <c r="J44" s="82">
        <v>3275</v>
      </c>
      <c r="K44" s="82"/>
      <c r="L44" s="82">
        <v>6916</v>
      </c>
      <c r="M44" s="82">
        <v>13551</v>
      </c>
      <c r="N44" s="405"/>
      <c r="O44" s="390"/>
      <c r="P44" s="364"/>
      <c r="Q44" s="79"/>
      <c r="R44" s="1080">
        <v>29820.619469999998</v>
      </c>
      <c r="S44" s="476"/>
      <c r="T44" s="476"/>
      <c r="U44" s="1010"/>
      <c r="V44" s="1018"/>
      <c r="W44" s="1019"/>
      <c r="X44" s="1025"/>
      <c r="Y44" s="1025"/>
      <c r="Z44" s="15"/>
    </row>
    <row r="45" spans="1:26" s="14" customFormat="1" ht="14" thickBot="1">
      <c r="A45" s="24"/>
      <c r="B45" s="25" t="s">
        <v>47</v>
      </c>
      <c r="C45" s="25"/>
      <c r="D45" s="25"/>
      <c r="E45" s="26">
        <v>43</v>
      </c>
      <c r="F45" s="160">
        <f t="shared" si="2"/>
        <v>60</v>
      </c>
      <c r="G45" s="409">
        <v>60</v>
      </c>
      <c r="H45" s="107"/>
      <c r="I45" s="108"/>
      <c r="J45" s="260"/>
      <c r="K45" s="260"/>
      <c r="L45" s="108"/>
      <c r="M45" s="107"/>
      <c r="N45" s="160"/>
      <c r="O45" s="397"/>
      <c r="P45" s="380"/>
      <c r="Q45" s="103"/>
      <c r="R45" s="1080">
        <v>0</v>
      </c>
      <c r="S45" s="476"/>
      <c r="T45" s="476"/>
      <c r="U45" s="1010"/>
      <c r="V45" s="1021"/>
      <c r="W45" s="1010"/>
      <c r="X45" s="1010"/>
      <c r="Y45" s="1010"/>
    </row>
    <row r="46" spans="1:26" s="14" customFormat="1" ht="14" hidden="1" thickBot="1">
      <c r="A46" s="27" t="s">
        <v>60</v>
      </c>
      <c r="B46" s="28"/>
      <c r="C46" s="28"/>
      <c r="D46" s="28"/>
      <c r="E46" s="17">
        <v>44</v>
      </c>
      <c r="F46" s="161">
        <f>F29+F34+F38+F43+F44+F45-F4-F27</f>
        <v>-326</v>
      </c>
      <c r="G46" s="273">
        <f>G29+G34+G38+G43+G45-G4-G27</f>
        <v>-326</v>
      </c>
      <c r="H46" s="77">
        <f>H29+H34+H38+H43+H44+H45-H4-H27</f>
        <v>0</v>
      </c>
      <c r="I46" s="77">
        <f>I29+I34+I38+I43+I44+I45-I4-I27</f>
        <v>0</v>
      </c>
      <c r="J46" s="77">
        <f>J29+J34+J38+J43+J44+J45-J4-J27</f>
        <v>0</v>
      </c>
      <c r="K46" s="77"/>
      <c r="L46" s="261"/>
      <c r="M46" s="77">
        <f>M29+M34+M38+M43+M44+M45-M4-M27</f>
        <v>0</v>
      </c>
      <c r="N46" s="161">
        <f>N29+N34+N38+N43+N44+N45+-N4-N27</f>
        <v>0</v>
      </c>
      <c r="O46" s="355">
        <f>O29+O34+O38+O43+O44+O45-O4-O27</f>
        <v>0</v>
      </c>
      <c r="P46" s="349"/>
      <c r="Q46" s="399">
        <f>Q29+Q34+Q38+Q43+Q44+Q45-Q4-Q27</f>
        <v>0</v>
      </c>
      <c r="R46" s="78">
        <f>R29+R34+R38+R43+R44+R45-R4-R27</f>
        <v>7006.1820699998643</v>
      </c>
      <c r="S46" s="476"/>
      <c r="T46" s="476"/>
      <c r="U46" s="1010"/>
      <c r="V46" s="1010"/>
      <c r="W46" s="1010"/>
      <c r="X46" s="1010"/>
      <c r="Y46" s="1010"/>
    </row>
    <row r="47" spans="1:26" ht="14" thickBot="1">
      <c r="A47" s="22" t="s">
        <v>61</v>
      </c>
      <c r="B47" s="23"/>
      <c r="C47" s="23"/>
      <c r="D47" s="23"/>
      <c r="E47" s="10">
        <v>45</v>
      </c>
      <c r="F47" s="157">
        <f>F28-F3</f>
        <v>2057</v>
      </c>
      <c r="G47" s="196">
        <f t="shared" ref="G47:O47" si="4">G28-G3</f>
        <v>2057</v>
      </c>
      <c r="H47" s="99">
        <f t="shared" si="4"/>
        <v>0</v>
      </c>
      <c r="I47" s="52">
        <f t="shared" si="4"/>
        <v>0</v>
      </c>
      <c r="J47" s="246">
        <f t="shared" si="4"/>
        <v>0</v>
      </c>
      <c r="K47" s="246">
        <f t="shared" si="4"/>
        <v>0</v>
      </c>
      <c r="L47" s="52">
        <f t="shared" si="4"/>
        <v>0</v>
      </c>
      <c r="M47" s="51">
        <f t="shared" si="4"/>
        <v>0</v>
      </c>
      <c r="N47" s="157">
        <f>N28-N3</f>
        <v>0</v>
      </c>
      <c r="O47" s="404">
        <f t="shared" si="4"/>
        <v>0</v>
      </c>
      <c r="P47" s="53"/>
      <c r="Q47" s="53">
        <f>Q28-Q3</f>
        <v>0</v>
      </c>
      <c r="R47" s="1077">
        <f>R28-R3</f>
        <v>7006.1820699998643</v>
      </c>
    </row>
    <row r="48" spans="1:26">
      <c r="A48" s="1004" t="s">
        <v>213</v>
      </c>
      <c r="B48" s="29"/>
      <c r="C48" s="29"/>
      <c r="D48" s="1290"/>
      <c r="E48" s="1291" t="s">
        <v>207</v>
      </c>
      <c r="F48" s="1075"/>
      <c r="G48" s="1075"/>
      <c r="H48" s="1298">
        <v>8666.6173099999978</v>
      </c>
      <c r="I48" s="1298">
        <v>3399.6313500000001</v>
      </c>
      <c r="J48" s="1298">
        <v>3274.9935599999999</v>
      </c>
      <c r="K48" s="1298">
        <v>16930.112189999996</v>
      </c>
      <c r="L48" s="1298">
        <v>6916.0590499999998</v>
      </c>
      <c r="M48" s="1298">
        <v>13550.50907</v>
      </c>
      <c r="N48" s="1075"/>
      <c r="O48" s="1292"/>
      <c r="P48" s="1293"/>
      <c r="Q48" s="1294"/>
      <c r="R48" s="1294"/>
    </row>
    <row r="49" spans="1:25" s="29" customFormat="1" ht="12.75" customHeight="1">
      <c r="D49" s="31"/>
      <c r="E49" s="30"/>
      <c r="G49" s="34"/>
      <c r="H49" s="34"/>
      <c r="I49" s="34"/>
      <c r="J49" s="1329"/>
      <c r="K49" s="1329"/>
      <c r="L49" s="1329"/>
      <c r="M49" s="1329"/>
      <c r="N49" s="199"/>
      <c r="O49" s="737"/>
      <c r="P49" s="198"/>
      <c r="Q49" s="198"/>
      <c r="R49" s="198"/>
      <c r="S49" s="476"/>
      <c r="T49" s="476"/>
      <c r="U49" s="881"/>
      <c r="V49" s="881"/>
      <c r="W49" s="881"/>
      <c r="X49" s="881"/>
      <c r="Y49" s="881"/>
    </row>
    <row r="50" spans="1:25" s="31" customFormat="1" ht="11">
      <c r="E50" s="32"/>
      <c r="G50" s="47"/>
      <c r="H50" s="47"/>
      <c r="I50" s="47"/>
      <c r="J50" s="47"/>
      <c r="K50" s="47"/>
      <c r="L50" s="47"/>
      <c r="M50" s="47"/>
      <c r="N50" s="47"/>
      <c r="O50" s="47"/>
      <c r="P50" s="334"/>
      <c r="Q50" s="338"/>
      <c r="R50" s="34"/>
      <c r="S50" s="476"/>
      <c r="T50" s="476"/>
      <c r="U50" s="488"/>
      <c r="V50" s="488"/>
      <c r="W50" s="488"/>
      <c r="X50" s="488"/>
      <c r="Y50" s="488"/>
    </row>
    <row r="51" spans="1:25" s="29" customFormat="1" ht="11">
      <c r="A51" s="31"/>
      <c r="B51" s="31"/>
      <c r="C51" s="31"/>
      <c r="D51" s="31"/>
      <c r="E51" s="30"/>
      <c r="G51" s="34"/>
      <c r="H51" s="34"/>
      <c r="I51" s="34"/>
      <c r="J51" s="34"/>
      <c r="K51" s="34"/>
      <c r="L51" s="34"/>
      <c r="M51" s="34"/>
      <c r="N51" s="34"/>
      <c r="O51" s="34"/>
      <c r="P51" s="334"/>
      <c r="Q51" s="338"/>
      <c r="R51" s="34"/>
      <c r="S51" s="476"/>
      <c r="T51" s="476"/>
      <c r="U51" s="881"/>
      <c r="V51" s="881"/>
      <c r="W51" s="881"/>
      <c r="X51" s="881"/>
      <c r="Y51" s="881"/>
    </row>
    <row r="52" spans="1:25" s="34" customFormat="1" ht="11">
      <c r="A52" s="31"/>
      <c r="B52" s="31"/>
      <c r="C52" s="31"/>
      <c r="D52" s="31"/>
      <c r="E52" s="33"/>
      <c r="F52" s="29"/>
      <c r="P52" s="334"/>
      <c r="Q52" s="338"/>
      <c r="S52" s="695"/>
      <c r="T52" s="695"/>
      <c r="U52" s="449"/>
      <c r="V52" s="449"/>
      <c r="W52" s="449"/>
      <c r="X52" s="449"/>
      <c r="Y52" s="449"/>
    </row>
    <row r="53" spans="1:25" s="34" customFormat="1" ht="11">
      <c r="A53" s="31"/>
      <c r="B53" s="31"/>
      <c r="C53" s="31"/>
      <c r="D53" s="31"/>
      <c r="E53" s="33"/>
      <c r="F53" s="29"/>
      <c r="P53" s="334"/>
      <c r="Q53" s="338"/>
      <c r="S53" s="695"/>
      <c r="T53" s="695"/>
      <c r="U53" s="449"/>
      <c r="V53" s="449"/>
      <c r="W53" s="449"/>
      <c r="X53" s="449"/>
      <c r="Y53" s="449"/>
    </row>
    <row r="54" spans="1:25" s="34" customFormat="1" ht="11">
      <c r="A54" s="31"/>
      <c r="B54" s="31"/>
      <c r="C54" s="31"/>
      <c r="D54" s="31"/>
      <c r="E54" s="33"/>
      <c r="F54" s="29"/>
      <c r="P54" s="334"/>
      <c r="Q54" s="338"/>
      <c r="S54" s="695"/>
      <c r="T54" s="695"/>
      <c r="U54" s="449"/>
      <c r="V54" s="449"/>
      <c r="W54" s="449"/>
      <c r="X54" s="449"/>
      <c r="Y54" s="449"/>
    </row>
  </sheetData>
  <mergeCells count="4">
    <mergeCell ref="J49:M49"/>
    <mergeCell ref="A1:D1"/>
    <mergeCell ref="H1:M1"/>
    <mergeCell ref="C2:D2"/>
  </mergeCells>
  <phoneticPr fontId="0" type="noConversion"/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95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49"/>
  <sheetViews>
    <sheetView showGridLines="0" workbookViewId="0">
      <pane ySplit="3" topLeftCell="A4" activePane="bottomLeft" state="frozen"/>
      <selection activeCell="Y52" sqref="Y52"/>
      <selection pane="bottomLeft" activeCell="X6" sqref="X6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6" width="9.5703125" style="29" bestFit="1" customWidth="1"/>
    <col min="7" max="7" width="9.5703125" style="34" bestFit="1" customWidth="1"/>
    <col min="8" max="12" width="8" style="34" customWidth="1"/>
    <col min="13" max="13" width="8.140625" style="34" customWidth="1"/>
    <col min="14" max="14" width="9.5703125" style="34" hidden="1" customWidth="1"/>
    <col min="15" max="15" width="10.42578125" style="34" hidden="1" customWidth="1" collapsed="1"/>
    <col min="16" max="16" width="8.28515625" style="334" hidden="1" customWidth="1"/>
    <col min="17" max="17" width="11.28515625" style="335" hidden="1" customWidth="1"/>
    <col min="18" max="18" width="10" style="335" customWidth="1" collapsed="1"/>
    <col min="19" max="19" width="7.42578125" style="214" customWidth="1"/>
    <col min="20" max="20" width="5.7109375" style="214" customWidth="1"/>
    <col min="22" max="22" width="11.7109375" bestFit="1" customWidth="1"/>
  </cols>
  <sheetData>
    <row r="1" spans="1:23" ht="15.75" customHeight="1">
      <c r="A1" s="1319" t="s">
        <v>200</v>
      </c>
      <c r="B1" s="1320"/>
      <c r="C1" s="1320"/>
      <c r="D1" s="1321"/>
      <c r="E1" s="1"/>
      <c r="F1" s="472" t="s">
        <v>0</v>
      </c>
      <c r="G1" s="503" t="s">
        <v>2</v>
      </c>
      <c r="H1" s="1323" t="s">
        <v>3</v>
      </c>
      <c r="I1" s="1323"/>
      <c r="J1" s="1323"/>
      <c r="K1" s="1323"/>
      <c r="L1" s="1323"/>
      <c r="M1" s="1324"/>
      <c r="N1" s="141" t="s">
        <v>1</v>
      </c>
      <c r="O1" s="467" t="s">
        <v>4</v>
      </c>
      <c r="P1" s="42" t="s">
        <v>132</v>
      </c>
      <c r="Q1" s="42" t="s">
        <v>133</v>
      </c>
      <c r="R1" s="42" t="s">
        <v>4</v>
      </c>
      <c r="S1" s="1076"/>
      <c r="T1" s="1047"/>
    </row>
    <row r="2" spans="1:23" s="7" customFormat="1" ht="14" thickBot="1">
      <c r="A2" s="240" t="s">
        <v>122</v>
      </c>
      <c r="B2" s="4"/>
      <c r="C2" s="1325" t="s">
        <v>73</v>
      </c>
      <c r="D2" s="1326"/>
      <c r="E2" s="5" t="s">
        <v>5</v>
      </c>
      <c r="F2" s="473">
        <v>2014</v>
      </c>
      <c r="G2" s="504" t="s">
        <v>8</v>
      </c>
      <c r="H2" s="44" t="s">
        <v>9</v>
      </c>
      <c r="I2" s="45" t="s">
        <v>10</v>
      </c>
      <c r="J2" s="245" t="s">
        <v>11</v>
      </c>
      <c r="K2" s="245" t="s">
        <v>204</v>
      </c>
      <c r="L2" s="207" t="s">
        <v>121</v>
      </c>
      <c r="M2" s="43" t="s">
        <v>12</v>
      </c>
      <c r="N2" s="473" t="s">
        <v>7</v>
      </c>
      <c r="O2" s="468">
        <v>2011</v>
      </c>
      <c r="P2" s="46"/>
      <c r="Q2" s="46"/>
      <c r="R2" s="46">
        <v>2013</v>
      </c>
      <c r="S2" s="1076"/>
      <c r="T2" s="1047"/>
    </row>
    <row r="3" spans="1:23" ht="14" thickBot="1">
      <c r="A3" s="8" t="s">
        <v>13</v>
      </c>
      <c r="B3" s="9"/>
      <c r="C3" s="9"/>
      <c r="D3" s="9"/>
      <c r="E3" s="10">
        <v>1</v>
      </c>
      <c r="F3" s="157">
        <f>SUM(F5:F27)</f>
        <v>212353</v>
      </c>
      <c r="G3" s="495">
        <f t="shared" ref="G3:O3" si="0">SUM(G5:G27)</f>
        <v>205040</v>
      </c>
      <c r="H3" s="99">
        <f t="shared" si="0"/>
        <v>0</v>
      </c>
      <c r="I3" s="52">
        <f t="shared" si="0"/>
        <v>483</v>
      </c>
      <c r="J3" s="246">
        <f t="shared" si="0"/>
        <v>0</v>
      </c>
      <c r="K3" s="246">
        <f>SUM(K5:K27)</f>
        <v>0</v>
      </c>
      <c r="L3" s="52">
        <f t="shared" si="0"/>
        <v>830</v>
      </c>
      <c r="M3" s="51">
        <f t="shared" si="0"/>
        <v>6000</v>
      </c>
      <c r="N3" s="157">
        <f>SUM(N5:N27)</f>
        <v>0</v>
      </c>
      <c r="O3" s="404">
        <f t="shared" si="0"/>
        <v>0</v>
      </c>
      <c r="P3" s="346">
        <f>IF(F3=0,0,O3/F3)</f>
        <v>0</v>
      </c>
      <c r="Q3" s="53">
        <f>SUM(Q5:Q27)</f>
        <v>0</v>
      </c>
      <c r="R3" s="1077">
        <f>SUM(R5:R27)</f>
        <v>210415.98734999995</v>
      </c>
    </row>
    <row r="4" spans="1:23" s="14" customFormat="1">
      <c r="A4" s="11" t="s">
        <v>14</v>
      </c>
      <c r="B4" s="12" t="s">
        <v>15</v>
      </c>
      <c r="C4" s="12"/>
      <c r="D4" s="12"/>
      <c r="E4" s="13">
        <v>2</v>
      </c>
      <c r="F4" s="158">
        <f>SUM(F5:F15)</f>
        <v>163208</v>
      </c>
      <c r="G4" s="410">
        <f>SUM(G5:G15)</f>
        <v>156378</v>
      </c>
      <c r="H4" s="1287">
        <f t="shared" ref="H4:M4" si="1">SUM(H5:H15)</f>
        <v>0</v>
      </c>
      <c r="I4" s="56">
        <f t="shared" si="1"/>
        <v>0</v>
      </c>
      <c r="J4" s="56">
        <f t="shared" si="1"/>
        <v>0</v>
      </c>
      <c r="K4" s="56">
        <f t="shared" si="1"/>
        <v>0</v>
      </c>
      <c r="L4" s="56">
        <f t="shared" si="1"/>
        <v>830</v>
      </c>
      <c r="M4" s="197">
        <f t="shared" si="1"/>
        <v>6000</v>
      </c>
      <c r="N4" s="158">
        <f>SUM(N5:N15)</f>
        <v>0</v>
      </c>
      <c r="O4" s="350"/>
      <c r="P4" s="343">
        <f>IF(F4=0,0,O4/F4)</f>
        <v>0</v>
      </c>
      <c r="Q4" s="57">
        <f>SUM(Q5:Q15)</f>
        <v>0</v>
      </c>
      <c r="R4" s="479">
        <f>SUM(R5:R15)</f>
        <v>160111.96382999996</v>
      </c>
      <c r="S4" s="211"/>
      <c r="T4" s="211"/>
    </row>
    <row r="5" spans="1:23" s="40" customFormat="1">
      <c r="A5" s="36"/>
      <c r="B5" s="37"/>
      <c r="C5" s="37" t="s">
        <v>16</v>
      </c>
      <c r="D5" s="38" t="s">
        <v>17</v>
      </c>
      <c r="E5" s="39">
        <v>3</v>
      </c>
      <c r="F5" s="159">
        <f>SUM(G5:M5)</f>
        <v>83000</v>
      </c>
      <c r="G5" s="506">
        <v>83000</v>
      </c>
      <c r="H5" s="59"/>
      <c r="I5" s="201"/>
      <c r="J5" s="248"/>
      <c r="K5" s="248"/>
      <c r="L5" s="60"/>
      <c r="M5" s="61"/>
      <c r="N5" s="159"/>
      <c r="O5" s="351"/>
      <c r="P5" s="361"/>
      <c r="Q5" s="720"/>
      <c r="R5" s="1079">
        <v>83618.942599999995</v>
      </c>
      <c r="S5" s="475"/>
      <c r="T5" s="475"/>
      <c r="V5" s="869"/>
      <c r="W5" s="872"/>
    </row>
    <row r="6" spans="1:23" s="40" customFormat="1">
      <c r="A6" s="36"/>
      <c r="B6" s="37"/>
      <c r="C6" s="37"/>
      <c r="D6" s="38" t="s">
        <v>18</v>
      </c>
      <c r="E6" s="39">
        <v>4</v>
      </c>
      <c r="F6" s="159">
        <f t="shared" ref="F6:F45" si="2">SUM(G6:M6)</f>
        <v>2700</v>
      </c>
      <c r="G6" s="506">
        <v>2700</v>
      </c>
      <c r="H6" s="59"/>
      <c r="I6" s="60"/>
      <c r="J6" s="248"/>
      <c r="K6" s="248"/>
      <c r="L6" s="60"/>
      <c r="M6" s="61"/>
      <c r="N6" s="159"/>
      <c r="O6" s="351"/>
      <c r="P6" s="361"/>
      <c r="Q6" s="720"/>
      <c r="R6" s="1079">
        <v>2589.7719999999999</v>
      </c>
      <c r="S6" s="475"/>
      <c r="T6" s="475"/>
      <c r="V6" s="869"/>
      <c r="W6" s="872"/>
    </row>
    <row r="7" spans="1:23" s="40" customFormat="1">
      <c r="A7" s="36"/>
      <c r="B7" s="37"/>
      <c r="C7" s="37"/>
      <c r="D7" s="38" t="s">
        <v>19</v>
      </c>
      <c r="E7" s="39">
        <v>5</v>
      </c>
      <c r="F7" s="159">
        <f t="shared" si="2"/>
        <v>28220</v>
      </c>
      <c r="G7" s="506">
        <v>28220</v>
      </c>
      <c r="H7" s="59"/>
      <c r="I7" s="60"/>
      <c r="J7" s="248"/>
      <c r="K7" s="248"/>
      <c r="L7" s="60"/>
      <c r="M7" s="61"/>
      <c r="N7" s="159"/>
      <c r="O7" s="351"/>
      <c r="P7" s="361"/>
      <c r="Q7" s="720"/>
      <c r="R7" s="1079">
        <v>29311.971699999998</v>
      </c>
      <c r="S7" s="475"/>
      <c r="T7" s="475"/>
      <c r="V7" s="869"/>
      <c r="W7" s="872"/>
    </row>
    <row r="8" spans="1:23" s="40" customFormat="1">
      <c r="A8" s="36"/>
      <c r="B8" s="37"/>
      <c r="C8" s="37"/>
      <c r="D8" s="38" t="s">
        <v>20</v>
      </c>
      <c r="E8" s="39">
        <v>6</v>
      </c>
      <c r="F8" s="159">
        <f t="shared" si="2"/>
        <v>4800</v>
      </c>
      <c r="G8" s="506">
        <v>4800</v>
      </c>
      <c r="H8" s="59"/>
      <c r="I8" s="60"/>
      <c r="J8" s="248"/>
      <c r="K8" s="248"/>
      <c r="L8" s="60"/>
      <c r="M8" s="61"/>
      <c r="N8" s="159"/>
      <c r="O8" s="351"/>
      <c r="P8" s="361"/>
      <c r="Q8" s="62"/>
      <c r="R8" s="1079">
        <v>4113.0593199999994</v>
      </c>
      <c r="S8" s="475"/>
      <c r="T8" s="475"/>
      <c r="V8" s="869"/>
      <c r="W8" s="872"/>
    </row>
    <row r="9" spans="1:23" s="40" customFormat="1">
      <c r="A9" s="36"/>
      <c r="B9" s="37"/>
      <c r="C9" s="37"/>
      <c r="D9" s="38" t="s">
        <v>21</v>
      </c>
      <c r="E9" s="39">
        <v>7</v>
      </c>
      <c r="F9" s="159">
        <f t="shared" si="2"/>
        <v>1500</v>
      </c>
      <c r="G9" s="506">
        <v>1500</v>
      </c>
      <c r="H9" s="59"/>
      <c r="I9" s="60"/>
      <c r="J9" s="248"/>
      <c r="K9" s="248"/>
      <c r="L9" s="60"/>
      <c r="M9" s="61"/>
      <c r="N9" s="159"/>
      <c r="O9" s="351"/>
      <c r="P9" s="361"/>
      <c r="Q9" s="62"/>
      <c r="R9" s="1079">
        <v>608.29755</v>
      </c>
      <c r="S9" s="475"/>
      <c r="T9" s="475"/>
      <c r="V9" s="869"/>
      <c r="W9" s="872"/>
    </row>
    <row r="10" spans="1:23" s="40" customFormat="1">
      <c r="A10" s="36"/>
      <c r="B10" s="37"/>
      <c r="C10" s="37"/>
      <c r="D10" s="38" t="s">
        <v>22</v>
      </c>
      <c r="E10" s="39">
        <v>8</v>
      </c>
      <c r="F10" s="159">
        <f t="shared" si="2"/>
        <v>6800</v>
      </c>
      <c r="G10" s="506">
        <v>6800</v>
      </c>
      <c r="H10" s="59"/>
      <c r="I10" s="60"/>
      <c r="J10" s="248"/>
      <c r="K10" s="248"/>
      <c r="L10" s="60"/>
      <c r="M10" s="61"/>
      <c r="N10" s="159"/>
      <c r="O10" s="351"/>
      <c r="P10" s="361"/>
      <c r="Q10" s="62"/>
      <c r="R10" s="1079">
        <v>6722.8448600000002</v>
      </c>
      <c r="S10" s="475"/>
      <c r="T10" s="475"/>
      <c r="V10" s="869"/>
      <c r="W10" s="872"/>
    </row>
    <row r="11" spans="1:23" s="40" customFormat="1">
      <c r="A11" s="36"/>
      <c r="B11" s="37"/>
      <c r="C11" s="37"/>
      <c r="D11" s="38" t="s">
        <v>23</v>
      </c>
      <c r="E11" s="39">
        <v>9</v>
      </c>
      <c r="F11" s="159">
        <f t="shared" si="2"/>
        <v>8300</v>
      </c>
      <c r="G11" s="506">
        <v>8300</v>
      </c>
      <c r="H11" s="59"/>
      <c r="I11" s="60"/>
      <c r="J11" s="248"/>
      <c r="K11" s="248"/>
      <c r="L11" s="60"/>
      <c r="M11" s="61"/>
      <c r="N11" s="159"/>
      <c r="O11" s="351"/>
      <c r="P11" s="361"/>
      <c r="Q11" s="62"/>
      <c r="R11" s="1079">
        <v>8095.0641100000003</v>
      </c>
      <c r="S11" s="475"/>
      <c r="T11" s="475"/>
      <c r="V11" s="869"/>
      <c r="W11" s="872"/>
    </row>
    <row r="12" spans="1:23" s="40" customFormat="1">
      <c r="A12" s="36"/>
      <c r="B12" s="37"/>
      <c r="C12" s="37"/>
      <c r="D12" s="38" t="s">
        <v>24</v>
      </c>
      <c r="E12" s="39">
        <v>10</v>
      </c>
      <c r="F12" s="159">
        <f t="shared" si="2"/>
        <v>1000</v>
      </c>
      <c r="G12" s="506">
        <v>1000</v>
      </c>
      <c r="H12" s="59"/>
      <c r="I12" s="60"/>
      <c r="J12" s="248"/>
      <c r="K12" s="248"/>
      <c r="L12" s="60"/>
      <c r="M12" s="61"/>
      <c r="N12" s="159"/>
      <c r="O12" s="351"/>
      <c r="P12" s="361"/>
      <c r="Q12" s="62"/>
      <c r="R12" s="1079">
        <v>862.40413000000001</v>
      </c>
      <c r="S12" s="475"/>
      <c r="T12" s="475"/>
      <c r="V12" s="869"/>
      <c r="W12" s="872"/>
    </row>
    <row r="13" spans="1:23" s="40" customFormat="1">
      <c r="A13" s="36"/>
      <c r="B13" s="37"/>
      <c r="C13" s="37"/>
      <c r="D13" s="38" t="s">
        <v>25</v>
      </c>
      <c r="E13" s="39">
        <v>11</v>
      </c>
      <c r="F13" s="159">
        <f t="shared" si="2"/>
        <v>2558</v>
      </c>
      <c r="G13" s="506">
        <v>2558</v>
      </c>
      <c r="H13" s="59"/>
      <c r="I13" s="60"/>
      <c r="J13" s="248"/>
      <c r="K13" s="248"/>
      <c r="L13" s="60"/>
      <c r="M13" s="61"/>
      <c r="N13" s="159"/>
      <c r="O13" s="351"/>
      <c r="P13" s="361"/>
      <c r="Q13" s="720"/>
      <c r="R13" s="1079">
        <v>2557.5457500000002</v>
      </c>
      <c r="S13" s="475"/>
      <c r="T13" s="475"/>
      <c r="V13" s="869"/>
      <c r="W13" s="872"/>
    </row>
    <row r="14" spans="1:23" s="40" customFormat="1">
      <c r="A14" s="36"/>
      <c r="B14" s="37"/>
      <c r="C14" s="37"/>
      <c r="D14" s="38" t="s">
        <v>26</v>
      </c>
      <c r="E14" s="39">
        <v>12</v>
      </c>
      <c r="F14" s="159">
        <f t="shared" si="2"/>
        <v>6000</v>
      </c>
      <c r="G14" s="506">
        <v>0</v>
      </c>
      <c r="H14" s="59"/>
      <c r="I14" s="60"/>
      <c r="J14" s="248"/>
      <c r="K14" s="248"/>
      <c r="L14" s="60"/>
      <c r="M14" s="61">
        <v>6000</v>
      </c>
      <c r="N14" s="159"/>
      <c r="O14" s="351"/>
      <c r="P14" s="361"/>
      <c r="Q14" s="62"/>
      <c r="R14" s="1079">
        <v>4945.5119999999997</v>
      </c>
      <c r="S14" s="475"/>
      <c r="T14" s="475"/>
      <c r="V14" s="869"/>
      <c r="W14" s="872"/>
    </row>
    <row r="15" spans="1:23" s="40" customFormat="1">
      <c r="A15" s="36"/>
      <c r="B15" s="37"/>
      <c r="C15" s="38"/>
      <c r="D15" s="38" t="s">
        <v>27</v>
      </c>
      <c r="E15" s="39">
        <v>13</v>
      </c>
      <c r="F15" s="159">
        <f t="shared" si="2"/>
        <v>18330</v>
      </c>
      <c r="G15" s="506">
        <v>17500</v>
      </c>
      <c r="H15" s="59"/>
      <c r="I15" s="60"/>
      <c r="J15" s="248"/>
      <c r="K15" s="248"/>
      <c r="L15" s="201">
        <v>830</v>
      </c>
      <c r="M15" s="61"/>
      <c r="N15" s="159"/>
      <c r="O15" s="351"/>
      <c r="P15" s="361"/>
      <c r="Q15" s="62"/>
      <c r="R15" s="1079">
        <v>16686.54981</v>
      </c>
      <c r="S15" s="475"/>
      <c r="T15" s="475"/>
      <c r="V15" s="869"/>
      <c r="W15" s="872"/>
    </row>
    <row r="16" spans="1:23" s="14" customFormat="1">
      <c r="A16" s="11"/>
      <c r="B16" s="18" t="s">
        <v>28</v>
      </c>
      <c r="C16" s="16"/>
      <c r="D16" s="16"/>
      <c r="E16" s="17">
        <v>14</v>
      </c>
      <c r="F16" s="94">
        <f t="shared" si="2"/>
        <v>7380</v>
      </c>
      <c r="G16" s="494">
        <v>7380</v>
      </c>
      <c r="H16" s="64"/>
      <c r="I16" s="65"/>
      <c r="J16" s="249"/>
      <c r="K16" s="249"/>
      <c r="L16" s="65"/>
      <c r="M16" s="66"/>
      <c r="N16" s="94"/>
      <c r="O16" s="352"/>
      <c r="P16" s="345"/>
      <c r="Q16" s="67"/>
      <c r="R16" s="1080">
        <v>6277.5</v>
      </c>
      <c r="S16" s="211"/>
      <c r="T16" s="211"/>
      <c r="V16" s="869"/>
      <c r="W16" s="872"/>
    </row>
    <row r="17" spans="1:25" s="14" customFormat="1">
      <c r="A17" s="11"/>
      <c r="B17" s="18" t="s">
        <v>30</v>
      </c>
      <c r="C17" s="16"/>
      <c r="D17" s="16"/>
      <c r="E17" s="17">
        <v>15</v>
      </c>
      <c r="F17" s="94">
        <f t="shared" si="2"/>
        <v>50</v>
      </c>
      <c r="G17" s="494">
        <v>50</v>
      </c>
      <c r="H17" s="64"/>
      <c r="I17" s="65"/>
      <c r="J17" s="249"/>
      <c r="K17" s="249"/>
      <c r="L17" s="65"/>
      <c r="M17" s="66"/>
      <c r="N17" s="94"/>
      <c r="O17" s="352"/>
      <c r="P17" s="345"/>
      <c r="Q17" s="67"/>
      <c r="R17" s="1080">
        <v>45.216000000000001</v>
      </c>
      <c r="S17" s="211"/>
      <c r="T17" s="211"/>
      <c r="V17" s="869"/>
      <c r="W17" s="872"/>
    </row>
    <row r="18" spans="1:25" s="14" customFormat="1">
      <c r="A18" s="11"/>
      <c r="B18" s="19" t="s">
        <v>32</v>
      </c>
      <c r="C18" s="20"/>
      <c r="D18" s="20"/>
      <c r="E18" s="21">
        <v>16</v>
      </c>
      <c r="F18" s="94">
        <f t="shared" si="2"/>
        <v>900</v>
      </c>
      <c r="G18" s="494">
        <v>900</v>
      </c>
      <c r="H18" s="64"/>
      <c r="I18" s="65"/>
      <c r="J18" s="249"/>
      <c r="K18" s="249"/>
      <c r="L18" s="65"/>
      <c r="M18" s="66"/>
      <c r="N18" s="94"/>
      <c r="O18" s="352"/>
      <c r="P18" s="345"/>
      <c r="Q18" s="67"/>
      <c r="R18" s="1080">
        <v>1276.4000000000001</v>
      </c>
      <c r="S18" s="211"/>
      <c r="T18" s="211"/>
      <c r="V18" s="869"/>
      <c r="W18" s="872"/>
    </row>
    <row r="19" spans="1:25" s="14" customFormat="1">
      <c r="A19" s="11"/>
      <c r="B19" s="19" t="s">
        <v>34</v>
      </c>
      <c r="C19" s="20"/>
      <c r="D19" s="20"/>
      <c r="E19" s="21">
        <v>17</v>
      </c>
      <c r="F19" s="94">
        <f t="shared" si="2"/>
        <v>0</v>
      </c>
      <c r="G19" s="494">
        <v>0</v>
      </c>
      <c r="H19" s="64"/>
      <c r="I19" s="65"/>
      <c r="J19" s="249"/>
      <c r="K19" s="249"/>
      <c r="L19" s="65"/>
      <c r="M19" s="66"/>
      <c r="N19" s="94"/>
      <c r="O19" s="352"/>
      <c r="P19" s="345"/>
      <c r="Q19" s="67"/>
      <c r="R19" s="1080">
        <v>0</v>
      </c>
      <c r="S19" s="211"/>
      <c r="T19" s="211"/>
      <c r="V19" s="870"/>
      <c r="W19" s="872"/>
    </row>
    <row r="20" spans="1:25" s="14" customFormat="1">
      <c r="A20" s="11"/>
      <c r="B20" s="19" t="s">
        <v>36</v>
      </c>
      <c r="C20" s="19"/>
      <c r="D20" s="19"/>
      <c r="E20" s="21">
        <v>18</v>
      </c>
      <c r="F20" s="94">
        <f t="shared" si="2"/>
        <v>0</v>
      </c>
      <c r="G20" s="494">
        <v>0</v>
      </c>
      <c r="H20" s="64"/>
      <c r="I20" s="65"/>
      <c r="J20" s="249"/>
      <c r="K20" s="249"/>
      <c r="L20" s="65"/>
      <c r="M20" s="66"/>
      <c r="N20" s="94"/>
      <c r="O20" s="352"/>
      <c r="P20" s="345"/>
      <c r="Q20" s="67"/>
      <c r="R20" s="1080">
        <v>0</v>
      </c>
      <c r="S20" s="211"/>
      <c r="T20" s="211"/>
      <c r="V20" s="870"/>
      <c r="W20" s="872"/>
    </row>
    <row r="21" spans="1:25" s="537" customFormat="1">
      <c r="A21" s="525"/>
      <c r="B21" s="526" t="s">
        <v>158</v>
      </c>
      <c r="C21" s="526"/>
      <c r="D21" s="526"/>
      <c r="E21" s="527">
        <v>19</v>
      </c>
      <c r="F21" s="528">
        <f t="shared" si="2"/>
        <v>23050</v>
      </c>
      <c r="G21" s="814">
        <v>23050</v>
      </c>
      <c r="H21" s="565"/>
      <c r="I21" s="559"/>
      <c r="J21" s="566"/>
      <c r="K21" s="566"/>
      <c r="L21" s="559"/>
      <c r="M21" s="567"/>
      <c r="N21" s="528"/>
      <c r="O21" s="568"/>
      <c r="P21" s="569"/>
      <c r="Q21" s="491"/>
      <c r="R21" s="1080">
        <v>25227.841789999999</v>
      </c>
      <c r="S21" s="211"/>
      <c r="T21" s="211"/>
      <c r="V21" s="869"/>
      <c r="W21" s="872"/>
    </row>
    <row r="22" spans="1:25" s="14" customFormat="1">
      <c r="A22" s="11"/>
      <c r="B22" s="19" t="s">
        <v>40</v>
      </c>
      <c r="C22" s="19"/>
      <c r="D22" s="19"/>
      <c r="E22" s="21">
        <v>20</v>
      </c>
      <c r="F22" s="94">
        <f t="shared" si="2"/>
        <v>1670</v>
      </c>
      <c r="G22" s="494">
        <v>1670</v>
      </c>
      <c r="H22" s="64"/>
      <c r="I22" s="65"/>
      <c r="J22" s="249"/>
      <c r="K22" s="249"/>
      <c r="L22" s="65"/>
      <c r="M22" s="66"/>
      <c r="N22" s="94"/>
      <c r="O22" s="352"/>
      <c r="P22" s="345"/>
      <c r="Q22" s="67"/>
      <c r="R22" s="1080">
        <v>1805.13572</v>
      </c>
      <c r="S22" s="211"/>
      <c r="T22" s="211"/>
      <c r="V22" s="869"/>
      <c r="W22" s="872"/>
    </row>
    <row r="23" spans="1:25" s="14" customFormat="1">
      <c r="A23" s="11"/>
      <c r="B23" s="19" t="s">
        <v>42</v>
      </c>
      <c r="C23" s="19"/>
      <c r="D23" s="19"/>
      <c r="E23" s="21">
        <v>21</v>
      </c>
      <c r="F23" s="94">
        <f t="shared" si="2"/>
        <v>0</v>
      </c>
      <c r="G23" s="494">
        <v>0</v>
      </c>
      <c r="H23" s="64"/>
      <c r="I23" s="65"/>
      <c r="J23" s="249"/>
      <c r="K23" s="249"/>
      <c r="L23" s="65"/>
      <c r="M23" s="66"/>
      <c r="N23" s="94"/>
      <c r="O23" s="352"/>
      <c r="P23" s="345"/>
      <c r="Q23" s="67"/>
      <c r="R23" s="1080">
        <v>0</v>
      </c>
      <c r="S23" s="211"/>
      <c r="T23" s="211"/>
      <c r="V23" s="869"/>
      <c r="W23" s="872"/>
    </row>
    <row r="24" spans="1:25" s="14" customFormat="1">
      <c r="A24" s="11"/>
      <c r="B24" s="19" t="s">
        <v>43</v>
      </c>
      <c r="C24" s="19"/>
      <c r="D24" s="19"/>
      <c r="E24" s="21">
        <v>22</v>
      </c>
      <c r="F24" s="94">
        <f t="shared" si="2"/>
        <v>12550</v>
      </c>
      <c r="G24" s="494">
        <v>12067</v>
      </c>
      <c r="H24" s="64"/>
      <c r="I24" s="65">
        <v>483</v>
      </c>
      <c r="J24" s="249"/>
      <c r="K24" s="249"/>
      <c r="L24" s="65"/>
      <c r="M24" s="66"/>
      <c r="N24" s="94"/>
      <c r="O24" s="352"/>
      <c r="P24" s="345"/>
      <c r="Q24" s="67"/>
      <c r="R24" s="1080">
        <v>12338.174070000001</v>
      </c>
      <c r="S24" s="211"/>
      <c r="T24" s="211"/>
      <c r="V24" s="869"/>
      <c r="W24" s="872"/>
    </row>
    <row r="25" spans="1:25" s="537" customFormat="1">
      <c r="A25" s="525"/>
      <c r="B25" s="526" t="s">
        <v>161</v>
      </c>
      <c r="C25" s="526"/>
      <c r="D25" s="526"/>
      <c r="E25" s="527">
        <v>23</v>
      </c>
      <c r="F25" s="528">
        <f t="shared" si="2"/>
        <v>3115</v>
      </c>
      <c r="G25" s="767">
        <v>3115</v>
      </c>
      <c r="H25" s="565"/>
      <c r="I25" s="559"/>
      <c r="J25" s="566"/>
      <c r="K25" s="566"/>
      <c r="L25" s="559"/>
      <c r="M25" s="567"/>
      <c r="N25" s="528"/>
      <c r="O25" s="568"/>
      <c r="P25" s="569"/>
      <c r="Q25" s="491"/>
      <c r="R25" s="1080">
        <v>2947.90337</v>
      </c>
      <c r="S25" s="211"/>
      <c r="T25" s="211"/>
      <c r="V25" s="869"/>
      <c r="W25" s="872"/>
    </row>
    <row r="26" spans="1:25" s="14" customFormat="1">
      <c r="A26" s="11"/>
      <c r="B26" s="19" t="s">
        <v>45</v>
      </c>
      <c r="C26" s="19"/>
      <c r="D26" s="19"/>
      <c r="E26" s="21">
        <v>24</v>
      </c>
      <c r="F26" s="94">
        <f t="shared" si="2"/>
        <v>0</v>
      </c>
      <c r="G26" s="494">
        <v>0</v>
      </c>
      <c r="H26" s="64"/>
      <c r="I26" s="65"/>
      <c r="J26" s="249"/>
      <c r="K26" s="249"/>
      <c r="L26" s="65"/>
      <c r="M26" s="66"/>
      <c r="N26" s="94"/>
      <c r="O26" s="352"/>
      <c r="P26" s="345"/>
      <c r="Q26" s="67"/>
      <c r="R26" s="1080">
        <v>0</v>
      </c>
      <c r="S26" s="211"/>
      <c r="T26" s="211"/>
      <c r="V26" s="870"/>
      <c r="W26" s="872"/>
    </row>
    <row r="27" spans="1:25" s="14" customFormat="1" ht="14" thickBot="1">
      <c r="A27" s="11"/>
      <c r="B27" s="18" t="s">
        <v>47</v>
      </c>
      <c r="C27" s="18"/>
      <c r="D27" s="18"/>
      <c r="E27" s="17">
        <v>25</v>
      </c>
      <c r="F27" s="94">
        <f t="shared" si="2"/>
        <v>430</v>
      </c>
      <c r="G27" s="494">
        <v>430</v>
      </c>
      <c r="H27" s="64"/>
      <c r="I27" s="65"/>
      <c r="J27" s="249"/>
      <c r="K27" s="249"/>
      <c r="L27" s="65"/>
      <c r="M27" s="66"/>
      <c r="N27" s="94"/>
      <c r="O27" s="352"/>
      <c r="P27" s="345"/>
      <c r="Q27" s="75"/>
      <c r="R27" s="1080">
        <v>385.85257000000001</v>
      </c>
      <c r="S27" s="211"/>
      <c r="T27" s="211"/>
      <c r="V27" s="869"/>
      <c r="W27" s="872"/>
    </row>
    <row r="28" spans="1:25" ht="14" thickBot="1">
      <c r="A28" s="22" t="s">
        <v>49</v>
      </c>
      <c r="B28" s="23"/>
      <c r="C28" s="23"/>
      <c r="D28" s="23"/>
      <c r="E28" s="10">
        <v>26</v>
      </c>
      <c r="F28" s="157">
        <f>SUM(F29:F45)</f>
        <v>214355</v>
      </c>
      <c r="G28" s="495">
        <f t="shared" ref="G28:M28" si="3">SUM(G29:G45)</f>
        <v>207042</v>
      </c>
      <c r="H28" s="99">
        <f t="shared" si="3"/>
        <v>0</v>
      </c>
      <c r="I28" s="52">
        <f t="shared" si="3"/>
        <v>483</v>
      </c>
      <c r="J28" s="246">
        <f t="shared" si="3"/>
        <v>0</v>
      </c>
      <c r="K28" s="246">
        <f t="shared" si="3"/>
        <v>0</v>
      </c>
      <c r="L28" s="52">
        <f t="shared" si="3"/>
        <v>830</v>
      </c>
      <c r="M28" s="51">
        <f t="shared" si="3"/>
        <v>6000</v>
      </c>
      <c r="N28" s="157">
        <f>SUM(N29:N45)</f>
        <v>0</v>
      </c>
      <c r="O28" s="404">
        <f>SUM(O29:O45)</f>
        <v>0</v>
      </c>
      <c r="P28" s="346">
        <f>IF(F28=0,0,O28/F28)</f>
        <v>0</v>
      </c>
      <c r="Q28" s="53">
        <f>SUM(Q29:Q45)</f>
        <v>0</v>
      </c>
      <c r="R28" s="1077">
        <v>219964.67447</v>
      </c>
      <c r="V28" s="869"/>
      <c r="W28" s="872"/>
    </row>
    <row r="29" spans="1:25" s="14" customFormat="1">
      <c r="A29" s="11" t="s">
        <v>14</v>
      </c>
      <c r="B29" s="16" t="s">
        <v>50</v>
      </c>
      <c r="C29" s="16"/>
      <c r="D29" s="16"/>
      <c r="E29" s="17">
        <v>27</v>
      </c>
      <c r="F29" s="94">
        <f t="shared" si="2"/>
        <v>96303</v>
      </c>
      <c r="G29" s="492">
        <v>96303</v>
      </c>
      <c r="H29" s="87"/>
      <c r="I29" s="56"/>
      <c r="J29" s="247"/>
      <c r="K29" s="247"/>
      <c r="L29" s="56"/>
      <c r="M29" s="55"/>
      <c r="N29" s="158"/>
      <c r="O29" s="725"/>
      <c r="P29" s="345"/>
      <c r="Q29" s="67"/>
      <c r="R29" s="1080">
        <v>95857.426999999996</v>
      </c>
      <c r="S29" s="211"/>
      <c r="T29" s="211"/>
      <c r="V29" s="869"/>
      <c r="W29" s="872"/>
      <c r="X29" s="15"/>
      <c r="Y29" s="15"/>
    </row>
    <row r="30" spans="1:25" s="14" customFormat="1">
      <c r="A30" s="11"/>
      <c r="B30" s="18" t="s">
        <v>28</v>
      </c>
      <c r="C30" s="18"/>
      <c r="D30" s="18"/>
      <c r="E30" s="17">
        <v>28</v>
      </c>
      <c r="F30" s="94">
        <f t="shared" si="2"/>
        <v>7380</v>
      </c>
      <c r="G30" s="431">
        <v>7380</v>
      </c>
      <c r="H30" s="403"/>
      <c r="I30" s="70"/>
      <c r="J30" s="250"/>
      <c r="K30" s="250"/>
      <c r="L30" s="70"/>
      <c r="M30" s="69"/>
      <c r="N30" s="405"/>
      <c r="O30" s="353"/>
      <c r="P30" s="345"/>
      <c r="Q30" s="67"/>
      <c r="R30" s="1080">
        <v>6277.5</v>
      </c>
      <c r="S30" s="211"/>
      <c r="T30" s="211"/>
      <c r="V30" s="869"/>
      <c r="W30" s="872"/>
      <c r="X30" s="15"/>
      <c r="Y30" s="15"/>
    </row>
    <row r="31" spans="1:25" s="14" customFormat="1">
      <c r="A31" s="11"/>
      <c r="B31" s="18" t="s">
        <v>30</v>
      </c>
      <c r="C31" s="18"/>
      <c r="D31" s="18"/>
      <c r="E31" s="17">
        <v>29</v>
      </c>
      <c r="F31" s="94">
        <f t="shared" si="2"/>
        <v>50</v>
      </c>
      <c r="G31" s="431">
        <v>50</v>
      </c>
      <c r="H31" s="100"/>
      <c r="I31" s="70"/>
      <c r="J31" s="250"/>
      <c r="K31" s="250"/>
      <c r="L31" s="70"/>
      <c r="M31" s="69"/>
      <c r="N31" s="405"/>
      <c r="O31" s="353"/>
      <c r="P31" s="345"/>
      <c r="Q31" s="67"/>
      <c r="R31" s="1080">
        <v>45.216000000000001</v>
      </c>
      <c r="S31" s="211"/>
      <c r="T31" s="211"/>
      <c r="V31" s="869"/>
      <c r="W31" s="872"/>
      <c r="X31" s="15"/>
      <c r="Y31" s="15"/>
    </row>
    <row r="32" spans="1:25" s="14" customFormat="1">
      <c r="A32" s="11"/>
      <c r="B32" s="19" t="s">
        <v>32</v>
      </c>
      <c r="C32" s="20"/>
      <c r="D32" s="20"/>
      <c r="E32" s="21">
        <v>30</v>
      </c>
      <c r="F32" s="94">
        <f t="shared" si="2"/>
        <v>900</v>
      </c>
      <c r="G32" s="431">
        <v>900</v>
      </c>
      <c r="H32" s="100"/>
      <c r="I32" s="70"/>
      <c r="J32" s="250"/>
      <c r="K32" s="250"/>
      <c r="L32" s="70"/>
      <c r="M32" s="69"/>
      <c r="N32" s="405"/>
      <c r="O32" s="353"/>
      <c r="P32" s="345"/>
      <c r="Q32" s="67"/>
      <c r="R32" s="1080">
        <v>1276.4000000000001</v>
      </c>
      <c r="S32" s="211"/>
      <c r="T32" s="211"/>
      <c r="V32" s="869"/>
      <c r="W32" s="872"/>
      <c r="X32" s="874"/>
      <c r="Y32" s="874"/>
    </row>
    <row r="33" spans="1:25" s="14" customFormat="1">
      <c r="A33" s="11"/>
      <c r="B33" s="19" t="s">
        <v>34</v>
      </c>
      <c r="C33" s="19"/>
      <c r="D33" s="19"/>
      <c r="E33" s="21">
        <v>31</v>
      </c>
      <c r="F33" s="94">
        <f t="shared" si="2"/>
        <v>0</v>
      </c>
      <c r="G33" s="431">
        <v>0</v>
      </c>
      <c r="H33" s="100"/>
      <c r="I33" s="70"/>
      <c r="J33" s="250"/>
      <c r="K33" s="250"/>
      <c r="L33" s="70"/>
      <c r="M33" s="69"/>
      <c r="N33" s="405"/>
      <c r="O33" s="353"/>
      <c r="P33" s="345"/>
      <c r="Q33" s="67"/>
      <c r="R33" s="1080">
        <v>0</v>
      </c>
      <c r="S33" s="211"/>
      <c r="T33" s="211"/>
      <c r="V33" s="870"/>
      <c r="W33" s="872"/>
      <c r="X33" s="874"/>
      <c r="Y33" s="874"/>
    </row>
    <row r="34" spans="1:25" s="14" customFormat="1">
      <c r="A34" s="11"/>
      <c r="B34" s="19" t="s">
        <v>52</v>
      </c>
      <c r="C34" s="19"/>
      <c r="D34" s="19"/>
      <c r="E34" s="21">
        <v>32</v>
      </c>
      <c r="F34" s="94">
        <f t="shared" si="2"/>
        <v>0</v>
      </c>
      <c r="G34" s="431">
        <v>0</v>
      </c>
      <c r="H34" s="100"/>
      <c r="I34" s="70"/>
      <c r="J34" s="250"/>
      <c r="K34" s="250"/>
      <c r="L34" s="70"/>
      <c r="M34" s="69"/>
      <c r="N34" s="405"/>
      <c r="O34" s="353"/>
      <c r="P34" s="345"/>
      <c r="Q34" s="67"/>
      <c r="R34" s="1080">
        <v>0</v>
      </c>
      <c r="S34" s="211"/>
      <c r="T34" s="211"/>
      <c r="V34" s="870"/>
      <c r="W34" s="872"/>
      <c r="X34" s="874"/>
      <c r="Y34" s="874"/>
    </row>
    <row r="35" spans="1:25" s="14" customFormat="1">
      <c r="A35" s="11"/>
      <c r="B35" s="19" t="s">
        <v>36</v>
      </c>
      <c r="C35" s="19"/>
      <c r="D35" s="19"/>
      <c r="E35" s="21">
        <v>33</v>
      </c>
      <c r="F35" s="94">
        <f t="shared" si="2"/>
        <v>0</v>
      </c>
      <c r="G35" s="431">
        <v>0</v>
      </c>
      <c r="H35" s="100"/>
      <c r="I35" s="70"/>
      <c r="J35" s="250"/>
      <c r="K35" s="250"/>
      <c r="L35" s="70"/>
      <c r="M35" s="69"/>
      <c r="N35" s="405"/>
      <c r="O35" s="353"/>
      <c r="P35" s="345"/>
      <c r="Q35" s="67"/>
      <c r="R35" s="1080">
        <v>0</v>
      </c>
      <c r="S35" s="211"/>
      <c r="T35" s="211"/>
      <c r="V35" s="870"/>
      <c r="W35" s="872"/>
      <c r="X35" s="874"/>
      <c r="Y35" s="874"/>
    </row>
    <row r="36" spans="1:25" s="537" customFormat="1">
      <c r="A36" s="525"/>
      <c r="B36" s="526" t="s">
        <v>158</v>
      </c>
      <c r="C36" s="526"/>
      <c r="D36" s="526"/>
      <c r="E36" s="527">
        <v>34</v>
      </c>
      <c r="F36" s="528">
        <f t="shared" si="2"/>
        <v>23050</v>
      </c>
      <c r="G36" s="767">
        <v>23050</v>
      </c>
      <c r="H36" s="596"/>
      <c r="I36" s="587"/>
      <c r="J36" s="597"/>
      <c r="K36" s="597"/>
      <c r="L36" s="587"/>
      <c r="M36" s="598"/>
      <c r="N36" s="529"/>
      <c r="O36" s="600"/>
      <c r="P36" s="569"/>
      <c r="Q36" s="491"/>
      <c r="R36" s="1080">
        <v>25227.841789999999</v>
      </c>
      <c r="S36" s="211"/>
      <c r="T36" s="211"/>
      <c r="V36" s="869"/>
      <c r="W36" s="872"/>
      <c r="X36" s="874"/>
      <c r="Y36" s="874"/>
    </row>
    <row r="37" spans="1:25" s="14" customFormat="1">
      <c r="A37" s="11"/>
      <c r="B37" s="19" t="s">
        <v>54</v>
      </c>
      <c r="C37" s="19"/>
      <c r="D37" s="19"/>
      <c r="E37" s="21">
        <v>35</v>
      </c>
      <c r="F37" s="94">
        <f t="shared" si="2"/>
        <v>1670</v>
      </c>
      <c r="G37" s="431">
        <v>1670</v>
      </c>
      <c r="H37" s="100"/>
      <c r="I37" s="70"/>
      <c r="J37" s="250"/>
      <c r="K37" s="250"/>
      <c r="L37" s="70"/>
      <c r="M37" s="69"/>
      <c r="N37" s="405"/>
      <c r="O37" s="353"/>
      <c r="P37" s="345"/>
      <c r="Q37" s="67"/>
      <c r="R37" s="1080">
        <v>1805.13572</v>
      </c>
      <c r="S37" s="211"/>
      <c r="T37" s="211"/>
      <c r="V37" s="869"/>
      <c r="W37" s="872"/>
      <c r="X37" s="15"/>
      <c r="Y37" s="15"/>
    </row>
    <row r="38" spans="1:25" s="14" customFormat="1">
      <c r="A38" s="11"/>
      <c r="B38" s="19" t="s">
        <v>153</v>
      </c>
      <c r="C38" s="19"/>
      <c r="D38" s="19"/>
      <c r="E38" s="21">
        <v>36</v>
      </c>
      <c r="F38" s="94">
        <f t="shared" si="2"/>
        <v>23007</v>
      </c>
      <c r="G38" s="431">
        <v>23007</v>
      </c>
      <c r="H38" s="100"/>
      <c r="I38" s="70"/>
      <c r="J38" s="250"/>
      <c r="K38" s="250"/>
      <c r="L38" s="70"/>
      <c r="M38" s="69"/>
      <c r="N38" s="405"/>
      <c r="O38" s="353"/>
      <c r="P38" s="345"/>
      <c r="Q38" s="67"/>
      <c r="R38" s="1080">
        <v>28076.973000000002</v>
      </c>
      <c r="S38" s="211"/>
      <c r="T38" s="211"/>
      <c r="V38" s="869"/>
      <c r="W38" s="872"/>
      <c r="X38" s="874"/>
      <c r="Y38" s="874"/>
    </row>
    <row r="39" spans="1:25" s="14" customFormat="1">
      <c r="A39" s="11"/>
      <c r="B39" s="19" t="s">
        <v>55</v>
      </c>
      <c r="C39" s="19"/>
      <c r="D39" s="19"/>
      <c r="E39" s="21">
        <v>37</v>
      </c>
      <c r="F39" s="94">
        <f t="shared" si="2"/>
        <v>0</v>
      </c>
      <c r="G39" s="431">
        <v>0</v>
      </c>
      <c r="H39" s="100"/>
      <c r="I39" s="70"/>
      <c r="J39" s="250"/>
      <c r="K39" s="250"/>
      <c r="L39" s="70"/>
      <c r="M39" s="69"/>
      <c r="N39" s="405"/>
      <c r="O39" s="353"/>
      <c r="P39" s="345"/>
      <c r="Q39" s="67"/>
      <c r="R39" s="1080">
        <v>0</v>
      </c>
      <c r="S39" s="211"/>
      <c r="T39" s="211"/>
      <c r="V39" s="869"/>
      <c r="W39" s="872"/>
      <c r="X39" s="874"/>
      <c r="Y39" s="874"/>
    </row>
    <row r="40" spans="1:25" s="14" customFormat="1">
      <c r="A40" s="11"/>
      <c r="B40" s="19" t="s">
        <v>56</v>
      </c>
      <c r="C40" s="19"/>
      <c r="D40" s="19"/>
      <c r="E40" s="21">
        <v>38</v>
      </c>
      <c r="F40" s="94">
        <f t="shared" si="2"/>
        <v>12550</v>
      </c>
      <c r="G40" s="431">
        <v>12067</v>
      </c>
      <c r="H40" s="100"/>
      <c r="I40" s="70">
        <v>483</v>
      </c>
      <c r="J40" s="250"/>
      <c r="K40" s="250"/>
      <c r="L40" s="70"/>
      <c r="M40" s="69"/>
      <c r="N40" s="405"/>
      <c r="O40" s="353"/>
      <c r="P40" s="345"/>
      <c r="Q40" s="67"/>
      <c r="R40" s="1080">
        <v>12338.174070000001</v>
      </c>
      <c r="S40" s="211"/>
      <c r="T40" s="211"/>
      <c r="V40" s="869"/>
      <c r="W40" s="872"/>
      <c r="X40" s="874"/>
      <c r="Y40" s="874"/>
    </row>
    <row r="41" spans="1:25" s="537" customFormat="1">
      <c r="A41" s="525"/>
      <c r="B41" s="526" t="s">
        <v>161</v>
      </c>
      <c r="C41" s="526"/>
      <c r="D41" s="526"/>
      <c r="E41" s="527">
        <v>39</v>
      </c>
      <c r="F41" s="528">
        <f t="shared" si="2"/>
        <v>3115</v>
      </c>
      <c r="G41" s="767">
        <v>3115</v>
      </c>
      <c r="H41" s="596"/>
      <c r="I41" s="70"/>
      <c r="J41" s="597"/>
      <c r="K41" s="597"/>
      <c r="L41" s="587"/>
      <c r="M41" s="598"/>
      <c r="N41" s="529"/>
      <c r="O41" s="600"/>
      <c r="P41" s="610"/>
      <c r="Q41" s="491"/>
      <c r="R41" s="1080">
        <v>2947.90337</v>
      </c>
      <c r="S41" s="211"/>
      <c r="T41" s="211"/>
      <c r="V41" s="869"/>
      <c r="W41" s="872"/>
      <c r="X41" s="874"/>
      <c r="Y41" s="874"/>
    </row>
    <row r="42" spans="1:25" s="14" customFormat="1">
      <c r="A42" s="11"/>
      <c r="B42" s="19" t="s">
        <v>57</v>
      </c>
      <c r="C42" s="19"/>
      <c r="D42" s="19"/>
      <c r="E42" s="21">
        <v>40</v>
      </c>
      <c r="F42" s="94">
        <f t="shared" si="2"/>
        <v>0</v>
      </c>
      <c r="G42" s="431">
        <v>0</v>
      </c>
      <c r="H42" s="100"/>
      <c r="I42" s="70"/>
      <c r="J42" s="250"/>
      <c r="K42" s="250"/>
      <c r="L42" s="70"/>
      <c r="M42" s="69"/>
      <c r="N42" s="405"/>
      <c r="O42" s="353"/>
      <c r="P42" s="347"/>
      <c r="Q42" s="67"/>
      <c r="R42" s="1080">
        <v>0</v>
      </c>
      <c r="S42" s="211"/>
      <c r="T42" s="211"/>
      <c r="V42" s="870"/>
      <c r="W42" s="872"/>
      <c r="X42" s="15"/>
      <c r="Y42" s="15"/>
    </row>
    <row r="43" spans="1:25" s="14" customFormat="1">
      <c r="A43" s="11"/>
      <c r="B43" s="19" t="s">
        <v>58</v>
      </c>
      <c r="C43" s="19"/>
      <c r="D43" s="19"/>
      <c r="E43" s="21">
        <v>41</v>
      </c>
      <c r="F43" s="94">
        <f t="shared" si="2"/>
        <v>39000</v>
      </c>
      <c r="G43" s="431">
        <v>39000</v>
      </c>
      <c r="H43" s="100"/>
      <c r="I43" s="120"/>
      <c r="J43" s="250"/>
      <c r="K43" s="250"/>
      <c r="L43" s="70"/>
      <c r="M43" s="69"/>
      <c r="N43" s="405"/>
      <c r="O43" s="353"/>
      <c r="P43" s="347"/>
      <c r="Q43" s="67"/>
      <c r="R43" s="1080">
        <v>38143.181939999995</v>
      </c>
      <c r="S43" s="211"/>
      <c r="T43" s="211"/>
      <c r="V43" s="869"/>
      <c r="W43" s="872"/>
      <c r="X43" s="15"/>
      <c r="Y43" s="15"/>
    </row>
    <row r="44" spans="1:25" s="14" customFormat="1">
      <c r="A44" s="11"/>
      <c r="B44" s="19" t="s">
        <v>59</v>
      </c>
      <c r="C44" s="19"/>
      <c r="D44" s="19"/>
      <c r="E44" s="21">
        <v>42</v>
      </c>
      <c r="F44" s="94">
        <f t="shared" si="2"/>
        <v>6830</v>
      </c>
      <c r="G44" s="867">
        <v>0</v>
      </c>
      <c r="H44" s="100"/>
      <c r="I44" s="120"/>
      <c r="J44" s="250"/>
      <c r="K44" s="250"/>
      <c r="L44" s="70">
        <v>830</v>
      </c>
      <c r="M44" s="69">
        <v>6000</v>
      </c>
      <c r="N44" s="405"/>
      <c r="O44" s="353"/>
      <c r="P44" s="347"/>
      <c r="Q44" s="67"/>
      <c r="R44" s="1080">
        <v>7579.87158</v>
      </c>
      <c r="S44" s="211"/>
      <c r="T44" s="211"/>
      <c r="V44" s="869"/>
      <c r="W44" s="872"/>
    </row>
    <row r="45" spans="1:25" s="14" customFormat="1" ht="14" thickBot="1">
      <c r="A45" s="24"/>
      <c r="B45" s="25" t="s">
        <v>47</v>
      </c>
      <c r="C45" s="25"/>
      <c r="D45" s="25"/>
      <c r="E45" s="26">
        <v>43</v>
      </c>
      <c r="F45" s="160">
        <f t="shared" si="2"/>
        <v>500</v>
      </c>
      <c r="G45" s="432">
        <v>500</v>
      </c>
      <c r="H45" s="134"/>
      <c r="I45" s="74"/>
      <c r="J45" s="251"/>
      <c r="K45" s="251"/>
      <c r="L45" s="74"/>
      <c r="M45" s="73"/>
      <c r="N45" s="160"/>
      <c r="O45" s="354"/>
      <c r="P45" s="348"/>
      <c r="Q45" s="75"/>
      <c r="R45" s="1080">
        <v>389.05</v>
      </c>
      <c r="S45" s="211"/>
      <c r="T45" s="211"/>
      <c r="V45" s="869"/>
      <c r="W45" s="872"/>
    </row>
    <row r="46" spans="1:25" s="14" customFormat="1" ht="14" hidden="1" thickBot="1">
      <c r="A46" s="27" t="s">
        <v>60</v>
      </c>
      <c r="B46" s="28"/>
      <c r="C46" s="28"/>
      <c r="D46" s="28"/>
      <c r="E46" s="17">
        <v>44</v>
      </c>
      <c r="F46" s="161">
        <f>F29+F34+F38+F43+F44+F45-F4-F27</f>
        <v>2002</v>
      </c>
      <c r="G46" s="510">
        <f>G29+G34+G38+G43+G45-G4-G27</f>
        <v>2002</v>
      </c>
      <c r="H46" s="77">
        <f t="shared" ref="H46:M46" si="4">H29+H34+H38+H43+H44+H45-H4-H27</f>
        <v>0</v>
      </c>
      <c r="I46" s="1288">
        <f t="shared" si="4"/>
        <v>0</v>
      </c>
      <c r="J46" s="1288">
        <f t="shared" si="4"/>
        <v>0</v>
      </c>
      <c r="K46" s="1288">
        <f t="shared" si="4"/>
        <v>0</v>
      </c>
      <c r="L46" s="1288">
        <f t="shared" si="4"/>
        <v>0</v>
      </c>
      <c r="M46" s="1288">
        <f t="shared" si="4"/>
        <v>0</v>
      </c>
      <c r="N46" s="161">
        <f>N29+N34+N38+N43+N44+N45+-N4-N27</f>
        <v>0</v>
      </c>
      <c r="O46" s="355">
        <f>O29+O34+O38+O43+O44+O45-O4-O27</f>
        <v>0</v>
      </c>
      <c r="P46" s="349"/>
      <c r="Q46" s="78">
        <f>Q29+Q34+Q38+Q43+Q44+Q45-Q4-Q27</f>
        <v>0</v>
      </c>
      <c r="R46" s="78">
        <f>R29+R34+R38+R43+R44+R45-R4-R27</f>
        <v>9548.6871200000351</v>
      </c>
      <c r="S46" s="211"/>
      <c r="T46" s="211"/>
    </row>
    <row r="47" spans="1:25" ht="14" thickBot="1">
      <c r="A47" s="22" t="s">
        <v>61</v>
      </c>
      <c r="B47" s="23"/>
      <c r="C47" s="23"/>
      <c r="D47" s="23"/>
      <c r="E47" s="10">
        <v>45</v>
      </c>
      <c r="F47" s="157">
        <f>F28-F3</f>
        <v>2002</v>
      </c>
      <c r="G47" s="495">
        <f t="shared" ref="G47:O47" si="5">G28-G3</f>
        <v>2002</v>
      </c>
      <c r="H47" s="99">
        <f t="shared" si="5"/>
        <v>0</v>
      </c>
      <c r="I47" s="52">
        <f t="shared" si="5"/>
        <v>0</v>
      </c>
      <c r="J47" s="246">
        <f t="shared" si="5"/>
        <v>0</v>
      </c>
      <c r="K47" s="246">
        <f t="shared" si="5"/>
        <v>0</v>
      </c>
      <c r="L47" s="52">
        <f t="shared" si="5"/>
        <v>0</v>
      </c>
      <c r="M47" s="51">
        <f t="shared" si="5"/>
        <v>0</v>
      </c>
      <c r="N47" s="157">
        <f>N28-N3</f>
        <v>0</v>
      </c>
      <c r="O47" s="404">
        <f t="shared" si="5"/>
        <v>0</v>
      </c>
      <c r="P47" s="53"/>
      <c r="Q47" s="53">
        <f>Q28-Q3</f>
        <v>0</v>
      </c>
      <c r="R47" s="1077">
        <f>R28-R3</f>
        <v>9548.687120000046</v>
      </c>
      <c r="T47" s="47"/>
    </row>
    <row r="48" spans="1:25">
      <c r="A48" s="29" t="s">
        <v>211</v>
      </c>
      <c r="B48" s="29"/>
      <c r="C48" s="29"/>
      <c r="D48" s="97"/>
      <c r="E48" s="1300" t="s">
        <v>207</v>
      </c>
      <c r="H48" s="1298">
        <v>57634.808519999999</v>
      </c>
      <c r="I48" s="1298">
        <v>3038.9361599999993</v>
      </c>
      <c r="J48" s="1298">
        <v>553.32578999999998</v>
      </c>
      <c r="K48" s="1298">
        <v>11426.629730000001</v>
      </c>
      <c r="L48" s="1298">
        <v>673.56733000000008</v>
      </c>
      <c r="M48" s="1298">
        <v>8594.2049600000009</v>
      </c>
    </row>
    <row r="49" spans="1:20" s="34" customFormat="1" ht="11">
      <c r="A49" s="31"/>
      <c r="B49" s="31"/>
      <c r="C49" s="31"/>
      <c r="D49" s="31"/>
      <c r="E49" s="33"/>
      <c r="F49" s="29"/>
      <c r="P49" s="334"/>
      <c r="Q49" s="338"/>
      <c r="R49" s="338"/>
      <c r="S49" s="214"/>
      <c r="T49" s="214"/>
    </row>
  </sheetData>
  <mergeCells count="3">
    <mergeCell ref="A1:D1"/>
    <mergeCell ref="H1:M1"/>
    <mergeCell ref="C2:D2"/>
  </mergeCells>
  <phoneticPr fontId="0" type="noConversion"/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97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showGridLines="0" workbookViewId="0">
      <pane ySplit="3" topLeftCell="A7" activePane="bottomLeft" state="frozen"/>
      <selection activeCell="Y52" sqref="Y52"/>
      <selection pane="bottomLeft" activeCell="E48" sqref="E48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6" width="9.5703125" style="29" bestFit="1" customWidth="1"/>
    <col min="7" max="7" width="9.5703125" style="34" bestFit="1" customWidth="1"/>
    <col min="8" max="12" width="8" style="34" customWidth="1"/>
    <col min="13" max="13" width="8.140625" style="34" customWidth="1"/>
    <col min="14" max="14" width="9.7109375" style="34" hidden="1" customWidth="1"/>
    <col min="15" max="15" width="9.85546875" style="34" hidden="1" customWidth="1" collapsed="1"/>
    <col min="16" max="16" width="8.5703125" style="334" hidden="1" customWidth="1"/>
    <col min="17" max="17" width="11.28515625" style="338" hidden="1" customWidth="1"/>
    <col min="18" max="18" width="10.42578125" style="34" customWidth="1" collapsed="1"/>
    <col min="19" max="19" width="7.7109375" style="214" customWidth="1"/>
    <col min="20" max="20" width="5.85546875" style="214" customWidth="1"/>
    <col min="21" max="21" width="10.85546875" bestFit="1" customWidth="1"/>
  </cols>
  <sheetData>
    <row r="1" spans="1:33" ht="15.75" customHeight="1">
      <c r="A1" s="1319" t="s">
        <v>200</v>
      </c>
      <c r="B1" s="1320"/>
      <c r="C1" s="1320"/>
      <c r="D1" s="1321"/>
      <c r="E1" s="1"/>
      <c r="F1" s="472" t="s">
        <v>0</v>
      </c>
      <c r="G1" s="503" t="s">
        <v>2</v>
      </c>
      <c r="H1" s="1323" t="s">
        <v>3</v>
      </c>
      <c r="I1" s="1323"/>
      <c r="J1" s="1323"/>
      <c r="K1" s="1323"/>
      <c r="L1" s="1323"/>
      <c r="M1" s="1324"/>
      <c r="N1" s="141" t="s">
        <v>1</v>
      </c>
      <c r="O1" s="467" t="s">
        <v>4</v>
      </c>
      <c r="P1" s="42" t="s">
        <v>132</v>
      </c>
      <c r="Q1" s="42" t="s">
        <v>133</v>
      </c>
      <c r="R1" s="42" t="s">
        <v>4</v>
      </c>
      <c r="S1" s="1076"/>
      <c r="T1" s="1047"/>
    </row>
    <row r="2" spans="1:33" s="7" customFormat="1" ht="14" thickBot="1">
      <c r="A2" s="240" t="s">
        <v>122</v>
      </c>
      <c r="B2" s="4"/>
      <c r="C2" s="1325" t="s">
        <v>74</v>
      </c>
      <c r="D2" s="1326"/>
      <c r="E2" s="5" t="s">
        <v>5</v>
      </c>
      <c r="F2" s="473">
        <v>2014</v>
      </c>
      <c r="G2" s="504" t="s">
        <v>8</v>
      </c>
      <c r="H2" s="44" t="s">
        <v>9</v>
      </c>
      <c r="I2" s="45" t="s">
        <v>10</v>
      </c>
      <c r="J2" s="245" t="s">
        <v>11</v>
      </c>
      <c r="K2" s="245" t="s">
        <v>204</v>
      </c>
      <c r="L2" s="207" t="s">
        <v>121</v>
      </c>
      <c r="M2" s="43" t="s">
        <v>12</v>
      </c>
      <c r="N2" s="473" t="s">
        <v>7</v>
      </c>
      <c r="O2" s="468">
        <v>2011</v>
      </c>
      <c r="P2" s="46"/>
      <c r="Q2" s="46"/>
      <c r="R2" s="46">
        <v>2013</v>
      </c>
      <c r="S2" s="1076"/>
      <c r="T2" s="1047"/>
    </row>
    <row r="3" spans="1:33" ht="14" thickBot="1">
      <c r="A3" s="8" t="s">
        <v>13</v>
      </c>
      <c r="B3" s="9"/>
      <c r="C3" s="9"/>
      <c r="D3" s="9"/>
      <c r="E3" s="10">
        <v>1</v>
      </c>
      <c r="F3" s="157">
        <f t="shared" ref="F3:O3" si="0">SUM(F5:F27)</f>
        <v>270243</v>
      </c>
      <c r="G3" s="495">
        <f>SUM(G5:G27)</f>
        <v>259702</v>
      </c>
      <c r="H3" s="99">
        <f t="shared" si="0"/>
        <v>0</v>
      </c>
      <c r="I3" s="52">
        <f t="shared" si="0"/>
        <v>4171</v>
      </c>
      <c r="J3" s="246">
        <f t="shared" si="0"/>
        <v>0</v>
      </c>
      <c r="K3" s="246">
        <f>SUM(K5:K27)</f>
        <v>0</v>
      </c>
      <c r="L3" s="52">
        <f t="shared" si="0"/>
        <v>1800</v>
      </c>
      <c r="M3" s="51">
        <f t="shared" si="0"/>
        <v>4570</v>
      </c>
      <c r="N3" s="157">
        <f>SUM(N5:N27)</f>
        <v>0</v>
      </c>
      <c r="O3" s="404">
        <f t="shared" si="0"/>
        <v>0</v>
      </c>
      <c r="P3" s="346">
        <f>IF(F3=0,0,O3/F3)</f>
        <v>0</v>
      </c>
      <c r="Q3" s="53">
        <f>SUM(Q5:Q27)</f>
        <v>0</v>
      </c>
      <c r="R3" s="1077">
        <f>SUM(R5:R27)</f>
        <v>298740.92153000005</v>
      </c>
    </row>
    <row r="4" spans="1:33" s="14" customFormat="1">
      <c r="A4" s="11" t="s">
        <v>14</v>
      </c>
      <c r="B4" s="12" t="s">
        <v>15</v>
      </c>
      <c r="C4" s="12"/>
      <c r="D4" s="12"/>
      <c r="E4" s="13">
        <v>2</v>
      </c>
      <c r="F4" s="158">
        <f t="shared" ref="F4:O4" si="1">SUM(F5:F15)</f>
        <v>145976</v>
      </c>
      <c r="G4" s="1289">
        <f>SUM(G5:G15)</f>
        <v>138199</v>
      </c>
      <c r="H4" s="87">
        <f t="shared" si="1"/>
        <v>0</v>
      </c>
      <c r="I4" s="56">
        <f t="shared" si="1"/>
        <v>1407</v>
      </c>
      <c r="J4" s="247">
        <f t="shared" si="1"/>
        <v>0</v>
      </c>
      <c r="K4" s="247">
        <f>SUM(K5:K15)</f>
        <v>0</v>
      </c>
      <c r="L4" s="56">
        <f t="shared" si="1"/>
        <v>1800</v>
      </c>
      <c r="M4" s="55">
        <f t="shared" si="1"/>
        <v>4570</v>
      </c>
      <c r="N4" s="158">
        <f>SUM(N5:N15)</f>
        <v>0</v>
      </c>
      <c r="O4" s="350">
        <f t="shared" si="1"/>
        <v>0</v>
      </c>
      <c r="P4" s="343">
        <f>IF(F4=0,0,O4/F4)</f>
        <v>0</v>
      </c>
      <c r="Q4" s="57">
        <f>SUM(Q5:Q15)</f>
        <v>0</v>
      </c>
      <c r="R4" s="57">
        <f>SUM(R6:R15)</f>
        <v>66909.69558</v>
      </c>
      <c r="S4" s="211"/>
      <c r="T4" s="211"/>
    </row>
    <row r="5" spans="1:33" s="40" customFormat="1">
      <c r="A5" s="36"/>
      <c r="B5" s="37"/>
      <c r="C5" s="37" t="s">
        <v>16</v>
      </c>
      <c r="D5" s="38" t="s">
        <v>17</v>
      </c>
      <c r="E5" s="39">
        <v>3</v>
      </c>
      <c r="F5" s="159">
        <f>SUM(G5:M5)</f>
        <v>86657</v>
      </c>
      <c r="G5" s="507">
        <v>85763</v>
      </c>
      <c r="H5" s="400"/>
      <c r="I5" s="511">
        <v>894</v>
      </c>
      <c r="J5" s="515"/>
      <c r="K5" s="254"/>
      <c r="L5" s="201"/>
      <c r="M5" s="219"/>
      <c r="N5" s="159"/>
      <c r="O5" s="352"/>
      <c r="P5" s="361"/>
      <c r="Q5" s="722"/>
      <c r="R5" s="1079">
        <v>92000.512540000011</v>
      </c>
      <c r="S5" s="475"/>
      <c r="T5" s="475"/>
      <c r="U5" s="869"/>
      <c r="V5" s="869"/>
    </row>
    <row r="6" spans="1:33" s="40" customFormat="1">
      <c r="A6" s="36"/>
      <c r="B6" s="37"/>
      <c r="C6" s="37"/>
      <c r="D6" s="38" t="s">
        <v>18</v>
      </c>
      <c r="E6" s="39">
        <v>4</v>
      </c>
      <c r="F6" s="159">
        <f t="shared" ref="F6:F45" si="2">SUM(G6:M6)</f>
        <v>2850</v>
      </c>
      <c r="G6" s="507">
        <v>2850</v>
      </c>
      <c r="H6" s="200"/>
      <c r="I6" s="201"/>
      <c r="J6" s="254"/>
      <c r="K6" s="254"/>
      <c r="L6" s="201"/>
      <c r="M6" s="219"/>
      <c r="N6" s="159"/>
      <c r="O6" s="352"/>
      <c r="P6" s="361"/>
      <c r="Q6" s="722"/>
      <c r="R6" s="1079">
        <v>4496.9936900000002</v>
      </c>
      <c r="S6" s="475"/>
      <c r="T6" s="475"/>
      <c r="U6" s="869"/>
      <c r="V6" s="869"/>
    </row>
    <row r="7" spans="1:33" s="40" customFormat="1">
      <c r="A7" s="36"/>
      <c r="B7" s="37"/>
      <c r="C7" s="37"/>
      <c r="D7" s="38" t="s">
        <v>19</v>
      </c>
      <c r="E7" s="39">
        <v>5</v>
      </c>
      <c r="F7" s="159">
        <f t="shared" si="2"/>
        <v>31329</v>
      </c>
      <c r="G7" s="507">
        <v>30016</v>
      </c>
      <c r="H7" s="200"/>
      <c r="I7" s="201">
        <v>313</v>
      </c>
      <c r="J7" s="254"/>
      <c r="K7" s="254"/>
      <c r="L7" s="201">
        <v>1000</v>
      </c>
      <c r="M7" s="219"/>
      <c r="N7" s="159"/>
      <c r="O7" s="352"/>
      <c r="P7" s="361"/>
      <c r="Q7" s="722"/>
      <c r="R7" s="1079">
        <v>31855.997350000001</v>
      </c>
      <c r="S7" s="475"/>
      <c r="T7" s="475"/>
      <c r="U7" s="869"/>
      <c r="V7" s="869"/>
    </row>
    <row r="8" spans="1:33" s="40" customFormat="1">
      <c r="A8" s="36"/>
      <c r="B8" s="37"/>
      <c r="C8" s="37"/>
      <c r="D8" s="38" t="s">
        <v>20</v>
      </c>
      <c r="E8" s="39">
        <v>6</v>
      </c>
      <c r="F8" s="159">
        <f t="shared" si="2"/>
        <v>3470</v>
      </c>
      <c r="G8" s="507">
        <v>3470</v>
      </c>
      <c r="H8" s="200"/>
      <c r="I8" s="201"/>
      <c r="J8" s="254"/>
      <c r="K8" s="254"/>
      <c r="L8" s="201"/>
      <c r="M8" s="219"/>
      <c r="N8" s="159"/>
      <c r="O8" s="352"/>
      <c r="P8" s="361"/>
      <c r="Q8" s="67"/>
      <c r="R8" s="1079">
        <v>3332.5811400000002</v>
      </c>
      <c r="S8" s="475"/>
      <c r="T8" s="475"/>
      <c r="U8" s="869"/>
      <c r="V8" s="869"/>
    </row>
    <row r="9" spans="1:33" s="40" customFormat="1">
      <c r="A9" s="36"/>
      <c r="B9" s="37"/>
      <c r="C9" s="37"/>
      <c r="D9" s="38" t="s">
        <v>21</v>
      </c>
      <c r="E9" s="39">
        <v>7</v>
      </c>
      <c r="F9" s="159">
        <f t="shared" si="2"/>
        <v>1000</v>
      </c>
      <c r="G9" s="507">
        <v>1000</v>
      </c>
      <c r="H9" s="200"/>
      <c r="I9" s="201"/>
      <c r="J9" s="254"/>
      <c r="K9" s="254"/>
      <c r="L9" s="201"/>
      <c r="M9" s="219"/>
      <c r="N9" s="159"/>
      <c r="O9" s="352"/>
      <c r="P9" s="361"/>
      <c r="Q9" s="67"/>
      <c r="R9" s="1079">
        <v>1228.3186599999999</v>
      </c>
      <c r="S9" s="475"/>
      <c r="T9" s="475"/>
      <c r="U9" s="869"/>
      <c r="V9" s="869"/>
    </row>
    <row r="10" spans="1:33" s="40" customFormat="1">
      <c r="A10" s="36"/>
      <c r="B10" s="37"/>
      <c r="C10" s="37"/>
      <c r="D10" s="38" t="s">
        <v>22</v>
      </c>
      <c r="E10" s="39">
        <v>8</v>
      </c>
      <c r="F10" s="159">
        <f t="shared" si="2"/>
        <v>2800</v>
      </c>
      <c r="G10" s="507">
        <v>2800</v>
      </c>
      <c r="H10" s="200"/>
      <c r="I10" s="201"/>
      <c r="J10" s="254"/>
      <c r="K10" s="254"/>
      <c r="L10" s="201"/>
      <c r="M10" s="219"/>
      <c r="N10" s="159"/>
      <c r="O10" s="352"/>
      <c r="P10" s="361"/>
      <c r="Q10" s="67"/>
      <c r="R10" s="1079">
        <v>6112.9208699999999</v>
      </c>
      <c r="S10" s="475"/>
      <c r="T10" s="475"/>
      <c r="U10" s="869"/>
      <c r="V10" s="869"/>
    </row>
    <row r="11" spans="1:33" s="40" customFormat="1">
      <c r="A11" s="36"/>
      <c r="B11" s="37"/>
      <c r="C11" s="37"/>
      <c r="D11" s="38" t="s">
        <v>23</v>
      </c>
      <c r="E11" s="39">
        <v>9</v>
      </c>
      <c r="F11" s="159">
        <f t="shared" si="2"/>
        <v>3500</v>
      </c>
      <c r="G11" s="507">
        <v>3500</v>
      </c>
      <c r="H11" s="200"/>
      <c r="I11" s="201"/>
      <c r="J11" s="254"/>
      <c r="K11" s="254"/>
      <c r="L11" s="201"/>
      <c r="M11" s="219"/>
      <c r="N11" s="159"/>
      <c r="O11" s="352"/>
      <c r="P11" s="361"/>
      <c r="Q11" s="67"/>
      <c r="R11" s="1079">
        <v>6329.0640899999999</v>
      </c>
      <c r="S11" s="475"/>
      <c r="T11" s="475"/>
      <c r="U11" s="869"/>
      <c r="V11" s="869"/>
    </row>
    <row r="12" spans="1:33" s="40" customFormat="1">
      <c r="A12" s="36"/>
      <c r="B12" s="37"/>
      <c r="C12" s="37"/>
      <c r="D12" s="38" t="s">
        <v>24</v>
      </c>
      <c r="E12" s="39">
        <v>10</v>
      </c>
      <c r="F12" s="159">
        <f t="shared" si="2"/>
        <v>900</v>
      </c>
      <c r="G12" s="507">
        <v>700</v>
      </c>
      <c r="H12" s="200"/>
      <c r="I12" s="201">
        <v>200</v>
      </c>
      <c r="J12" s="254"/>
      <c r="K12" s="254"/>
      <c r="L12" s="201"/>
      <c r="M12" s="219"/>
      <c r="N12" s="159"/>
      <c r="O12" s="352"/>
      <c r="P12" s="361"/>
      <c r="Q12" s="67"/>
      <c r="R12" s="1079">
        <v>2315.2080599999999</v>
      </c>
      <c r="S12" s="475"/>
      <c r="T12" s="475"/>
      <c r="U12" s="869"/>
      <c r="V12" s="869"/>
    </row>
    <row r="13" spans="1:33" s="40" customFormat="1">
      <c r="A13" s="36"/>
      <c r="B13" s="37"/>
      <c r="C13" s="37"/>
      <c r="D13" s="38" t="s">
        <v>25</v>
      </c>
      <c r="E13" s="39">
        <v>11</v>
      </c>
      <c r="F13" s="159">
        <f t="shared" si="2"/>
        <v>5500</v>
      </c>
      <c r="G13" s="507">
        <v>5500</v>
      </c>
      <c r="H13" s="200"/>
      <c r="I13" s="201"/>
      <c r="J13" s="254"/>
      <c r="K13" s="254"/>
      <c r="L13" s="201"/>
      <c r="M13" s="219"/>
      <c r="N13" s="159"/>
      <c r="O13" s="352"/>
      <c r="P13" s="361"/>
      <c r="Q13" s="722"/>
      <c r="R13" s="1079">
        <v>5881.4970700000003</v>
      </c>
      <c r="S13" s="475"/>
      <c r="T13" s="475"/>
      <c r="U13" s="475"/>
      <c r="V13" s="475"/>
      <c r="W13" s="475"/>
      <c r="X13" s="475"/>
      <c r="Y13" s="475"/>
      <c r="Z13" s="475"/>
      <c r="AA13" s="475"/>
      <c r="AB13" s="475"/>
      <c r="AC13" s="475"/>
      <c r="AD13" s="475"/>
      <c r="AE13" s="475"/>
      <c r="AF13" s="475"/>
      <c r="AG13" s="475"/>
    </row>
    <row r="14" spans="1:33" s="40" customFormat="1">
      <c r="A14" s="36"/>
      <c r="B14" s="37"/>
      <c r="C14" s="37"/>
      <c r="D14" s="38" t="s">
        <v>26</v>
      </c>
      <c r="E14" s="39">
        <v>12</v>
      </c>
      <c r="F14" s="159">
        <f t="shared" si="2"/>
        <v>6970</v>
      </c>
      <c r="G14" s="507">
        <v>2400</v>
      </c>
      <c r="H14" s="200"/>
      <c r="I14" s="201"/>
      <c r="J14" s="254"/>
      <c r="K14" s="254"/>
      <c r="L14" s="201"/>
      <c r="M14" s="219">
        <v>4570</v>
      </c>
      <c r="N14" s="159"/>
      <c r="O14" s="352"/>
      <c r="P14" s="361"/>
      <c r="Q14" s="67"/>
      <c r="R14" s="1079">
        <v>7160.5540000000001</v>
      </c>
      <c r="S14" s="475"/>
      <c r="T14" s="475"/>
      <c r="U14" s="475"/>
      <c r="V14" s="475"/>
      <c r="W14" s="475"/>
      <c r="X14" s="475"/>
      <c r="Y14" s="475"/>
      <c r="Z14" s="475"/>
      <c r="AA14" s="475"/>
      <c r="AB14" s="475"/>
      <c r="AC14" s="475"/>
      <c r="AD14" s="475"/>
      <c r="AE14" s="475"/>
      <c r="AF14" s="475"/>
      <c r="AG14" s="475"/>
    </row>
    <row r="15" spans="1:33" s="40" customFormat="1">
      <c r="A15" s="36"/>
      <c r="B15" s="37"/>
      <c r="C15" s="38"/>
      <c r="D15" s="38" t="s">
        <v>27</v>
      </c>
      <c r="E15" s="39">
        <v>13</v>
      </c>
      <c r="F15" s="159">
        <f t="shared" si="2"/>
        <v>1000</v>
      </c>
      <c r="G15" s="507">
        <v>200</v>
      </c>
      <c r="H15" s="200"/>
      <c r="I15" s="201"/>
      <c r="J15" s="254"/>
      <c r="K15" s="254"/>
      <c r="L15" s="201">
        <v>800</v>
      </c>
      <c r="M15" s="219"/>
      <c r="N15" s="159"/>
      <c r="O15" s="352"/>
      <c r="P15" s="361"/>
      <c r="Q15" s="67"/>
      <c r="R15" s="1079">
        <v>-1803.4393500000001</v>
      </c>
      <c r="S15" s="475"/>
      <c r="T15" s="475"/>
      <c r="U15" s="475"/>
      <c r="V15" s="475"/>
      <c r="W15" s="475"/>
      <c r="X15" s="475"/>
      <c r="Y15" s="475"/>
      <c r="Z15" s="475"/>
      <c r="AA15" s="475"/>
      <c r="AB15" s="475"/>
      <c r="AC15" s="475"/>
      <c r="AD15" s="475"/>
      <c r="AE15" s="475"/>
      <c r="AF15" s="475"/>
      <c r="AG15" s="475"/>
    </row>
    <row r="16" spans="1:33" s="14" customFormat="1">
      <c r="A16" s="11"/>
      <c r="B16" s="18" t="s">
        <v>28</v>
      </c>
      <c r="C16" s="16"/>
      <c r="D16" s="16"/>
      <c r="E16" s="17">
        <v>14</v>
      </c>
      <c r="F16" s="94">
        <f t="shared" si="2"/>
        <v>14800</v>
      </c>
      <c r="G16" s="508">
        <v>14800</v>
      </c>
      <c r="H16" s="268"/>
      <c r="I16" s="121"/>
      <c r="J16" s="256"/>
      <c r="K16" s="256"/>
      <c r="L16" s="121"/>
      <c r="M16" s="117"/>
      <c r="N16" s="94"/>
      <c r="O16" s="352"/>
      <c r="P16" s="357"/>
      <c r="Q16" s="118"/>
      <c r="R16" s="1080">
        <v>15030</v>
      </c>
      <c r="S16" s="211"/>
      <c r="T16" s="475"/>
      <c r="U16" s="475"/>
      <c r="V16" s="475"/>
      <c r="W16" s="475"/>
      <c r="X16" s="475"/>
      <c r="Y16" s="475"/>
      <c r="Z16" s="475"/>
      <c r="AA16" s="475"/>
      <c r="AB16" s="475"/>
      <c r="AC16" s="475"/>
      <c r="AD16" s="475"/>
      <c r="AE16" s="475"/>
      <c r="AF16" s="475"/>
      <c r="AG16" s="475"/>
    </row>
    <row r="17" spans="1:33" s="14" customFormat="1">
      <c r="A17" s="11"/>
      <c r="B17" s="18" t="s">
        <v>30</v>
      </c>
      <c r="C17" s="16"/>
      <c r="D17" s="16"/>
      <c r="E17" s="17">
        <v>15</v>
      </c>
      <c r="F17" s="94">
        <f t="shared" si="2"/>
        <v>848</v>
      </c>
      <c r="G17" s="508">
        <v>848</v>
      </c>
      <c r="H17" s="268"/>
      <c r="I17" s="121"/>
      <c r="J17" s="256"/>
      <c r="K17" s="256"/>
      <c r="L17" s="121"/>
      <c r="M17" s="117"/>
      <c r="N17" s="94"/>
      <c r="O17" s="352"/>
      <c r="P17" s="357"/>
      <c r="Q17" s="67"/>
      <c r="R17" s="1080">
        <v>1094.796</v>
      </c>
      <c r="S17" s="211"/>
      <c r="T17" s="475"/>
      <c r="U17" s="475"/>
      <c r="V17" s="475"/>
      <c r="W17" s="475"/>
      <c r="X17" s="475"/>
      <c r="Y17" s="475"/>
      <c r="Z17" s="475"/>
      <c r="AA17" s="475"/>
      <c r="AB17" s="475"/>
      <c r="AC17" s="475"/>
      <c r="AD17" s="475"/>
      <c r="AE17" s="475"/>
      <c r="AF17" s="475"/>
      <c r="AG17" s="475"/>
    </row>
    <row r="18" spans="1:33" s="14" customFormat="1">
      <c r="A18" s="11"/>
      <c r="B18" s="19" t="s">
        <v>32</v>
      </c>
      <c r="C18" s="20"/>
      <c r="D18" s="20"/>
      <c r="E18" s="21">
        <v>16</v>
      </c>
      <c r="F18" s="94">
        <f t="shared" si="2"/>
        <v>1000</v>
      </c>
      <c r="G18" s="508">
        <v>1000</v>
      </c>
      <c r="H18" s="268"/>
      <c r="I18" s="121"/>
      <c r="J18" s="256"/>
      <c r="K18" s="256"/>
      <c r="L18" s="121"/>
      <c r="M18" s="117"/>
      <c r="N18" s="94"/>
      <c r="O18" s="352"/>
      <c r="P18" s="357"/>
      <c r="Q18" s="67"/>
      <c r="R18" s="1080">
        <v>2519.79</v>
      </c>
      <c r="S18" s="211"/>
      <c r="T18" s="475"/>
      <c r="U18" s="475"/>
      <c r="V18" s="475"/>
      <c r="W18" s="475"/>
      <c r="X18" s="475"/>
      <c r="Y18" s="475"/>
      <c r="Z18" s="475"/>
      <c r="AA18" s="475"/>
      <c r="AB18" s="475"/>
      <c r="AC18" s="475"/>
      <c r="AD18" s="475"/>
      <c r="AE18" s="475"/>
      <c r="AF18" s="475"/>
      <c r="AG18" s="475"/>
    </row>
    <row r="19" spans="1:33" s="14" customFormat="1">
      <c r="A19" s="11"/>
      <c r="B19" s="19" t="s">
        <v>34</v>
      </c>
      <c r="C19" s="20"/>
      <c r="D19" s="20"/>
      <c r="E19" s="21">
        <v>17</v>
      </c>
      <c r="F19" s="94">
        <f t="shared" si="2"/>
        <v>0</v>
      </c>
      <c r="G19" s="508">
        <v>0</v>
      </c>
      <c r="H19" s="268"/>
      <c r="I19" s="121"/>
      <c r="J19" s="256"/>
      <c r="K19" s="256"/>
      <c r="L19" s="121"/>
      <c r="M19" s="117"/>
      <c r="N19" s="94"/>
      <c r="O19" s="352"/>
      <c r="P19" s="357"/>
      <c r="Q19" s="67"/>
      <c r="R19" s="1080">
        <v>127.133</v>
      </c>
      <c r="S19" s="211"/>
      <c r="T19" s="475"/>
      <c r="U19" s="475"/>
      <c r="V19" s="475"/>
      <c r="W19" s="475"/>
      <c r="X19" s="475"/>
      <c r="Y19" s="475"/>
      <c r="Z19" s="475"/>
      <c r="AA19" s="475"/>
      <c r="AB19" s="475"/>
      <c r="AC19" s="475"/>
      <c r="AD19" s="475"/>
      <c r="AE19" s="475"/>
      <c r="AF19" s="475"/>
      <c r="AG19" s="475"/>
    </row>
    <row r="20" spans="1:33" s="14" customFormat="1">
      <c r="A20" s="11"/>
      <c r="B20" s="19" t="s">
        <v>36</v>
      </c>
      <c r="C20" s="19"/>
      <c r="D20" s="19"/>
      <c r="E20" s="21">
        <v>18</v>
      </c>
      <c r="F20" s="94">
        <f t="shared" si="2"/>
        <v>2386</v>
      </c>
      <c r="G20" s="508">
        <v>2386</v>
      </c>
      <c r="H20" s="268"/>
      <c r="I20" s="121"/>
      <c r="J20" s="256"/>
      <c r="K20" s="256"/>
      <c r="L20" s="121"/>
      <c r="M20" s="117"/>
      <c r="N20" s="94"/>
      <c r="O20" s="352"/>
      <c r="P20" s="357"/>
      <c r="Q20" s="67"/>
      <c r="R20" s="1080">
        <v>2083.3737900000001</v>
      </c>
      <c r="S20" s="211"/>
      <c r="T20" s="475"/>
      <c r="U20" s="475"/>
      <c r="V20" s="475"/>
      <c r="W20" s="475"/>
      <c r="X20" s="475"/>
      <c r="Y20" s="475"/>
      <c r="Z20" s="475"/>
      <c r="AA20" s="475"/>
      <c r="AB20" s="475"/>
      <c r="AC20" s="475"/>
      <c r="AD20" s="475"/>
      <c r="AE20" s="475"/>
      <c r="AF20" s="475"/>
      <c r="AG20" s="475"/>
    </row>
    <row r="21" spans="1:33" s="537" customFormat="1">
      <c r="A21" s="525"/>
      <c r="B21" s="526" t="s">
        <v>158</v>
      </c>
      <c r="C21" s="526"/>
      <c r="D21" s="526"/>
      <c r="E21" s="527">
        <v>19</v>
      </c>
      <c r="F21" s="536">
        <f t="shared" si="2"/>
        <v>59995</v>
      </c>
      <c r="G21" s="817">
        <v>59995</v>
      </c>
      <c r="H21" s="571"/>
      <c r="I21" s="572"/>
      <c r="J21" s="585"/>
      <c r="K21" s="585"/>
      <c r="L21" s="572"/>
      <c r="M21" s="584"/>
      <c r="N21" s="528"/>
      <c r="O21" s="568"/>
      <c r="P21" s="586"/>
      <c r="Q21" s="570"/>
      <c r="R21" s="1080">
        <v>68229.621719999996</v>
      </c>
      <c r="S21" s="211"/>
      <c r="T21" s="475"/>
      <c r="U21" s="475"/>
      <c r="V21" s="475"/>
      <c r="W21" s="475"/>
      <c r="X21" s="475"/>
      <c r="Y21" s="475"/>
      <c r="Z21" s="475"/>
      <c r="AA21" s="475"/>
      <c r="AB21" s="475"/>
      <c r="AC21" s="475"/>
      <c r="AD21" s="475"/>
      <c r="AE21" s="475"/>
      <c r="AF21" s="475"/>
      <c r="AG21" s="475"/>
    </row>
    <row r="22" spans="1:33" s="14" customFormat="1">
      <c r="A22" s="11"/>
      <c r="B22" s="19" t="s">
        <v>40</v>
      </c>
      <c r="C22" s="19"/>
      <c r="D22" s="19"/>
      <c r="E22" s="21">
        <v>20</v>
      </c>
      <c r="F22" s="461">
        <f t="shared" si="2"/>
        <v>1680</v>
      </c>
      <c r="G22" s="749">
        <v>1475</v>
      </c>
      <c r="H22" s="403"/>
      <c r="I22" s="120">
        <v>205</v>
      </c>
      <c r="J22" s="255"/>
      <c r="K22" s="255"/>
      <c r="L22" s="120"/>
      <c r="M22" s="188"/>
      <c r="N22" s="94"/>
      <c r="O22" s="352"/>
      <c r="P22" s="357"/>
      <c r="Q22" s="67"/>
      <c r="R22" s="1080">
        <v>3258.1244700000002</v>
      </c>
      <c r="S22" s="211"/>
      <c r="T22" s="475"/>
      <c r="U22" s="475"/>
      <c r="V22" s="475"/>
      <c r="W22" s="475"/>
      <c r="X22" s="475"/>
      <c r="Y22" s="475"/>
      <c r="Z22" s="475"/>
      <c r="AA22" s="475"/>
      <c r="AB22" s="475"/>
      <c r="AC22" s="475"/>
      <c r="AD22" s="475"/>
      <c r="AE22" s="475"/>
      <c r="AF22" s="475"/>
      <c r="AG22" s="475"/>
    </row>
    <row r="23" spans="1:33" s="14" customFormat="1">
      <c r="A23" s="11"/>
      <c r="B23" s="19" t="s">
        <v>42</v>
      </c>
      <c r="C23" s="19"/>
      <c r="D23" s="19"/>
      <c r="E23" s="21">
        <v>21</v>
      </c>
      <c r="F23" s="461">
        <f t="shared" si="2"/>
        <v>0</v>
      </c>
      <c r="G23" s="508">
        <v>0</v>
      </c>
      <c r="H23" s="268"/>
      <c r="I23" s="121"/>
      <c r="J23" s="256"/>
      <c r="K23" s="256"/>
      <c r="L23" s="121"/>
      <c r="M23" s="117"/>
      <c r="N23" s="94"/>
      <c r="O23" s="352"/>
      <c r="P23" s="357"/>
      <c r="Q23" s="118"/>
      <c r="R23" s="1080">
        <v>0</v>
      </c>
      <c r="S23" s="211"/>
      <c r="T23" s="475"/>
      <c r="U23" s="475"/>
      <c r="V23" s="475"/>
      <c r="W23" s="475"/>
      <c r="X23" s="475"/>
      <c r="Y23" s="475"/>
      <c r="Z23" s="475"/>
      <c r="AA23" s="475"/>
      <c r="AB23" s="475"/>
      <c r="AC23" s="475"/>
      <c r="AD23" s="475"/>
      <c r="AE23" s="475"/>
      <c r="AF23" s="475"/>
      <c r="AG23" s="475"/>
    </row>
    <row r="24" spans="1:33" s="14" customFormat="1">
      <c r="A24" s="11"/>
      <c r="B24" s="19" t="s">
        <v>43</v>
      </c>
      <c r="C24" s="19"/>
      <c r="D24" s="19"/>
      <c r="E24" s="21">
        <v>22</v>
      </c>
      <c r="F24" s="461">
        <f t="shared" si="2"/>
        <v>36780</v>
      </c>
      <c r="G24" s="508">
        <v>36000</v>
      </c>
      <c r="H24" s="268"/>
      <c r="I24" s="121">
        <v>780</v>
      </c>
      <c r="J24" s="256"/>
      <c r="K24" s="256"/>
      <c r="L24" s="121"/>
      <c r="M24" s="117"/>
      <c r="N24" s="94"/>
      <c r="O24" s="352"/>
      <c r="P24" s="357"/>
      <c r="Q24" s="118"/>
      <c r="R24" s="1080">
        <v>38436.082889999998</v>
      </c>
      <c r="S24" s="211"/>
      <c r="T24" s="475"/>
      <c r="U24" s="475"/>
      <c r="V24" s="475"/>
      <c r="W24" s="475"/>
      <c r="X24" s="475"/>
      <c r="Y24" s="475"/>
      <c r="Z24" s="475"/>
      <c r="AA24" s="475"/>
      <c r="AB24" s="475"/>
      <c r="AC24" s="475"/>
      <c r="AD24" s="475"/>
      <c r="AE24" s="475"/>
      <c r="AF24" s="475"/>
      <c r="AG24" s="475"/>
    </row>
    <row r="25" spans="1:33" s="537" customFormat="1">
      <c r="A25" s="525"/>
      <c r="B25" s="526" t="s">
        <v>161</v>
      </c>
      <c r="C25" s="526"/>
      <c r="D25" s="526"/>
      <c r="E25" s="527">
        <v>23</v>
      </c>
      <c r="F25" s="536">
        <f t="shared" si="2"/>
        <v>6458</v>
      </c>
      <c r="G25" s="817">
        <v>4679</v>
      </c>
      <c r="H25" s="571"/>
      <c r="I25" s="572">
        <v>1779</v>
      </c>
      <c r="J25" s="585"/>
      <c r="K25" s="585"/>
      <c r="L25" s="572"/>
      <c r="M25" s="584"/>
      <c r="N25" s="536"/>
      <c r="O25" s="568"/>
      <c r="P25" s="586"/>
      <c r="Q25" s="570"/>
      <c r="R25" s="1080">
        <v>8502.2060700000002</v>
      </c>
      <c r="S25" s="211"/>
      <c r="T25" s="475"/>
      <c r="U25" s="475"/>
      <c r="V25" s="475"/>
      <c r="W25" s="475"/>
      <c r="X25" s="475"/>
      <c r="Y25" s="475"/>
      <c r="Z25" s="475"/>
      <c r="AA25" s="475"/>
      <c r="AB25" s="475"/>
      <c r="AC25" s="475"/>
      <c r="AD25" s="475"/>
      <c r="AE25" s="475"/>
      <c r="AF25" s="475"/>
      <c r="AG25" s="475"/>
    </row>
    <row r="26" spans="1:33" s="14" customFormat="1">
      <c r="A26" s="11"/>
      <c r="B26" s="19" t="s">
        <v>45</v>
      </c>
      <c r="C26" s="19"/>
      <c r="D26" s="19"/>
      <c r="E26" s="21">
        <v>24</v>
      </c>
      <c r="F26" s="461">
        <f t="shared" si="2"/>
        <v>0</v>
      </c>
      <c r="G26" s="749">
        <v>0</v>
      </c>
      <c r="H26" s="403"/>
      <c r="I26" s="120"/>
      <c r="J26" s="255"/>
      <c r="K26" s="255"/>
      <c r="L26" s="120"/>
      <c r="M26" s="188"/>
      <c r="N26" s="461"/>
      <c r="O26" s="352"/>
      <c r="P26" s="357"/>
      <c r="Q26" s="118"/>
      <c r="R26" s="1080">
        <v>0</v>
      </c>
      <c r="S26" s="211"/>
      <c r="T26" s="475"/>
      <c r="U26" s="475"/>
      <c r="V26" s="475"/>
      <c r="W26" s="475"/>
      <c r="X26" s="475"/>
      <c r="Y26" s="475"/>
      <c r="Z26" s="475"/>
      <c r="AA26" s="475"/>
      <c r="AB26" s="475"/>
      <c r="AC26" s="475"/>
      <c r="AD26" s="475"/>
      <c r="AE26" s="475"/>
      <c r="AF26" s="475"/>
      <c r="AG26" s="475"/>
    </row>
    <row r="27" spans="1:33" s="14" customFormat="1" ht="14" thickBot="1">
      <c r="A27" s="11"/>
      <c r="B27" s="18" t="s">
        <v>47</v>
      </c>
      <c r="C27" s="18"/>
      <c r="D27" s="18"/>
      <c r="E27" s="17">
        <v>25</v>
      </c>
      <c r="F27" s="94">
        <f t="shared" si="2"/>
        <v>320</v>
      </c>
      <c r="G27" s="818">
        <v>320</v>
      </c>
      <c r="H27" s="815"/>
      <c r="I27" s="122"/>
      <c r="J27" s="257"/>
      <c r="K27" s="257"/>
      <c r="L27" s="122"/>
      <c r="M27" s="119"/>
      <c r="N27" s="94"/>
      <c r="O27" s="355"/>
      <c r="P27" s="349"/>
      <c r="Q27" s="75"/>
      <c r="R27" s="1080">
        <v>549.58546999999999</v>
      </c>
      <c r="S27" s="211"/>
      <c r="T27" s="475"/>
      <c r="U27" s="475"/>
      <c r="V27" s="475"/>
      <c r="W27" s="475"/>
      <c r="X27" s="475"/>
      <c r="Y27" s="475"/>
      <c r="Z27" s="475"/>
      <c r="AA27" s="475"/>
      <c r="AB27" s="475"/>
      <c r="AC27" s="475"/>
      <c r="AD27" s="475"/>
      <c r="AE27" s="475"/>
      <c r="AF27" s="475"/>
      <c r="AG27" s="475"/>
    </row>
    <row r="28" spans="1:33" ht="14" thickBot="1">
      <c r="A28" s="22" t="s">
        <v>49</v>
      </c>
      <c r="B28" s="23"/>
      <c r="C28" s="23"/>
      <c r="D28" s="23"/>
      <c r="E28" s="10">
        <v>26</v>
      </c>
      <c r="F28" s="157">
        <f>SUM(F29:F45)</f>
        <v>271101</v>
      </c>
      <c r="G28" s="495">
        <f t="shared" ref="G28:M28" si="3">SUM(G29:G45)</f>
        <v>260560</v>
      </c>
      <c r="H28" s="99">
        <f t="shared" si="3"/>
        <v>0</v>
      </c>
      <c r="I28" s="52">
        <f t="shared" si="3"/>
        <v>4171</v>
      </c>
      <c r="J28" s="246">
        <f t="shared" si="3"/>
        <v>0</v>
      </c>
      <c r="K28" s="246">
        <f t="shared" si="3"/>
        <v>0</v>
      </c>
      <c r="L28" s="52">
        <f t="shared" si="3"/>
        <v>1800</v>
      </c>
      <c r="M28" s="51">
        <f t="shared" si="3"/>
        <v>4570</v>
      </c>
      <c r="N28" s="157">
        <f>SUM(N29:N45)</f>
        <v>0</v>
      </c>
      <c r="O28" s="404">
        <f>SUM(O29:O45)</f>
        <v>0</v>
      </c>
      <c r="P28" s="346">
        <f>IF(F28=0,0,O28/F28)</f>
        <v>0</v>
      </c>
      <c r="Q28" s="53">
        <f>SUM(Q29:Q45)</f>
        <v>0</v>
      </c>
      <c r="R28" s="1077">
        <v>300177.23600000003</v>
      </c>
      <c r="T28" s="475"/>
      <c r="U28" s="475"/>
      <c r="V28" s="475"/>
      <c r="W28" s="475"/>
      <c r="X28" s="475"/>
      <c r="Y28" s="475"/>
      <c r="Z28" s="475"/>
      <c r="AA28" s="475"/>
      <c r="AB28" s="475"/>
      <c r="AC28" s="475"/>
      <c r="AD28" s="475"/>
      <c r="AE28" s="475"/>
      <c r="AF28" s="475"/>
      <c r="AG28" s="475"/>
    </row>
    <row r="29" spans="1:33" s="14" customFormat="1">
      <c r="A29" s="11" t="s">
        <v>14</v>
      </c>
      <c r="B29" s="16" t="s">
        <v>50</v>
      </c>
      <c r="C29" s="16"/>
      <c r="D29" s="16"/>
      <c r="E29" s="17">
        <v>27</v>
      </c>
      <c r="F29" s="94">
        <f t="shared" si="2"/>
        <v>96628</v>
      </c>
      <c r="G29" s="505">
        <v>96628</v>
      </c>
      <c r="H29" s="87"/>
      <c r="I29" s="56"/>
      <c r="J29" s="247"/>
      <c r="K29" s="247"/>
      <c r="L29" s="56"/>
      <c r="M29" s="55"/>
      <c r="N29" s="158"/>
      <c r="O29" s="350"/>
      <c r="P29" s="357"/>
      <c r="Q29" s="67"/>
      <c r="R29" s="1080">
        <v>98202</v>
      </c>
      <c r="S29" s="211"/>
      <c r="T29" s="475"/>
      <c r="U29" s="475"/>
      <c r="V29" s="475"/>
      <c r="W29" s="475"/>
      <c r="X29" s="475"/>
      <c r="Y29" s="475"/>
      <c r="Z29" s="475"/>
      <c r="AA29" s="475"/>
      <c r="AB29" s="475"/>
      <c r="AC29" s="475"/>
      <c r="AD29" s="475"/>
      <c r="AE29" s="475"/>
      <c r="AF29" s="475"/>
      <c r="AG29" s="475"/>
    </row>
    <row r="30" spans="1:33" s="14" customFormat="1">
      <c r="A30" s="11"/>
      <c r="B30" s="18" t="s">
        <v>28</v>
      </c>
      <c r="C30" s="18"/>
      <c r="D30" s="18"/>
      <c r="E30" s="17">
        <v>28</v>
      </c>
      <c r="F30" s="94">
        <f t="shared" si="2"/>
        <v>14800</v>
      </c>
      <c r="G30" s="431">
        <v>14800</v>
      </c>
      <c r="H30" s="100"/>
      <c r="I30" s="70"/>
      <c r="J30" s="250"/>
      <c r="K30" s="250"/>
      <c r="L30" s="70"/>
      <c r="M30" s="69"/>
      <c r="N30" s="405"/>
      <c r="O30" s="353"/>
      <c r="P30" s="357"/>
      <c r="Q30" s="67"/>
      <c r="R30" s="1080">
        <v>15030</v>
      </c>
      <c r="S30" s="211"/>
      <c r="T30" s="475"/>
      <c r="U30" s="475"/>
      <c r="V30" s="475"/>
      <c r="W30" s="475"/>
      <c r="X30" s="475"/>
      <c r="Y30" s="475"/>
      <c r="Z30" s="475"/>
      <c r="AA30" s="475"/>
      <c r="AB30" s="475"/>
      <c r="AC30" s="475"/>
      <c r="AD30" s="475"/>
      <c r="AE30" s="475"/>
      <c r="AF30" s="475"/>
      <c r="AG30" s="475"/>
    </row>
    <row r="31" spans="1:33" s="14" customFormat="1">
      <c r="A31" s="11"/>
      <c r="B31" s="18" t="s">
        <v>30</v>
      </c>
      <c r="C31" s="18"/>
      <c r="D31" s="18"/>
      <c r="E31" s="17">
        <v>29</v>
      </c>
      <c r="F31" s="94">
        <f t="shared" si="2"/>
        <v>848</v>
      </c>
      <c r="G31" s="431">
        <v>848</v>
      </c>
      <c r="H31" s="100"/>
      <c r="I31" s="70"/>
      <c r="J31" s="250"/>
      <c r="K31" s="250"/>
      <c r="L31" s="70"/>
      <c r="M31" s="69"/>
      <c r="N31" s="405"/>
      <c r="O31" s="353"/>
      <c r="P31" s="357"/>
      <c r="Q31" s="67"/>
      <c r="R31" s="1080">
        <v>1094.796</v>
      </c>
      <c r="S31" s="211"/>
      <c r="T31" s="475"/>
      <c r="U31" s="475"/>
      <c r="V31" s="475"/>
      <c r="W31" s="475"/>
      <c r="X31" s="475"/>
      <c r="Y31" s="475"/>
      <c r="Z31" s="475"/>
      <c r="AA31" s="475"/>
      <c r="AB31" s="475"/>
      <c r="AC31" s="475"/>
      <c r="AD31" s="475"/>
      <c r="AE31" s="475"/>
      <c r="AF31" s="475"/>
      <c r="AG31" s="475"/>
    </row>
    <row r="32" spans="1:33" s="14" customFormat="1">
      <c r="A32" s="11"/>
      <c r="B32" s="19" t="s">
        <v>32</v>
      </c>
      <c r="C32" s="20"/>
      <c r="D32" s="20"/>
      <c r="E32" s="21">
        <v>30</v>
      </c>
      <c r="F32" s="94">
        <f t="shared" si="2"/>
        <v>1000</v>
      </c>
      <c r="G32" s="431">
        <v>1000</v>
      </c>
      <c r="H32" s="100"/>
      <c r="I32" s="70"/>
      <c r="J32" s="250"/>
      <c r="K32" s="250"/>
      <c r="L32" s="70"/>
      <c r="M32" s="69"/>
      <c r="N32" s="405"/>
      <c r="O32" s="353"/>
      <c r="P32" s="357"/>
      <c r="Q32" s="67"/>
      <c r="R32" s="1080">
        <v>2519.79</v>
      </c>
      <c r="S32" s="211"/>
      <c r="T32" s="475"/>
      <c r="U32" s="475"/>
      <c r="V32" s="475"/>
      <c r="W32" s="475"/>
      <c r="X32" s="475"/>
      <c r="Y32" s="475"/>
      <c r="Z32" s="475"/>
      <c r="AA32" s="475"/>
      <c r="AB32" s="475"/>
      <c r="AC32" s="475"/>
      <c r="AD32" s="475"/>
      <c r="AE32" s="475"/>
      <c r="AF32" s="475"/>
      <c r="AG32" s="475"/>
    </row>
    <row r="33" spans="1:33" s="14" customFormat="1">
      <c r="A33" s="11"/>
      <c r="B33" s="19" t="s">
        <v>34</v>
      </c>
      <c r="C33" s="19"/>
      <c r="D33" s="19"/>
      <c r="E33" s="21">
        <v>31</v>
      </c>
      <c r="F33" s="94">
        <f t="shared" si="2"/>
        <v>0</v>
      </c>
      <c r="G33" s="431">
        <v>0</v>
      </c>
      <c r="H33" s="100"/>
      <c r="I33" s="70"/>
      <c r="J33" s="250"/>
      <c r="K33" s="250"/>
      <c r="L33" s="70"/>
      <c r="M33" s="69"/>
      <c r="N33" s="405"/>
      <c r="O33" s="353"/>
      <c r="P33" s="357"/>
      <c r="Q33" s="67"/>
      <c r="R33" s="1080">
        <v>127.133</v>
      </c>
      <c r="S33" s="211"/>
      <c r="T33" s="475"/>
      <c r="U33" s="475"/>
      <c r="V33" s="475"/>
      <c r="W33" s="475"/>
      <c r="X33" s="475"/>
      <c r="Y33" s="475"/>
      <c r="Z33" s="475"/>
      <c r="AA33" s="475"/>
      <c r="AB33" s="475"/>
      <c r="AC33" s="475"/>
      <c r="AD33" s="475"/>
      <c r="AE33" s="475"/>
      <c r="AF33" s="475"/>
      <c r="AG33" s="475"/>
    </row>
    <row r="34" spans="1:33" s="14" customFormat="1">
      <c r="A34" s="11"/>
      <c r="B34" s="19" t="s">
        <v>52</v>
      </c>
      <c r="C34" s="19"/>
      <c r="D34" s="19"/>
      <c r="E34" s="21">
        <v>32</v>
      </c>
      <c r="F34" s="94">
        <f t="shared" si="2"/>
        <v>0</v>
      </c>
      <c r="G34" s="431">
        <v>0</v>
      </c>
      <c r="H34" s="100"/>
      <c r="I34" s="70"/>
      <c r="J34" s="250"/>
      <c r="K34" s="250"/>
      <c r="L34" s="70"/>
      <c r="M34" s="69"/>
      <c r="N34" s="405"/>
      <c r="O34" s="353"/>
      <c r="P34" s="357"/>
      <c r="Q34" s="67"/>
      <c r="R34" s="1080">
        <v>0</v>
      </c>
      <c r="S34" s="211"/>
      <c r="T34" s="475"/>
      <c r="U34" s="475"/>
      <c r="V34" s="475"/>
      <c r="W34" s="475"/>
      <c r="X34" s="475"/>
      <c r="Y34" s="475"/>
      <c r="Z34" s="475"/>
      <c r="AA34" s="475"/>
      <c r="AB34" s="475"/>
      <c r="AC34" s="475"/>
      <c r="AD34" s="475"/>
      <c r="AE34" s="475"/>
      <c r="AF34" s="475"/>
      <c r="AG34" s="475"/>
    </row>
    <row r="35" spans="1:33" s="14" customFormat="1">
      <c r="A35" s="11"/>
      <c r="B35" s="19" t="s">
        <v>36</v>
      </c>
      <c r="C35" s="19"/>
      <c r="D35" s="19"/>
      <c r="E35" s="21">
        <v>33</v>
      </c>
      <c r="F35" s="94">
        <f t="shared" si="2"/>
        <v>2386</v>
      </c>
      <c r="G35" s="431">
        <v>2386</v>
      </c>
      <c r="H35" s="100"/>
      <c r="I35" s="70"/>
      <c r="J35" s="250"/>
      <c r="K35" s="250"/>
      <c r="L35" s="70"/>
      <c r="M35" s="69"/>
      <c r="N35" s="405"/>
      <c r="O35" s="353"/>
      <c r="P35" s="357"/>
      <c r="Q35" s="67"/>
      <c r="R35" s="1080">
        <v>2083.3737900000001</v>
      </c>
      <c r="S35" s="211"/>
      <c r="T35" s="475"/>
      <c r="U35" s="475"/>
      <c r="V35" s="475"/>
      <c r="W35" s="475"/>
      <c r="X35" s="475"/>
      <c r="Y35" s="475"/>
      <c r="Z35" s="475"/>
      <c r="AA35" s="475"/>
      <c r="AB35" s="475"/>
      <c r="AC35" s="475"/>
      <c r="AD35" s="475"/>
      <c r="AE35" s="475"/>
      <c r="AF35" s="475"/>
      <c r="AG35" s="475"/>
    </row>
    <row r="36" spans="1:33" s="537" customFormat="1">
      <c r="A36" s="525"/>
      <c r="B36" s="526" t="s">
        <v>158</v>
      </c>
      <c r="C36" s="526"/>
      <c r="D36" s="526"/>
      <c r="E36" s="527">
        <v>34</v>
      </c>
      <c r="F36" s="536">
        <f t="shared" si="2"/>
        <v>59995</v>
      </c>
      <c r="G36" s="817">
        <v>59995</v>
      </c>
      <c r="H36" s="816"/>
      <c r="I36" s="607"/>
      <c r="J36" s="608"/>
      <c r="K36" s="608"/>
      <c r="L36" s="607"/>
      <c r="M36" s="606"/>
      <c r="N36" s="539"/>
      <c r="O36" s="600"/>
      <c r="P36" s="586"/>
      <c r="Q36" s="491"/>
      <c r="R36" s="1080">
        <v>68229.621719999996</v>
      </c>
      <c r="S36" s="211"/>
      <c r="T36" s="475"/>
      <c r="U36" s="475"/>
      <c r="V36" s="475"/>
      <c r="W36" s="475"/>
      <c r="X36" s="475"/>
      <c r="Y36" s="475"/>
      <c r="Z36" s="475"/>
      <c r="AA36" s="475"/>
      <c r="AB36" s="475"/>
      <c r="AC36" s="475"/>
      <c r="AD36" s="475"/>
      <c r="AE36" s="475"/>
      <c r="AF36" s="475"/>
      <c r="AG36" s="475"/>
    </row>
    <row r="37" spans="1:33" s="14" customFormat="1">
      <c r="A37" s="11"/>
      <c r="B37" s="19" t="s">
        <v>54</v>
      </c>
      <c r="C37" s="19"/>
      <c r="D37" s="19"/>
      <c r="E37" s="21">
        <v>35</v>
      </c>
      <c r="F37" s="461">
        <f t="shared" si="2"/>
        <v>1680</v>
      </c>
      <c r="G37" s="431">
        <v>1475</v>
      </c>
      <c r="H37" s="403"/>
      <c r="I37" s="120">
        <v>205</v>
      </c>
      <c r="J37" s="255"/>
      <c r="K37" s="255"/>
      <c r="L37" s="120"/>
      <c r="M37" s="188"/>
      <c r="N37" s="462"/>
      <c r="O37" s="353"/>
      <c r="P37" s="357"/>
      <c r="Q37" s="67"/>
      <c r="R37" s="1080">
        <v>3258.1244700000002</v>
      </c>
      <c r="S37" s="211"/>
      <c r="T37" s="475"/>
      <c r="U37" s="475"/>
      <c r="V37" s="475"/>
      <c r="W37" s="475"/>
      <c r="X37" s="475"/>
      <c r="Y37" s="475"/>
      <c r="Z37" s="475"/>
      <c r="AA37" s="475"/>
      <c r="AB37" s="475"/>
      <c r="AC37" s="475"/>
      <c r="AD37" s="475"/>
      <c r="AE37" s="475"/>
      <c r="AF37" s="475"/>
      <c r="AG37" s="475"/>
    </row>
    <row r="38" spans="1:33" s="14" customFormat="1">
      <c r="A38" s="11"/>
      <c r="B38" s="19" t="s">
        <v>153</v>
      </c>
      <c r="C38" s="19"/>
      <c r="D38" s="19"/>
      <c r="E38" s="21">
        <v>36</v>
      </c>
      <c r="F38" s="94">
        <f t="shared" si="2"/>
        <v>26756</v>
      </c>
      <c r="G38" s="749">
        <v>25349</v>
      </c>
      <c r="H38" s="100"/>
      <c r="I38" s="70">
        <v>1407</v>
      </c>
      <c r="J38" s="250"/>
      <c r="K38" s="250"/>
      <c r="L38" s="70"/>
      <c r="M38" s="69"/>
      <c r="N38" s="405"/>
      <c r="O38" s="353"/>
      <c r="P38" s="357"/>
      <c r="Q38" s="67"/>
      <c r="R38" s="1080">
        <v>30447.92064</v>
      </c>
      <c r="S38" s="211"/>
      <c r="T38" s="475"/>
      <c r="U38" s="475"/>
      <c r="V38" s="475"/>
      <c r="W38" s="475"/>
      <c r="X38" s="475"/>
      <c r="Y38" s="475"/>
      <c r="Z38" s="475"/>
      <c r="AA38" s="475"/>
      <c r="AB38" s="475"/>
      <c r="AC38" s="475"/>
      <c r="AD38" s="475"/>
      <c r="AE38" s="475"/>
      <c r="AF38" s="475"/>
      <c r="AG38" s="475"/>
    </row>
    <row r="39" spans="1:33" s="14" customFormat="1">
      <c r="A39" s="11"/>
      <c r="B39" s="19" t="s">
        <v>55</v>
      </c>
      <c r="C39" s="19"/>
      <c r="D39" s="19"/>
      <c r="E39" s="21">
        <v>37</v>
      </c>
      <c r="F39" s="94">
        <f t="shared" si="2"/>
        <v>0</v>
      </c>
      <c r="G39" s="749">
        <v>0</v>
      </c>
      <c r="H39" s="100"/>
      <c r="I39" s="70"/>
      <c r="J39" s="250"/>
      <c r="K39" s="250"/>
      <c r="L39" s="70"/>
      <c r="M39" s="69"/>
      <c r="N39" s="405"/>
      <c r="O39" s="353"/>
      <c r="P39" s="357"/>
      <c r="Q39" s="67"/>
      <c r="R39" s="1080">
        <v>0</v>
      </c>
      <c r="S39" s="211"/>
      <c r="T39" s="211"/>
      <c r="U39" s="869"/>
      <c r="V39" s="869"/>
    </row>
    <row r="40" spans="1:33" s="14" customFormat="1">
      <c r="A40" s="11"/>
      <c r="B40" s="19" t="s">
        <v>56</v>
      </c>
      <c r="C40" s="19"/>
      <c r="D40" s="19"/>
      <c r="E40" s="21">
        <v>38</v>
      </c>
      <c r="F40" s="94">
        <f t="shared" si="2"/>
        <v>36780</v>
      </c>
      <c r="G40" s="749">
        <v>36000</v>
      </c>
      <c r="H40" s="100"/>
      <c r="I40" s="70">
        <v>780</v>
      </c>
      <c r="J40" s="250"/>
      <c r="K40" s="250"/>
      <c r="L40" s="70"/>
      <c r="M40" s="69"/>
      <c r="N40" s="405"/>
      <c r="O40" s="353"/>
      <c r="P40" s="357"/>
      <c r="Q40" s="67"/>
      <c r="R40" s="1080">
        <v>38436.082889999998</v>
      </c>
      <c r="S40" s="211"/>
      <c r="T40" s="211"/>
      <c r="U40" s="869"/>
      <c r="V40" s="869"/>
    </row>
    <row r="41" spans="1:33" s="537" customFormat="1">
      <c r="A41" s="525"/>
      <c r="B41" s="526" t="s">
        <v>161</v>
      </c>
      <c r="C41" s="526"/>
      <c r="D41" s="526"/>
      <c r="E41" s="527">
        <v>39</v>
      </c>
      <c r="F41" s="536">
        <f t="shared" si="2"/>
        <v>6458</v>
      </c>
      <c r="G41" s="817">
        <v>4679</v>
      </c>
      <c r="H41" s="816"/>
      <c r="I41" s="572">
        <v>1779</v>
      </c>
      <c r="J41" s="608"/>
      <c r="K41" s="608"/>
      <c r="L41" s="607"/>
      <c r="M41" s="606"/>
      <c r="N41" s="539"/>
      <c r="O41" s="600"/>
      <c r="P41" s="612"/>
      <c r="Q41" s="491"/>
      <c r="R41" s="1080">
        <v>8502.2060700000002</v>
      </c>
      <c r="S41" s="211"/>
      <c r="T41" s="211"/>
      <c r="U41" s="869"/>
      <c r="V41" s="869"/>
    </row>
    <row r="42" spans="1:33" s="14" customFormat="1">
      <c r="A42" s="11"/>
      <c r="B42" s="19" t="s">
        <v>57</v>
      </c>
      <c r="C42" s="19"/>
      <c r="D42" s="19"/>
      <c r="E42" s="21">
        <v>40</v>
      </c>
      <c r="F42" s="461">
        <f t="shared" si="2"/>
        <v>0</v>
      </c>
      <c r="G42" s="749">
        <v>0</v>
      </c>
      <c r="H42" s="403"/>
      <c r="I42" s="120"/>
      <c r="J42" s="255"/>
      <c r="K42" s="255"/>
      <c r="L42" s="120"/>
      <c r="M42" s="188"/>
      <c r="N42" s="462"/>
      <c r="O42" s="353"/>
      <c r="P42" s="377"/>
      <c r="Q42" s="67"/>
      <c r="R42" s="1080">
        <v>0</v>
      </c>
      <c r="S42" s="211"/>
      <c r="T42" s="211"/>
      <c r="U42" s="869"/>
      <c r="V42" s="869"/>
    </row>
    <row r="43" spans="1:33" s="14" customFormat="1">
      <c r="A43" s="11"/>
      <c r="B43" s="19" t="s">
        <v>58</v>
      </c>
      <c r="C43" s="19"/>
      <c r="D43" s="19"/>
      <c r="E43" s="21">
        <v>41</v>
      </c>
      <c r="F43" s="94">
        <f t="shared" si="2"/>
        <v>17000</v>
      </c>
      <c r="G43" s="431">
        <v>17000</v>
      </c>
      <c r="H43" s="100"/>
      <c r="I43" s="120"/>
      <c r="J43" s="250"/>
      <c r="K43" s="250"/>
      <c r="L43" s="70"/>
      <c r="M43" s="69"/>
      <c r="N43" s="405"/>
      <c r="O43" s="353"/>
      <c r="P43" s="347"/>
      <c r="Q43" s="67"/>
      <c r="R43" s="1080">
        <v>21311.41678</v>
      </c>
      <c r="S43" s="211"/>
      <c r="T43" s="211"/>
      <c r="U43" s="869"/>
      <c r="V43" s="869"/>
    </row>
    <row r="44" spans="1:33" s="14" customFormat="1">
      <c r="A44" s="11"/>
      <c r="B44" s="19" t="s">
        <v>59</v>
      </c>
      <c r="C44" s="19"/>
      <c r="D44" s="19"/>
      <c r="E44" s="21">
        <v>42</v>
      </c>
      <c r="F44" s="94">
        <f t="shared" si="2"/>
        <v>6370</v>
      </c>
      <c r="G44" s="509">
        <v>0</v>
      </c>
      <c r="H44" s="100"/>
      <c r="I44" s="120"/>
      <c r="J44" s="250"/>
      <c r="K44" s="250"/>
      <c r="L44" s="70">
        <v>1800</v>
      </c>
      <c r="M44" s="69">
        <v>4570</v>
      </c>
      <c r="N44" s="405"/>
      <c r="O44" s="353"/>
      <c r="P44" s="347"/>
      <c r="Q44" s="67"/>
      <c r="R44" s="1080">
        <v>10339.58252</v>
      </c>
      <c r="S44" s="211"/>
      <c r="T44" s="211"/>
      <c r="U44" s="869"/>
      <c r="V44" s="869"/>
    </row>
    <row r="45" spans="1:33" s="14" customFormat="1">
      <c r="A45" s="24"/>
      <c r="B45" s="25" t="s">
        <v>47</v>
      </c>
      <c r="C45" s="25"/>
      <c r="D45" s="25"/>
      <c r="E45" s="26">
        <v>43</v>
      </c>
      <c r="F45" s="160">
        <f t="shared" si="2"/>
        <v>400</v>
      </c>
      <c r="G45" s="432">
        <v>400</v>
      </c>
      <c r="H45" s="134"/>
      <c r="I45" s="74"/>
      <c r="J45" s="251"/>
      <c r="K45" s="251"/>
      <c r="L45" s="74"/>
      <c r="M45" s="73"/>
      <c r="N45" s="160"/>
      <c r="O45" s="354"/>
      <c r="P45" s="348"/>
      <c r="Q45" s="75"/>
      <c r="R45" s="1080">
        <v>595</v>
      </c>
      <c r="S45" s="211"/>
      <c r="T45" s="211"/>
      <c r="U45" s="869"/>
      <c r="V45" s="869"/>
    </row>
    <row r="46" spans="1:33" s="14" customFormat="1" ht="14" thickBot="1">
      <c r="A46" s="27" t="s">
        <v>60</v>
      </c>
      <c r="B46" s="28"/>
      <c r="C46" s="28"/>
      <c r="D46" s="28"/>
      <c r="E46" s="17">
        <v>44</v>
      </c>
      <c r="F46" s="161">
        <f>F29+F34+F38+F43+F44+F45-F4-F27</f>
        <v>858</v>
      </c>
      <c r="G46" s="510">
        <f>G29+G34+G38+G43+G45-G4-G27</f>
        <v>858</v>
      </c>
      <c r="H46" s="77">
        <f>H29+H34+H38+H43+H44+H45-H4-H27</f>
        <v>0</v>
      </c>
      <c r="I46" s="1288">
        <f>I29+I34+I38+I43+I44+I45-I4-I27</f>
        <v>0</v>
      </c>
      <c r="J46" s="1288">
        <f>J29+J34+J38+J43+J44+J45-J4-J27</f>
        <v>0</v>
      </c>
      <c r="K46" s="1288"/>
      <c r="L46" s="1288"/>
      <c r="M46" s="77">
        <f>M29+M34+M38+M43+M44+M45-M4-M27</f>
        <v>0</v>
      </c>
      <c r="N46" s="161">
        <f>N29+N34+N38+N43+N44+N45+-N4-N27</f>
        <v>0</v>
      </c>
      <c r="O46" s="355">
        <f>O29+O34+O38+O43+O44+O45-O4-O27</f>
        <v>0</v>
      </c>
      <c r="P46" s="349"/>
      <c r="Q46" s="78">
        <f>Q29+Q34+Q38+Q43+Q44+Q45-Q4-Q27</f>
        <v>0</v>
      </c>
      <c r="R46" s="78">
        <f>R29+R34+R38+R43+R44+R45-R4-R27</f>
        <v>93436.638889999987</v>
      </c>
      <c r="S46" s="211"/>
      <c r="T46" s="211"/>
    </row>
    <row r="47" spans="1:33" ht="14" thickBot="1">
      <c r="A47" s="22" t="s">
        <v>61</v>
      </c>
      <c r="B47" s="23"/>
      <c r="C47" s="23"/>
      <c r="D47" s="23"/>
      <c r="E47" s="10">
        <v>45</v>
      </c>
      <c r="F47" s="157">
        <f>F28-F3</f>
        <v>858</v>
      </c>
      <c r="G47" s="495">
        <f t="shared" ref="G47:O47" si="4">G28-G3</f>
        <v>858</v>
      </c>
      <c r="H47" s="99">
        <f t="shared" si="4"/>
        <v>0</v>
      </c>
      <c r="I47" s="52">
        <f t="shared" si="4"/>
        <v>0</v>
      </c>
      <c r="J47" s="246">
        <f t="shared" si="4"/>
        <v>0</v>
      </c>
      <c r="K47" s="246">
        <f t="shared" si="4"/>
        <v>0</v>
      </c>
      <c r="L47" s="52">
        <f t="shared" si="4"/>
        <v>0</v>
      </c>
      <c r="M47" s="51">
        <f t="shared" si="4"/>
        <v>0</v>
      </c>
      <c r="N47" s="157">
        <f>N28-N3</f>
        <v>0</v>
      </c>
      <c r="O47" s="404">
        <f t="shared" si="4"/>
        <v>0</v>
      </c>
      <c r="P47" s="53"/>
      <c r="Q47" s="53">
        <f>Q28-Q3</f>
        <v>0</v>
      </c>
      <c r="R47" s="1077">
        <f>R28-R3</f>
        <v>1436.314469999983</v>
      </c>
      <c r="T47" s="47"/>
    </row>
    <row r="48" spans="1:33">
      <c r="A48" s="29" t="s">
        <v>214</v>
      </c>
      <c r="B48" s="29"/>
      <c r="C48" s="29"/>
      <c r="D48" s="190"/>
      <c r="E48" s="1300" t="s">
        <v>207</v>
      </c>
      <c r="H48" s="1298">
        <v>24752.315059999994</v>
      </c>
      <c r="I48" s="1298">
        <v>4386.0898899999993</v>
      </c>
      <c r="J48" s="1298">
        <v>2502.3409999999999</v>
      </c>
      <c r="K48" s="1298">
        <v>6755.5420800000002</v>
      </c>
      <c r="L48" s="1298">
        <v>836.21007000000009</v>
      </c>
      <c r="M48" s="1298">
        <v>6872.7974000000004</v>
      </c>
    </row>
    <row r="49" spans="1:20" s="29" customFormat="1" ht="11">
      <c r="E49" s="30"/>
      <c r="G49" s="34"/>
      <c r="H49" s="34"/>
      <c r="I49" s="34"/>
      <c r="J49" s="1329"/>
      <c r="K49" s="1329"/>
      <c r="L49" s="1329"/>
      <c r="M49" s="1329"/>
      <c r="N49" s="199"/>
      <c r="O49" s="737"/>
      <c r="P49" s="198"/>
      <c r="Q49" s="198"/>
      <c r="R49" s="198"/>
      <c r="S49" s="211"/>
      <c r="T49" s="211"/>
    </row>
    <row r="50" spans="1:20" s="34" customFormat="1" ht="11">
      <c r="A50" s="31"/>
      <c r="B50" s="31"/>
      <c r="C50" s="31"/>
      <c r="D50" s="31"/>
      <c r="E50" s="33"/>
      <c r="F50" s="29"/>
      <c r="P50" s="334"/>
      <c r="Q50" s="338"/>
      <c r="S50" s="214"/>
      <c r="T50" s="214"/>
    </row>
    <row r="51" spans="1:20" s="34" customFormat="1" ht="11">
      <c r="A51" s="31"/>
      <c r="C51" s="31"/>
      <c r="D51" s="31"/>
      <c r="E51" s="33"/>
      <c r="F51" s="29"/>
      <c r="P51" s="334"/>
      <c r="Q51" s="338"/>
      <c r="S51" s="214"/>
      <c r="T51" s="214"/>
    </row>
    <row r="52" spans="1:20" s="34" customFormat="1" ht="11">
      <c r="A52" s="31"/>
      <c r="B52" s="31"/>
      <c r="C52" s="31"/>
      <c r="D52" s="31"/>
      <c r="E52" s="33"/>
      <c r="F52" s="29"/>
      <c r="P52" s="334"/>
      <c r="Q52" s="338"/>
      <c r="S52" s="214"/>
      <c r="T52" s="214"/>
    </row>
  </sheetData>
  <mergeCells count="4">
    <mergeCell ref="J49:M49"/>
    <mergeCell ref="A1:D1"/>
    <mergeCell ref="H1:M1"/>
    <mergeCell ref="C2:D2"/>
  </mergeCells>
  <phoneticPr fontId="0" type="noConversion"/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8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showGridLines="0" workbookViewId="0">
      <pane ySplit="3" topLeftCell="A4" activePane="bottomLeft" state="frozen"/>
      <selection activeCell="Y52" sqref="Y52"/>
      <selection pane="bottomLeft" activeCell="V26" sqref="V26"/>
    </sheetView>
  </sheetViews>
  <sheetFormatPr baseColWidth="10" defaultColWidth="8.7109375" defaultRowHeight="13" x14ac:dyDescent="0"/>
  <cols>
    <col min="1" max="1" width="8.28515625" customWidth="1"/>
    <col min="2" max="2" width="5.5703125" customWidth="1"/>
    <col min="3" max="3" width="6.28515625" customWidth="1"/>
    <col min="4" max="4" width="28.5703125" customWidth="1"/>
    <col min="5" max="5" width="3.7109375" style="35" bestFit="1" customWidth="1"/>
    <col min="6" max="6" width="10.140625" style="29" bestFit="1" customWidth="1"/>
    <col min="7" max="7" width="10.140625" style="34" bestFit="1" customWidth="1"/>
    <col min="8" max="9" width="8.7109375" style="34" customWidth="1"/>
    <col min="10" max="11" width="6.140625" style="34" customWidth="1"/>
    <col min="12" max="12" width="8.28515625" style="34" customWidth="1"/>
    <col min="13" max="13" width="8.42578125" style="34" customWidth="1"/>
    <col min="14" max="14" width="9.28515625" style="34" hidden="1" customWidth="1"/>
    <col min="15" max="15" width="11" style="34" hidden="1" customWidth="1" collapsed="1"/>
    <col min="16" max="16" width="8.42578125" style="334" hidden="1" customWidth="1"/>
    <col min="17" max="17" width="11.28515625" style="334" hidden="1" customWidth="1"/>
    <col min="18" max="18" width="9.85546875" style="198" customWidth="1" collapsed="1"/>
    <col min="19" max="19" width="7.42578125" style="695" customWidth="1"/>
    <col min="20" max="20" width="6.7109375" style="695" customWidth="1"/>
    <col min="21" max="21" width="8.7109375" style="210"/>
    <col min="22" max="22" width="11.7109375" style="210" bestFit="1" customWidth="1"/>
    <col min="23" max="24" width="8.7109375" style="210"/>
  </cols>
  <sheetData>
    <row r="1" spans="1:24" ht="15.75" customHeight="1">
      <c r="A1" s="1319" t="s">
        <v>200</v>
      </c>
      <c r="B1" s="1320"/>
      <c r="C1" s="1320"/>
      <c r="D1" s="1321"/>
      <c r="E1" s="1"/>
      <c r="F1" s="472" t="s">
        <v>0</v>
      </c>
      <c r="G1" s="503" t="s">
        <v>2</v>
      </c>
      <c r="H1" s="1323" t="s">
        <v>3</v>
      </c>
      <c r="I1" s="1323"/>
      <c r="J1" s="1323"/>
      <c r="K1" s="1323"/>
      <c r="L1" s="1323"/>
      <c r="M1" s="1324"/>
      <c r="N1" s="141" t="s">
        <v>1</v>
      </c>
      <c r="O1" s="467" t="s">
        <v>4</v>
      </c>
      <c r="P1" s="42" t="s">
        <v>132</v>
      </c>
      <c r="Q1" s="42" t="s">
        <v>133</v>
      </c>
      <c r="R1" s="42" t="s">
        <v>4</v>
      </c>
      <c r="S1" s="1078"/>
      <c r="T1" s="1046"/>
      <c r="V1" s="1015"/>
    </row>
    <row r="2" spans="1:24" s="7" customFormat="1" ht="14" thickBot="1">
      <c r="A2" s="240" t="s">
        <v>122</v>
      </c>
      <c r="B2" s="4"/>
      <c r="C2" s="1325" t="s">
        <v>75</v>
      </c>
      <c r="D2" s="1326"/>
      <c r="E2" s="5" t="s">
        <v>5</v>
      </c>
      <c r="F2" s="473">
        <v>2014</v>
      </c>
      <c r="G2" s="504" t="s">
        <v>8</v>
      </c>
      <c r="H2" s="44" t="s">
        <v>9</v>
      </c>
      <c r="I2" s="45" t="s">
        <v>10</v>
      </c>
      <c r="J2" s="245" t="s">
        <v>11</v>
      </c>
      <c r="K2" s="245" t="s">
        <v>204</v>
      </c>
      <c r="L2" s="207" t="s">
        <v>121</v>
      </c>
      <c r="M2" s="43" t="s">
        <v>12</v>
      </c>
      <c r="N2" s="473" t="s">
        <v>7</v>
      </c>
      <c r="O2" s="468">
        <v>2011</v>
      </c>
      <c r="P2" s="46"/>
      <c r="Q2" s="46"/>
      <c r="R2" s="46">
        <v>2013</v>
      </c>
      <c r="S2" s="1078"/>
      <c r="T2" s="1046"/>
      <c r="U2" s="1016"/>
      <c r="V2" s="1016"/>
      <c r="W2" s="1016"/>
      <c r="X2" s="1016"/>
    </row>
    <row r="3" spans="1:24" ht="14" thickBot="1">
      <c r="A3" s="8" t="s">
        <v>13</v>
      </c>
      <c r="B3" s="9"/>
      <c r="C3" s="9"/>
      <c r="D3" s="9"/>
      <c r="E3" s="10">
        <v>1</v>
      </c>
      <c r="F3" s="157">
        <f>SUM(F5:F27)</f>
        <v>1091117</v>
      </c>
      <c r="G3" s="495">
        <f t="shared" ref="G3:M3" si="0">SUM(G5:G27)</f>
        <v>1047877</v>
      </c>
      <c r="H3" s="99">
        <f t="shared" si="0"/>
        <v>15000</v>
      </c>
      <c r="I3" s="52">
        <f t="shared" si="0"/>
        <v>23340</v>
      </c>
      <c r="J3" s="246">
        <f t="shared" si="0"/>
        <v>0</v>
      </c>
      <c r="K3" s="246">
        <f>SUM(K5:K27)</f>
        <v>0</v>
      </c>
      <c r="L3" s="52">
        <f t="shared" si="0"/>
        <v>2400</v>
      </c>
      <c r="M3" s="51">
        <f t="shared" si="0"/>
        <v>2500</v>
      </c>
      <c r="N3" s="157">
        <f>SUM(N5:N27)</f>
        <v>0</v>
      </c>
      <c r="O3" s="404">
        <f>SUM(O5:O27)</f>
        <v>0</v>
      </c>
      <c r="P3" s="346">
        <f>IF(F3=0,0,O3/F3)</f>
        <v>0</v>
      </c>
      <c r="Q3" s="53">
        <f>SUM(Q5:Q27)</f>
        <v>0</v>
      </c>
      <c r="R3" s="1077">
        <f>SUM(R5:R27)</f>
        <v>1151184.5791899997</v>
      </c>
    </row>
    <row r="4" spans="1:24" s="14" customFormat="1">
      <c r="A4" s="11" t="s">
        <v>14</v>
      </c>
      <c r="B4" s="12" t="s">
        <v>15</v>
      </c>
      <c r="C4" s="12"/>
      <c r="D4" s="12"/>
      <c r="E4" s="13">
        <v>2</v>
      </c>
      <c r="F4" s="158">
        <f t="shared" ref="F4:M4" si="1">SUM(F5:F15)</f>
        <v>537627</v>
      </c>
      <c r="G4" s="492">
        <f t="shared" si="1"/>
        <v>517661</v>
      </c>
      <c r="H4" s="87">
        <f t="shared" si="1"/>
        <v>15000</v>
      </c>
      <c r="I4" s="56">
        <f t="shared" si="1"/>
        <v>66</v>
      </c>
      <c r="J4" s="247">
        <f t="shared" si="1"/>
        <v>0</v>
      </c>
      <c r="K4" s="247">
        <f>SUM(K5:K15)</f>
        <v>0</v>
      </c>
      <c r="L4" s="56">
        <f t="shared" si="1"/>
        <v>2400</v>
      </c>
      <c r="M4" s="56">
        <f t="shared" si="1"/>
        <v>2500</v>
      </c>
      <c r="N4" s="158">
        <f>SUM(N5:N15)</f>
        <v>0</v>
      </c>
      <c r="O4" s="350">
        <f>SUM(O5:O15)</f>
        <v>0</v>
      </c>
      <c r="P4" s="343">
        <f>IF(F4=0,0,O4/F4)</f>
        <v>0</v>
      </c>
      <c r="Q4" s="57">
        <f>SUM(Q5:Q15)</f>
        <v>0</v>
      </c>
      <c r="R4" s="57">
        <f>SUM(R5:R15)</f>
        <v>505593.83697999991</v>
      </c>
      <c r="S4" s="476"/>
      <c r="T4" s="476"/>
      <c r="U4" s="1010"/>
      <c r="V4" s="1010"/>
      <c r="W4" s="1010"/>
      <c r="X4" s="1010"/>
    </row>
    <row r="5" spans="1:24" s="40" customFormat="1">
      <c r="A5" s="36"/>
      <c r="B5" s="37"/>
      <c r="C5" s="37" t="s">
        <v>16</v>
      </c>
      <c r="D5" s="38" t="s">
        <v>17</v>
      </c>
      <c r="E5" s="39">
        <v>3</v>
      </c>
      <c r="F5" s="159">
        <f>SUM(G5:M5)</f>
        <v>230000</v>
      </c>
      <c r="G5" s="810">
        <v>220000</v>
      </c>
      <c r="H5" s="124">
        <v>10000</v>
      </c>
      <c r="I5" s="96"/>
      <c r="J5" s="242"/>
      <c r="K5" s="242"/>
      <c r="L5" s="96"/>
      <c r="M5" s="179"/>
      <c r="N5" s="159"/>
      <c r="O5" s="351"/>
      <c r="P5" s="361"/>
      <c r="Q5" s="720"/>
      <c r="R5" s="1079">
        <v>219892.24812999999</v>
      </c>
      <c r="S5" s="1017"/>
      <c r="T5" s="1017"/>
      <c r="U5" s="848"/>
      <c r="V5" s="1018"/>
      <c r="W5" s="1028"/>
      <c r="X5" s="847"/>
    </row>
    <row r="6" spans="1:24" s="40" customFormat="1">
      <c r="A6" s="36"/>
      <c r="B6" s="37"/>
      <c r="C6" s="37"/>
      <c r="D6" s="38" t="s">
        <v>18</v>
      </c>
      <c r="E6" s="39">
        <v>4</v>
      </c>
      <c r="F6" s="159">
        <f t="shared" ref="F6:F45" si="2">SUM(G6:M6)</f>
        <v>8000</v>
      </c>
      <c r="G6" s="810">
        <v>8000</v>
      </c>
      <c r="H6" s="124">
        <v>0</v>
      </c>
      <c r="I6" s="96"/>
      <c r="J6" s="242"/>
      <c r="K6" s="242"/>
      <c r="L6" s="96"/>
      <c r="M6" s="179"/>
      <c r="N6" s="159"/>
      <c r="O6" s="351"/>
      <c r="P6" s="361"/>
      <c r="Q6" s="720"/>
      <c r="R6" s="1079">
        <v>5972.1530000000002</v>
      </c>
      <c r="S6" s="1017"/>
      <c r="T6" s="1017"/>
      <c r="U6" s="847"/>
      <c r="V6" s="1018"/>
      <c r="W6" s="1028"/>
      <c r="X6" s="847"/>
    </row>
    <row r="7" spans="1:24" s="40" customFormat="1">
      <c r="A7" s="36"/>
      <c r="B7" s="37"/>
      <c r="C7" s="37"/>
      <c r="D7" s="38" t="s">
        <v>19</v>
      </c>
      <c r="E7" s="39">
        <v>5</v>
      </c>
      <c r="F7" s="159">
        <f t="shared" si="2"/>
        <v>80500</v>
      </c>
      <c r="G7" s="810">
        <v>77000</v>
      </c>
      <c r="H7" s="400">
        <v>3500</v>
      </c>
      <c r="I7" s="96"/>
      <c r="J7" s="242"/>
      <c r="K7" s="242"/>
      <c r="L7" s="96"/>
      <c r="M7" s="179"/>
      <c r="N7" s="159"/>
      <c r="O7" s="351"/>
      <c r="P7" s="361"/>
      <c r="Q7" s="720"/>
      <c r="R7" s="1079">
        <v>74312.297739999995</v>
      </c>
      <c r="S7" s="1017"/>
      <c r="T7" s="1017"/>
      <c r="U7" s="847"/>
      <c r="V7" s="1018"/>
      <c r="W7" s="1028"/>
      <c r="X7" s="847"/>
    </row>
    <row r="8" spans="1:24" s="40" customFormat="1">
      <c r="A8" s="36"/>
      <c r="B8" s="37"/>
      <c r="C8" s="37"/>
      <c r="D8" s="38" t="s">
        <v>20</v>
      </c>
      <c r="E8" s="39">
        <v>6</v>
      </c>
      <c r="F8" s="159">
        <f t="shared" si="2"/>
        <v>41000</v>
      </c>
      <c r="G8" s="810">
        <v>41000</v>
      </c>
      <c r="H8" s="124"/>
      <c r="I8" s="96"/>
      <c r="J8" s="242"/>
      <c r="K8" s="242"/>
      <c r="L8" s="96"/>
      <c r="M8" s="179"/>
      <c r="N8" s="159"/>
      <c r="O8" s="351"/>
      <c r="P8" s="361"/>
      <c r="Q8" s="62"/>
      <c r="R8" s="1079">
        <v>34745.571889999999</v>
      </c>
      <c r="S8" s="1017"/>
      <c r="T8" s="1017"/>
      <c r="U8" s="847"/>
      <c r="V8" s="1018"/>
      <c r="W8" s="1028"/>
      <c r="X8" s="847"/>
    </row>
    <row r="9" spans="1:24" s="40" customFormat="1">
      <c r="A9" s="36"/>
      <c r="B9" s="37"/>
      <c r="C9" s="37"/>
      <c r="D9" s="38" t="s">
        <v>21</v>
      </c>
      <c r="E9" s="39">
        <v>7</v>
      </c>
      <c r="F9" s="159">
        <f t="shared" si="2"/>
        <v>9000</v>
      </c>
      <c r="G9" s="810">
        <v>9000</v>
      </c>
      <c r="H9" s="124"/>
      <c r="I9" s="96"/>
      <c r="J9" s="242"/>
      <c r="K9" s="242"/>
      <c r="L9" s="96"/>
      <c r="M9" s="179"/>
      <c r="N9" s="159"/>
      <c r="O9" s="351"/>
      <c r="P9" s="361"/>
      <c r="Q9" s="62"/>
      <c r="R9" s="1079">
        <v>8691.5357100000001</v>
      </c>
      <c r="S9" s="1017"/>
      <c r="T9" s="1017"/>
      <c r="U9" s="847"/>
      <c r="V9" s="1018"/>
      <c r="W9" s="1028"/>
      <c r="X9" s="847"/>
    </row>
    <row r="10" spans="1:24" s="40" customFormat="1">
      <c r="A10" s="36"/>
      <c r="B10" s="37"/>
      <c r="C10" s="37"/>
      <c r="D10" s="38" t="s">
        <v>22</v>
      </c>
      <c r="E10" s="39">
        <v>8</v>
      </c>
      <c r="F10" s="159">
        <f t="shared" si="2"/>
        <v>25095</v>
      </c>
      <c r="G10" s="810">
        <v>23529</v>
      </c>
      <c r="H10" s="124">
        <v>1500</v>
      </c>
      <c r="I10" s="96">
        <v>66</v>
      </c>
      <c r="J10" s="242"/>
      <c r="K10" s="242"/>
      <c r="L10" s="96"/>
      <c r="M10" s="179"/>
      <c r="N10" s="159"/>
      <c r="O10" s="351"/>
      <c r="P10" s="361"/>
      <c r="Q10" s="62"/>
      <c r="R10" s="1079">
        <v>24563.242819999999</v>
      </c>
      <c r="S10" s="1017"/>
      <c r="T10" s="1017"/>
      <c r="U10" s="847"/>
      <c r="V10" s="1018"/>
      <c r="W10" s="1028"/>
      <c r="X10" s="847"/>
    </row>
    <row r="11" spans="1:24" s="40" customFormat="1">
      <c r="A11" s="36"/>
      <c r="B11" s="37"/>
      <c r="C11" s="37"/>
      <c r="D11" s="38" t="s">
        <v>23</v>
      </c>
      <c r="E11" s="39">
        <v>9</v>
      </c>
      <c r="F11" s="159">
        <f t="shared" si="2"/>
        <v>18100</v>
      </c>
      <c r="G11" s="842">
        <v>18000</v>
      </c>
      <c r="H11" s="124"/>
      <c r="I11" s="96"/>
      <c r="J11" s="242"/>
      <c r="K11" s="242"/>
      <c r="L11" s="96">
        <v>100</v>
      </c>
      <c r="M11" s="179"/>
      <c r="N11" s="159"/>
      <c r="O11" s="351"/>
      <c r="P11" s="361"/>
      <c r="Q11" s="62"/>
      <c r="R11" s="1079">
        <v>15454.05298</v>
      </c>
      <c r="S11" s="1017"/>
      <c r="T11" s="1017"/>
      <c r="U11" s="847"/>
      <c r="V11" s="1018"/>
      <c r="W11" s="1028"/>
      <c r="X11" s="847"/>
    </row>
    <row r="12" spans="1:24" s="40" customFormat="1">
      <c r="A12" s="36"/>
      <c r="B12" s="37"/>
      <c r="C12" s="37"/>
      <c r="D12" s="38" t="s">
        <v>24</v>
      </c>
      <c r="E12" s="39">
        <v>10</v>
      </c>
      <c r="F12" s="159">
        <f t="shared" si="2"/>
        <v>10000</v>
      </c>
      <c r="G12" s="810">
        <v>10000</v>
      </c>
      <c r="H12" s="124"/>
      <c r="I12" s="96"/>
      <c r="J12" s="242"/>
      <c r="K12" s="242"/>
      <c r="L12" s="96"/>
      <c r="M12" s="179"/>
      <c r="N12" s="159"/>
      <c r="O12" s="351"/>
      <c r="P12" s="361"/>
      <c r="Q12" s="62"/>
      <c r="R12" s="1079">
        <v>8297.7810499999996</v>
      </c>
      <c r="S12" s="1017"/>
      <c r="T12" s="1017"/>
      <c r="U12" s="847"/>
      <c r="V12" s="1018"/>
      <c r="W12" s="1028"/>
      <c r="X12" s="847"/>
    </row>
    <row r="13" spans="1:24" s="40" customFormat="1">
      <c r="A13" s="36"/>
      <c r="B13" s="37"/>
      <c r="C13" s="37"/>
      <c r="D13" s="38" t="s">
        <v>25</v>
      </c>
      <c r="E13" s="39">
        <v>11</v>
      </c>
      <c r="F13" s="159">
        <f t="shared" si="2"/>
        <v>101632</v>
      </c>
      <c r="G13" s="810">
        <v>101632</v>
      </c>
      <c r="H13" s="124"/>
      <c r="I13" s="96"/>
      <c r="J13" s="272"/>
      <c r="K13" s="272"/>
      <c r="L13" s="96"/>
      <c r="M13" s="179"/>
      <c r="N13" s="159"/>
      <c r="O13" s="351"/>
      <c r="P13" s="361"/>
      <c r="Q13" s="720"/>
      <c r="R13" s="1079">
        <v>101641.00061</v>
      </c>
      <c r="S13" s="1017"/>
      <c r="T13" s="1017"/>
      <c r="U13" s="847"/>
      <c r="V13" s="1018"/>
      <c r="W13" s="1028"/>
      <c r="X13" s="847"/>
    </row>
    <row r="14" spans="1:24" s="40" customFormat="1">
      <c r="A14" s="36"/>
      <c r="B14" s="37"/>
      <c r="C14" s="37"/>
      <c r="D14" s="38" t="s">
        <v>26</v>
      </c>
      <c r="E14" s="39">
        <v>12</v>
      </c>
      <c r="F14" s="159">
        <f t="shared" si="2"/>
        <v>5000</v>
      </c>
      <c r="G14" s="810">
        <v>2500</v>
      </c>
      <c r="H14" s="400"/>
      <c r="I14" s="96"/>
      <c r="J14" s="242"/>
      <c r="K14" s="242"/>
      <c r="L14" s="96"/>
      <c r="M14" s="179">
        <v>2500</v>
      </c>
      <c r="N14" s="159"/>
      <c r="O14" s="351"/>
      <c r="P14" s="361"/>
      <c r="Q14" s="62"/>
      <c r="R14" s="1079">
        <v>5044.3450000000003</v>
      </c>
      <c r="S14" s="1017"/>
      <c r="T14" s="1017"/>
      <c r="U14" s="847"/>
      <c r="V14" s="1018"/>
      <c r="W14" s="1028"/>
      <c r="X14" s="847"/>
    </row>
    <row r="15" spans="1:24" s="40" customFormat="1">
      <c r="A15" s="36"/>
      <c r="B15" s="37"/>
      <c r="C15" s="38"/>
      <c r="D15" s="38" t="s">
        <v>27</v>
      </c>
      <c r="E15" s="39">
        <v>13</v>
      </c>
      <c r="F15" s="159">
        <f t="shared" si="2"/>
        <v>9300</v>
      </c>
      <c r="G15" s="810">
        <v>7000</v>
      </c>
      <c r="H15" s="124"/>
      <c r="I15" s="96"/>
      <c r="J15" s="242"/>
      <c r="K15" s="242"/>
      <c r="L15" s="511">
        <v>2300</v>
      </c>
      <c r="M15" s="179"/>
      <c r="N15" s="159"/>
      <c r="O15" s="351"/>
      <c r="P15" s="361"/>
      <c r="Q15" s="62"/>
      <c r="R15" s="1079">
        <v>6979.6080499999998</v>
      </c>
      <c r="S15" s="1017"/>
      <c r="T15" s="1017"/>
      <c r="U15" s="847"/>
      <c r="V15" s="1018"/>
      <c r="W15" s="1028"/>
      <c r="X15" s="847"/>
    </row>
    <row r="16" spans="1:24" s="14" customFormat="1">
      <c r="A16" s="11"/>
      <c r="B16" s="18" t="s">
        <v>28</v>
      </c>
      <c r="C16" s="16"/>
      <c r="D16" s="16"/>
      <c r="E16" s="17">
        <v>14</v>
      </c>
      <c r="F16" s="94">
        <f t="shared" si="2"/>
        <v>55000</v>
      </c>
      <c r="G16" s="431">
        <v>55000</v>
      </c>
      <c r="H16" s="843"/>
      <c r="I16" s="93"/>
      <c r="J16" s="243"/>
      <c r="K16" s="243"/>
      <c r="L16" s="93"/>
      <c r="M16" s="460"/>
      <c r="N16" s="94"/>
      <c r="O16" s="386"/>
      <c r="P16" s="376"/>
      <c r="Q16" s="67"/>
      <c r="R16" s="1080">
        <v>54832.5</v>
      </c>
      <c r="S16" s="476"/>
      <c r="T16" s="476"/>
      <c r="U16" s="1010"/>
      <c r="V16" s="1018"/>
      <c r="W16" s="1028"/>
      <c r="X16" s="1010"/>
    </row>
    <row r="17" spans="1:31" s="14" customFormat="1">
      <c r="A17" s="11"/>
      <c r="B17" s="18" t="s">
        <v>30</v>
      </c>
      <c r="C17" s="16"/>
      <c r="D17" s="16"/>
      <c r="E17" s="17">
        <v>15</v>
      </c>
      <c r="F17" s="94">
        <f t="shared" si="2"/>
        <v>1000</v>
      </c>
      <c r="G17" s="431">
        <v>1000</v>
      </c>
      <c r="H17" s="401"/>
      <c r="I17" s="93"/>
      <c r="J17" s="243"/>
      <c r="K17" s="243"/>
      <c r="L17" s="93"/>
      <c r="M17" s="460"/>
      <c r="N17" s="94"/>
      <c r="O17" s="386"/>
      <c r="P17" s="376"/>
      <c r="Q17" s="67"/>
      <c r="R17" s="1080">
        <v>1049.306</v>
      </c>
      <c r="S17" s="476"/>
      <c r="T17" s="476"/>
      <c r="U17" s="1010"/>
      <c r="V17" s="1018"/>
      <c r="W17" s="1028"/>
      <c r="X17" s="1010"/>
    </row>
    <row r="18" spans="1:31" s="14" customFormat="1">
      <c r="A18" s="11"/>
      <c r="B18" s="19" t="s">
        <v>32</v>
      </c>
      <c r="C18" s="20"/>
      <c r="D18" s="20"/>
      <c r="E18" s="21">
        <v>16</v>
      </c>
      <c r="F18" s="94">
        <f t="shared" si="2"/>
        <v>2466</v>
      </c>
      <c r="G18" s="757">
        <v>2466</v>
      </c>
      <c r="H18" s="401"/>
      <c r="I18" s="93"/>
      <c r="J18" s="243"/>
      <c r="K18" s="243"/>
      <c r="L18" s="93"/>
      <c r="M18" s="460"/>
      <c r="N18" s="94"/>
      <c r="O18" s="386"/>
      <c r="P18" s="376"/>
      <c r="Q18" s="67"/>
      <c r="R18" s="1080">
        <v>2029</v>
      </c>
      <c r="S18" s="476"/>
      <c r="T18" s="476"/>
      <c r="U18" s="1010"/>
      <c r="V18" s="1018"/>
      <c r="W18" s="1028"/>
      <c r="X18" s="1010"/>
    </row>
    <row r="19" spans="1:31" s="14" customFormat="1">
      <c r="A19" s="11"/>
      <c r="B19" s="19" t="s">
        <v>34</v>
      </c>
      <c r="C19" s="20"/>
      <c r="D19" s="20"/>
      <c r="E19" s="21">
        <v>17</v>
      </c>
      <c r="F19" s="94">
        <f t="shared" si="2"/>
        <v>0</v>
      </c>
      <c r="G19" s="757">
        <v>0</v>
      </c>
      <c r="H19" s="401"/>
      <c r="I19" s="93"/>
      <c r="J19" s="243"/>
      <c r="K19" s="243"/>
      <c r="L19" s="93"/>
      <c r="M19" s="460"/>
      <c r="N19" s="94"/>
      <c r="O19" s="386"/>
      <c r="P19" s="376"/>
      <c r="Q19" s="67"/>
      <c r="R19" s="1080">
        <v>1418</v>
      </c>
      <c r="S19" s="476"/>
      <c r="T19" s="476"/>
      <c r="U19" s="1010"/>
      <c r="V19" s="1018"/>
      <c r="W19" s="1028"/>
      <c r="X19" s="1010"/>
    </row>
    <row r="20" spans="1:31" s="14" customFormat="1">
      <c r="A20" s="11"/>
      <c r="B20" s="19" t="s">
        <v>36</v>
      </c>
      <c r="C20" s="19"/>
      <c r="D20" s="19"/>
      <c r="E20" s="21">
        <v>18</v>
      </c>
      <c r="F20" s="94">
        <f t="shared" si="2"/>
        <v>5000</v>
      </c>
      <c r="G20" s="757">
        <v>5000</v>
      </c>
      <c r="H20" s="401"/>
      <c r="I20" s="93"/>
      <c r="J20" s="243"/>
      <c r="K20" s="243"/>
      <c r="L20" s="93"/>
      <c r="M20" s="460"/>
      <c r="N20" s="94"/>
      <c r="O20" s="386"/>
      <c r="P20" s="376"/>
      <c r="Q20" s="67"/>
      <c r="R20" s="1080">
        <v>8662.2336099999993</v>
      </c>
      <c r="S20" s="476"/>
      <c r="T20" s="476"/>
      <c r="U20" s="1010"/>
      <c r="V20" s="1018"/>
      <c r="W20" s="1028"/>
      <c r="X20" s="1010"/>
    </row>
    <row r="21" spans="1:31" s="537" customFormat="1">
      <c r="A21" s="525"/>
      <c r="B21" s="526" t="s">
        <v>158</v>
      </c>
      <c r="C21" s="526"/>
      <c r="D21" s="526"/>
      <c r="E21" s="527">
        <v>19</v>
      </c>
      <c r="F21" s="528">
        <f t="shared" si="2"/>
        <v>95000</v>
      </c>
      <c r="G21" s="546">
        <v>95000</v>
      </c>
      <c r="H21" s="530"/>
      <c r="I21" s="531"/>
      <c r="J21" s="532"/>
      <c r="K21" s="532"/>
      <c r="L21" s="531"/>
      <c r="M21" s="533"/>
      <c r="N21" s="528"/>
      <c r="O21" s="534"/>
      <c r="P21" s="535"/>
      <c r="Q21" s="528"/>
      <c r="R21" s="1080">
        <v>156963.59287999998</v>
      </c>
      <c r="S21" s="476"/>
      <c r="T21" s="476"/>
      <c r="U21" s="1020"/>
      <c r="V21" s="1018"/>
      <c r="W21" s="1028"/>
      <c r="X21" s="1020"/>
    </row>
    <row r="22" spans="1:31" s="14" customFormat="1">
      <c r="A22" s="11"/>
      <c r="B22" s="19" t="s">
        <v>40</v>
      </c>
      <c r="C22" s="19"/>
      <c r="D22" s="19"/>
      <c r="E22" s="21">
        <v>20</v>
      </c>
      <c r="F22" s="94">
        <f t="shared" si="2"/>
        <v>12691</v>
      </c>
      <c r="G22" s="757">
        <v>10000</v>
      </c>
      <c r="H22" s="401"/>
      <c r="I22" s="70">
        <v>2691</v>
      </c>
      <c r="J22" s="243"/>
      <c r="K22" s="243"/>
      <c r="L22" s="93"/>
      <c r="M22" s="460"/>
      <c r="N22" s="94"/>
      <c r="O22" s="386"/>
      <c r="P22" s="376"/>
      <c r="Q22" s="67"/>
      <c r="R22" s="1080">
        <v>16670.746330000002</v>
      </c>
      <c r="S22" s="476"/>
      <c r="T22" s="476"/>
      <c r="U22" s="1010"/>
      <c r="V22" s="1018"/>
      <c r="W22" s="1028"/>
      <c r="X22" s="1010"/>
    </row>
    <row r="23" spans="1:31" s="14" customFormat="1">
      <c r="A23" s="11"/>
      <c r="B23" s="19" t="s">
        <v>42</v>
      </c>
      <c r="C23" s="19"/>
      <c r="D23" s="19"/>
      <c r="E23" s="21">
        <v>21</v>
      </c>
      <c r="F23" s="94">
        <f t="shared" si="2"/>
        <v>0</v>
      </c>
      <c r="G23" s="757">
        <v>0</v>
      </c>
      <c r="H23" s="401"/>
      <c r="I23" s="70"/>
      <c r="J23" s="243"/>
      <c r="K23" s="243"/>
      <c r="L23" s="93"/>
      <c r="M23" s="460"/>
      <c r="N23" s="94"/>
      <c r="O23" s="386"/>
      <c r="P23" s="376"/>
      <c r="Q23" s="67"/>
      <c r="R23" s="1080">
        <v>1309.2707499999999</v>
      </c>
      <c r="S23" s="476"/>
      <c r="T23" s="476"/>
      <c r="U23" s="1010"/>
      <c r="V23" s="1018"/>
      <c r="W23" s="1028"/>
      <c r="X23" s="1010"/>
    </row>
    <row r="24" spans="1:31" s="14" customFormat="1">
      <c r="A24" s="11"/>
      <c r="B24" s="19" t="s">
        <v>43</v>
      </c>
      <c r="C24" s="19"/>
      <c r="D24" s="19"/>
      <c r="E24" s="21">
        <v>22</v>
      </c>
      <c r="F24" s="94">
        <f t="shared" si="2"/>
        <v>262984</v>
      </c>
      <c r="G24" s="877">
        <v>260000</v>
      </c>
      <c r="H24" s="401"/>
      <c r="I24" s="70">
        <v>2984</v>
      </c>
      <c r="J24" s="243"/>
      <c r="K24" s="243"/>
      <c r="L24" s="93"/>
      <c r="M24" s="460"/>
      <c r="N24" s="94"/>
      <c r="O24" s="386"/>
      <c r="P24" s="376"/>
      <c r="Q24" s="67"/>
      <c r="R24" s="1080">
        <v>214998.68338999999</v>
      </c>
      <c r="S24" s="476"/>
      <c r="T24" s="476"/>
      <c r="U24" s="1010"/>
      <c r="V24" s="1018"/>
      <c r="W24" s="1028"/>
      <c r="X24" s="1010"/>
    </row>
    <row r="25" spans="1:31" s="537" customFormat="1">
      <c r="A25" s="525"/>
      <c r="B25" s="526" t="s">
        <v>161</v>
      </c>
      <c r="C25" s="526"/>
      <c r="D25" s="526"/>
      <c r="E25" s="527">
        <v>23</v>
      </c>
      <c r="F25" s="528">
        <f t="shared" si="2"/>
        <v>67222</v>
      </c>
      <c r="G25" s="546">
        <v>50000</v>
      </c>
      <c r="H25" s="530"/>
      <c r="I25" s="587">
        <v>17222</v>
      </c>
      <c r="J25" s="532"/>
      <c r="K25" s="532"/>
      <c r="L25" s="531"/>
      <c r="M25" s="533"/>
      <c r="N25" s="528"/>
      <c r="O25" s="534"/>
      <c r="P25" s="535"/>
      <c r="Q25" s="491"/>
      <c r="R25" s="1080">
        <v>140022.12242</v>
      </c>
      <c r="S25" s="476"/>
      <c r="T25" s="476"/>
      <c r="U25" s="1020"/>
      <c r="V25" s="1018"/>
      <c r="W25" s="1028"/>
      <c r="X25" s="1020"/>
    </row>
    <row r="26" spans="1:31" s="14" customFormat="1">
      <c r="A26" s="11"/>
      <c r="B26" s="19" t="s">
        <v>45</v>
      </c>
      <c r="C26" s="19"/>
      <c r="D26" s="19"/>
      <c r="E26" s="21">
        <v>24</v>
      </c>
      <c r="F26" s="94">
        <f t="shared" si="2"/>
        <v>28377</v>
      </c>
      <c r="G26" s="757">
        <v>28000</v>
      </c>
      <c r="H26" s="401"/>
      <c r="I26" s="70">
        <v>377</v>
      </c>
      <c r="J26" s="243"/>
      <c r="K26" s="243"/>
      <c r="L26" s="93"/>
      <c r="M26" s="460"/>
      <c r="N26" s="94"/>
      <c r="O26" s="386"/>
      <c r="P26" s="376"/>
      <c r="Q26" s="67"/>
      <c r="R26" s="1080">
        <v>28926.214769999999</v>
      </c>
      <c r="S26" s="476"/>
      <c r="T26" s="476"/>
      <c r="U26" s="1010"/>
      <c r="V26" s="1018"/>
      <c r="W26" s="1028"/>
      <c r="X26" s="1010"/>
    </row>
    <row r="27" spans="1:31" s="14" customFormat="1" ht="14" thickBot="1">
      <c r="A27" s="11"/>
      <c r="B27" s="18" t="s">
        <v>47</v>
      </c>
      <c r="C27" s="18"/>
      <c r="D27" s="18"/>
      <c r="E27" s="17">
        <v>25</v>
      </c>
      <c r="F27" s="94">
        <f t="shared" si="2"/>
        <v>23750</v>
      </c>
      <c r="G27" s="813">
        <v>23750</v>
      </c>
      <c r="H27" s="402"/>
      <c r="I27" s="95"/>
      <c r="J27" s="244"/>
      <c r="K27" s="244"/>
      <c r="L27" s="95"/>
      <c r="M27" s="520"/>
      <c r="N27" s="94"/>
      <c r="O27" s="386"/>
      <c r="P27" s="376"/>
      <c r="Q27" s="75"/>
      <c r="R27" s="1080">
        <v>18709.072059999999</v>
      </c>
      <c r="S27" s="476"/>
      <c r="T27" s="476"/>
      <c r="U27" s="1010"/>
      <c r="V27" s="1018"/>
      <c r="W27" s="1028"/>
      <c r="X27" s="1010"/>
    </row>
    <row r="28" spans="1:31" ht="14" thickBot="1">
      <c r="A28" s="22" t="s">
        <v>49</v>
      </c>
      <c r="B28" s="23"/>
      <c r="C28" s="23"/>
      <c r="D28" s="23"/>
      <c r="E28" s="10">
        <v>26</v>
      </c>
      <c r="F28" s="157">
        <f>SUM(F29:F45)</f>
        <v>1092367</v>
      </c>
      <c r="G28" s="495">
        <f t="shared" ref="G28:O28" si="3">SUM(G29:G45)</f>
        <v>1049127</v>
      </c>
      <c r="H28" s="99">
        <f t="shared" si="3"/>
        <v>15000</v>
      </c>
      <c r="I28" s="52">
        <f t="shared" si="3"/>
        <v>23340</v>
      </c>
      <c r="J28" s="246">
        <f t="shared" si="3"/>
        <v>0</v>
      </c>
      <c r="K28" s="246">
        <f t="shared" si="3"/>
        <v>0</v>
      </c>
      <c r="L28" s="52">
        <f t="shared" si="3"/>
        <v>2400</v>
      </c>
      <c r="M28" s="51">
        <f t="shared" si="3"/>
        <v>2500</v>
      </c>
      <c r="N28" s="157">
        <f>SUM(N29:N45)</f>
        <v>0</v>
      </c>
      <c r="O28" s="404">
        <f t="shared" si="3"/>
        <v>0</v>
      </c>
      <c r="P28" s="346">
        <f>IF(F28=0,0,O28/F28)</f>
        <v>0</v>
      </c>
      <c r="Q28" s="53">
        <f>SUM(Q29:Q45)</f>
        <v>0</v>
      </c>
      <c r="R28" s="1077">
        <v>1160445.93762</v>
      </c>
      <c r="V28" s="1018"/>
      <c r="W28" s="1028"/>
    </row>
    <row r="29" spans="1:31" s="14" customFormat="1">
      <c r="A29" s="11" t="s">
        <v>14</v>
      </c>
      <c r="B29" s="16" t="s">
        <v>50</v>
      </c>
      <c r="C29" s="16"/>
      <c r="D29" s="16"/>
      <c r="E29" s="17">
        <v>27</v>
      </c>
      <c r="F29" s="94">
        <f t="shared" si="2"/>
        <v>233334</v>
      </c>
      <c r="G29" s="492">
        <v>233334</v>
      </c>
      <c r="H29" s="87"/>
      <c r="I29" s="56"/>
      <c r="J29" s="247"/>
      <c r="K29" s="247"/>
      <c r="L29" s="56"/>
      <c r="M29" s="55"/>
      <c r="N29" s="158"/>
      <c r="O29" s="725"/>
      <c r="P29" s="376"/>
      <c r="Q29" s="67"/>
      <c r="R29" s="1080">
        <v>224455</v>
      </c>
      <c r="S29" s="476"/>
      <c r="T29" s="476"/>
      <c r="U29" s="1010"/>
      <c r="V29" s="1018"/>
      <c r="W29" s="1028"/>
      <c r="X29" s="1029"/>
      <c r="Y29" s="874"/>
      <c r="Z29" s="874"/>
      <c r="AA29" s="874"/>
      <c r="AB29" s="15"/>
      <c r="AC29" s="15"/>
      <c r="AD29" s="15"/>
      <c r="AE29" s="15"/>
    </row>
    <row r="30" spans="1:31" s="14" customFormat="1">
      <c r="A30" s="11"/>
      <c r="B30" s="18" t="s">
        <v>28</v>
      </c>
      <c r="C30" s="18"/>
      <c r="D30" s="18"/>
      <c r="E30" s="17">
        <v>28</v>
      </c>
      <c r="F30" s="94">
        <f t="shared" si="2"/>
        <v>55000</v>
      </c>
      <c r="G30" s="431">
        <v>55000</v>
      </c>
      <c r="H30" s="403"/>
      <c r="I30" s="70"/>
      <c r="J30" s="250"/>
      <c r="K30" s="250"/>
      <c r="L30" s="70"/>
      <c r="M30" s="69"/>
      <c r="N30" s="405"/>
      <c r="O30" s="353"/>
      <c r="P30" s="376"/>
      <c r="Q30" s="67"/>
      <c r="R30" s="1080">
        <v>54832.5</v>
      </c>
      <c r="S30" s="476"/>
      <c r="T30" s="476"/>
      <c r="U30" s="1010"/>
      <c r="V30" s="1018"/>
      <c r="W30" s="1028"/>
      <c r="X30" s="1029"/>
      <c r="Y30" s="874"/>
      <c r="Z30" s="874"/>
      <c r="AA30" s="874"/>
      <c r="AB30" s="873"/>
      <c r="AC30" s="874"/>
      <c r="AD30" s="874"/>
      <c r="AE30" s="874"/>
    </row>
    <row r="31" spans="1:31" s="14" customFormat="1">
      <c r="A31" s="11"/>
      <c r="B31" s="18" t="s">
        <v>30</v>
      </c>
      <c r="C31" s="18"/>
      <c r="D31" s="18"/>
      <c r="E31" s="17">
        <v>29</v>
      </c>
      <c r="F31" s="94">
        <f t="shared" si="2"/>
        <v>1000</v>
      </c>
      <c r="G31" s="431">
        <v>1000</v>
      </c>
      <c r="H31" s="100"/>
      <c r="I31" s="70"/>
      <c r="J31" s="250"/>
      <c r="K31" s="250"/>
      <c r="L31" s="70"/>
      <c r="M31" s="69"/>
      <c r="N31" s="405"/>
      <c r="O31" s="353"/>
      <c r="P31" s="376"/>
      <c r="Q31" s="67"/>
      <c r="R31" s="1080">
        <v>1049.306</v>
      </c>
      <c r="S31" s="476"/>
      <c r="T31" s="476"/>
      <c r="U31" s="1010"/>
      <c r="V31" s="1018"/>
      <c r="W31" s="1028"/>
      <c r="X31" s="1029"/>
      <c r="Y31" s="874"/>
      <c r="Z31" s="874"/>
      <c r="AA31" s="874"/>
      <c r="AB31" s="873"/>
      <c r="AC31" s="874"/>
      <c r="AD31" s="874"/>
      <c r="AE31" s="874"/>
    </row>
    <row r="32" spans="1:31" s="14" customFormat="1">
      <c r="A32" s="11"/>
      <c r="B32" s="19" t="s">
        <v>32</v>
      </c>
      <c r="C32" s="20"/>
      <c r="D32" s="20"/>
      <c r="E32" s="21">
        <v>30</v>
      </c>
      <c r="F32" s="94">
        <f t="shared" si="2"/>
        <v>2466</v>
      </c>
      <c r="G32" s="431">
        <v>2466</v>
      </c>
      <c r="H32" s="100"/>
      <c r="I32" s="70"/>
      <c r="J32" s="250"/>
      <c r="K32" s="250"/>
      <c r="L32" s="70"/>
      <c r="M32" s="69"/>
      <c r="N32" s="405"/>
      <c r="O32" s="353"/>
      <c r="P32" s="376"/>
      <c r="Q32" s="67"/>
      <c r="R32" s="1080">
        <v>2029</v>
      </c>
      <c r="S32" s="476"/>
      <c r="T32" s="476"/>
      <c r="U32" s="1010"/>
      <c r="V32" s="1018"/>
      <c r="W32" s="1028"/>
      <c r="X32" s="1029"/>
      <c r="Y32" s="874"/>
      <c r="Z32" s="874"/>
      <c r="AA32" s="874"/>
      <c r="AB32" s="15"/>
      <c r="AC32" s="15"/>
      <c r="AD32" s="15"/>
      <c r="AE32" s="15"/>
    </row>
    <row r="33" spans="1:31" s="14" customFormat="1">
      <c r="A33" s="11"/>
      <c r="B33" s="19" t="s">
        <v>34</v>
      </c>
      <c r="C33" s="19"/>
      <c r="D33" s="19"/>
      <c r="E33" s="21">
        <v>31</v>
      </c>
      <c r="F33" s="94">
        <f t="shared" si="2"/>
        <v>0</v>
      </c>
      <c r="G33" s="431">
        <v>0</v>
      </c>
      <c r="H33" s="100"/>
      <c r="I33" s="70"/>
      <c r="J33" s="250"/>
      <c r="K33" s="250"/>
      <c r="L33" s="70"/>
      <c r="M33" s="69"/>
      <c r="N33" s="405"/>
      <c r="O33" s="353"/>
      <c r="P33" s="376"/>
      <c r="Q33" s="67"/>
      <c r="R33" s="1080">
        <v>1418</v>
      </c>
      <c r="S33" s="476"/>
      <c r="T33" s="476"/>
      <c r="U33" s="1010"/>
      <c r="V33" s="1018"/>
      <c r="W33" s="1028"/>
      <c r="X33" s="1025"/>
      <c r="Y33" s="15"/>
      <c r="Z33" s="15"/>
      <c r="AA33" s="15"/>
      <c r="AB33" s="873"/>
      <c r="AC33" s="874"/>
      <c r="AD33" s="874"/>
      <c r="AE33" s="874"/>
    </row>
    <row r="34" spans="1:31" s="14" customFormat="1">
      <c r="A34" s="11"/>
      <c r="B34" s="19" t="s">
        <v>52</v>
      </c>
      <c r="C34" s="19"/>
      <c r="D34" s="19"/>
      <c r="E34" s="21">
        <v>32</v>
      </c>
      <c r="F34" s="94">
        <f t="shared" si="2"/>
        <v>0</v>
      </c>
      <c r="G34" s="431">
        <v>0</v>
      </c>
      <c r="H34" s="100"/>
      <c r="I34" s="70"/>
      <c r="J34" s="250"/>
      <c r="K34" s="250"/>
      <c r="L34" s="70"/>
      <c r="M34" s="69"/>
      <c r="N34" s="405"/>
      <c r="O34" s="353"/>
      <c r="P34" s="376"/>
      <c r="Q34" s="67"/>
      <c r="R34" s="1080">
        <v>0</v>
      </c>
      <c r="S34" s="476"/>
      <c r="T34" s="476"/>
      <c r="U34" s="1010"/>
      <c r="V34" s="1021"/>
      <c r="W34" s="1028"/>
      <c r="X34" s="1025"/>
      <c r="Y34" s="15"/>
      <c r="Z34" s="15"/>
      <c r="AA34" s="15"/>
      <c r="AB34" s="15"/>
      <c r="AC34" s="15"/>
      <c r="AD34" s="15"/>
      <c r="AE34" s="15"/>
    </row>
    <row r="35" spans="1:31" s="14" customFormat="1">
      <c r="A35" s="11"/>
      <c r="B35" s="19" t="s">
        <v>36</v>
      </c>
      <c r="C35" s="19"/>
      <c r="D35" s="19"/>
      <c r="E35" s="21">
        <v>33</v>
      </c>
      <c r="F35" s="94">
        <f t="shared" si="2"/>
        <v>5000</v>
      </c>
      <c r="G35" s="431">
        <v>5000</v>
      </c>
      <c r="H35" s="100"/>
      <c r="I35" s="70"/>
      <c r="J35" s="250"/>
      <c r="K35" s="250"/>
      <c r="L35" s="70"/>
      <c r="M35" s="69"/>
      <c r="N35" s="405"/>
      <c r="O35" s="353"/>
      <c r="P35" s="376"/>
      <c r="Q35" s="67"/>
      <c r="R35" s="1080">
        <v>8662.2336099999993</v>
      </c>
      <c r="S35" s="476"/>
      <c r="T35" s="476"/>
      <c r="U35" s="1010"/>
      <c r="V35" s="1018"/>
      <c r="W35" s="1028"/>
      <c r="X35" s="1025"/>
      <c r="Y35" s="15"/>
      <c r="Z35" s="15"/>
      <c r="AA35" s="15"/>
      <c r="AB35" s="873"/>
      <c r="AC35" s="874"/>
      <c r="AD35" s="874"/>
      <c r="AE35" s="874"/>
    </row>
    <row r="36" spans="1:31" s="537" customFormat="1">
      <c r="A36" s="525"/>
      <c r="B36" s="526" t="s">
        <v>158</v>
      </c>
      <c r="C36" s="526"/>
      <c r="D36" s="526"/>
      <c r="E36" s="527">
        <v>34</v>
      </c>
      <c r="F36" s="528">
        <f t="shared" si="2"/>
        <v>95000</v>
      </c>
      <c r="G36" s="431">
        <v>95000</v>
      </c>
      <c r="H36" s="530"/>
      <c r="I36" s="531"/>
      <c r="J36" s="532"/>
      <c r="K36" s="532"/>
      <c r="L36" s="531"/>
      <c r="M36" s="533"/>
      <c r="N36" s="529"/>
      <c r="O36" s="538"/>
      <c r="P36" s="535"/>
      <c r="Q36" s="528"/>
      <c r="R36" s="1080">
        <v>156963.59287999998</v>
      </c>
      <c r="S36" s="476"/>
      <c r="T36" s="476"/>
      <c r="U36" s="1020"/>
      <c r="V36" s="1018"/>
      <c r="W36" s="1028"/>
      <c r="X36" s="1024"/>
      <c r="Y36" s="875"/>
      <c r="Z36" s="875"/>
      <c r="AA36" s="875"/>
      <c r="AB36" s="873"/>
      <c r="AC36" s="874"/>
      <c r="AD36" s="874"/>
      <c r="AE36" s="874"/>
    </row>
    <row r="37" spans="1:31" s="14" customFormat="1">
      <c r="A37" s="11"/>
      <c r="B37" s="19" t="s">
        <v>54</v>
      </c>
      <c r="C37" s="19"/>
      <c r="D37" s="19"/>
      <c r="E37" s="21">
        <v>35</v>
      </c>
      <c r="F37" s="94">
        <f t="shared" si="2"/>
        <v>12691</v>
      </c>
      <c r="G37" s="431">
        <v>10000</v>
      </c>
      <c r="H37" s="100"/>
      <c r="I37" s="70">
        <v>2691</v>
      </c>
      <c r="J37" s="250"/>
      <c r="K37" s="250"/>
      <c r="L37" s="70"/>
      <c r="M37" s="69"/>
      <c r="N37" s="405"/>
      <c r="O37" s="353"/>
      <c r="P37" s="376"/>
      <c r="Q37" s="67"/>
      <c r="R37" s="1080">
        <v>16789.738980000002</v>
      </c>
      <c r="S37" s="476"/>
      <c r="T37" s="476"/>
      <c r="U37" s="1010"/>
      <c r="V37" s="1018"/>
      <c r="W37" s="1028"/>
      <c r="X37" s="1025"/>
      <c r="Y37" s="15"/>
      <c r="Z37" s="15"/>
      <c r="AA37" s="15"/>
      <c r="AB37" s="873"/>
      <c r="AC37" s="874"/>
      <c r="AD37" s="874"/>
      <c r="AE37" s="874"/>
    </row>
    <row r="38" spans="1:31" s="14" customFormat="1">
      <c r="A38" s="11"/>
      <c r="B38" s="19" t="s">
        <v>153</v>
      </c>
      <c r="C38" s="19"/>
      <c r="D38" s="19"/>
      <c r="E38" s="21">
        <v>36</v>
      </c>
      <c r="F38" s="94">
        <f t="shared" si="2"/>
        <v>184393</v>
      </c>
      <c r="G38" s="431">
        <v>184327</v>
      </c>
      <c r="H38" s="100"/>
      <c r="I38" s="70">
        <v>66</v>
      </c>
      <c r="J38" s="250"/>
      <c r="K38" s="250"/>
      <c r="L38" s="70"/>
      <c r="M38" s="69"/>
      <c r="N38" s="405"/>
      <c r="O38" s="353"/>
      <c r="P38" s="376"/>
      <c r="Q38" s="67"/>
      <c r="R38" s="1080">
        <v>164108.1569</v>
      </c>
      <c r="S38" s="476"/>
      <c r="T38" s="476"/>
      <c r="U38" s="1010"/>
      <c r="V38" s="1018"/>
      <c r="W38" s="1028"/>
      <c r="X38" s="1025"/>
      <c r="Y38" s="15"/>
      <c r="Z38" s="15"/>
      <c r="AA38" s="15"/>
      <c r="AB38" s="873"/>
      <c r="AC38" s="874"/>
      <c r="AD38" s="874"/>
      <c r="AE38" s="874"/>
    </row>
    <row r="39" spans="1:31" s="14" customFormat="1">
      <c r="A39" s="11"/>
      <c r="B39" s="19" t="s">
        <v>55</v>
      </c>
      <c r="C39" s="19"/>
      <c r="D39" s="19"/>
      <c r="E39" s="21">
        <v>37</v>
      </c>
      <c r="F39" s="94">
        <f t="shared" si="2"/>
        <v>0</v>
      </c>
      <c r="G39" s="431">
        <v>0</v>
      </c>
      <c r="H39" s="100"/>
      <c r="I39" s="70"/>
      <c r="J39" s="250"/>
      <c r="K39" s="250"/>
      <c r="L39" s="70"/>
      <c r="M39" s="69"/>
      <c r="N39" s="405"/>
      <c r="O39" s="353"/>
      <c r="P39" s="376"/>
      <c r="Q39" s="67"/>
      <c r="R39" s="1080">
        <v>1309.2707499999999</v>
      </c>
      <c r="S39" s="476"/>
      <c r="T39" s="476"/>
      <c r="U39" s="1010"/>
      <c r="V39" s="1018"/>
      <c r="W39" s="1028"/>
      <c r="X39" s="1025"/>
      <c r="Y39" s="15"/>
      <c r="Z39" s="15"/>
      <c r="AA39" s="15"/>
      <c r="AB39" s="873"/>
      <c r="AC39" s="874"/>
      <c r="AD39" s="874"/>
      <c r="AE39" s="874"/>
    </row>
    <row r="40" spans="1:31" s="14" customFormat="1">
      <c r="A40" s="11"/>
      <c r="B40" s="19" t="s">
        <v>56</v>
      </c>
      <c r="C40" s="19"/>
      <c r="D40" s="19"/>
      <c r="E40" s="21">
        <v>38</v>
      </c>
      <c r="F40" s="94">
        <f t="shared" si="2"/>
        <v>262984</v>
      </c>
      <c r="G40" s="431">
        <v>260000</v>
      </c>
      <c r="H40" s="100"/>
      <c r="I40" s="70">
        <v>2984</v>
      </c>
      <c r="J40" s="250"/>
      <c r="K40" s="250"/>
      <c r="L40" s="70"/>
      <c r="M40" s="69"/>
      <c r="N40" s="405"/>
      <c r="O40" s="353"/>
      <c r="P40" s="376"/>
      <c r="Q40" s="67"/>
      <c r="R40" s="1080">
        <v>214998.68338999999</v>
      </c>
      <c r="S40" s="476"/>
      <c r="T40" s="476"/>
      <c r="U40" s="1010"/>
      <c r="V40" s="1018"/>
      <c r="W40" s="1028"/>
      <c r="X40" s="1025"/>
      <c r="Y40" s="15"/>
      <c r="Z40" s="15"/>
      <c r="AA40" s="15"/>
      <c r="AB40" s="873"/>
      <c r="AC40" s="874"/>
      <c r="AD40" s="874"/>
      <c r="AE40" s="874"/>
    </row>
    <row r="41" spans="1:31" s="537" customFormat="1">
      <c r="A41" s="525"/>
      <c r="B41" s="526" t="s">
        <v>161</v>
      </c>
      <c r="C41" s="526"/>
      <c r="D41" s="526"/>
      <c r="E41" s="527">
        <v>39</v>
      </c>
      <c r="F41" s="528">
        <f t="shared" si="2"/>
        <v>67222</v>
      </c>
      <c r="G41" s="431">
        <v>50000</v>
      </c>
      <c r="H41" s="596"/>
      <c r="I41" s="70">
        <v>17222</v>
      </c>
      <c r="J41" s="597"/>
      <c r="K41" s="597"/>
      <c r="L41" s="587"/>
      <c r="M41" s="598"/>
      <c r="N41" s="529"/>
      <c r="O41" s="600"/>
      <c r="P41" s="610"/>
      <c r="Q41" s="491"/>
      <c r="R41" s="1080">
        <v>140022.12242</v>
      </c>
      <c r="S41" s="476"/>
      <c r="T41" s="476"/>
      <c r="U41" s="1020"/>
      <c r="V41" s="1018"/>
      <c r="W41" s="1028"/>
      <c r="X41" s="1024"/>
      <c r="Y41" s="875"/>
      <c r="Z41" s="875"/>
      <c r="AA41" s="875"/>
      <c r="AB41" s="873"/>
      <c r="AC41" s="874"/>
      <c r="AD41" s="874"/>
      <c r="AE41" s="874"/>
    </row>
    <row r="42" spans="1:31" s="14" customFormat="1">
      <c r="A42" s="11"/>
      <c r="B42" s="19" t="s">
        <v>57</v>
      </c>
      <c r="C42" s="19"/>
      <c r="D42" s="19"/>
      <c r="E42" s="21">
        <v>40</v>
      </c>
      <c r="F42" s="94">
        <f t="shared" si="2"/>
        <v>28377</v>
      </c>
      <c r="G42" s="431">
        <v>28000</v>
      </c>
      <c r="H42" s="100"/>
      <c r="I42" s="70">
        <v>377</v>
      </c>
      <c r="J42" s="250"/>
      <c r="K42" s="250"/>
      <c r="L42" s="70"/>
      <c r="M42" s="69"/>
      <c r="N42" s="405"/>
      <c r="O42" s="353"/>
      <c r="P42" s="347"/>
      <c r="Q42" s="67"/>
      <c r="R42" s="1080">
        <v>28926.214769999999</v>
      </c>
      <c r="S42" s="476"/>
      <c r="T42" s="476"/>
      <c r="U42" s="1010"/>
      <c r="V42" s="1018"/>
      <c r="W42" s="1028"/>
      <c r="X42" s="1025"/>
      <c r="Y42" s="15"/>
      <c r="Z42" s="15"/>
      <c r="AA42" s="15"/>
      <c r="AB42" s="15"/>
      <c r="AC42" s="15"/>
      <c r="AD42" s="15"/>
      <c r="AE42" s="15"/>
    </row>
    <row r="43" spans="1:31" s="14" customFormat="1">
      <c r="A43" s="11"/>
      <c r="B43" s="19" t="s">
        <v>58</v>
      </c>
      <c r="C43" s="19"/>
      <c r="D43" s="19"/>
      <c r="E43" s="21">
        <v>41</v>
      </c>
      <c r="F43" s="94">
        <f t="shared" si="2"/>
        <v>100000</v>
      </c>
      <c r="G43" s="431">
        <v>100000</v>
      </c>
      <c r="H43" s="100"/>
      <c r="I43" s="70"/>
      <c r="J43" s="250"/>
      <c r="K43" s="250"/>
      <c r="L43" s="70"/>
      <c r="M43" s="69"/>
      <c r="N43" s="405"/>
      <c r="O43" s="353"/>
      <c r="P43" s="347"/>
      <c r="Q43" s="67"/>
      <c r="R43" s="1080">
        <v>101781.23005</v>
      </c>
      <c r="S43" s="476"/>
      <c r="T43" s="476"/>
      <c r="U43" s="1010"/>
      <c r="V43" s="1018"/>
      <c r="W43" s="1028"/>
      <c r="X43" s="1025"/>
      <c r="Y43" s="15"/>
      <c r="Z43" s="15"/>
      <c r="AA43" s="15"/>
      <c r="AB43" s="873"/>
      <c r="AC43" s="874"/>
      <c r="AD43" s="874"/>
      <c r="AE43" s="874"/>
    </row>
    <row r="44" spans="1:31" s="14" customFormat="1">
      <c r="A44" s="11"/>
      <c r="B44" s="19" t="s">
        <v>59</v>
      </c>
      <c r="C44" s="19"/>
      <c r="D44" s="19"/>
      <c r="E44" s="21">
        <v>42</v>
      </c>
      <c r="F44" s="94">
        <f t="shared" si="2"/>
        <v>19900</v>
      </c>
      <c r="G44" s="509"/>
      <c r="H44" s="403">
        <v>15000</v>
      </c>
      <c r="I44" s="70"/>
      <c r="J44" s="250"/>
      <c r="K44" s="250"/>
      <c r="L44" s="120">
        <v>2400</v>
      </c>
      <c r="M44" s="69">
        <v>2500</v>
      </c>
      <c r="N44" s="405"/>
      <c r="O44" s="353"/>
      <c r="P44" s="347"/>
      <c r="Q44" s="67"/>
      <c r="R44" s="1080">
        <v>17565.513460000002</v>
      </c>
      <c r="S44" s="476"/>
      <c r="T44" s="476"/>
      <c r="U44" s="1010"/>
      <c r="V44" s="1018"/>
      <c r="W44" s="1028"/>
      <c r="X44" s="1025"/>
      <c r="Y44" s="15"/>
      <c r="Z44" s="15"/>
      <c r="AA44" s="15"/>
      <c r="AB44" s="873"/>
      <c r="AC44" s="874"/>
      <c r="AD44" s="874"/>
      <c r="AE44" s="874"/>
    </row>
    <row r="45" spans="1:31" s="14" customFormat="1" ht="14" thickBot="1">
      <c r="A45" s="24"/>
      <c r="B45" s="25" t="s">
        <v>47</v>
      </c>
      <c r="C45" s="25"/>
      <c r="D45" s="25"/>
      <c r="E45" s="26">
        <v>43</v>
      </c>
      <c r="F45" s="160">
        <f t="shared" si="2"/>
        <v>25000</v>
      </c>
      <c r="G45" s="432">
        <v>25000</v>
      </c>
      <c r="H45" s="134"/>
      <c r="I45" s="74"/>
      <c r="J45" s="251"/>
      <c r="K45" s="251"/>
      <c r="L45" s="74"/>
      <c r="M45" s="73"/>
      <c r="N45" s="160"/>
      <c r="O45" s="354"/>
      <c r="P45" s="348"/>
      <c r="Q45" s="75"/>
      <c r="R45" s="1080">
        <v>25535.37441</v>
      </c>
      <c r="S45" s="476"/>
      <c r="T45" s="476"/>
      <c r="U45" s="1010"/>
      <c r="V45" s="1018"/>
      <c r="W45" s="1028"/>
      <c r="X45" s="1025"/>
      <c r="Y45" s="15"/>
      <c r="Z45" s="15"/>
      <c r="AA45" s="15"/>
      <c r="AB45" s="873"/>
      <c r="AC45" s="874"/>
      <c r="AD45" s="874"/>
      <c r="AE45" s="874"/>
    </row>
    <row r="46" spans="1:31" s="14" customFormat="1" ht="14" hidden="1" thickBot="1">
      <c r="A46" s="27" t="s">
        <v>60</v>
      </c>
      <c r="B46" s="28"/>
      <c r="C46" s="28"/>
      <c r="D46" s="28"/>
      <c r="E46" s="17">
        <v>44</v>
      </c>
      <c r="F46" s="161">
        <f>F29+F34+F38+F43+F44+F45-F4-F27</f>
        <v>1250</v>
      </c>
      <c r="G46" s="510">
        <f>G29+G34+G38+G43+G45-G4-G27</f>
        <v>1250</v>
      </c>
      <c r="H46" s="77">
        <f>H29+H34+H38+H43+H44+H45-H4-H27</f>
        <v>0</v>
      </c>
      <c r="I46" s="77">
        <f>I29+I34+I38+I43+I44+I45-I4-I27</f>
        <v>0</v>
      </c>
      <c r="J46" s="77">
        <f>J29+J34+J38+J43+J44+J45-J4-J27</f>
        <v>0</v>
      </c>
      <c r="K46" s="77"/>
      <c r="L46" s="261"/>
      <c r="M46" s="77">
        <f>M29+M34+M38+M43+M44+M45-M4-M27</f>
        <v>0</v>
      </c>
      <c r="N46" s="161">
        <f>N29+N34+N38+N43+N44+N45+-N4-N27</f>
        <v>0</v>
      </c>
      <c r="O46" s="355">
        <f>O29+O34+O38+O43+O44+O45-O4-O27</f>
        <v>0</v>
      </c>
      <c r="P46" s="349"/>
      <c r="Q46" s="78">
        <f>Q29+Q34+Q38+Q43+Q44+Q45-Q4-Q27</f>
        <v>0</v>
      </c>
      <c r="R46" s="78">
        <f>R29+R34+R38+R43+R44+R45-R4-R27</f>
        <v>9142.3657800001456</v>
      </c>
      <c r="S46" s="476"/>
      <c r="T46" s="476"/>
      <c r="U46" s="1010"/>
      <c r="V46" s="1010"/>
      <c r="W46" s="1029"/>
      <c r="X46" s="1025"/>
      <c r="Y46" s="15"/>
      <c r="Z46" s="15"/>
      <c r="AA46" s="15"/>
      <c r="AB46" s="15"/>
      <c r="AC46" s="15"/>
      <c r="AD46" s="15"/>
      <c r="AE46" s="15"/>
    </row>
    <row r="47" spans="1:31" ht="14" thickBot="1">
      <c r="A47" s="22" t="s">
        <v>61</v>
      </c>
      <c r="B47" s="23"/>
      <c r="C47" s="23"/>
      <c r="D47" s="23"/>
      <c r="E47" s="10">
        <v>45</v>
      </c>
      <c r="F47" s="157">
        <f>F28-F3</f>
        <v>1250</v>
      </c>
      <c r="G47" s="495">
        <f t="shared" ref="G47:O47" si="4">G28-G3</f>
        <v>1250</v>
      </c>
      <c r="H47" s="99">
        <f t="shared" si="4"/>
        <v>0</v>
      </c>
      <c r="I47" s="52">
        <f t="shared" si="4"/>
        <v>0</v>
      </c>
      <c r="J47" s="246">
        <f t="shared" si="4"/>
        <v>0</v>
      </c>
      <c r="K47" s="246">
        <f t="shared" si="4"/>
        <v>0</v>
      </c>
      <c r="L47" s="52">
        <f t="shared" si="4"/>
        <v>0</v>
      </c>
      <c r="M47" s="51">
        <f t="shared" si="4"/>
        <v>0</v>
      </c>
      <c r="N47" s="157">
        <f>N28-N3</f>
        <v>0</v>
      </c>
      <c r="O47" s="404">
        <f t="shared" si="4"/>
        <v>0</v>
      </c>
      <c r="P47" s="53"/>
      <c r="Q47" s="53">
        <f>Q28-Q3</f>
        <v>0</v>
      </c>
      <c r="R47" s="1077">
        <f>R28-R3</f>
        <v>9261.3584300002549</v>
      </c>
      <c r="T47" s="478"/>
      <c r="W47" s="1029"/>
      <c r="X47" s="1029"/>
      <c r="Y47" s="874"/>
      <c r="Z47" s="874"/>
      <c r="AA47" s="874"/>
      <c r="AB47" s="658"/>
      <c r="AC47" s="658"/>
      <c r="AD47" s="658"/>
      <c r="AE47" s="658"/>
    </row>
    <row r="48" spans="1:31">
      <c r="A48" s="29" t="s">
        <v>213</v>
      </c>
      <c r="B48" s="29"/>
      <c r="C48" s="29"/>
      <c r="D48" s="1290"/>
      <c r="E48" s="1300" t="s">
        <v>207</v>
      </c>
      <c r="H48" s="1299">
        <v>156025.06464000003</v>
      </c>
      <c r="I48" s="1299">
        <v>25697.227890000002</v>
      </c>
      <c r="J48" s="1299">
        <v>0.83469999999999978</v>
      </c>
      <c r="K48" s="1299">
        <v>20576.338310000006</v>
      </c>
      <c r="L48" s="1299">
        <v>10940.94176</v>
      </c>
      <c r="M48" s="1299">
        <v>6581.5574999999999</v>
      </c>
      <c r="W48" s="1029"/>
      <c r="X48" s="1029"/>
      <c r="Y48" s="874"/>
      <c r="Z48" s="874"/>
      <c r="AA48" s="874"/>
      <c r="AB48" s="873"/>
      <c r="AC48" s="874"/>
      <c r="AD48" s="874"/>
      <c r="AE48" s="874"/>
    </row>
    <row r="49" spans="1:31" s="29" customFormat="1" ht="11">
      <c r="A49" s="218"/>
      <c r="E49" s="30"/>
      <c r="G49" s="34"/>
      <c r="H49" s="34"/>
      <c r="I49" s="34"/>
      <c r="J49" s="1329"/>
      <c r="K49" s="1329"/>
      <c r="L49" s="1329"/>
      <c r="M49" s="1329"/>
      <c r="N49" s="199"/>
      <c r="O49" s="737"/>
      <c r="P49" s="334"/>
      <c r="Q49" s="334"/>
      <c r="R49" s="198"/>
      <c r="S49" s="476"/>
      <c r="T49" s="476"/>
      <c r="U49" s="881"/>
      <c r="V49" s="881"/>
      <c r="W49" s="1029"/>
      <c r="X49" s="1029"/>
      <c r="Y49" s="874"/>
      <c r="Z49" s="874"/>
      <c r="AA49" s="874"/>
      <c r="AB49" s="669"/>
      <c r="AC49" s="669"/>
      <c r="AD49" s="669"/>
      <c r="AE49" s="669"/>
    </row>
    <row r="50" spans="1:31" s="34" customFormat="1" ht="11">
      <c r="A50" s="31"/>
      <c r="C50" s="31"/>
      <c r="D50" s="31"/>
      <c r="E50" s="33"/>
      <c r="F50" s="29"/>
      <c r="P50" s="334"/>
      <c r="Q50" s="334"/>
      <c r="R50" s="198"/>
      <c r="S50" s="695"/>
      <c r="T50" s="695"/>
      <c r="U50" s="449"/>
      <c r="V50" s="449"/>
      <c r="W50" s="1029"/>
      <c r="X50" s="1029"/>
      <c r="Y50" s="874"/>
      <c r="Z50" s="874"/>
      <c r="AA50" s="874"/>
      <c r="AB50" s="192"/>
      <c r="AC50" s="192"/>
      <c r="AD50" s="192"/>
      <c r="AE50" s="192"/>
    </row>
    <row r="51" spans="1:31" s="34" customFormat="1" ht="11">
      <c r="A51" s="31"/>
      <c r="B51" s="31"/>
      <c r="C51" s="31"/>
      <c r="D51" s="31"/>
      <c r="E51" s="33"/>
      <c r="F51" s="29"/>
      <c r="P51" s="334"/>
      <c r="Q51" s="334"/>
      <c r="R51" s="198"/>
      <c r="S51" s="695"/>
      <c r="T51" s="695"/>
      <c r="U51" s="449"/>
      <c r="V51" s="449"/>
      <c r="W51" s="1029"/>
      <c r="X51" s="1029"/>
      <c r="Y51" s="874"/>
      <c r="Z51" s="874"/>
      <c r="AA51" s="874"/>
      <c r="AB51" s="192"/>
      <c r="AC51" s="192"/>
      <c r="AD51" s="192"/>
      <c r="AE51" s="192"/>
    </row>
    <row r="52" spans="1:31">
      <c r="W52" s="1029"/>
      <c r="X52" s="1029"/>
      <c r="Y52" s="874"/>
      <c r="Z52" s="874"/>
      <c r="AA52" s="874"/>
      <c r="AB52" s="658"/>
      <c r="AC52" s="658"/>
      <c r="AD52" s="658"/>
      <c r="AE52" s="658"/>
    </row>
    <row r="53" spans="1:31">
      <c r="W53" s="1030"/>
      <c r="X53" s="1029"/>
      <c r="Y53" s="874"/>
      <c r="Z53" s="874"/>
      <c r="AA53" s="874"/>
      <c r="AB53" s="658"/>
      <c r="AC53" s="658"/>
      <c r="AD53" s="658"/>
      <c r="AE53" s="658"/>
    </row>
    <row r="54" spans="1:31">
      <c r="W54" s="1030"/>
      <c r="X54" s="1030"/>
      <c r="Y54" s="658"/>
      <c r="Z54" s="658"/>
      <c r="AA54" s="658"/>
      <c r="AB54" s="658"/>
      <c r="AC54" s="658"/>
      <c r="AD54" s="658"/>
      <c r="AE54" s="658"/>
    </row>
    <row r="55" spans="1:31">
      <c r="W55" s="1030"/>
      <c r="X55" s="1030"/>
      <c r="Y55" s="658"/>
      <c r="Z55" s="658"/>
      <c r="AA55" s="658"/>
      <c r="AB55" s="658"/>
      <c r="AC55" s="658"/>
      <c r="AD55" s="658"/>
      <c r="AE55" s="658"/>
    </row>
    <row r="56" spans="1:31">
      <c r="W56" s="1030"/>
      <c r="X56" s="1030"/>
      <c r="Y56" s="658"/>
      <c r="Z56" s="658"/>
      <c r="AA56" s="658"/>
      <c r="AB56" s="658"/>
      <c r="AC56" s="658"/>
      <c r="AD56" s="658"/>
      <c r="AE56" s="658"/>
    </row>
    <row r="57" spans="1:31">
      <c r="W57" s="1030"/>
      <c r="X57" s="1030"/>
      <c r="Y57" s="658"/>
      <c r="Z57" s="658"/>
      <c r="AA57" s="658"/>
      <c r="AB57" s="658"/>
      <c r="AC57" s="658"/>
      <c r="AD57" s="658"/>
      <c r="AE57" s="658"/>
    </row>
  </sheetData>
  <mergeCells count="4">
    <mergeCell ref="J49:M49"/>
    <mergeCell ref="A1:D1"/>
    <mergeCell ref="H1:M1"/>
    <mergeCell ref="C2:D2"/>
  </mergeCells>
  <phoneticPr fontId="0" type="noConversion"/>
  <printOptions horizontalCentered="1" verticalCentered="1"/>
  <pageMargins left="0.31496062992125984" right="0.27559055118110237" top="0.35433070866141736" bottom="0.35433070866141736" header="0.19685039370078741" footer="0.27559055118110237"/>
  <pageSetup paperSize="9" scale="8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titl</vt:lpstr>
      <vt:lpstr>MU_plan</vt:lpstr>
      <vt:lpstr>fak plan</vt:lpstr>
      <vt:lpstr>ostatni plan</vt:lpstr>
      <vt:lpstr>LF</vt:lpstr>
      <vt:lpstr>FF</vt:lpstr>
      <vt:lpstr>PrF</vt:lpstr>
      <vt:lpstr>FSS</vt:lpstr>
      <vt:lpstr>PřF</vt:lpstr>
      <vt:lpstr>FI</vt:lpstr>
      <vt:lpstr>PdF</vt:lpstr>
      <vt:lpstr>FSpS</vt:lpstr>
      <vt:lpstr>ESF</vt:lpstr>
      <vt:lpstr>fak</vt:lpstr>
      <vt:lpstr>CEITEC MU</vt:lpstr>
      <vt:lpstr>CEITEC-CŘS</vt:lpstr>
      <vt:lpstr>SKM</vt:lpstr>
      <vt:lpstr>SUKB</vt:lpstr>
      <vt:lpstr>UCT</vt:lpstr>
      <vt:lpstr>SPSSN</vt:lpstr>
      <vt:lpstr>IBA</vt:lpstr>
      <vt:lpstr>CTT</vt:lpstr>
      <vt:lpstr>ÚVT</vt:lpstr>
      <vt:lpstr>CJV</vt:lpstr>
      <vt:lpstr>CZS</vt:lpstr>
      <vt:lpstr>RMU</vt:lpstr>
      <vt:lpstr>ostatni</vt:lpstr>
      <vt:lpstr>MU_skut</vt:lpstr>
      <vt:lpstr>fak-skut.</vt:lpstr>
      <vt:lpstr>ostatni_skut</vt:lpstr>
      <vt:lpstr>MU_odhad</vt:lpstr>
      <vt:lpstr>fak-odhad</vt:lpstr>
      <vt:lpstr>ostatni_odhad</vt:lpstr>
      <vt:lpstr>osnova14</vt:lpstr>
    </vt:vector>
  </TitlesOfParts>
  <Company>RMU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J.Tomanova</dc:creator>
  <cp:lastModifiedBy>Microsoft Office User</cp:lastModifiedBy>
  <cp:lastPrinted>2014-03-17T13:47:06Z</cp:lastPrinted>
  <dcterms:created xsi:type="dcterms:W3CDTF">2007-02-17T11:42:05Z</dcterms:created>
  <dcterms:modified xsi:type="dcterms:W3CDTF">2014-03-23T14:17:10Z</dcterms:modified>
</cp:coreProperties>
</file>