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1880" yWindow="240" windowWidth="19380" windowHeight="13740" tabRatio="875" activeTab="1"/>
  </bookViews>
  <sheets>
    <sheet name="titl" sheetId="9" r:id="rId1"/>
    <sheet name="MU celkem" sheetId="55" r:id="rId2"/>
    <sheet name="Fakulty" sheetId="54" r:id="rId3"/>
    <sheet name="Součásti" sheetId="16" r:id="rId4"/>
    <sheet name="LF" sheetId="20" r:id="rId5"/>
    <sheet name="FF" sheetId="21" r:id="rId6"/>
    <sheet name="PrF" sheetId="22" r:id="rId7"/>
    <sheet name="FSS" sheetId="23" r:id="rId8"/>
    <sheet name="PřF" sheetId="24" r:id="rId9"/>
    <sheet name="FI" sheetId="56" r:id="rId10"/>
    <sheet name="PdF" sheetId="25" r:id="rId11"/>
    <sheet name="FSpS" sheetId="26" r:id="rId12"/>
    <sheet name="ESF" sheetId="53" r:id="rId13"/>
    <sheet name="Ceitec MU" sheetId="5" r:id="rId14"/>
    <sheet name="Ceitec CŘS" sheetId="6" r:id="rId15"/>
    <sheet name="SKM" sheetId="1" r:id="rId16"/>
    <sheet name="UKB" sheetId="7" r:id="rId17"/>
    <sheet name="UCT" sheetId="8" r:id="rId18"/>
    <sheet name="SPSSN" sheetId="17" r:id="rId19"/>
    <sheet name="IBA" sheetId="10" r:id="rId20"/>
    <sheet name="CTT" sheetId="11" r:id="rId21"/>
    <sheet name="ÚVT" sheetId="12" r:id="rId22"/>
    <sheet name="CJV" sheetId="14" r:id="rId23"/>
    <sheet name="CZS" sheetId="13" r:id="rId24"/>
    <sheet name="RMU" sheetId="15" r:id="rId25"/>
    <sheet name="RMU IO" sheetId="18" r:id="rId26"/>
    <sheet name="RMU bez IO" sheetId="19" r:id="rId27"/>
    <sheet name="komentar" sheetId="2" r:id="rId28"/>
    <sheet name="FRIM" sheetId="61" r:id="rId29"/>
    <sheet name="odhad odpisu" sheetId="62" r:id="rId30"/>
    <sheet name="stavby" sheetId="63" r:id="rId31"/>
    <sheet name="jiné" sheetId="64" r:id="rId32"/>
  </sheets>
  <externalReferences>
    <externalReference r:id="rId33"/>
  </externalReferences>
  <definedNames>
    <definedName name="a">#REF!</definedName>
    <definedName name="bbb">#REF!</definedName>
    <definedName name="bcd">#REF!</definedName>
    <definedName name="bla" localSheetId="14">#REF!</definedName>
    <definedName name="bla" localSheetId="13">#REF!</definedName>
    <definedName name="bla" localSheetId="22">#REF!</definedName>
    <definedName name="bla" localSheetId="20">#REF!</definedName>
    <definedName name="bla" localSheetId="23">#REF!</definedName>
    <definedName name="bla" localSheetId="12">#REF!</definedName>
    <definedName name="bla" localSheetId="2">#REF!</definedName>
    <definedName name="bla" localSheetId="5">#REF!</definedName>
    <definedName name="bla" localSheetId="9">#REF!</definedName>
    <definedName name="bla" localSheetId="28">#REF!</definedName>
    <definedName name="bla" localSheetId="11">#REF!</definedName>
    <definedName name="bla" localSheetId="7">#REF!</definedName>
    <definedName name="bla" localSheetId="19">#REF!</definedName>
    <definedName name="bla" localSheetId="4">#REF!</definedName>
    <definedName name="bla" localSheetId="1">#REF!</definedName>
    <definedName name="bla" localSheetId="10">#REF!</definedName>
    <definedName name="bla" localSheetId="6">#REF!</definedName>
    <definedName name="bla" localSheetId="8">#REF!</definedName>
    <definedName name="bla" localSheetId="24">#REF!</definedName>
    <definedName name="bla" localSheetId="26">#REF!</definedName>
    <definedName name="bla" localSheetId="25">#REF!</definedName>
    <definedName name="bla" localSheetId="15">#REF!</definedName>
    <definedName name="bla" localSheetId="3">#REF!</definedName>
    <definedName name="bla" localSheetId="18">#REF!</definedName>
    <definedName name="bla" localSheetId="30">#REF!</definedName>
    <definedName name="bla" localSheetId="0">#REF!</definedName>
    <definedName name="bla" localSheetId="17">#REF!</definedName>
    <definedName name="bla" localSheetId="16">#REF!</definedName>
    <definedName name="bla" localSheetId="21">#REF!</definedName>
    <definedName name="bla">#REF!</definedName>
    <definedName name="bnla">#REF!</definedName>
    <definedName name="_xlnm.Database" localSheetId="14">#REF!</definedName>
    <definedName name="_xlnm.Database" localSheetId="13">#REF!</definedName>
    <definedName name="_xlnm.Database" localSheetId="22">#REF!</definedName>
    <definedName name="_xlnm.Database" localSheetId="20">#REF!</definedName>
    <definedName name="_xlnm.Database" localSheetId="23">#REF!</definedName>
    <definedName name="_xlnm.Database" localSheetId="12">#REF!</definedName>
    <definedName name="_xlnm.Database" localSheetId="2">#REF!</definedName>
    <definedName name="_xlnm.Database" localSheetId="5">#REF!</definedName>
    <definedName name="_xlnm.Database" localSheetId="9">#REF!</definedName>
    <definedName name="_xlnm.Database" localSheetId="28">#REF!</definedName>
    <definedName name="_xlnm.Database" localSheetId="11">#REF!</definedName>
    <definedName name="_xlnm.Database" localSheetId="7">#REF!</definedName>
    <definedName name="_xlnm.Database" localSheetId="19">#REF!</definedName>
    <definedName name="_xlnm.Database" localSheetId="4">#REF!</definedName>
    <definedName name="_xlnm.Database" localSheetId="1">#REF!</definedName>
    <definedName name="_xlnm.Database" localSheetId="10">#REF!</definedName>
    <definedName name="_xlnm.Database" localSheetId="6">#REF!</definedName>
    <definedName name="_xlnm.Database" localSheetId="8">#REF!</definedName>
    <definedName name="_xlnm.Database" localSheetId="24">#REF!</definedName>
    <definedName name="_xlnm.Database" localSheetId="26">#REF!</definedName>
    <definedName name="_xlnm.Database" localSheetId="25">#REF!</definedName>
    <definedName name="_xlnm.Database" localSheetId="15">#REF!</definedName>
    <definedName name="_xlnm.Database" localSheetId="3">#REF!</definedName>
    <definedName name="_xlnm.Database" localSheetId="18">#REF!</definedName>
    <definedName name="_xlnm.Database" localSheetId="30">#REF!</definedName>
    <definedName name="_xlnm.Database" localSheetId="0">#REF!</definedName>
    <definedName name="_xlnm.Database" localSheetId="17">#REF!</definedName>
    <definedName name="_xlnm.Database" localSheetId="16">#REF!</definedName>
    <definedName name="_xlnm.Database" localSheetId="21">#REF!</definedName>
    <definedName name="_xlnm.Database">#REF!</definedName>
    <definedName name="Excel_BuiltIn__FilterDatabase_2">#REF!</definedName>
    <definedName name="Excel_BuiltIn_Database">#REF!</definedName>
    <definedName name="IO">#REF!</definedName>
    <definedName name="nove">#REF!</definedName>
    <definedName name="nove1">#REF!</definedName>
    <definedName name="odp">#REF!</definedName>
    <definedName name="osnova">#REF!</definedName>
    <definedName name="osnova11" localSheetId="28">#REF!</definedName>
    <definedName name="osnova11" localSheetId="0">#REF!</definedName>
    <definedName name="osnova11">#REF!</definedName>
    <definedName name="_xlnm.Print_Area" localSheetId="31">jiné!$A$1:$L$66</definedName>
    <definedName name="_xlnm.Print_Area" localSheetId="30">stavby!$A$1:$T$116</definedName>
    <definedName name="_xlnm.Print_Titles" localSheetId="29">'odhad odpisu'!$A:$B</definedName>
    <definedName name="_xlnm.Print_Titles" localSheetId="30">stavby!$1:$5</definedName>
    <definedName name="progr2013">#REF!</definedName>
    <definedName name="RMU">#REF!</definedName>
    <definedName name="RMU_celk">#REF!</definedName>
    <definedName name="xx" localSheetId="28">#REF!</definedName>
    <definedName name="xx" localSheetId="0">#REF!</definedName>
    <definedName name="xx">#REF!</definedName>
    <definedName name="xxx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9" i="25" l="1"/>
  <c r="H19" i="25"/>
  <c r="L19" i="25"/>
  <c r="D19" i="25"/>
  <c r="Q19" i="25"/>
  <c r="P19" i="56"/>
  <c r="Q19" i="56"/>
  <c r="P19" i="22"/>
  <c r="P19" i="24"/>
  <c r="H39" i="63"/>
  <c r="F19" i="12"/>
  <c r="F12" i="18"/>
  <c r="E19" i="18"/>
  <c r="I12" i="18"/>
  <c r="G34" i="18"/>
  <c r="F34" i="18"/>
  <c r="E34" i="18"/>
  <c r="D34" i="18"/>
  <c r="P19" i="6"/>
  <c r="P19" i="53"/>
  <c r="P19" i="26"/>
  <c r="P19" i="23"/>
  <c r="P19" i="21"/>
  <c r="P19" i="20"/>
  <c r="H30" i="18"/>
  <c r="P19" i="7"/>
  <c r="P19" i="1"/>
  <c r="H31" i="18"/>
  <c r="H38" i="18"/>
  <c r="H29" i="18"/>
  <c r="P19" i="19"/>
  <c r="P19" i="18"/>
  <c r="P19" i="13"/>
  <c r="P19" i="14"/>
  <c r="P19" i="12"/>
  <c r="P19" i="11"/>
  <c r="P19" i="10"/>
  <c r="P19" i="17"/>
  <c r="P19" i="8"/>
  <c r="P19" i="5"/>
  <c r="F16" i="15"/>
  <c r="E17" i="15"/>
  <c r="E37" i="16"/>
  <c r="F17" i="15"/>
  <c r="F37" i="16"/>
  <c r="G17" i="15"/>
  <c r="G37" i="16"/>
  <c r="H37" i="16"/>
  <c r="L37" i="16"/>
  <c r="D37" i="16"/>
  <c r="E18" i="15"/>
  <c r="F18" i="15"/>
  <c r="E19" i="15"/>
  <c r="E39" i="16"/>
  <c r="F19" i="15"/>
  <c r="G14" i="5"/>
  <c r="H32" i="18"/>
  <c r="H34" i="18"/>
  <c r="G61" i="64"/>
  <c r="F60" i="64"/>
  <c r="E60" i="64"/>
  <c r="D60" i="64"/>
  <c r="C60" i="64"/>
  <c r="F57" i="64"/>
  <c r="F61" i="64"/>
  <c r="E57" i="64"/>
  <c r="E61" i="64"/>
  <c r="C57" i="64"/>
  <c r="D55" i="64"/>
  <c r="D57" i="64"/>
  <c r="G45" i="64"/>
  <c r="E45" i="64"/>
  <c r="C45" i="64"/>
  <c r="F41" i="64"/>
  <c r="D41" i="64"/>
  <c r="F40" i="64"/>
  <c r="D40" i="64"/>
  <c r="G37" i="64"/>
  <c r="F37" i="64"/>
  <c r="E37" i="64"/>
  <c r="C37" i="64"/>
  <c r="D35" i="64"/>
  <c r="D37" i="64"/>
  <c r="G34" i="64"/>
  <c r="F34" i="64"/>
  <c r="E34" i="64"/>
  <c r="C34" i="64"/>
  <c r="D33" i="64"/>
  <c r="D32" i="64"/>
  <c r="D31" i="64"/>
  <c r="G30" i="64"/>
  <c r="F30" i="64"/>
  <c r="E30" i="64"/>
  <c r="D30" i="64"/>
  <c r="C30" i="64"/>
  <c r="G27" i="64"/>
  <c r="F27" i="64"/>
  <c r="D25" i="64"/>
  <c r="D24" i="64"/>
  <c r="E24" i="64"/>
  <c r="D23" i="64"/>
  <c r="E23" i="64"/>
  <c r="D22" i="64"/>
  <c r="E22" i="64"/>
  <c r="D21" i="64"/>
  <c r="E21" i="64"/>
  <c r="D20" i="64"/>
  <c r="E20" i="64"/>
  <c r="D19" i="64"/>
  <c r="E19" i="64"/>
  <c r="D18" i="64"/>
  <c r="E18" i="64"/>
  <c r="D17" i="64"/>
  <c r="E17" i="64"/>
  <c r="D16" i="64"/>
  <c r="E16" i="64"/>
  <c r="D15" i="64"/>
  <c r="E15" i="64"/>
  <c r="D14" i="64"/>
  <c r="E14" i="64"/>
  <c r="D13" i="64"/>
  <c r="E13" i="64"/>
  <c r="D12" i="64"/>
  <c r="E12" i="64"/>
  <c r="D11" i="64"/>
  <c r="E11" i="64"/>
  <c r="D10" i="64"/>
  <c r="E10" i="64"/>
  <c r="D9" i="64"/>
  <c r="E9" i="64"/>
  <c r="D8" i="64"/>
  <c r="E8" i="64"/>
  <c r="D7" i="64"/>
  <c r="E7" i="64"/>
  <c r="C6" i="64"/>
  <c r="D6" i="64"/>
  <c r="E6" i="64"/>
  <c r="C5" i="64"/>
  <c r="C27" i="64"/>
  <c r="S111" i="63"/>
  <c r="R111" i="63"/>
  <c r="Q111" i="63"/>
  <c r="P111" i="63"/>
  <c r="O111" i="63"/>
  <c r="M111" i="63"/>
  <c r="L111" i="63"/>
  <c r="K111" i="63"/>
  <c r="J111" i="63"/>
  <c r="I111" i="63"/>
  <c r="F110" i="63"/>
  <c r="F107" i="63"/>
  <c r="H106" i="63"/>
  <c r="N106" i="63"/>
  <c r="H105" i="63"/>
  <c r="S103" i="63"/>
  <c r="R103" i="63"/>
  <c r="Q103" i="63"/>
  <c r="P103" i="63"/>
  <c r="O103" i="63"/>
  <c r="M103" i="63"/>
  <c r="L103" i="63"/>
  <c r="K103" i="63"/>
  <c r="J103" i="63"/>
  <c r="I103" i="63"/>
  <c r="F102" i="63"/>
  <c r="H102" i="63"/>
  <c r="N102" i="63"/>
  <c r="N103" i="63"/>
  <c r="F101" i="63"/>
  <c r="S99" i="63"/>
  <c r="R99" i="63"/>
  <c r="Q99" i="63"/>
  <c r="P99" i="63"/>
  <c r="O99" i="63"/>
  <c r="M99" i="63"/>
  <c r="L99" i="63"/>
  <c r="K99" i="63"/>
  <c r="J99" i="63"/>
  <c r="I99" i="63"/>
  <c r="F99" i="63"/>
  <c r="H98" i="63"/>
  <c r="S96" i="63"/>
  <c r="R96" i="63"/>
  <c r="Q96" i="63"/>
  <c r="P96" i="63"/>
  <c r="O96" i="63"/>
  <c r="N96" i="63"/>
  <c r="M96" i="63"/>
  <c r="L96" i="63"/>
  <c r="K96" i="63"/>
  <c r="J96" i="63"/>
  <c r="I96" i="63"/>
  <c r="H96" i="63"/>
  <c r="F96" i="63"/>
  <c r="S91" i="63"/>
  <c r="R91" i="63"/>
  <c r="Q91" i="63"/>
  <c r="P91" i="63"/>
  <c r="O91" i="63"/>
  <c r="M91" i="63"/>
  <c r="L91" i="63"/>
  <c r="K91" i="63"/>
  <c r="I91" i="63"/>
  <c r="F91" i="63"/>
  <c r="J91" i="63"/>
  <c r="H90" i="63"/>
  <c r="N89" i="63"/>
  <c r="N91" i="63"/>
  <c r="H89" i="63"/>
  <c r="S87" i="63"/>
  <c r="R87" i="63"/>
  <c r="Q87" i="63"/>
  <c r="P87" i="63"/>
  <c r="O87" i="63"/>
  <c r="N87" i="63"/>
  <c r="M87" i="63"/>
  <c r="L87" i="63"/>
  <c r="K87" i="63"/>
  <c r="J87" i="63"/>
  <c r="I87" i="63"/>
  <c r="H87" i="63"/>
  <c r="F87" i="63"/>
  <c r="S71" i="63"/>
  <c r="R71" i="63"/>
  <c r="Q71" i="63"/>
  <c r="P71" i="63"/>
  <c r="O71" i="63"/>
  <c r="M71" i="63"/>
  <c r="L71" i="63"/>
  <c r="K71" i="63"/>
  <c r="J71" i="63"/>
  <c r="I71" i="63"/>
  <c r="F71" i="63"/>
  <c r="N69" i="63"/>
  <c r="H69" i="63"/>
  <c r="N68" i="63"/>
  <c r="H68" i="63"/>
  <c r="H67" i="63"/>
  <c r="N67" i="63"/>
  <c r="N66" i="63"/>
  <c r="H66" i="63"/>
  <c r="N65" i="63"/>
  <c r="H65" i="63"/>
  <c r="S63" i="63"/>
  <c r="R63" i="63"/>
  <c r="Q63" i="63"/>
  <c r="P63" i="63"/>
  <c r="O63" i="63"/>
  <c r="M63" i="63"/>
  <c r="L63" i="63"/>
  <c r="K63" i="63"/>
  <c r="J63" i="63"/>
  <c r="I63" i="63"/>
  <c r="F63" i="63"/>
  <c r="H62" i="63"/>
  <c r="H61" i="63"/>
  <c r="H59" i="63"/>
  <c r="H58" i="63"/>
  <c r="N58" i="63"/>
  <c r="H57" i="63"/>
  <c r="N57" i="63"/>
  <c r="S54" i="63"/>
  <c r="R54" i="63"/>
  <c r="Q54" i="63"/>
  <c r="P54" i="63"/>
  <c r="O54" i="63"/>
  <c r="M54" i="63"/>
  <c r="L54" i="63"/>
  <c r="K54" i="63"/>
  <c r="J54" i="63"/>
  <c r="I54" i="63"/>
  <c r="F54" i="63"/>
  <c r="H53" i="63"/>
  <c r="H54" i="63"/>
  <c r="S51" i="63"/>
  <c r="R51" i="63"/>
  <c r="Q51" i="63"/>
  <c r="P51" i="63"/>
  <c r="O51" i="63"/>
  <c r="M51" i="63"/>
  <c r="L51" i="63"/>
  <c r="K51" i="63"/>
  <c r="J51" i="63"/>
  <c r="I51" i="63"/>
  <c r="F51" i="63"/>
  <c r="H44" i="63"/>
  <c r="N44" i="63"/>
  <c r="H43" i="63"/>
  <c r="N43" i="63"/>
  <c r="H42" i="63"/>
  <c r="S40" i="63"/>
  <c r="R40" i="63"/>
  <c r="Q40" i="63"/>
  <c r="P40" i="63"/>
  <c r="O40" i="63"/>
  <c r="N40" i="63"/>
  <c r="M40" i="63"/>
  <c r="K40" i="63"/>
  <c r="J40" i="63"/>
  <c r="I40" i="63"/>
  <c r="F40" i="63"/>
  <c r="L37" i="63"/>
  <c r="L40" i="63"/>
  <c r="H37" i="63"/>
  <c r="H28" i="63"/>
  <c r="S17" i="63"/>
  <c r="R17" i="63"/>
  <c r="Q17" i="63"/>
  <c r="P17" i="63"/>
  <c r="O17" i="63"/>
  <c r="M17" i="63"/>
  <c r="L17" i="63"/>
  <c r="K17" i="63"/>
  <c r="J17" i="63"/>
  <c r="I17" i="63"/>
  <c r="H14" i="63"/>
  <c r="H17" i="63"/>
  <c r="F17" i="63"/>
  <c r="N14" i="63"/>
  <c r="N17" i="63"/>
  <c r="I6" i="63"/>
  <c r="J6" i="63"/>
  <c r="K6" i="63"/>
  <c r="L6" i="63"/>
  <c r="M6" i="63"/>
  <c r="N6" i="63"/>
  <c r="O6" i="63"/>
  <c r="P6" i="63"/>
  <c r="Q6" i="63"/>
  <c r="R6" i="63"/>
  <c r="S6" i="63"/>
  <c r="T6" i="63"/>
  <c r="F29" i="62"/>
  <c r="D29" i="62"/>
  <c r="C29" i="62"/>
  <c r="G28" i="62"/>
  <c r="F28" i="62"/>
  <c r="D28" i="62"/>
  <c r="C28" i="62"/>
  <c r="F27" i="62"/>
  <c r="D27" i="62"/>
  <c r="C27" i="62"/>
  <c r="G26" i="62"/>
  <c r="H26" i="62"/>
  <c r="E26" i="62"/>
  <c r="G25" i="62"/>
  <c r="H25" i="62"/>
  <c r="E25" i="62"/>
  <c r="G24" i="62"/>
  <c r="H24" i="62"/>
  <c r="E24" i="62"/>
  <c r="G23" i="62"/>
  <c r="H23" i="62"/>
  <c r="E23" i="62"/>
  <c r="H22" i="62"/>
  <c r="E22" i="62"/>
  <c r="H21" i="62"/>
  <c r="E21" i="62"/>
  <c r="G20" i="62"/>
  <c r="H20" i="62"/>
  <c r="E20" i="62"/>
  <c r="G19" i="62"/>
  <c r="E19" i="62"/>
  <c r="H18" i="62"/>
  <c r="E18" i="62"/>
  <c r="H17" i="62"/>
  <c r="E17" i="62"/>
  <c r="E16" i="62"/>
  <c r="E15" i="62"/>
  <c r="H14" i="62"/>
  <c r="E14" i="62"/>
  <c r="H13" i="62"/>
  <c r="E13" i="62"/>
  <c r="H12" i="62"/>
  <c r="E12" i="62"/>
  <c r="H11" i="62"/>
  <c r="E11" i="62"/>
  <c r="H10" i="62"/>
  <c r="E10" i="62"/>
  <c r="H9" i="62"/>
  <c r="E9" i="62"/>
  <c r="H8" i="62"/>
  <c r="E8" i="62"/>
  <c r="H7" i="62"/>
  <c r="E7" i="62"/>
  <c r="H6" i="62"/>
  <c r="E6" i="62"/>
  <c r="F34" i="61"/>
  <c r="E34" i="61"/>
  <c r="F33" i="61"/>
  <c r="E33" i="61"/>
  <c r="D33" i="61"/>
  <c r="F30" i="61"/>
  <c r="E30" i="61"/>
  <c r="D29" i="61"/>
  <c r="D30" i="61"/>
  <c r="H28" i="61"/>
  <c r="C27" i="61"/>
  <c r="G27" i="61"/>
  <c r="H27" i="61"/>
  <c r="C26" i="61"/>
  <c r="G26" i="61"/>
  <c r="H26" i="61"/>
  <c r="C25" i="61"/>
  <c r="G25" i="61"/>
  <c r="H25" i="61"/>
  <c r="C24" i="61"/>
  <c r="G24" i="61"/>
  <c r="H24" i="61"/>
  <c r="C23" i="61"/>
  <c r="G23" i="61"/>
  <c r="H23" i="61"/>
  <c r="C22" i="61"/>
  <c r="G22" i="61"/>
  <c r="H22" i="61"/>
  <c r="C21" i="61"/>
  <c r="G21" i="61"/>
  <c r="H21" i="61"/>
  <c r="C20" i="61"/>
  <c r="G20" i="61"/>
  <c r="H20" i="61"/>
  <c r="C19" i="61"/>
  <c r="G19" i="61"/>
  <c r="H19" i="61"/>
  <c r="C18" i="61"/>
  <c r="G18" i="61"/>
  <c r="H18" i="61"/>
  <c r="C17" i="61"/>
  <c r="G17" i="61"/>
  <c r="C16" i="61"/>
  <c r="G16" i="61"/>
  <c r="C15" i="61"/>
  <c r="G15" i="61"/>
  <c r="H15" i="61"/>
  <c r="C14" i="61"/>
  <c r="G14" i="61"/>
  <c r="H14" i="61"/>
  <c r="C13" i="61"/>
  <c r="G13" i="61"/>
  <c r="H13" i="61"/>
  <c r="C12" i="61"/>
  <c r="G12" i="61"/>
  <c r="H12" i="61"/>
  <c r="C11" i="61"/>
  <c r="G11" i="61"/>
  <c r="H11" i="61"/>
  <c r="C10" i="61"/>
  <c r="G10" i="61"/>
  <c r="H10" i="61"/>
  <c r="C9" i="61"/>
  <c r="G9" i="61"/>
  <c r="H9" i="61"/>
  <c r="C8" i="61"/>
  <c r="G8" i="61"/>
  <c r="C7" i="61"/>
  <c r="E28" i="62"/>
  <c r="F45" i="64"/>
  <c r="C48" i="64"/>
  <c r="D5" i="64"/>
  <c r="D34" i="64"/>
  <c r="D45" i="64"/>
  <c r="C61" i="64"/>
  <c r="C64" i="64"/>
  <c r="R113" i="63"/>
  <c r="R115" i="63"/>
  <c r="N53" i="63"/>
  <c r="N54" i="63"/>
  <c r="E29" i="62"/>
  <c r="C32" i="62"/>
  <c r="E27" i="62"/>
  <c r="C30" i="62"/>
  <c r="H40" i="63"/>
  <c r="F111" i="63"/>
  <c r="D61" i="64"/>
  <c r="J113" i="63"/>
  <c r="J115" i="63"/>
  <c r="N63" i="63"/>
  <c r="H28" i="62"/>
  <c r="G31" i="62"/>
  <c r="G29" i="62"/>
  <c r="C31" i="62"/>
  <c r="N71" i="63"/>
  <c r="L113" i="63"/>
  <c r="L115" i="63"/>
  <c r="P113" i="63"/>
  <c r="P115" i="63"/>
  <c r="H91" i="63"/>
  <c r="F48" i="64"/>
  <c r="F64" i="64"/>
  <c r="C30" i="61"/>
  <c r="G29" i="61"/>
  <c r="D34" i="61"/>
  <c r="H51" i="63"/>
  <c r="N42" i="63"/>
  <c r="N51" i="63"/>
  <c r="H103" i="63"/>
  <c r="H111" i="63"/>
  <c r="N105" i="63"/>
  <c r="N111" i="63"/>
  <c r="O113" i="63"/>
  <c r="O115" i="63"/>
  <c r="Q113" i="63"/>
  <c r="Q115" i="63"/>
  <c r="S113" i="63"/>
  <c r="S115" i="63"/>
  <c r="D27" i="64"/>
  <c r="E5" i="64"/>
  <c r="E27" i="64"/>
  <c r="E48" i="64"/>
  <c r="E64" i="64"/>
  <c r="G7" i="61"/>
  <c r="H16" i="61"/>
  <c r="H19" i="62"/>
  <c r="H29" i="62"/>
  <c r="G27" i="62"/>
  <c r="D31" i="62"/>
  <c r="H63" i="63"/>
  <c r="H71" i="63"/>
  <c r="H99" i="63"/>
  <c r="N98" i="63"/>
  <c r="N99" i="63"/>
  <c r="F103" i="63"/>
  <c r="I113" i="63"/>
  <c r="K113" i="63"/>
  <c r="K115" i="63"/>
  <c r="M113" i="63"/>
  <c r="M115" i="63"/>
  <c r="G48" i="64"/>
  <c r="G64" i="64"/>
  <c r="F31" i="62"/>
  <c r="D30" i="62"/>
  <c r="E30" i="62"/>
  <c r="C33" i="62"/>
  <c r="D48" i="64"/>
  <c r="D64" i="64"/>
  <c r="D32" i="62"/>
  <c r="E32" i="62"/>
  <c r="J116" i="63"/>
  <c r="H31" i="62"/>
  <c r="F113" i="63"/>
  <c r="E65" i="64"/>
  <c r="G32" i="62"/>
  <c r="F32" i="62"/>
  <c r="I116" i="63"/>
  <c r="I115" i="63"/>
  <c r="H113" i="63"/>
  <c r="H27" i="62"/>
  <c r="F30" i="62"/>
  <c r="H7" i="61"/>
  <c r="N113" i="63"/>
  <c r="D33" i="62"/>
  <c r="E33" i="62"/>
  <c r="E31" i="62"/>
  <c r="C34" i="62"/>
  <c r="C35" i="62"/>
  <c r="D35" i="62"/>
  <c r="H32" i="62"/>
  <c r="E35" i="62"/>
  <c r="N114" i="63"/>
  <c r="H114" i="63"/>
  <c r="H115" i="63"/>
  <c r="C66" i="64"/>
  <c r="C67" i="64"/>
  <c r="D34" i="62"/>
  <c r="E34" i="62"/>
  <c r="G30" i="62"/>
  <c r="H30" i="62"/>
  <c r="N115" i="63"/>
  <c r="H116" i="63"/>
  <c r="F9" i="20"/>
  <c r="F9" i="21"/>
  <c r="G9" i="21"/>
  <c r="E9" i="21"/>
  <c r="E8" i="21"/>
  <c r="E9" i="24"/>
  <c r="E31" i="54"/>
  <c r="E32" i="54"/>
  <c r="E33" i="54"/>
  <c r="E34" i="54"/>
  <c r="E35" i="54"/>
  <c r="E36" i="54"/>
  <c r="E30" i="54"/>
  <c r="E10" i="15"/>
  <c r="E13" i="15"/>
  <c r="E33" i="16"/>
  <c r="E34" i="55"/>
  <c r="E11" i="15"/>
  <c r="E31" i="16"/>
  <c r="E12" i="15"/>
  <c r="F12" i="15"/>
  <c r="G12" i="15"/>
  <c r="H12" i="15"/>
  <c r="I12" i="15"/>
  <c r="J12" i="15"/>
  <c r="K12" i="15"/>
  <c r="L12" i="15"/>
  <c r="D12" i="15"/>
  <c r="O11" i="16"/>
  <c r="E14" i="15"/>
  <c r="E34" i="16"/>
  <c r="F14" i="15"/>
  <c r="F34" i="16"/>
  <c r="G14" i="15"/>
  <c r="G34" i="16"/>
  <c r="H34" i="16"/>
  <c r="L34" i="16"/>
  <c r="D34" i="16"/>
  <c r="E15" i="15"/>
  <c r="E35" i="16"/>
  <c r="F15" i="15"/>
  <c r="F35" i="16"/>
  <c r="G15" i="15"/>
  <c r="G35" i="16"/>
  <c r="H35" i="16"/>
  <c r="L35" i="16"/>
  <c r="D35" i="16"/>
  <c r="F31" i="54"/>
  <c r="F10" i="15"/>
  <c r="F30" i="16"/>
  <c r="F31" i="55"/>
  <c r="F32" i="54"/>
  <c r="F11" i="15"/>
  <c r="F31" i="16"/>
  <c r="F33" i="54"/>
  <c r="F32" i="16"/>
  <c r="F34" i="54"/>
  <c r="F13" i="15"/>
  <c r="F33" i="16"/>
  <c r="G13" i="15"/>
  <c r="G33" i="16"/>
  <c r="H33" i="16"/>
  <c r="L33" i="16"/>
  <c r="D33" i="16"/>
  <c r="F35" i="54"/>
  <c r="F35" i="55"/>
  <c r="F36" i="54"/>
  <c r="G31" i="54"/>
  <c r="G10" i="15"/>
  <c r="G30" i="16"/>
  <c r="G32" i="54"/>
  <c r="G11" i="15"/>
  <c r="G31" i="16"/>
  <c r="G32" i="55"/>
  <c r="G33" i="54"/>
  <c r="G32" i="16"/>
  <c r="G33" i="55"/>
  <c r="G34" i="54"/>
  <c r="G34" i="55"/>
  <c r="G35" i="54"/>
  <c r="G36" i="54"/>
  <c r="I31" i="54"/>
  <c r="I31" i="55"/>
  <c r="I32" i="54"/>
  <c r="I33" i="54"/>
  <c r="I33" i="55"/>
  <c r="I34" i="54"/>
  <c r="I34" i="55"/>
  <c r="I35" i="54"/>
  <c r="I35" i="55"/>
  <c r="I36" i="54"/>
  <c r="I36" i="55"/>
  <c r="J31" i="54"/>
  <c r="J31" i="55"/>
  <c r="J32" i="54"/>
  <c r="J32" i="55"/>
  <c r="J33" i="54"/>
  <c r="J33" i="55"/>
  <c r="J34" i="54"/>
  <c r="J34" i="55"/>
  <c r="J35" i="54"/>
  <c r="J35" i="55"/>
  <c r="J36" i="54"/>
  <c r="J36" i="55"/>
  <c r="K31" i="54"/>
  <c r="K32" i="54"/>
  <c r="K32" i="55"/>
  <c r="K33" i="54"/>
  <c r="K33" i="55"/>
  <c r="K34" i="54"/>
  <c r="K34" i="55"/>
  <c r="K35" i="54"/>
  <c r="K35" i="55"/>
  <c r="K36" i="54"/>
  <c r="K36" i="55"/>
  <c r="F9" i="6"/>
  <c r="F8" i="6"/>
  <c r="G9" i="6"/>
  <c r="E9" i="6"/>
  <c r="E9" i="5"/>
  <c r="H15" i="5"/>
  <c r="H11" i="5"/>
  <c r="L11" i="5"/>
  <c r="H11" i="6"/>
  <c r="L11" i="6"/>
  <c r="D11" i="6"/>
  <c r="E10" i="16"/>
  <c r="H10" i="6"/>
  <c r="L10" i="6"/>
  <c r="D10" i="6"/>
  <c r="E9" i="16"/>
  <c r="H12" i="6"/>
  <c r="L12" i="6"/>
  <c r="D12" i="6"/>
  <c r="E11" i="16"/>
  <c r="H13" i="6"/>
  <c r="L13" i="6"/>
  <c r="D13" i="6"/>
  <c r="E12" i="16"/>
  <c r="H14" i="6"/>
  <c r="L14" i="6"/>
  <c r="D14" i="6"/>
  <c r="E13" i="16"/>
  <c r="H15" i="6"/>
  <c r="L15" i="6"/>
  <c r="D15" i="6"/>
  <c r="E14" i="16"/>
  <c r="E8" i="16"/>
  <c r="H16" i="6"/>
  <c r="L16" i="6"/>
  <c r="D16" i="6"/>
  <c r="E15" i="16"/>
  <c r="H17" i="6"/>
  <c r="L17" i="6"/>
  <c r="D17" i="6"/>
  <c r="E16" i="16"/>
  <c r="H18" i="6"/>
  <c r="L18" i="6"/>
  <c r="D18" i="6"/>
  <c r="E17" i="16"/>
  <c r="H19" i="6"/>
  <c r="L19" i="6"/>
  <c r="D19" i="6"/>
  <c r="E18" i="16"/>
  <c r="H20" i="6"/>
  <c r="L20" i="6"/>
  <c r="D20" i="6"/>
  <c r="E19" i="16"/>
  <c r="H21" i="6"/>
  <c r="L21" i="6"/>
  <c r="D21" i="6"/>
  <c r="E20" i="16"/>
  <c r="E7" i="16"/>
  <c r="H11" i="1"/>
  <c r="L11" i="1"/>
  <c r="H11" i="7"/>
  <c r="L11" i="7"/>
  <c r="H11" i="8"/>
  <c r="L11" i="8"/>
  <c r="H11" i="17"/>
  <c r="L11" i="17"/>
  <c r="D11" i="17"/>
  <c r="I10" i="16"/>
  <c r="H11" i="10"/>
  <c r="L11" i="10"/>
  <c r="H11" i="11"/>
  <c r="L11" i="11"/>
  <c r="H11" i="12"/>
  <c r="L11" i="12"/>
  <c r="D11" i="12"/>
  <c r="L10" i="16"/>
  <c r="H11" i="14"/>
  <c r="L11" i="14"/>
  <c r="H11" i="13"/>
  <c r="L11" i="13"/>
  <c r="I11" i="15"/>
  <c r="J11" i="15"/>
  <c r="K11" i="15"/>
  <c r="L11" i="15"/>
  <c r="H12" i="5"/>
  <c r="L12" i="5"/>
  <c r="H12" i="1"/>
  <c r="L12" i="1"/>
  <c r="D12" i="1"/>
  <c r="F11" i="16"/>
  <c r="H12" i="7"/>
  <c r="L12" i="7"/>
  <c r="H12" i="8"/>
  <c r="L12" i="8"/>
  <c r="H12" i="17"/>
  <c r="L12" i="17"/>
  <c r="D12" i="17"/>
  <c r="I11" i="16"/>
  <c r="H12" i="10"/>
  <c r="L12" i="10"/>
  <c r="H12" i="11"/>
  <c r="L12" i="11"/>
  <c r="H12" i="12"/>
  <c r="L12" i="12"/>
  <c r="H12" i="14"/>
  <c r="L12" i="14"/>
  <c r="H12" i="13"/>
  <c r="L12" i="13"/>
  <c r="H13" i="5"/>
  <c r="L13" i="5"/>
  <c r="H13" i="1"/>
  <c r="L13" i="1"/>
  <c r="H13" i="7"/>
  <c r="L13" i="7"/>
  <c r="H13" i="8"/>
  <c r="L13" i="8"/>
  <c r="H13" i="17"/>
  <c r="L13" i="17"/>
  <c r="H13" i="10"/>
  <c r="L13" i="10"/>
  <c r="H13" i="11"/>
  <c r="L13" i="11"/>
  <c r="H13" i="12"/>
  <c r="L13" i="12"/>
  <c r="H13" i="14"/>
  <c r="L13" i="14"/>
  <c r="H13" i="13"/>
  <c r="L13" i="13"/>
  <c r="I13" i="15"/>
  <c r="J13" i="15"/>
  <c r="K13" i="15"/>
  <c r="L13" i="15"/>
  <c r="H14" i="5"/>
  <c r="L14" i="5"/>
  <c r="H14" i="1"/>
  <c r="L14" i="1"/>
  <c r="H14" i="7"/>
  <c r="L14" i="7"/>
  <c r="H14" i="8"/>
  <c r="L14" i="8"/>
  <c r="H14" i="17"/>
  <c r="L14" i="17"/>
  <c r="H14" i="10"/>
  <c r="L14" i="10"/>
  <c r="H14" i="11"/>
  <c r="L14" i="11"/>
  <c r="H14" i="12"/>
  <c r="L14" i="12"/>
  <c r="D14" i="12"/>
  <c r="L13" i="16"/>
  <c r="H14" i="14"/>
  <c r="L14" i="14"/>
  <c r="H14" i="13"/>
  <c r="L14" i="13"/>
  <c r="I14" i="15"/>
  <c r="J14" i="15"/>
  <c r="K14" i="15"/>
  <c r="L15" i="5"/>
  <c r="H15" i="1"/>
  <c r="L15" i="1"/>
  <c r="H15" i="7"/>
  <c r="L15" i="7"/>
  <c r="H15" i="8"/>
  <c r="L15" i="8"/>
  <c r="H15" i="17"/>
  <c r="L15" i="17"/>
  <c r="H15" i="10"/>
  <c r="L15" i="10"/>
  <c r="H15" i="11"/>
  <c r="L15" i="11"/>
  <c r="H15" i="12"/>
  <c r="L15" i="12"/>
  <c r="H15" i="14"/>
  <c r="L15" i="14"/>
  <c r="H15" i="13"/>
  <c r="L15" i="13"/>
  <c r="I15" i="15"/>
  <c r="J15" i="15"/>
  <c r="K15" i="15"/>
  <c r="H16" i="5"/>
  <c r="L16" i="5"/>
  <c r="H16" i="1"/>
  <c r="L16" i="1"/>
  <c r="D16" i="1"/>
  <c r="F15" i="16"/>
  <c r="H16" i="7"/>
  <c r="L16" i="7"/>
  <c r="H16" i="8"/>
  <c r="L16" i="8"/>
  <c r="H16" i="17"/>
  <c r="L16" i="17"/>
  <c r="D16" i="17"/>
  <c r="I15" i="16"/>
  <c r="H16" i="10"/>
  <c r="L16" i="10"/>
  <c r="D16" i="10"/>
  <c r="J15" i="16"/>
  <c r="H16" i="11"/>
  <c r="L16" i="11"/>
  <c r="H16" i="12"/>
  <c r="L16" i="12"/>
  <c r="H16" i="14"/>
  <c r="L16" i="14"/>
  <c r="H16" i="13"/>
  <c r="L16" i="13"/>
  <c r="G16" i="15"/>
  <c r="G36" i="16"/>
  <c r="I16" i="15"/>
  <c r="J16" i="15"/>
  <c r="K16" i="15"/>
  <c r="H17" i="5"/>
  <c r="L17" i="5"/>
  <c r="D17" i="5"/>
  <c r="D16" i="16"/>
  <c r="H17" i="1"/>
  <c r="L17" i="1"/>
  <c r="H17" i="7"/>
  <c r="L17" i="7"/>
  <c r="H17" i="8"/>
  <c r="L17" i="8"/>
  <c r="D17" i="8"/>
  <c r="H16" i="16"/>
  <c r="H17" i="17"/>
  <c r="L17" i="17"/>
  <c r="H17" i="10"/>
  <c r="L17" i="10"/>
  <c r="H17" i="11"/>
  <c r="L17" i="11"/>
  <c r="H17" i="12"/>
  <c r="L17" i="12"/>
  <c r="D17" i="12"/>
  <c r="L16" i="16"/>
  <c r="H17" i="14"/>
  <c r="L17" i="14"/>
  <c r="H17" i="13"/>
  <c r="L17" i="13"/>
  <c r="D17" i="13"/>
  <c r="N16" i="16"/>
  <c r="H10" i="13"/>
  <c r="L10" i="13"/>
  <c r="D10" i="13"/>
  <c r="N9" i="16"/>
  <c r="D11" i="13"/>
  <c r="N10" i="16"/>
  <c r="D12" i="13"/>
  <c r="N11" i="16"/>
  <c r="D13" i="13"/>
  <c r="N12" i="16"/>
  <c r="D14" i="13"/>
  <c r="N13" i="16"/>
  <c r="D15" i="13"/>
  <c r="N14" i="16"/>
  <c r="N8" i="16"/>
  <c r="D16" i="13"/>
  <c r="N15" i="16"/>
  <c r="H18" i="13"/>
  <c r="L18" i="13"/>
  <c r="D18" i="13"/>
  <c r="N17" i="16"/>
  <c r="H19" i="13"/>
  <c r="L19" i="13"/>
  <c r="D19" i="13"/>
  <c r="N18" i="16"/>
  <c r="H20" i="13"/>
  <c r="L20" i="13"/>
  <c r="D20" i="13"/>
  <c r="N19" i="16"/>
  <c r="H21" i="13"/>
  <c r="L21" i="13"/>
  <c r="D21" i="13"/>
  <c r="N20" i="16"/>
  <c r="N7" i="16"/>
  <c r="I17" i="15"/>
  <c r="J17" i="15"/>
  <c r="K17" i="15"/>
  <c r="L17" i="15"/>
  <c r="H18" i="5"/>
  <c r="L18" i="5"/>
  <c r="D18" i="5"/>
  <c r="D17" i="16"/>
  <c r="H18" i="1"/>
  <c r="L18" i="1"/>
  <c r="D18" i="1"/>
  <c r="F17" i="16"/>
  <c r="H10" i="1"/>
  <c r="L10" i="1"/>
  <c r="D10" i="1"/>
  <c r="F9" i="16"/>
  <c r="D11" i="1"/>
  <c r="F10" i="16"/>
  <c r="D13" i="1"/>
  <c r="F12" i="16"/>
  <c r="D14" i="1"/>
  <c r="F13" i="16"/>
  <c r="D15" i="1"/>
  <c r="F14" i="16"/>
  <c r="F8" i="16"/>
  <c r="D17" i="1"/>
  <c r="F16" i="16"/>
  <c r="H19" i="1"/>
  <c r="L19" i="1"/>
  <c r="D19" i="1"/>
  <c r="F18" i="16"/>
  <c r="H20" i="1"/>
  <c r="L20" i="1"/>
  <c r="D20" i="1"/>
  <c r="F19" i="16"/>
  <c r="H21" i="1"/>
  <c r="L21" i="1"/>
  <c r="D21" i="1"/>
  <c r="F20" i="16"/>
  <c r="F7" i="16"/>
  <c r="H18" i="7"/>
  <c r="L18" i="7"/>
  <c r="H18" i="8"/>
  <c r="L18" i="8"/>
  <c r="D18" i="8"/>
  <c r="H17" i="16"/>
  <c r="H18" i="17"/>
  <c r="L18" i="17"/>
  <c r="H18" i="10"/>
  <c r="L18" i="10"/>
  <c r="D18" i="10"/>
  <c r="J17" i="16"/>
  <c r="H18" i="11"/>
  <c r="L18" i="11"/>
  <c r="H18" i="12"/>
  <c r="L18" i="12"/>
  <c r="D18" i="12"/>
  <c r="L17" i="16"/>
  <c r="H18" i="14"/>
  <c r="L18" i="14"/>
  <c r="G18" i="15"/>
  <c r="G38" i="16"/>
  <c r="I18" i="15"/>
  <c r="J18" i="15"/>
  <c r="K18" i="15"/>
  <c r="L18" i="15"/>
  <c r="H18" i="15"/>
  <c r="D18" i="15"/>
  <c r="O17" i="16"/>
  <c r="H19" i="5"/>
  <c r="L19" i="5"/>
  <c r="D19" i="5"/>
  <c r="D18" i="16"/>
  <c r="H19" i="7"/>
  <c r="L19" i="7"/>
  <c r="D19" i="7"/>
  <c r="G18" i="16"/>
  <c r="H19" i="8"/>
  <c r="L19" i="8"/>
  <c r="D19" i="8"/>
  <c r="H18" i="16"/>
  <c r="H19" i="17"/>
  <c r="L19" i="17"/>
  <c r="H19" i="10"/>
  <c r="L19" i="10"/>
  <c r="H19" i="11"/>
  <c r="L19" i="11"/>
  <c r="H19" i="12"/>
  <c r="L19" i="12"/>
  <c r="H19" i="14"/>
  <c r="L19" i="14"/>
  <c r="G19" i="15"/>
  <c r="H19" i="15"/>
  <c r="I19" i="15"/>
  <c r="J19" i="15"/>
  <c r="K19" i="15"/>
  <c r="H20" i="5"/>
  <c r="L20" i="5"/>
  <c r="H20" i="7"/>
  <c r="L20" i="7"/>
  <c r="H20" i="8"/>
  <c r="L20" i="8"/>
  <c r="H20" i="17"/>
  <c r="L20" i="17"/>
  <c r="D20" i="17"/>
  <c r="I19" i="16"/>
  <c r="H20" i="10"/>
  <c r="L20" i="10"/>
  <c r="H20" i="11"/>
  <c r="L20" i="11"/>
  <c r="H20" i="12"/>
  <c r="L20" i="12"/>
  <c r="D20" i="12"/>
  <c r="L19" i="16"/>
  <c r="H20" i="14"/>
  <c r="L20" i="14"/>
  <c r="E20" i="15"/>
  <c r="E40" i="16"/>
  <c r="F20" i="15"/>
  <c r="F40" i="16"/>
  <c r="G20" i="15"/>
  <c r="G40" i="16"/>
  <c r="H40" i="16"/>
  <c r="L40" i="16"/>
  <c r="D40" i="16"/>
  <c r="I20" i="15"/>
  <c r="J20" i="15"/>
  <c r="K20" i="15"/>
  <c r="L20" i="15"/>
  <c r="H21" i="5"/>
  <c r="L21" i="5"/>
  <c r="H21" i="7"/>
  <c r="L21" i="7"/>
  <c r="H21" i="8"/>
  <c r="L21" i="8"/>
  <c r="H21" i="17"/>
  <c r="L21" i="17"/>
  <c r="H21" i="10"/>
  <c r="L21" i="10"/>
  <c r="H21" i="11"/>
  <c r="L21" i="11"/>
  <c r="H21" i="12"/>
  <c r="L21" i="12"/>
  <c r="D21" i="12"/>
  <c r="L20" i="16"/>
  <c r="H21" i="14"/>
  <c r="L21" i="14"/>
  <c r="D21" i="14"/>
  <c r="M20" i="16"/>
  <c r="E21" i="15"/>
  <c r="E41" i="16"/>
  <c r="F21" i="15"/>
  <c r="F41" i="16"/>
  <c r="G21" i="15"/>
  <c r="G41" i="16"/>
  <c r="I21" i="15"/>
  <c r="J21" i="15"/>
  <c r="K21" i="15"/>
  <c r="H10" i="5"/>
  <c r="L10" i="5"/>
  <c r="D10" i="5"/>
  <c r="D9" i="16"/>
  <c r="D11" i="5"/>
  <c r="D10" i="16"/>
  <c r="D12" i="5"/>
  <c r="D11" i="16"/>
  <c r="D13" i="5"/>
  <c r="D12" i="16"/>
  <c r="D14" i="5"/>
  <c r="D13" i="16"/>
  <c r="D15" i="5"/>
  <c r="D14" i="16"/>
  <c r="D8" i="16"/>
  <c r="H10" i="7"/>
  <c r="L10" i="7"/>
  <c r="D10" i="7"/>
  <c r="G9" i="16"/>
  <c r="H10" i="8"/>
  <c r="L10" i="8"/>
  <c r="H10" i="17"/>
  <c r="L10" i="17"/>
  <c r="H10" i="10"/>
  <c r="L10" i="10"/>
  <c r="H10" i="11"/>
  <c r="L10" i="11"/>
  <c r="D10" i="11"/>
  <c r="K9" i="16"/>
  <c r="H10" i="12"/>
  <c r="L10" i="12"/>
  <c r="H10" i="14"/>
  <c r="L10" i="14"/>
  <c r="D10" i="14"/>
  <c r="M9" i="16"/>
  <c r="I10" i="15"/>
  <c r="J10" i="15"/>
  <c r="K10" i="15"/>
  <c r="L10" i="15"/>
  <c r="H10" i="15"/>
  <c r="D10" i="15"/>
  <c r="O9" i="16"/>
  <c r="H10" i="20"/>
  <c r="L10" i="20"/>
  <c r="H10" i="21"/>
  <c r="L10" i="21"/>
  <c r="H10" i="22"/>
  <c r="L10" i="22"/>
  <c r="H10" i="23"/>
  <c r="L10" i="23"/>
  <c r="D10" i="23"/>
  <c r="G9" i="54"/>
  <c r="H10" i="24"/>
  <c r="L10" i="24"/>
  <c r="D10" i="24"/>
  <c r="H9" i="54"/>
  <c r="H10" i="56"/>
  <c r="L10" i="56"/>
  <c r="D10" i="56"/>
  <c r="I9" i="54"/>
  <c r="H10" i="25"/>
  <c r="L10" i="25"/>
  <c r="H10" i="26"/>
  <c r="L10" i="26"/>
  <c r="H10" i="53"/>
  <c r="L10" i="53"/>
  <c r="H11" i="20"/>
  <c r="L11" i="20"/>
  <c r="D11" i="20"/>
  <c r="D10" i="54"/>
  <c r="H11" i="21"/>
  <c r="L11" i="21"/>
  <c r="H11" i="22"/>
  <c r="L11" i="22"/>
  <c r="H11" i="23"/>
  <c r="L11" i="23"/>
  <c r="H11" i="24"/>
  <c r="L11" i="24"/>
  <c r="H11" i="56"/>
  <c r="L11" i="56"/>
  <c r="H11" i="25"/>
  <c r="L11" i="25"/>
  <c r="H11" i="26"/>
  <c r="L11" i="26"/>
  <c r="D11" i="26"/>
  <c r="K10" i="54"/>
  <c r="H11" i="53"/>
  <c r="L11" i="53"/>
  <c r="D11" i="53"/>
  <c r="L10" i="54"/>
  <c r="H12" i="20"/>
  <c r="L12" i="20"/>
  <c r="D12" i="20"/>
  <c r="D11" i="54"/>
  <c r="H12" i="21"/>
  <c r="L12" i="21"/>
  <c r="D12" i="21"/>
  <c r="E11" i="54"/>
  <c r="H12" i="22"/>
  <c r="L12" i="22"/>
  <c r="D12" i="22"/>
  <c r="F11" i="54"/>
  <c r="H12" i="23"/>
  <c r="L12" i="23"/>
  <c r="D12" i="23"/>
  <c r="G11" i="54"/>
  <c r="H12" i="24"/>
  <c r="L12" i="24"/>
  <c r="H12" i="56"/>
  <c r="L12" i="56"/>
  <c r="D12" i="56"/>
  <c r="I11" i="54"/>
  <c r="H12" i="25"/>
  <c r="L12" i="25"/>
  <c r="D12" i="25"/>
  <c r="J11" i="54"/>
  <c r="D10" i="25"/>
  <c r="J9" i="54"/>
  <c r="D11" i="25"/>
  <c r="J10" i="54"/>
  <c r="H13" i="25"/>
  <c r="L13" i="25"/>
  <c r="D13" i="25"/>
  <c r="J12" i="54"/>
  <c r="H14" i="25"/>
  <c r="L14" i="25"/>
  <c r="D14" i="25"/>
  <c r="J13" i="54"/>
  <c r="H15" i="25"/>
  <c r="L15" i="25"/>
  <c r="D15" i="25"/>
  <c r="J14" i="54"/>
  <c r="J8" i="54"/>
  <c r="H16" i="25"/>
  <c r="L16" i="25"/>
  <c r="D16" i="25"/>
  <c r="J15" i="54"/>
  <c r="H17" i="25"/>
  <c r="L17" i="25"/>
  <c r="D17" i="25"/>
  <c r="J16" i="54"/>
  <c r="H18" i="25"/>
  <c r="L18" i="25"/>
  <c r="D18" i="25"/>
  <c r="J17" i="54"/>
  <c r="J18" i="54"/>
  <c r="H20" i="25"/>
  <c r="L20" i="25"/>
  <c r="D20" i="25"/>
  <c r="J19" i="54"/>
  <c r="H21" i="25"/>
  <c r="L21" i="25"/>
  <c r="D21" i="25"/>
  <c r="J20" i="54"/>
  <c r="J7" i="54"/>
  <c r="H12" i="26"/>
  <c r="L12" i="26"/>
  <c r="D12" i="26"/>
  <c r="K11" i="54"/>
  <c r="H13" i="26"/>
  <c r="L13" i="26"/>
  <c r="D13" i="26"/>
  <c r="K12" i="54"/>
  <c r="H14" i="26"/>
  <c r="L14" i="26"/>
  <c r="H15" i="26"/>
  <c r="L15" i="26"/>
  <c r="H12" i="53"/>
  <c r="L12" i="53"/>
  <c r="D12" i="53"/>
  <c r="L11" i="54"/>
  <c r="H13" i="20"/>
  <c r="L13" i="20"/>
  <c r="D13" i="20"/>
  <c r="D12" i="54"/>
  <c r="H13" i="21"/>
  <c r="L13" i="21"/>
  <c r="H13" i="22"/>
  <c r="L13" i="22"/>
  <c r="H13" i="23"/>
  <c r="L13" i="23"/>
  <c r="D13" i="23"/>
  <c r="G12" i="54"/>
  <c r="H13" i="24"/>
  <c r="L13" i="24"/>
  <c r="H13" i="56"/>
  <c r="L13" i="56"/>
  <c r="H13" i="53"/>
  <c r="L13" i="53"/>
  <c r="H14" i="20"/>
  <c r="L14" i="20"/>
  <c r="H14" i="21"/>
  <c r="L14" i="21"/>
  <c r="H14" i="22"/>
  <c r="L14" i="22"/>
  <c r="H14" i="23"/>
  <c r="L14" i="23"/>
  <c r="H14" i="24"/>
  <c r="L14" i="24"/>
  <c r="H14" i="56"/>
  <c r="L14" i="56"/>
  <c r="H14" i="53"/>
  <c r="L14" i="53"/>
  <c r="D14" i="53"/>
  <c r="L13" i="54"/>
  <c r="H15" i="20"/>
  <c r="L15" i="20"/>
  <c r="H15" i="21"/>
  <c r="L15" i="21"/>
  <c r="H15" i="22"/>
  <c r="L15" i="22"/>
  <c r="H15" i="23"/>
  <c r="L15" i="23"/>
  <c r="H15" i="24"/>
  <c r="L15" i="24"/>
  <c r="D15" i="24"/>
  <c r="H14" i="54"/>
  <c r="H15" i="56"/>
  <c r="L15" i="56"/>
  <c r="D15" i="56"/>
  <c r="I14" i="54"/>
  <c r="H15" i="53"/>
  <c r="L15" i="53"/>
  <c r="D15" i="53"/>
  <c r="L14" i="54"/>
  <c r="H16" i="20"/>
  <c r="L16" i="20"/>
  <c r="D16" i="20"/>
  <c r="D15" i="54"/>
  <c r="H16" i="21"/>
  <c r="L16" i="21"/>
  <c r="H16" i="22"/>
  <c r="L16" i="22"/>
  <c r="H16" i="23"/>
  <c r="L16" i="23"/>
  <c r="D16" i="23"/>
  <c r="G15" i="54"/>
  <c r="H16" i="24"/>
  <c r="L16" i="24"/>
  <c r="H16" i="56"/>
  <c r="L16" i="56"/>
  <c r="D16" i="56"/>
  <c r="I15" i="54"/>
  <c r="H16" i="26"/>
  <c r="L16" i="26"/>
  <c r="H16" i="53"/>
  <c r="L16" i="53"/>
  <c r="D16" i="53"/>
  <c r="L15" i="54"/>
  <c r="H17" i="20"/>
  <c r="L17" i="20"/>
  <c r="H17" i="21"/>
  <c r="L17" i="21"/>
  <c r="H17" i="22"/>
  <c r="L17" i="22"/>
  <c r="D17" i="22"/>
  <c r="F16" i="54"/>
  <c r="H17" i="23"/>
  <c r="L17" i="23"/>
  <c r="D17" i="23"/>
  <c r="G16" i="54"/>
  <c r="H17" i="24"/>
  <c r="L17" i="24"/>
  <c r="H17" i="56"/>
  <c r="L17" i="56"/>
  <c r="H17" i="26"/>
  <c r="L17" i="26"/>
  <c r="D17" i="26"/>
  <c r="K16" i="54"/>
  <c r="H17" i="53"/>
  <c r="L17" i="53"/>
  <c r="D17" i="53"/>
  <c r="L16" i="54"/>
  <c r="H18" i="20"/>
  <c r="L18" i="20"/>
  <c r="D18" i="20"/>
  <c r="D17" i="54"/>
  <c r="H18" i="21"/>
  <c r="L18" i="21"/>
  <c r="D18" i="21"/>
  <c r="E17" i="54"/>
  <c r="H18" i="22"/>
  <c r="L18" i="22"/>
  <c r="H18" i="23"/>
  <c r="L18" i="23"/>
  <c r="D18" i="23"/>
  <c r="G17" i="54"/>
  <c r="H18" i="24"/>
  <c r="L18" i="24"/>
  <c r="H18" i="56"/>
  <c r="L18" i="56"/>
  <c r="H18" i="26"/>
  <c r="H18" i="53"/>
  <c r="H39" i="54"/>
  <c r="L18" i="26"/>
  <c r="D18" i="26"/>
  <c r="K17" i="54"/>
  <c r="L18" i="53"/>
  <c r="H19" i="20"/>
  <c r="L19" i="20"/>
  <c r="D19" i="20"/>
  <c r="D18" i="54"/>
  <c r="H19" i="21"/>
  <c r="L19" i="21"/>
  <c r="H19" i="22"/>
  <c r="L19" i="22"/>
  <c r="H19" i="23"/>
  <c r="L19" i="23"/>
  <c r="D19" i="23"/>
  <c r="H20" i="23"/>
  <c r="L20" i="23"/>
  <c r="D20" i="23"/>
  <c r="H21" i="23"/>
  <c r="L21" i="23"/>
  <c r="D21" i="23"/>
  <c r="E9" i="23"/>
  <c r="F9" i="23"/>
  <c r="G9" i="23"/>
  <c r="H9" i="23"/>
  <c r="I9" i="23"/>
  <c r="J9" i="23"/>
  <c r="K9" i="23"/>
  <c r="L9" i="23"/>
  <c r="D9" i="23"/>
  <c r="D8" i="23"/>
  <c r="G18" i="54"/>
  <c r="H19" i="24"/>
  <c r="L19" i="24"/>
  <c r="H19" i="56"/>
  <c r="L19" i="56"/>
  <c r="H19" i="26"/>
  <c r="L19" i="26"/>
  <c r="H19" i="53"/>
  <c r="L19" i="53"/>
  <c r="D19" i="53"/>
  <c r="H20" i="20"/>
  <c r="L20" i="20"/>
  <c r="H20" i="21"/>
  <c r="L20" i="21"/>
  <c r="H20" i="22"/>
  <c r="L20" i="22"/>
  <c r="G19" i="54"/>
  <c r="H20" i="24"/>
  <c r="L20" i="24"/>
  <c r="H20" i="56"/>
  <c r="L20" i="56"/>
  <c r="H20" i="26"/>
  <c r="L20" i="26"/>
  <c r="D20" i="26"/>
  <c r="K19" i="54"/>
  <c r="H20" i="53"/>
  <c r="L20" i="53"/>
  <c r="H21" i="20"/>
  <c r="L21" i="20"/>
  <c r="H21" i="21"/>
  <c r="L21" i="21"/>
  <c r="D21" i="21"/>
  <c r="E20" i="54"/>
  <c r="H21" i="22"/>
  <c r="L21" i="22"/>
  <c r="H21" i="24"/>
  <c r="L21" i="24"/>
  <c r="H21" i="56"/>
  <c r="L21" i="56"/>
  <c r="H21" i="26"/>
  <c r="L21" i="26"/>
  <c r="D21" i="26"/>
  <c r="K20" i="54"/>
  <c r="H21" i="53"/>
  <c r="L21" i="53"/>
  <c r="D21" i="53"/>
  <c r="L20" i="54"/>
  <c r="E37" i="54"/>
  <c r="F37" i="54"/>
  <c r="G37" i="54"/>
  <c r="I37" i="54"/>
  <c r="I37" i="55"/>
  <c r="J37" i="54"/>
  <c r="J37" i="55"/>
  <c r="K37" i="54"/>
  <c r="K37" i="55"/>
  <c r="E38" i="54"/>
  <c r="F38" i="54"/>
  <c r="G38" i="54"/>
  <c r="G38" i="55"/>
  <c r="I38" i="54"/>
  <c r="I38" i="55"/>
  <c r="J38" i="54"/>
  <c r="J38" i="55"/>
  <c r="K38" i="54"/>
  <c r="K38" i="55"/>
  <c r="E39" i="54"/>
  <c r="F39" i="54"/>
  <c r="G39" i="54"/>
  <c r="G39" i="55"/>
  <c r="I39" i="54"/>
  <c r="I39" i="55"/>
  <c r="J39" i="54"/>
  <c r="J39" i="55"/>
  <c r="K39" i="54"/>
  <c r="K39" i="55"/>
  <c r="E40" i="54"/>
  <c r="F40" i="54"/>
  <c r="G40" i="54"/>
  <c r="G39" i="16"/>
  <c r="G40" i="55"/>
  <c r="I40" i="54"/>
  <c r="J40" i="54"/>
  <c r="J40" i="55"/>
  <c r="K40" i="54"/>
  <c r="K40" i="55"/>
  <c r="E41" i="54"/>
  <c r="E41" i="55"/>
  <c r="F41" i="54"/>
  <c r="G41" i="54"/>
  <c r="G41" i="55"/>
  <c r="I41" i="54"/>
  <c r="I41" i="55"/>
  <c r="J41" i="54"/>
  <c r="J41" i="55"/>
  <c r="K41" i="54"/>
  <c r="K41" i="55"/>
  <c r="E42" i="54"/>
  <c r="E42" i="55"/>
  <c r="F42" i="54"/>
  <c r="F42" i="55"/>
  <c r="G42" i="54"/>
  <c r="G42" i="55"/>
  <c r="I42" i="54"/>
  <c r="I42" i="55"/>
  <c r="J42" i="54"/>
  <c r="J42" i="55"/>
  <c r="K42" i="54"/>
  <c r="K42" i="55"/>
  <c r="E9" i="56"/>
  <c r="F9" i="56"/>
  <c r="F8" i="56"/>
  <c r="G9" i="56"/>
  <c r="G8" i="56"/>
  <c r="I9" i="56"/>
  <c r="J9" i="56"/>
  <c r="J8" i="56"/>
  <c r="K9" i="56"/>
  <c r="K8" i="56"/>
  <c r="I40" i="55"/>
  <c r="L40" i="55"/>
  <c r="F36" i="16"/>
  <c r="E38" i="16"/>
  <c r="F38" i="16"/>
  <c r="F39" i="16"/>
  <c r="E8" i="53"/>
  <c r="F8" i="53"/>
  <c r="G8" i="53"/>
  <c r="I9" i="53"/>
  <c r="I8" i="53"/>
  <c r="J9" i="53"/>
  <c r="J8" i="53"/>
  <c r="K9" i="53"/>
  <c r="K8" i="53"/>
  <c r="E9" i="26"/>
  <c r="E8" i="26"/>
  <c r="F9" i="26"/>
  <c r="F8" i="26"/>
  <c r="G9" i="26"/>
  <c r="G8" i="26"/>
  <c r="I9" i="26"/>
  <c r="J9" i="26"/>
  <c r="J8" i="26"/>
  <c r="K9" i="26"/>
  <c r="K8" i="26"/>
  <c r="E9" i="25"/>
  <c r="E8" i="25"/>
  <c r="F9" i="25"/>
  <c r="F8" i="25"/>
  <c r="G9" i="25"/>
  <c r="G8" i="25"/>
  <c r="I9" i="25"/>
  <c r="I8" i="25"/>
  <c r="J9" i="25"/>
  <c r="J8" i="25"/>
  <c r="K9" i="25"/>
  <c r="K8" i="25"/>
  <c r="F9" i="24"/>
  <c r="F8" i="24"/>
  <c r="G9" i="24"/>
  <c r="G8" i="24"/>
  <c r="I9" i="24"/>
  <c r="J9" i="24"/>
  <c r="J8" i="24"/>
  <c r="K9" i="24"/>
  <c r="L9" i="24"/>
  <c r="E8" i="24"/>
  <c r="I8" i="24"/>
  <c r="E8" i="23"/>
  <c r="F8" i="23"/>
  <c r="G8" i="23"/>
  <c r="J8" i="23"/>
  <c r="K8" i="23"/>
  <c r="E9" i="22"/>
  <c r="E8" i="22"/>
  <c r="F9" i="22"/>
  <c r="F8" i="22"/>
  <c r="G9" i="22"/>
  <c r="I9" i="22"/>
  <c r="I8" i="22"/>
  <c r="J9" i="22"/>
  <c r="J8" i="22"/>
  <c r="K9" i="22"/>
  <c r="K8" i="22"/>
  <c r="G8" i="22"/>
  <c r="I9" i="21"/>
  <c r="J9" i="21"/>
  <c r="J8" i="21"/>
  <c r="K9" i="21"/>
  <c r="K8" i="21"/>
  <c r="F8" i="21"/>
  <c r="H9" i="20"/>
  <c r="I9" i="20"/>
  <c r="J9" i="20"/>
  <c r="K9" i="20"/>
  <c r="L9" i="20"/>
  <c r="D9" i="20"/>
  <c r="J8" i="20"/>
  <c r="K8" i="20"/>
  <c r="E8" i="20"/>
  <c r="F8" i="20"/>
  <c r="G8" i="20"/>
  <c r="H19" i="19"/>
  <c r="L19" i="19"/>
  <c r="H16" i="19"/>
  <c r="L16" i="19"/>
  <c r="D16" i="19"/>
  <c r="H17" i="19"/>
  <c r="L17" i="19"/>
  <c r="H18" i="19"/>
  <c r="L18" i="19"/>
  <c r="H20" i="19"/>
  <c r="L20" i="19"/>
  <c r="H21" i="19"/>
  <c r="L21" i="19"/>
  <c r="D21" i="19"/>
  <c r="E9" i="19"/>
  <c r="F9" i="19"/>
  <c r="F8" i="19"/>
  <c r="G9" i="19"/>
  <c r="G8" i="19"/>
  <c r="I9" i="19"/>
  <c r="J9" i="19"/>
  <c r="J8" i="19"/>
  <c r="K9" i="19"/>
  <c r="K8" i="19"/>
  <c r="I8" i="19"/>
  <c r="H10" i="19"/>
  <c r="L10" i="19"/>
  <c r="D10" i="19"/>
  <c r="H11" i="19"/>
  <c r="L11" i="19"/>
  <c r="H12" i="19"/>
  <c r="L12" i="19"/>
  <c r="H13" i="19"/>
  <c r="L13" i="19"/>
  <c r="H14" i="19"/>
  <c r="L14" i="19"/>
  <c r="D14" i="19"/>
  <c r="H15" i="19"/>
  <c r="L15" i="19"/>
  <c r="L16" i="18"/>
  <c r="H19" i="18"/>
  <c r="L19" i="18"/>
  <c r="H17" i="18"/>
  <c r="L17" i="18"/>
  <c r="H18" i="18"/>
  <c r="L18" i="18"/>
  <c r="H20" i="18"/>
  <c r="L20" i="18"/>
  <c r="H21" i="18"/>
  <c r="L21" i="18"/>
  <c r="E9" i="18"/>
  <c r="F9" i="18"/>
  <c r="F8" i="18"/>
  <c r="G9" i="18"/>
  <c r="G8" i="18"/>
  <c r="I9" i="18"/>
  <c r="I8" i="18"/>
  <c r="J9" i="18"/>
  <c r="J8" i="18"/>
  <c r="K9" i="18"/>
  <c r="K8" i="18"/>
  <c r="H10" i="18"/>
  <c r="L10" i="18"/>
  <c r="H11" i="18"/>
  <c r="L11" i="18"/>
  <c r="H12" i="18"/>
  <c r="L12" i="18"/>
  <c r="H13" i="18"/>
  <c r="L13" i="18"/>
  <c r="H14" i="18"/>
  <c r="L14" i="18"/>
  <c r="H15" i="18"/>
  <c r="L15" i="18"/>
  <c r="E9" i="13"/>
  <c r="F9" i="13"/>
  <c r="F8" i="13"/>
  <c r="G9" i="13"/>
  <c r="G8" i="13"/>
  <c r="I9" i="13"/>
  <c r="J9" i="13"/>
  <c r="J8" i="13"/>
  <c r="K9" i="13"/>
  <c r="K8" i="13"/>
  <c r="I8" i="13"/>
  <c r="E9" i="14"/>
  <c r="F9" i="14"/>
  <c r="F8" i="14"/>
  <c r="G9" i="14"/>
  <c r="G8" i="14"/>
  <c r="I9" i="14"/>
  <c r="I8" i="14"/>
  <c r="J9" i="14"/>
  <c r="J8" i="14"/>
  <c r="K9" i="14"/>
  <c r="K8" i="14"/>
  <c r="E9" i="12"/>
  <c r="E8" i="12"/>
  <c r="F9" i="12"/>
  <c r="F8" i="12"/>
  <c r="G9" i="12"/>
  <c r="G8" i="12"/>
  <c r="I9" i="12"/>
  <c r="I8" i="12"/>
  <c r="J9" i="12"/>
  <c r="J8" i="12"/>
  <c r="K9" i="12"/>
  <c r="K8" i="12"/>
  <c r="E9" i="11"/>
  <c r="E8" i="11"/>
  <c r="F9" i="11"/>
  <c r="F8" i="11"/>
  <c r="G9" i="11"/>
  <c r="I9" i="11"/>
  <c r="I8" i="11"/>
  <c r="J9" i="11"/>
  <c r="J8" i="11"/>
  <c r="K9" i="11"/>
  <c r="K8" i="11"/>
  <c r="G8" i="11"/>
  <c r="E9" i="10"/>
  <c r="F9" i="10"/>
  <c r="G9" i="10"/>
  <c r="H9" i="10"/>
  <c r="H8" i="10"/>
  <c r="F8" i="10"/>
  <c r="G8" i="10"/>
  <c r="I9" i="10"/>
  <c r="I8" i="10"/>
  <c r="J9" i="10"/>
  <c r="J8" i="10"/>
  <c r="K9" i="10"/>
  <c r="K8" i="10"/>
  <c r="E9" i="17"/>
  <c r="E8" i="17"/>
  <c r="F9" i="17"/>
  <c r="G9" i="17"/>
  <c r="G8" i="17"/>
  <c r="I9" i="17"/>
  <c r="I8" i="17"/>
  <c r="J9" i="17"/>
  <c r="J8" i="17"/>
  <c r="K9" i="17"/>
  <c r="F8" i="17"/>
  <c r="K8" i="17"/>
  <c r="E9" i="8"/>
  <c r="F9" i="8"/>
  <c r="F8" i="8"/>
  <c r="G9" i="8"/>
  <c r="G8" i="8"/>
  <c r="I9" i="8"/>
  <c r="I8" i="8"/>
  <c r="J9" i="8"/>
  <c r="J8" i="8"/>
  <c r="K9" i="8"/>
  <c r="K8" i="8"/>
  <c r="E9" i="7"/>
  <c r="E8" i="7"/>
  <c r="F9" i="7"/>
  <c r="G9" i="7"/>
  <c r="G8" i="7"/>
  <c r="I9" i="7"/>
  <c r="I8" i="7"/>
  <c r="J9" i="7"/>
  <c r="J8" i="7"/>
  <c r="K9" i="7"/>
  <c r="F8" i="7"/>
  <c r="K8" i="7"/>
  <c r="E9" i="1"/>
  <c r="E8" i="1"/>
  <c r="F9" i="1"/>
  <c r="F8" i="1"/>
  <c r="G9" i="1"/>
  <c r="G8" i="1"/>
  <c r="I9" i="1"/>
  <c r="I8" i="1"/>
  <c r="J9" i="1"/>
  <c r="J8" i="1"/>
  <c r="K9" i="1"/>
  <c r="K8" i="1"/>
  <c r="I9" i="6"/>
  <c r="I8" i="6"/>
  <c r="J9" i="6"/>
  <c r="J8" i="6"/>
  <c r="K9" i="6"/>
  <c r="E8" i="6"/>
  <c r="G8" i="6"/>
  <c r="K8" i="6"/>
  <c r="F9" i="5"/>
  <c r="F8" i="5"/>
  <c r="G9" i="5"/>
  <c r="G8" i="5"/>
  <c r="I9" i="5"/>
  <c r="I8" i="5"/>
  <c r="J9" i="5"/>
  <c r="J8" i="5"/>
  <c r="K9" i="5"/>
  <c r="K8" i="5"/>
  <c r="E8" i="5"/>
  <c r="L36" i="16"/>
  <c r="L38" i="16"/>
  <c r="L39" i="16"/>
  <c r="L41" i="16"/>
  <c r="I29" i="16"/>
  <c r="J29" i="16"/>
  <c r="J28" i="16"/>
  <c r="K29" i="16"/>
  <c r="K28" i="16"/>
  <c r="I28" i="16"/>
  <c r="L30" i="16"/>
  <c r="L31" i="16"/>
  <c r="L32" i="16"/>
  <c r="D12" i="14"/>
  <c r="M11" i="16"/>
  <c r="D14" i="56"/>
  <c r="I13" i="54"/>
  <c r="D10" i="21"/>
  <c r="E9" i="54"/>
  <c r="E8" i="19"/>
  <c r="L9" i="17"/>
  <c r="L8" i="17"/>
  <c r="D15" i="20"/>
  <c r="D14" i="54"/>
  <c r="D14" i="24"/>
  <c r="H13" i="54"/>
  <c r="D13" i="24"/>
  <c r="H12" i="54"/>
  <c r="D20" i="5"/>
  <c r="D19" i="16"/>
  <c r="D19" i="14"/>
  <c r="M18" i="16"/>
  <c r="D19" i="17"/>
  <c r="I18" i="16"/>
  <c r="D17" i="17"/>
  <c r="I16" i="16"/>
  <c r="D13" i="17"/>
  <c r="I12" i="16"/>
  <c r="E8" i="10"/>
  <c r="D21" i="22"/>
  <c r="F20" i="54"/>
  <c r="D20" i="20"/>
  <c r="D19" i="54"/>
  <c r="D19" i="26"/>
  <c r="K18" i="54"/>
  <c r="D14" i="23"/>
  <c r="G13" i="54"/>
  <c r="D13" i="56"/>
  <c r="I12" i="54"/>
  <c r="D21" i="7"/>
  <c r="G20" i="16"/>
  <c r="D20" i="14"/>
  <c r="M19" i="16"/>
  <c r="D20" i="7"/>
  <c r="G19" i="16"/>
  <c r="D13" i="10"/>
  <c r="J12" i="16"/>
  <c r="H9" i="6"/>
  <c r="L9" i="19"/>
  <c r="L8" i="19"/>
  <c r="D20" i="24"/>
  <c r="H19" i="54"/>
  <c r="D18" i="56"/>
  <c r="I17" i="54"/>
  <c r="D15" i="22"/>
  <c r="F14" i="54"/>
  <c r="D14" i="22"/>
  <c r="F13" i="54"/>
  <c r="D20" i="8"/>
  <c r="H19" i="16"/>
  <c r="D19" i="11"/>
  <c r="K18" i="16"/>
  <c r="D13" i="11"/>
  <c r="K12" i="16"/>
  <c r="D11" i="11"/>
  <c r="K10" i="16"/>
  <c r="D12" i="11"/>
  <c r="K11" i="16"/>
  <c r="D14" i="11"/>
  <c r="K13" i="16"/>
  <c r="D15" i="11"/>
  <c r="K14" i="16"/>
  <c r="K8" i="16"/>
  <c r="D16" i="11"/>
  <c r="K15" i="16"/>
  <c r="D17" i="11"/>
  <c r="K16" i="16"/>
  <c r="D18" i="11"/>
  <c r="K17" i="16"/>
  <c r="D20" i="11"/>
  <c r="K19" i="16"/>
  <c r="D21" i="11"/>
  <c r="K20" i="16"/>
  <c r="K7" i="16"/>
  <c r="D13" i="7"/>
  <c r="G12" i="16"/>
  <c r="L8" i="20"/>
  <c r="D21" i="56"/>
  <c r="I20" i="54"/>
  <c r="D21" i="20"/>
  <c r="D20" i="54"/>
  <c r="D19" i="24"/>
  <c r="H18" i="54"/>
  <c r="D11" i="22"/>
  <c r="F10" i="54"/>
  <c r="D10" i="26"/>
  <c r="K9" i="54"/>
  <c r="D21" i="10"/>
  <c r="J20" i="16"/>
  <c r="D17" i="10"/>
  <c r="J16" i="16"/>
  <c r="D14" i="14"/>
  <c r="M13" i="16"/>
  <c r="D14" i="17"/>
  <c r="I13" i="16"/>
  <c r="D14" i="7"/>
  <c r="G13" i="16"/>
  <c r="D12" i="12"/>
  <c r="L11" i="16"/>
  <c r="D12" i="10"/>
  <c r="J11" i="16"/>
  <c r="D12" i="8"/>
  <c r="H11" i="16"/>
  <c r="E8" i="14"/>
  <c r="H9" i="14"/>
  <c r="H8" i="14"/>
  <c r="H9" i="19"/>
  <c r="D9" i="19"/>
  <c r="D10" i="18"/>
  <c r="D11" i="19"/>
  <c r="D18" i="19"/>
  <c r="D19" i="56"/>
  <c r="I18" i="54"/>
  <c r="D19" i="22"/>
  <c r="F18" i="54"/>
  <c r="L9" i="6"/>
  <c r="L8" i="6"/>
  <c r="L8" i="24"/>
  <c r="G20" i="54"/>
  <c r="D20" i="56"/>
  <c r="I19" i="54"/>
  <c r="L37" i="54"/>
  <c r="L31" i="54"/>
  <c r="D21" i="8"/>
  <c r="H20" i="16"/>
  <c r="D21" i="5"/>
  <c r="D20" i="16"/>
  <c r="D16" i="7"/>
  <c r="G15" i="16"/>
  <c r="D13" i="12"/>
  <c r="L12" i="16"/>
  <c r="D11" i="14"/>
  <c r="M10" i="16"/>
  <c r="H9" i="1"/>
  <c r="L9" i="10"/>
  <c r="L8" i="10"/>
  <c r="D15" i="19"/>
  <c r="L9" i="21"/>
  <c r="D17" i="56"/>
  <c r="I16" i="54"/>
  <c r="D16" i="21"/>
  <c r="E15" i="54"/>
  <c r="D13" i="53"/>
  <c r="L12" i="54"/>
  <c r="D10" i="22"/>
  <c r="F9" i="54"/>
  <c r="D10" i="17"/>
  <c r="I9" i="16"/>
  <c r="D18" i="14"/>
  <c r="M17" i="16"/>
  <c r="D18" i="17"/>
  <c r="I17" i="16"/>
  <c r="D18" i="7"/>
  <c r="G17" i="16"/>
  <c r="P17" i="16"/>
  <c r="E17" i="55"/>
  <c r="D17" i="7"/>
  <c r="G16" i="16"/>
  <c r="D12" i="7"/>
  <c r="G11" i="16"/>
  <c r="P11" i="16"/>
  <c r="E11" i="55"/>
  <c r="D16" i="8"/>
  <c r="H15" i="16"/>
  <c r="D13" i="8"/>
  <c r="H12" i="16"/>
  <c r="D11" i="7"/>
  <c r="G10" i="16"/>
  <c r="D15" i="7"/>
  <c r="G14" i="16"/>
  <c r="G8" i="16"/>
  <c r="G7" i="16"/>
  <c r="H9" i="7"/>
  <c r="L9" i="13"/>
  <c r="L8" i="13"/>
  <c r="D12" i="19"/>
  <c r="D17" i="19"/>
  <c r="L8" i="23"/>
  <c r="L9" i="26"/>
  <c r="L8" i="26"/>
  <c r="L9" i="56"/>
  <c r="D20" i="53"/>
  <c r="L19" i="54"/>
  <c r="D18" i="24"/>
  <c r="H17" i="54"/>
  <c r="D17" i="24"/>
  <c r="H16" i="54"/>
  <c r="D16" i="24"/>
  <c r="H15" i="54"/>
  <c r="D15" i="23"/>
  <c r="G14" i="54"/>
  <c r="D10" i="10"/>
  <c r="J9" i="16"/>
  <c r="D10" i="8"/>
  <c r="H9" i="16"/>
  <c r="D11" i="8"/>
  <c r="H10" i="16"/>
  <c r="D14" i="8"/>
  <c r="H13" i="16"/>
  <c r="D15" i="8"/>
  <c r="H14" i="16"/>
  <c r="H8" i="16"/>
  <c r="H7" i="16"/>
  <c r="D21" i="17"/>
  <c r="I20" i="16"/>
  <c r="D20" i="10"/>
  <c r="J19" i="16"/>
  <c r="L19" i="15"/>
  <c r="D19" i="15"/>
  <c r="O18" i="16"/>
  <c r="D19" i="12"/>
  <c r="L18" i="16"/>
  <c r="D19" i="10"/>
  <c r="J18" i="16"/>
  <c r="D17" i="14"/>
  <c r="M16" i="16"/>
  <c r="D16" i="5"/>
  <c r="D15" i="16"/>
  <c r="D13" i="14"/>
  <c r="M12" i="16"/>
  <c r="D15" i="14"/>
  <c r="M14" i="16"/>
  <c r="M8" i="16"/>
  <c r="D16" i="14"/>
  <c r="M15" i="16"/>
  <c r="M7" i="16"/>
  <c r="J9" i="15"/>
  <c r="J8" i="15"/>
  <c r="D11" i="10"/>
  <c r="J10" i="16"/>
  <c r="L9" i="18"/>
  <c r="L8" i="18"/>
  <c r="H17" i="15"/>
  <c r="D17" i="15"/>
  <c r="O16" i="16"/>
  <c r="P16" i="16"/>
  <c r="E16" i="55"/>
  <c r="I9" i="15"/>
  <c r="I8" i="15"/>
  <c r="E9" i="15"/>
  <c r="D14" i="18"/>
  <c r="H14" i="15"/>
  <c r="H8" i="7"/>
  <c r="L34" i="54"/>
  <c r="D13" i="22"/>
  <c r="F12" i="54"/>
  <c r="F8" i="54"/>
  <c r="D16" i="22"/>
  <c r="F15" i="54"/>
  <c r="D18" i="22"/>
  <c r="F17" i="54"/>
  <c r="D20" i="22"/>
  <c r="F19" i="54"/>
  <c r="F7" i="54"/>
  <c r="H9" i="18"/>
  <c r="H8" i="1"/>
  <c r="L9" i="1"/>
  <c r="L8" i="1"/>
  <c r="L29" i="16"/>
  <c r="L9" i="7"/>
  <c r="L8" i="7"/>
  <c r="L9" i="14"/>
  <c r="L8" i="14"/>
  <c r="L9" i="22"/>
  <c r="L8" i="22"/>
  <c r="H9" i="22"/>
  <c r="H9" i="25"/>
  <c r="H8" i="25"/>
  <c r="L8" i="56"/>
  <c r="D18" i="53"/>
  <c r="L17" i="54"/>
  <c r="L33" i="54"/>
  <c r="L32" i="54"/>
  <c r="H31" i="54"/>
  <c r="D31" i="54"/>
  <c r="D10" i="20"/>
  <c r="D9" i="54"/>
  <c r="H9" i="12"/>
  <c r="H9" i="17"/>
  <c r="H8" i="6"/>
  <c r="L9" i="12"/>
  <c r="L8" i="12"/>
  <c r="D15" i="18"/>
  <c r="D17" i="18"/>
  <c r="G8" i="21"/>
  <c r="K8" i="24"/>
  <c r="H9" i="24"/>
  <c r="D9" i="24"/>
  <c r="L9" i="25"/>
  <c r="L8" i="25"/>
  <c r="D21" i="24"/>
  <c r="H20" i="54"/>
  <c r="L42" i="54"/>
  <c r="D20" i="21"/>
  <c r="E19" i="54"/>
  <c r="L40" i="54"/>
  <c r="L39" i="54"/>
  <c r="L36" i="54"/>
  <c r="D15" i="21"/>
  <c r="E14" i="54"/>
  <c r="D14" i="20"/>
  <c r="D13" i="54"/>
  <c r="L35" i="54"/>
  <c r="D13" i="21"/>
  <c r="E12" i="54"/>
  <c r="K31" i="55"/>
  <c r="L41" i="54"/>
  <c r="D17" i="20"/>
  <c r="D16" i="54"/>
  <c r="E30" i="16"/>
  <c r="H30" i="16"/>
  <c r="D30" i="16"/>
  <c r="H9" i="5"/>
  <c r="H8" i="5"/>
  <c r="H9" i="11"/>
  <c r="H8" i="11"/>
  <c r="L9" i="5"/>
  <c r="D21" i="18"/>
  <c r="D19" i="19"/>
  <c r="H8" i="20"/>
  <c r="H42" i="54"/>
  <c r="L38" i="54"/>
  <c r="D17" i="21"/>
  <c r="E16" i="54"/>
  <c r="D11" i="56"/>
  <c r="I10" i="54"/>
  <c r="D11" i="23"/>
  <c r="G10" i="54"/>
  <c r="G8" i="54"/>
  <c r="G7" i="54"/>
  <c r="D10" i="53"/>
  <c r="L9" i="54"/>
  <c r="D10" i="12"/>
  <c r="L9" i="16"/>
  <c r="D15" i="12"/>
  <c r="L14" i="16"/>
  <c r="L8" i="16"/>
  <c r="D16" i="12"/>
  <c r="L15" i="16"/>
  <c r="L7" i="16"/>
  <c r="D14" i="10"/>
  <c r="J13" i="16"/>
  <c r="H38" i="16"/>
  <c r="D38" i="16"/>
  <c r="D15" i="17"/>
  <c r="I14" i="16"/>
  <c r="D13" i="19"/>
  <c r="D20" i="19"/>
  <c r="L9" i="53"/>
  <c r="L8" i="53"/>
  <c r="E8" i="56"/>
  <c r="D15" i="10"/>
  <c r="J14" i="16"/>
  <c r="D12" i="18"/>
  <c r="D11" i="18"/>
  <c r="D18" i="18"/>
  <c r="H41" i="16"/>
  <c r="D41" i="16"/>
  <c r="D13" i="18"/>
  <c r="D20" i="18"/>
  <c r="H11" i="15"/>
  <c r="D11" i="15"/>
  <c r="O10" i="16"/>
  <c r="D37" i="18"/>
  <c r="L21" i="15"/>
  <c r="L16" i="15"/>
  <c r="H21" i="15"/>
  <c r="L14" i="15"/>
  <c r="H9" i="53"/>
  <c r="H8" i="53"/>
  <c r="D14" i="26"/>
  <c r="K13" i="54"/>
  <c r="D12" i="24"/>
  <c r="H11" i="54"/>
  <c r="D11" i="24"/>
  <c r="H10" i="54"/>
  <c r="H8" i="54"/>
  <c r="H7" i="54"/>
  <c r="D11" i="21"/>
  <c r="E10" i="54"/>
  <c r="D19" i="18"/>
  <c r="H9" i="13"/>
  <c r="L8" i="5"/>
  <c r="L28" i="16"/>
  <c r="H9" i="8"/>
  <c r="E8" i="8"/>
  <c r="L9" i="11"/>
  <c r="L9" i="8"/>
  <c r="L8" i="8"/>
  <c r="L8" i="21"/>
  <c r="E8" i="13"/>
  <c r="I8" i="20"/>
  <c r="I8" i="21"/>
  <c r="I8" i="23"/>
  <c r="H8" i="24"/>
  <c r="I8" i="26"/>
  <c r="I8" i="56"/>
  <c r="L15" i="15"/>
  <c r="J8" i="16"/>
  <c r="J7" i="16"/>
  <c r="D8" i="19"/>
  <c r="H8" i="19"/>
  <c r="D9" i="6"/>
  <c r="D8" i="6"/>
  <c r="D9" i="10"/>
  <c r="D8" i="10"/>
  <c r="D9" i="5"/>
  <c r="D8" i="5"/>
  <c r="D14" i="15"/>
  <c r="O13" i="16"/>
  <c r="P13" i="16"/>
  <c r="E13" i="55"/>
  <c r="I8" i="16"/>
  <c r="I7" i="16"/>
  <c r="D21" i="15"/>
  <c r="O20" i="16"/>
  <c r="D9" i="12"/>
  <c r="D8" i="12"/>
  <c r="H8" i="12"/>
  <c r="D9" i="22"/>
  <c r="D8" i="22"/>
  <c r="H8" i="22"/>
  <c r="H37" i="18"/>
  <c r="E16" i="18"/>
  <c r="D9" i="14"/>
  <c r="D8" i="14"/>
  <c r="D9" i="1"/>
  <c r="D8" i="1"/>
  <c r="D9" i="18"/>
  <c r="D8" i="24"/>
  <c r="H8" i="17"/>
  <c r="D9" i="17"/>
  <c r="D8" i="17"/>
  <c r="D9" i="25"/>
  <c r="D8" i="25"/>
  <c r="D9" i="7"/>
  <c r="D8" i="7"/>
  <c r="H8" i="23"/>
  <c r="H8" i="13"/>
  <c r="D9" i="13"/>
  <c r="D8" i="13"/>
  <c r="L8" i="11"/>
  <c r="D9" i="11"/>
  <c r="D8" i="11"/>
  <c r="H8" i="8"/>
  <c r="D9" i="8"/>
  <c r="D8" i="8"/>
  <c r="E16" i="15"/>
  <c r="H16" i="15"/>
  <c r="D16" i="15"/>
  <c r="O15" i="16"/>
  <c r="P15" i="16"/>
  <c r="E15" i="55"/>
  <c r="H16" i="18"/>
  <c r="E8" i="18"/>
  <c r="D16" i="18"/>
  <c r="D8" i="18"/>
  <c r="H8" i="18"/>
  <c r="E36" i="16"/>
  <c r="H36" i="16"/>
  <c r="D36" i="16"/>
  <c r="P9" i="16"/>
  <c r="E9" i="55"/>
  <c r="E40" i="55"/>
  <c r="H39" i="16"/>
  <c r="D39" i="16"/>
  <c r="H29" i="61"/>
  <c r="J29" i="61"/>
  <c r="J30" i="61"/>
  <c r="G30" i="61"/>
  <c r="H8" i="61"/>
  <c r="G33" i="61"/>
  <c r="G34" i="61"/>
  <c r="H17" i="61"/>
  <c r="H30" i="61"/>
  <c r="P20" i="16"/>
  <c r="E20" i="55"/>
  <c r="G29" i="16"/>
  <c r="G28" i="16"/>
  <c r="D7" i="16"/>
  <c r="H33" i="61"/>
  <c r="H34" i="61"/>
  <c r="F29" i="16"/>
  <c r="F28" i="16"/>
  <c r="H31" i="16"/>
  <c r="D31" i="16"/>
  <c r="P18" i="16"/>
  <c r="E18" i="55"/>
  <c r="F41" i="55"/>
  <c r="E8" i="15"/>
  <c r="K9" i="15"/>
  <c r="L9" i="15"/>
  <c r="L8" i="15"/>
  <c r="P10" i="16"/>
  <c r="E10" i="55"/>
  <c r="K8" i="15"/>
  <c r="E35" i="55"/>
  <c r="E32" i="16"/>
  <c r="L42" i="55"/>
  <c r="E39" i="55"/>
  <c r="L38" i="55"/>
  <c r="G37" i="55"/>
  <c r="M20" i="54"/>
  <c r="D20" i="55"/>
  <c r="F20" i="55"/>
  <c r="I30" i="54"/>
  <c r="G35" i="55"/>
  <c r="G31" i="55"/>
  <c r="F33" i="55"/>
  <c r="F32" i="55"/>
  <c r="F34" i="55"/>
  <c r="F36" i="55"/>
  <c r="F30" i="55"/>
  <c r="F37" i="55"/>
  <c r="F38" i="55"/>
  <c r="F39" i="55"/>
  <c r="F40" i="55"/>
  <c r="F29" i="55"/>
  <c r="E32" i="55"/>
  <c r="E37" i="55"/>
  <c r="L33" i="55"/>
  <c r="H13" i="15"/>
  <c r="D13" i="15"/>
  <c r="O12" i="16"/>
  <c r="P12" i="16"/>
  <c r="E12" i="55"/>
  <c r="H15" i="15"/>
  <c r="D15" i="15"/>
  <c r="O14" i="16"/>
  <c r="P14" i="16"/>
  <c r="E14" i="55"/>
  <c r="H39" i="55"/>
  <c r="L39" i="55"/>
  <c r="D39" i="55"/>
  <c r="E38" i="55"/>
  <c r="L37" i="55"/>
  <c r="L35" i="55"/>
  <c r="E33" i="55"/>
  <c r="N116" i="63"/>
  <c r="C34" i="61"/>
  <c r="F9" i="15"/>
  <c r="F8" i="15"/>
  <c r="G9" i="15"/>
  <c r="G8" i="15"/>
  <c r="H20" i="15"/>
  <c r="D20" i="15"/>
  <c r="O19" i="16"/>
  <c r="P19" i="16"/>
  <c r="E19" i="55"/>
  <c r="M16" i="54"/>
  <c r="D16" i="55"/>
  <c r="F16" i="55"/>
  <c r="D8" i="54"/>
  <c r="D7" i="54"/>
  <c r="K30" i="54"/>
  <c r="K29" i="54"/>
  <c r="L34" i="55"/>
  <c r="G36" i="55"/>
  <c r="H34" i="55"/>
  <c r="D34" i="55"/>
  <c r="E36" i="55"/>
  <c r="C33" i="61"/>
  <c r="L41" i="55"/>
  <c r="I29" i="54"/>
  <c r="L31" i="55"/>
  <c r="J30" i="55"/>
  <c r="J29" i="55"/>
  <c r="L36" i="55"/>
  <c r="K30" i="55"/>
  <c r="K29" i="55"/>
  <c r="I32" i="55"/>
  <c r="M19" i="54"/>
  <c r="D19" i="55"/>
  <c r="M17" i="54"/>
  <c r="D17" i="55"/>
  <c r="F17" i="55"/>
  <c r="D39" i="54"/>
  <c r="D42" i="54"/>
  <c r="J30" i="54"/>
  <c r="J29" i="54"/>
  <c r="H42" i="55"/>
  <c r="E31" i="55"/>
  <c r="E30" i="55"/>
  <c r="E29" i="55"/>
  <c r="L8" i="54"/>
  <c r="H36" i="54"/>
  <c r="D36" i="54"/>
  <c r="M12" i="54"/>
  <c r="D12" i="55"/>
  <c r="D9" i="53"/>
  <c r="M9" i="54"/>
  <c r="D9" i="55"/>
  <c r="F9" i="55"/>
  <c r="D8" i="53"/>
  <c r="L18" i="54"/>
  <c r="L7" i="54"/>
  <c r="I8" i="54"/>
  <c r="I7" i="54"/>
  <c r="H37" i="54"/>
  <c r="D37" i="54"/>
  <c r="H9" i="56"/>
  <c r="H34" i="54"/>
  <c r="D34" i="54"/>
  <c r="H37" i="55"/>
  <c r="D37" i="55"/>
  <c r="H41" i="55"/>
  <c r="D41" i="55"/>
  <c r="H36" i="55"/>
  <c r="D36" i="55"/>
  <c r="D16" i="26"/>
  <c r="K15" i="54"/>
  <c r="M15" i="54"/>
  <c r="D15" i="55"/>
  <c r="F15" i="55"/>
  <c r="H38" i="55"/>
  <c r="D38" i="55"/>
  <c r="H38" i="54"/>
  <c r="D38" i="54"/>
  <c r="H41" i="54"/>
  <c r="D41" i="54"/>
  <c r="M10" i="54"/>
  <c r="D10" i="55"/>
  <c r="H32" i="55"/>
  <c r="H40" i="55"/>
  <c r="D40" i="55"/>
  <c r="D15" i="26"/>
  <c r="K14" i="54"/>
  <c r="M14" i="54"/>
  <c r="D14" i="55"/>
  <c r="F14" i="55"/>
  <c r="F30" i="54"/>
  <c r="F29" i="54"/>
  <c r="H9" i="26"/>
  <c r="G30" i="54"/>
  <c r="G29" i="54"/>
  <c r="H32" i="54"/>
  <c r="D32" i="54"/>
  <c r="H35" i="54"/>
  <c r="D35" i="54"/>
  <c r="D8" i="20"/>
  <c r="H40" i="54"/>
  <c r="D40" i="54"/>
  <c r="H33" i="54"/>
  <c r="D33" i="54"/>
  <c r="H33" i="55"/>
  <c r="D33" i="55"/>
  <c r="M11" i="54"/>
  <c r="D11" i="55"/>
  <c r="F11" i="55"/>
  <c r="H9" i="21"/>
  <c r="D19" i="21"/>
  <c r="E18" i="54"/>
  <c r="H35" i="55"/>
  <c r="D35" i="55"/>
  <c r="G30" i="55"/>
  <c r="D9" i="21"/>
  <c r="H8" i="21"/>
  <c r="D14" i="21"/>
  <c r="E13" i="54"/>
  <c r="E29" i="54"/>
  <c r="F10" i="55"/>
  <c r="F19" i="55"/>
  <c r="O8" i="16"/>
  <c r="H32" i="16"/>
  <c r="D32" i="16"/>
  <c r="E29" i="16"/>
  <c r="F12" i="55"/>
  <c r="D42" i="55"/>
  <c r="E8" i="55"/>
  <c r="E7" i="55"/>
  <c r="H9" i="15"/>
  <c r="M18" i="54"/>
  <c r="D18" i="55"/>
  <c r="F18" i="55"/>
  <c r="L32" i="55"/>
  <c r="D32" i="55"/>
  <c r="I30" i="55"/>
  <c r="H31" i="55"/>
  <c r="D31" i="55"/>
  <c r="L30" i="54"/>
  <c r="L29" i="54"/>
  <c r="H30" i="54"/>
  <c r="D30" i="54"/>
  <c r="D29" i="54"/>
  <c r="D9" i="56"/>
  <c r="D8" i="56"/>
  <c r="H8" i="56"/>
  <c r="K8" i="54"/>
  <c r="K7" i="54"/>
  <c r="H8" i="26"/>
  <c r="D9" i="26"/>
  <c r="D8" i="26"/>
  <c r="D8" i="21"/>
  <c r="G29" i="55"/>
  <c r="H30" i="55"/>
  <c r="E8" i="54"/>
  <c r="M13" i="54"/>
  <c r="D13" i="55"/>
  <c r="E28" i="16"/>
  <c r="H29" i="16"/>
  <c r="H8" i="15"/>
  <c r="D9" i="15"/>
  <c r="D8" i="15"/>
  <c r="O7" i="16"/>
  <c r="P7" i="16"/>
  <c r="P8" i="16"/>
  <c r="I29" i="55"/>
  <c r="L30" i="55"/>
  <c r="L29" i="55"/>
  <c r="H29" i="54"/>
  <c r="D30" i="55"/>
  <c r="D29" i="55"/>
  <c r="H29" i="55"/>
  <c r="D8" i="55"/>
  <c r="F13" i="55"/>
  <c r="E7" i="54"/>
  <c r="M7" i="54"/>
  <c r="M8" i="54"/>
  <c r="H28" i="16"/>
  <c r="D29" i="16"/>
  <c r="D28" i="16"/>
  <c r="D7" i="55"/>
  <c r="F7" i="55"/>
  <c r="F8" i="55"/>
</calcChain>
</file>

<file path=xl/comments1.xml><?xml version="1.0" encoding="utf-8"?>
<comments xmlns="http://schemas.openxmlformats.org/spreadsheetml/2006/main">
  <authors>
    <author>Michal Sellner</author>
  </authors>
  <commentList>
    <comment ref="F19" authorId="0">
      <text>
        <r>
          <rPr>
            <sz val="9"/>
            <color indexed="81"/>
            <rFont val="Tahoma"/>
            <family val="2"/>
            <charset val="238"/>
          </rPr>
          <t xml:space="preserve">vč. převodu 24799 tis. Kč z FRIMu IO RMU-SZNN
</t>
        </r>
      </text>
    </comment>
  </commentList>
</comments>
</file>

<file path=xl/comments2.xml><?xml version="1.0" encoding="utf-8"?>
<comments xmlns="http://schemas.openxmlformats.org/spreadsheetml/2006/main">
  <authors>
    <author>Jarmarova</author>
    <author>Michal Sellner</author>
  </authors>
  <commentList>
    <comment ref="D16" authorId="0">
      <text>
        <r>
          <rPr>
            <b/>
            <sz val="8"/>
            <color indexed="81"/>
            <rFont val="Tahoma"/>
            <family val="2"/>
            <charset val="238"/>
          </rPr>
          <t>dalších 7,5 mil. je plánováno u ÚVT</t>
        </r>
      </text>
    </comment>
    <comment ref="E32" authorId="1">
      <text>
        <r>
          <rPr>
            <sz val="9"/>
            <color indexed="81"/>
            <rFont val="Tahoma"/>
            <family val="2"/>
            <charset val="238"/>
          </rPr>
          <t>8100: SKM
5000:opravy SKM
7250: RMU</t>
        </r>
      </text>
    </comment>
    <comment ref="F32" authorId="1">
      <text>
        <r>
          <rPr>
            <sz val="9"/>
            <color indexed="81"/>
            <rFont val="Tahoma"/>
            <family val="2"/>
            <charset val="238"/>
          </rPr>
          <t>5000: FI</t>
        </r>
      </text>
    </comment>
  </commentList>
</comments>
</file>

<file path=xl/sharedStrings.xml><?xml version="1.0" encoding="utf-8"?>
<sst xmlns="http://schemas.openxmlformats.org/spreadsheetml/2006/main" count="1608" uniqueCount="361">
  <si>
    <t>FSpS</t>
  </si>
  <si>
    <t>PrF</t>
  </si>
  <si>
    <t>ESF</t>
  </si>
  <si>
    <t>SUKB</t>
  </si>
  <si>
    <t>UKB</t>
  </si>
  <si>
    <t>RMU</t>
  </si>
  <si>
    <t>HS</t>
  </si>
  <si>
    <t>PdF</t>
  </si>
  <si>
    <t>SKM</t>
  </si>
  <si>
    <t>FF</t>
  </si>
  <si>
    <t>PřF</t>
  </si>
  <si>
    <t>v tis. Kč</t>
  </si>
  <si>
    <t>POUŽITÍ</t>
  </si>
  <si>
    <t>CELKEM</t>
  </si>
  <si>
    <t>stroje</t>
  </si>
  <si>
    <t>celkem</t>
  </si>
  <si>
    <t>HS:</t>
  </si>
  <si>
    <t>sl.5+9</t>
  </si>
  <si>
    <t>stavby</t>
  </si>
  <si>
    <t>a zařízení</t>
  </si>
  <si>
    <t>jiné</t>
  </si>
  <si>
    <t>sl.2 až 4</t>
  </si>
  <si>
    <t>sl.6 až 8</t>
  </si>
  <si>
    <t>ZDROJE celkem (ř.2+8 až 13)</t>
  </si>
  <si>
    <t>dotace ze SR (ř.3 až 7)</t>
  </si>
  <si>
    <t>FRVŠ</t>
  </si>
  <si>
    <t>rozvojové programy (ukazatel I)</t>
  </si>
  <si>
    <t xml:space="preserve">jiné dotace ze SR bez VaV </t>
  </si>
  <si>
    <t>VaV - MŠMT bez VaVpI</t>
  </si>
  <si>
    <t>VaVpI</t>
  </si>
  <si>
    <t>VaV ostatní SR</t>
  </si>
  <si>
    <t>Příspěvek MŠMT na kapitál.výdaje (výměna NEI/INV)</t>
  </si>
  <si>
    <t xml:space="preserve">dotace od ÚSC </t>
  </si>
  <si>
    <t>dotace ze zahraničí</t>
  </si>
  <si>
    <t xml:space="preserve">FRIM </t>
  </si>
  <si>
    <t>NFV</t>
  </si>
  <si>
    <t xml:space="preserve">jiné zdroje </t>
  </si>
  <si>
    <t>Jedná se o částku příspěvku na ukazatel A, o jehož poskytnutí MU požádala či požádá na kapitálové výdaje</t>
  </si>
  <si>
    <t>sl.6 až 9 vyplňuje pouze RMU</t>
  </si>
  <si>
    <t>Program 133 21J</t>
  </si>
  <si>
    <t>mimo Program 133 21J</t>
  </si>
  <si>
    <t>Komentář k přípravě INV rozpočtu HS</t>
  </si>
  <si>
    <t>ř. 9</t>
  </si>
  <si>
    <t>Pro účely plánu INV rozpočtu bude uvedeno pouze u RMU (resp. ÚVT), ostatní HS mohou následně požadovat výměnu v rámci jim přiděleného NEI příspěvku</t>
  </si>
  <si>
    <t xml:space="preserve">ř. 12 </t>
  </si>
  <si>
    <t xml:space="preserve">Masarykova univerzita </t>
  </si>
  <si>
    <t>plán (v tis. Kč)</t>
  </si>
  <si>
    <t>FRIM SKM</t>
  </si>
  <si>
    <t>&lt;92 ÚVT &gt;</t>
  </si>
  <si>
    <t>&lt; 87 CTT &gt;</t>
  </si>
  <si>
    <t>&lt;97 CZS &gt;</t>
  </si>
  <si>
    <t>&lt; 84 SPSSN &gt;</t>
  </si>
  <si>
    <t>&lt; 85 IBA &gt;</t>
  </si>
  <si>
    <t>&lt;96 CJV &gt;</t>
  </si>
  <si>
    <t>&lt;99 bez IO &gt;</t>
  </si>
  <si>
    <t>99 IO</t>
  </si>
  <si>
    <t>99 RMU celkem včetně IO</t>
  </si>
  <si>
    <t>CTT</t>
  </si>
  <si>
    <t>11 LF</t>
  </si>
  <si>
    <t>21 FF</t>
  </si>
  <si>
    <t>22 PrF</t>
  </si>
  <si>
    <t>23 FSS</t>
  </si>
  <si>
    <t>31 PřF</t>
  </si>
  <si>
    <t>82 UKB</t>
  </si>
  <si>
    <t>71 Ceitec MU</t>
  </si>
  <si>
    <t xml:space="preserve"> 79 Ceitec CŘS </t>
  </si>
  <si>
    <t>81 SKM</t>
  </si>
  <si>
    <t xml:space="preserve"> 83 UCT</t>
  </si>
  <si>
    <t>Ceitec MU</t>
  </si>
  <si>
    <t>Ceitec CŘS</t>
  </si>
  <si>
    <t>UCT</t>
  </si>
  <si>
    <t>SPSSN</t>
  </si>
  <si>
    <t>IBA</t>
  </si>
  <si>
    <t xml:space="preserve">ÚVT </t>
  </si>
  <si>
    <t>CJV</t>
  </si>
  <si>
    <t>CZS</t>
  </si>
  <si>
    <t>Součásti MU</t>
  </si>
  <si>
    <t>Součásti</t>
  </si>
  <si>
    <t>LF</t>
  </si>
  <si>
    <t>FSS</t>
  </si>
  <si>
    <t>FI</t>
  </si>
  <si>
    <t>33 FI</t>
  </si>
  <si>
    <t>Fakulty</t>
  </si>
  <si>
    <t>MU celkem</t>
  </si>
  <si>
    <t xml:space="preserve">Fakulty celkem </t>
  </si>
  <si>
    <t>MU</t>
  </si>
  <si>
    <t>41 PdF</t>
  </si>
  <si>
    <t>51 FSpS</t>
  </si>
  <si>
    <t>56 ESF</t>
  </si>
  <si>
    <t>Odbor pro rozpočet a financování RMU</t>
  </si>
  <si>
    <t>Fakulty celkem</t>
  </si>
  <si>
    <t>ÚVT</t>
  </si>
  <si>
    <t>kancelářská a kopírovací technika</t>
  </si>
  <si>
    <t xml:space="preserve">centralizace tvorby FRIM z odpisů na schválené INV </t>
  </si>
  <si>
    <t>z toho ze zůst.INV přísp. (č.4745)</t>
  </si>
  <si>
    <t>tvorba z nedot.odpisů - odhad (50% ze sl. 1)</t>
  </si>
  <si>
    <t>2a</t>
  </si>
  <si>
    <t>CEITEC MU</t>
  </si>
  <si>
    <t>CEITEC CŘS</t>
  </si>
  <si>
    <r>
      <t xml:space="preserve">RMU </t>
    </r>
    <r>
      <rPr>
        <vertAlign val="superscript"/>
        <sz val="10"/>
        <rFont val="Arial"/>
        <family val="2"/>
        <charset val="238"/>
      </rPr>
      <t>*)</t>
    </r>
  </si>
  <si>
    <t>rezerva</t>
  </si>
  <si>
    <t>centralizace u IO RMU</t>
  </si>
  <si>
    <t>*)</t>
  </si>
  <si>
    <t>bez zůstatku centraliz.FRIM u IO RMU a bez rezervy</t>
  </si>
  <si>
    <t>fakulty</t>
  </si>
  <si>
    <t>ostatní</t>
  </si>
  <si>
    <t>Zpracovala: Foukalová</t>
  </si>
  <si>
    <r>
      <t xml:space="preserve">dotační </t>
    </r>
    <r>
      <rPr>
        <b/>
        <vertAlign val="superscript"/>
        <sz val="8"/>
        <rFont val="Arial"/>
        <family val="2"/>
        <charset val="238"/>
      </rPr>
      <t>*)</t>
    </r>
    <r>
      <rPr>
        <b/>
        <sz val="8"/>
        <rFont val="Arial"/>
        <family val="2"/>
        <charset val="238"/>
      </rPr>
      <t xml:space="preserve"> </t>
    </r>
  </si>
  <si>
    <t>nedotační</t>
  </si>
  <si>
    <t>dotační</t>
  </si>
  <si>
    <t>z toho fak.</t>
  </si>
  <si>
    <r>
      <t>*)</t>
    </r>
    <r>
      <rPr>
        <i/>
        <sz val="8"/>
        <rFont val="Arial"/>
        <family val="2"/>
        <charset val="238"/>
      </rPr>
      <t xml:space="preserve"> vč. ZC ceny majetku, který nebyl pořízen z dotace</t>
    </r>
  </si>
  <si>
    <t>přísp.</t>
  </si>
  <si>
    <t>FRIM</t>
  </si>
  <si>
    <t>FRIM z př.</t>
  </si>
  <si>
    <t>součet</t>
  </si>
  <si>
    <t>zůst. FRIM z r.2012 - k použití</t>
  </si>
  <si>
    <t>RMU bez CP a bez IO</t>
  </si>
  <si>
    <t>CP</t>
  </si>
  <si>
    <r>
      <t xml:space="preserve">FRIM do výše zůstatku + FRIM vytvořený z HV 2012 + FRIM z nedotačních odpisů HS </t>
    </r>
    <r>
      <rPr>
        <i/>
        <sz val="8"/>
        <color indexed="10"/>
        <rFont val="Calibri"/>
        <family val="2"/>
        <charset val="238"/>
        <scheme val="minor"/>
      </rPr>
      <t>do výše 50% (zbývajících 50% bude centralizováno u RMU)</t>
    </r>
  </si>
  <si>
    <t>jiné zdroje  - FÚUP INV</t>
  </si>
  <si>
    <t>Rozpočet MU 2014 část investiční</t>
  </si>
  <si>
    <t>schváleno v AS MU x.x.2014</t>
  </si>
  <si>
    <t>ROZPOČET 2014 - Investice</t>
  </si>
  <si>
    <t>V roce 2014 bude dle Pravidel sestavování rozpočtu (Směrnice MU č. 13/2013) centralizována tvorba FRIM z nedotačních odpisů u RMU ve výši 50% těchto odpisů. Zývajících 50% bude přiděleno k použití přímo HS, u kterého jsou tyto odpisy účtovány v nákladech.</t>
  </si>
  <si>
    <r>
      <t xml:space="preserve">FRIM 2014 - tvorba a použití - podklady pro plán </t>
    </r>
    <r>
      <rPr>
        <sz val="12"/>
        <rFont val="Arial"/>
        <family val="2"/>
        <charset val="238"/>
      </rPr>
      <t>(v tis. Kč)</t>
    </r>
  </si>
  <si>
    <t>doplnit dle návrhů HS na rozdělení HV13!</t>
  </si>
  <si>
    <t>FRIM 2014</t>
  </si>
  <si>
    <t>k použití 2014</t>
  </si>
  <si>
    <t>nedotační odpisy 2013-skut.</t>
  </si>
  <si>
    <t>zůstatek FRIM k 31.12.2013</t>
  </si>
  <si>
    <t>z HV 2013</t>
  </si>
  <si>
    <t>celkem k použití 2014 - odhad (sl. 2+3+4)</t>
  </si>
  <si>
    <t>V Brně 12.2.2014</t>
  </si>
  <si>
    <t xml:space="preserve">Odhad odpisů 2014 po HS </t>
  </si>
  <si>
    <t>odhad 2014 dle skuteč.2013           (v tis. Kč)</t>
  </si>
  <si>
    <r>
      <t>odhad 2014</t>
    </r>
    <r>
      <rPr>
        <sz val="8"/>
        <rFont val="Arial"/>
        <family val="2"/>
        <charset val="238"/>
      </rPr>
      <t xml:space="preserve"> (v tis. Kč) - jen HS, která dostanou samostatně příspěvek i na odpisy</t>
    </r>
  </si>
  <si>
    <t>V Brně dne 12.2.2014</t>
  </si>
  <si>
    <t>Přehled investičních požadavků na realizaci centraliz.stavebních akcí v roce 2014</t>
  </si>
  <si>
    <t>tvorba FRIM 2014 = cca 53 mil. (+zůstatek z 2013 cca 88 mil.)</t>
  </si>
  <si>
    <t>Fakulta</t>
  </si>
  <si>
    <t>Číslo</t>
  </si>
  <si>
    <t>Požadavky</t>
  </si>
  <si>
    <t>Plán</t>
  </si>
  <si>
    <t>Zdroj</t>
  </si>
  <si>
    <t>Poznámky</t>
  </si>
  <si>
    <t>Prostavěno</t>
  </si>
  <si>
    <t>činnost</t>
  </si>
  <si>
    <t>zak./podzak.</t>
  </si>
  <si>
    <t xml:space="preserve">Název akce </t>
  </si>
  <si>
    <t>Místo</t>
  </si>
  <si>
    <t>náklady v Kč vč. DPH</t>
  </si>
  <si>
    <t>IZ</t>
  </si>
  <si>
    <t>Akceptace</t>
  </si>
  <si>
    <t>FRIM z výměny 1119 min.let.</t>
  </si>
  <si>
    <t>FRIM central na IO RMU</t>
  </si>
  <si>
    <t>FRIM rezerva</t>
  </si>
  <si>
    <t xml:space="preserve"> FRIM HS</t>
  </si>
  <si>
    <t>FRIM HS převeden na IO RMU (na dofinanc.)</t>
  </si>
  <si>
    <t>Výměna u IO RMU</t>
  </si>
  <si>
    <t>Výměna RMU za NEI HS (na dofinanc.)</t>
  </si>
  <si>
    <t>Výměna RMU za    NEI HS</t>
  </si>
  <si>
    <t>Výměna RMU za    FRIM HS</t>
  </si>
  <si>
    <t>Výměna RMU za FRIM HS</t>
  </si>
  <si>
    <t>Výměna do rozp. HS bez protiplnění</t>
  </si>
  <si>
    <t>č.sl.</t>
  </si>
  <si>
    <t>Zdroj v rozpočtu</t>
  </si>
  <si>
    <t>IO RMU / HS</t>
  </si>
  <si>
    <t>IO RMU</t>
  </si>
  <si>
    <t>Odpov.za stavbu</t>
  </si>
  <si>
    <t>Režim financování a pravomocí</t>
  </si>
  <si>
    <t>Faktury zajišťuje a podepisuje FK</t>
  </si>
  <si>
    <t>Faktury řada</t>
  </si>
  <si>
    <t>HS20</t>
  </si>
  <si>
    <t>Faktury účtuje</t>
  </si>
  <si>
    <t>EO RMU</t>
  </si>
  <si>
    <t>Do majetku zařaz.</t>
  </si>
  <si>
    <t>Rekonstrukce prostor po knihovně a studovně</t>
  </si>
  <si>
    <t>Poříčí 9</t>
  </si>
  <si>
    <t>Rekonstrukce dvora</t>
  </si>
  <si>
    <t>Poříčí 7</t>
  </si>
  <si>
    <t>Informační systém budov vč. Braillova písma</t>
  </si>
  <si>
    <t>Po 7,9,31</t>
  </si>
  <si>
    <t>Výměna oken "kuřáren" A3</t>
  </si>
  <si>
    <t>Vinařská 5</t>
  </si>
  <si>
    <t>Výměna oken objekt C včetně zateplení</t>
  </si>
  <si>
    <t>Osvětlení + podhledy A3, 3 patra</t>
  </si>
  <si>
    <t>Rekonstrukce ZTI - II. Etapa z r. 2013</t>
  </si>
  <si>
    <t>Tvrdého</t>
  </si>
  <si>
    <t>Klimatizace - hotel</t>
  </si>
  <si>
    <t>Žernám. 9</t>
  </si>
  <si>
    <t>Rekonstrukce objektu vč. fasády - var I</t>
  </si>
  <si>
    <t>Veveří</t>
  </si>
  <si>
    <t>Rekonstrukce objektu vč. fasády - var II</t>
  </si>
  <si>
    <t>Dosítování 4 lůžkových pokojů</t>
  </si>
  <si>
    <t>Mánesova</t>
  </si>
  <si>
    <t>Zateplení budovy</t>
  </si>
  <si>
    <t>Nám Míru</t>
  </si>
  <si>
    <t>9667/4</t>
  </si>
  <si>
    <t>Bří Žůrků</t>
  </si>
  <si>
    <t>Dosítování 3 lůžk pokojů</t>
  </si>
  <si>
    <t>Rekonstrukce kuchyněk</t>
  </si>
  <si>
    <t>Sladkého</t>
  </si>
  <si>
    <t>Rekonstrukce výtahu</t>
  </si>
  <si>
    <t>Lomená</t>
  </si>
  <si>
    <t>Rekonstrukce</t>
  </si>
  <si>
    <t>Cikháj</t>
  </si>
  <si>
    <t>9667/6</t>
  </si>
  <si>
    <t>Rekonstrukce elektroinstalace</t>
  </si>
  <si>
    <t>menza Vin</t>
  </si>
  <si>
    <t>Rekonstrukce ležaté kanalizace</t>
  </si>
  <si>
    <t>Automatické vchodové dveře - menza, hala</t>
  </si>
  <si>
    <t>Rekonstrukce vzt</t>
  </si>
  <si>
    <t>menza Mor nám</t>
  </si>
  <si>
    <t>Rekonstrukce šaten menza Moravské nám</t>
  </si>
  <si>
    <t>Akademický klub vč. PD</t>
  </si>
  <si>
    <t>Žer nám</t>
  </si>
  <si>
    <t>opravy soc. zařízení na pokojích</t>
  </si>
  <si>
    <t>Vinařská</t>
  </si>
  <si>
    <t>Rekonstrukce podlahy a stěn v posl G02</t>
  </si>
  <si>
    <t>Gorkého 7</t>
  </si>
  <si>
    <t>Rekonstrukce podlahy v posluchárně G11</t>
  </si>
  <si>
    <t>Oprava a zpevnění fasádní stěny penetrací do dvora vč. zateplení</t>
  </si>
  <si>
    <t>Revitlizace zahrady - terenní úpravy, relaxační zony, chodníky, lavičky, perůgola, výsadba</t>
  </si>
  <si>
    <t>Janáčkovo nám</t>
  </si>
  <si>
    <t xml:space="preserve">Úprava společných prostor předsálí poslucháren  a schodiště </t>
  </si>
  <si>
    <t>Zateplovací systém uliční fasády</t>
  </si>
  <si>
    <t>Zateplovací systém dvorní fasády</t>
  </si>
  <si>
    <t>Dokončení odknalizování dvora vš. Reko spojovací cesty ke stodole</t>
  </si>
  <si>
    <t>Panská Lhota</t>
  </si>
  <si>
    <t>Sanace základů budovy dle návrhu z r. 2005</t>
  </si>
  <si>
    <t>Těšenice-Kyjovice</t>
  </si>
  <si>
    <t>Přesná klimatizace A8</t>
  </si>
  <si>
    <t>Kampus A8</t>
  </si>
  <si>
    <t>Rekonstrukce chodby 4NP před kancelářemi vedení MU - WC, kuchynka, chodba  I. Var</t>
  </si>
  <si>
    <t>Žerotinovo nám</t>
  </si>
  <si>
    <t>Rekonstrukce chodby 4NP před kancelářemi vedení MU - WC, kuchynka  II var</t>
  </si>
  <si>
    <t>Odstranění bojleru - dopojení TUV v 5. NP</t>
  </si>
  <si>
    <t xml:space="preserve">Reko Klub MU </t>
  </si>
  <si>
    <t>Orientační systému budovy</t>
  </si>
  <si>
    <t>Komenského 2</t>
  </si>
  <si>
    <t>9675/7</t>
  </si>
  <si>
    <t>Dokončení sanace vodovodního řadu v UKB</t>
  </si>
  <si>
    <t>Rozšíření CCTV parkoviště</t>
  </si>
  <si>
    <t>Doplnění dávkování chlordioxidu do pitné vody na vstupu do severní části areálu UKB</t>
  </si>
  <si>
    <t>ILBIT, modrá, zelena</t>
  </si>
  <si>
    <t>6lutá, A29, CESEB, CEITEC</t>
  </si>
  <si>
    <t>Venkovní orientační systém UKB</t>
  </si>
  <si>
    <t>Úhrada stavebních prací a instalací souvisejících s instalací turniketů s přístupovým systémem</t>
  </si>
  <si>
    <t>A9-KUK</t>
  </si>
  <si>
    <t>Úpravy pavilonu A1 související s odstěhovánm Recetoxu vč. PD</t>
  </si>
  <si>
    <t>Kampus A1</t>
  </si>
  <si>
    <t>Zajištění validního stavu speciální infrastruktury v čistých prostorách A3</t>
  </si>
  <si>
    <t>Kampus A3</t>
  </si>
  <si>
    <t>UVT</t>
  </si>
  <si>
    <t>Rekonstrukce uvolněných prostor po FI (PD pro SŘ, stavba- reko 2014)</t>
  </si>
  <si>
    <t>Botanická 41a</t>
  </si>
  <si>
    <t>Úpravy CPS Kom a soc zařízení</t>
  </si>
  <si>
    <t>Kom</t>
  </si>
  <si>
    <t>Drobné stavební investice (k zařízením pořízovaným v rámci CP a IRP)</t>
  </si>
  <si>
    <t>Drobné stavební úpravy na ÚVT</t>
  </si>
  <si>
    <t>Přístupový a zabezpečovací systém ÚVT</t>
  </si>
  <si>
    <t>Zvýšení nosnsoti podlahy sálu UVT 2. část a serverovny Kom</t>
  </si>
  <si>
    <t>Zafouknutí kabelu min 96 vláken v trase Kovoterm - bří Žurků</t>
  </si>
  <si>
    <t>Zafouknutí kabelu min 96 vláken v trase Kamenice - Komárov</t>
  </si>
  <si>
    <t>Vybudování trubkové trasy Žlutý kopec - Tvrdého (posílení průchodnosti trasy UKB)</t>
  </si>
  <si>
    <t>Zvýšení kapacity optokabelové trasy FF Arna Nováka - CPS Kom</t>
  </si>
  <si>
    <t>Zvýšení kapacity optokabelové trasy RMU - CPU</t>
  </si>
  <si>
    <t>Zvýšení kapacity optokabelové trasy Lipová - UKB</t>
  </si>
  <si>
    <t>Drobná rozšíření optokabelové sítě</t>
  </si>
  <si>
    <t>Věcná břemena investičního charakteru</t>
  </si>
  <si>
    <t>Přístup do budovy je v současnosti rampou,  nevyhovující stav</t>
  </si>
  <si>
    <t>Poříčí 31</t>
  </si>
  <si>
    <t>Dofinancování nutných nákladů na stavení úpravy v prostorách určených pro dislokaci Teiresias v budově Kom, které nejsou kryté projektam střediska</t>
  </si>
  <si>
    <t>Kom 2</t>
  </si>
  <si>
    <t>Výzkumná, vývojová, školící  a prezentační místnost pro oblast kybernetické a bezpečnosti a ochrany před kybernetickým zločinem</t>
  </si>
  <si>
    <t>Botanická 68a</t>
  </si>
  <si>
    <t>Ucelená úpravy povrchových vrstev zpevněných ploch v areálu FI</t>
  </si>
  <si>
    <t>Rekonstrukce nákladních výtahů v objektech B a C</t>
  </si>
  <si>
    <t>9670/1</t>
  </si>
  <si>
    <t>Rekonstrukce Auly</t>
  </si>
  <si>
    <t>Veveří 70</t>
  </si>
  <si>
    <t>VZT + stavebně interiérové úpravy učebny P2 a P3</t>
  </si>
  <si>
    <t>Lipová</t>
  </si>
  <si>
    <t>Realizace stavebně-interiérové úpravy P10 a P11</t>
  </si>
  <si>
    <t>Doplnění chlazení pavilonu A33</t>
  </si>
  <si>
    <t>UKB A33</t>
  </si>
  <si>
    <t>Doplnění chlazení pavilonu A34</t>
  </si>
  <si>
    <t>UKB A34</t>
  </si>
  <si>
    <t>PD zlepšení klimatických podmínek A33+A34</t>
  </si>
  <si>
    <t>UKB A33+34</t>
  </si>
  <si>
    <t xml:space="preserve">Tenisová hala Mánesova - zateplení </t>
  </si>
  <si>
    <t>Audit sportoviště s návrhem zlepšení tech stavu</t>
  </si>
  <si>
    <t>PD využití areálu Veslařská</t>
  </si>
  <si>
    <t>Veslařská</t>
  </si>
  <si>
    <t>Celkem (součet dražších variant)</t>
  </si>
  <si>
    <t>z toho u IO</t>
  </si>
  <si>
    <t>Přehled požadavků na realizaci centralizovaných INV akcí v roce 2014 - stroje mimo program</t>
  </si>
  <si>
    <t>Fakulta, Číslo zak.</t>
  </si>
  <si>
    <t>FRIM IO RMU č.4746</t>
  </si>
  <si>
    <t>Výměna č.1119</t>
  </si>
  <si>
    <t>IRP</t>
  </si>
  <si>
    <t>Proppojení softwarových systémů - fi Magion</t>
  </si>
  <si>
    <t>Proppojení softwarových systémů - fi Anete</t>
  </si>
  <si>
    <t>souvisí s SKM</t>
  </si>
  <si>
    <t>klimatizace</t>
  </si>
  <si>
    <t>měřicí a opravánrenská technika</t>
  </si>
  <si>
    <t>výměna zastaralých switch§ a akt.prvků na fakultách</t>
  </si>
  <si>
    <t>posílení aktivních prvků součástí MU</t>
  </si>
  <si>
    <t>prvky rychlé vědecké sítě</t>
  </si>
  <si>
    <t>telekomunikační infra (telef.ústředny)</t>
  </si>
  <si>
    <t xml:space="preserve">WiFi </t>
  </si>
  <si>
    <t>obnova bezpečnostních sond</t>
  </si>
  <si>
    <t>servery</t>
  </si>
  <si>
    <t>EIS Magion</t>
  </si>
  <si>
    <t>cloudové servery</t>
  </si>
  <si>
    <t>diskové kapacity</t>
  </si>
  <si>
    <t>tiskové systémy</t>
  </si>
  <si>
    <t>SW vybavení (mimo Magion)</t>
  </si>
  <si>
    <t>SW Maple</t>
  </si>
  <si>
    <t>licence VMWare</t>
  </si>
  <si>
    <t>ověřit, zda jde o INV nebo NEI (v plánu 650 tis.)</t>
  </si>
  <si>
    <t>licence GPFS</t>
  </si>
  <si>
    <t>úpravy Magionu</t>
  </si>
  <si>
    <t>vč.rozhraní KREDIT (SKM) - není 2x?</t>
  </si>
  <si>
    <t>v IRP celkem 22,5 mil. Kč, ve FRIM mají zůst. 7 mil.</t>
  </si>
  <si>
    <t>Nákup technologie a vybavení vč.realizace pro upgrade systému CCTV - pro dohled nad A.Nováka a Jan.nám - technologie, platforma kompatibilní s Carla, nekompatibilní s BMS</t>
  </si>
  <si>
    <t>hradit z FRIMu HS</t>
  </si>
  <si>
    <t>Rozvoj přístrojového vybavení kinosálů</t>
  </si>
  <si>
    <t>ve FRIM mají zůst. 14 mil.</t>
  </si>
  <si>
    <t>FI - IS MU</t>
  </si>
  <si>
    <t>2x server</t>
  </si>
  <si>
    <t>2x switch</t>
  </si>
  <si>
    <t>požadavek na IRP byl 860 tis.+v CRP 500 tis., přiděleno v IRP 800 tis.</t>
  </si>
  <si>
    <t>stroje a dopravní prostř. pro SUKB</t>
  </si>
  <si>
    <t>2x kopírovací stroj</t>
  </si>
  <si>
    <t>z FRIM RMU (č.4741)</t>
  </si>
  <si>
    <t>server RMU</t>
  </si>
  <si>
    <t>AV technika Kom2</t>
  </si>
  <si>
    <t>doplnění velká zasedačka</t>
  </si>
  <si>
    <t>přetěsnění trafa</t>
  </si>
  <si>
    <t>Mendel.muzeum</t>
  </si>
  <si>
    <t>Celkem</t>
  </si>
  <si>
    <t>Přehled požadavků na realizaci akcí v roce 2014 - jiné</t>
  </si>
  <si>
    <t>Předpoklad</t>
  </si>
  <si>
    <t>Výměna</t>
  </si>
  <si>
    <t>ochrana duš.vlastnictví</t>
  </si>
  <si>
    <t>součet SZNN a jiné</t>
  </si>
  <si>
    <t>k ř.6 - požádáno o výměnu IP NEI za IP INV ve výši 200 tis. Kč</t>
  </si>
  <si>
    <t>jiné zdroje (č.4746)</t>
  </si>
  <si>
    <t>zůst. z r.2013 - k použití</t>
  </si>
  <si>
    <r>
      <t xml:space="preserve">FRIM do výše zůstatku + FRIM vytvořený z HV 2013 + FRIM z nedotačních odpisů HS </t>
    </r>
    <r>
      <rPr>
        <i/>
        <sz val="8"/>
        <color indexed="10"/>
        <rFont val="Calibri"/>
        <family val="2"/>
        <charset val="238"/>
        <scheme val="minor"/>
      </rPr>
      <t>do výše 50% (zbývajících 50% bude centralizováno u RMU)</t>
    </r>
  </si>
  <si>
    <t>ÚVT (SZNN) - převod z IO RMU</t>
  </si>
  <si>
    <t>stavby - plán 8,1 mil. u IO RMU + 8 mil. SKM!</t>
  </si>
  <si>
    <t>výměna - plán</t>
  </si>
  <si>
    <t>odpis</t>
  </si>
  <si>
    <t>zůstat</t>
  </si>
  <si>
    <t>RMU bez IO</t>
  </si>
  <si>
    <t>IO vč. oprav SKM</t>
  </si>
  <si>
    <t>rezerva u IO = výměna-rezerva</t>
  </si>
  <si>
    <t xml:space="preserve">prohozeno přijde podepsané !!! Mají vyměněnou IP ne příspěvek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</si>
</sst>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č_-;\-* #,##0.00\ _K_č_-;_-* &quot;-&quot;??\ _K_č_-;_-@_-"/>
    <numFmt numFmtId="165" formatCode="#,##0.0"/>
  </numFmts>
  <fonts count="96" x14ac:knownFonts="1"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sz val="8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9"/>
      <color indexed="10"/>
      <name val="Arial"/>
      <family val="2"/>
      <charset val="238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8"/>
      <color indexed="1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9"/>
      <color indexed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8"/>
      <color indexed="10"/>
      <name val="Arial"/>
      <family val="2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i/>
      <sz val="10"/>
      <name val="Arial CE"/>
      <charset val="238"/>
    </font>
    <font>
      <b/>
      <sz val="10"/>
      <name val="Arial"/>
      <family val="2"/>
      <charset val="238"/>
    </font>
    <font>
      <sz val="10"/>
      <color indexed="10"/>
      <name val="Arial CE"/>
      <charset val="238"/>
    </font>
    <font>
      <sz val="8"/>
      <name val="Arial Narrow"/>
      <family val="2"/>
      <charset val="238"/>
    </font>
    <font>
      <b/>
      <sz val="12"/>
      <color indexed="9"/>
      <name val="Arial CE"/>
      <charset val="238"/>
    </font>
    <font>
      <sz val="10"/>
      <color indexed="9"/>
      <name val="Arial CE"/>
      <charset val="238"/>
    </font>
    <font>
      <b/>
      <sz val="10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i/>
      <sz val="10"/>
      <color rgb="FF0000FF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  <font>
      <sz val="10"/>
      <color rgb="FF0000FF"/>
      <name val="Calibri"/>
      <family val="2"/>
      <charset val="238"/>
      <scheme val="minor"/>
    </font>
    <font>
      <b/>
      <i/>
      <sz val="10"/>
      <color indexed="10"/>
      <name val="Calibri"/>
      <family val="2"/>
      <charset val="238"/>
      <scheme val="minor"/>
    </font>
    <font>
      <i/>
      <sz val="10"/>
      <color indexed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0000"/>
        <bgColor indexed="64"/>
      </patternFill>
    </fill>
  </fills>
  <borders count="1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1">
    <xf numFmtId="0" fontId="0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18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5" borderId="0" applyNumberFormat="0" applyBorder="0" applyAlignment="0" applyProtection="0"/>
    <xf numFmtId="0" fontId="31" fillId="9" borderId="0" applyNumberFormat="0" applyBorder="0" applyAlignment="0" applyProtection="0"/>
    <xf numFmtId="0" fontId="32" fillId="26" borderId="91" applyNumberFormat="0" applyAlignment="0" applyProtection="0"/>
    <xf numFmtId="0" fontId="3" fillId="0" borderId="92" applyNumberFormat="0" applyFill="0" applyAlignment="0" applyProtection="0"/>
    <xf numFmtId="164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6" fillId="0" borderId="93" applyNumberFormat="0" applyFill="0" applyAlignment="0" applyProtection="0"/>
    <xf numFmtId="0" fontId="37" fillId="0" borderId="94" applyNumberFormat="0" applyFill="0" applyAlignment="0" applyProtection="0"/>
    <xf numFmtId="0" fontId="38" fillId="0" borderId="95" applyNumberFormat="0" applyFill="0" applyAlignment="0" applyProtection="0"/>
    <xf numFmtId="0" fontId="38" fillId="0" borderId="0" applyNumberFormat="0" applyFill="0" applyBorder="0" applyAlignment="0" applyProtection="0"/>
    <xf numFmtId="0" fontId="39" fillId="27" borderId="96" applyNumberFormat="0" applyAlignment="0" applyProtection="0"/>
    <xf numFmtId="0" fontId="31" fillId="9" borderId="0" applyNumberFormat="0" applyBorder="0" applyAlignment="0" applyProtection="0"/>
    <xf numFmtId="0" fontId="40" fillId="13" borderId="91" applyNumberFormat="0" applyAlignment="0" applyProtection="0"/>
    <xf numFmtId="0" fontId="39" fillId="27" borderId="96" applyNumberFormat="0" applyAlignment="0" applyProtection="0"/>
    <xf numFmtId="0" fontId="41" fillId="0" borderId="97" applyNumberFormat="0" applyFill="0" applyAlignment="0" applyProtection="0"/>
    <xf numFmtId="0" fontId="36" fillId="0" borderId="93" applyNumberFormat="0" applyFill="0" applyAlignment="0" applyProtection="0"/>
    <xf numFmtId="0" fontId="37" fillId="0" borderId="94" applyNumberFormat="0" applyFill="0" applyAlignment="0" applyProtection="0"/>
    <xf numFmtId="0" fontId="38" fillId="0" borderId="95" applyNumberFormat="0" applyFill="0" applyAlignment="0" applyProtection="0"/>
    <xf numFmtId="0" fontId="38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2" fillId="0" borderId="0"/>
    <xf numFmtId="0" fontId="33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2" fillId="0" borderId="0"/>
    <xf numFmtId="0" fontId="29" fillId="0" borderId="0"/>
    <xf numFmtId="0" fontId="2" fillId="29" borderId="98" applyNumberFormat="0" applyFont="0" applyAlignment="0" applyProtection="0"/>
    <xf numFmtId="0" fontId="45" fillId="26" borderId="99" applyNumberFormat="0" applyAlignment="0" applyProtection="0"/>
    <xf numFmtId="0" fontId="2" fillId="29" borderId="9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1" fillId="0" borderId="97" applyNumberFormat="0" applyFill="0" applyAlignment="0" applyProtection="0"/>
    <xf numFmtId="0" fontId="35" fillId="10" borderId="0" applyNumberFormat="0" applyBorder="0" applyAlignment="0" applyProtection="0"/>
    <xf numFmtId="0" fontId="4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92" applyNumberFormat="0" applyFill="0" applyAlignment="0" applyProtection="0"/>
    <xf numFmtId="0" fontId="40" fillId="13" borderId="91" applyNumberFormat="0" applyAlignment="0" applyProtection="0"/>
    <xf numFmtId="0" fontId="32" fillId="26" borderId="91" applyNumberFormat="0" applyAlignment="0" applyProtection="0"/>
    <xf numFmtId="0" fontId="45" fillId="26" borderId="99" applyNumberFormat="0" applyAlignment="0" applyProtection="0"/>
    <xf numFmtId="0" fontId="3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5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7" fillId="0" borderId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</cellStyleXfs>
  <cellXfs count="823">
    <xf numFmtId="0" fontId="0" fillId="0" borderId="0" xfId="0"/>
    <xf numFmtId="0" fontId="3" fillId="0" borderId="0" xfId="0" applyFont="1"/>
    <xf numFmtId="0" fontId="12" fillId="0" borderId="0" xfId="5" applyFont="1"/>
    <xf numFmtId="0" fontId="2" fillId="0" borderId="0" xfId="5"/>
    <xf numFmtId="0" fontId="14" fillId="0" borderId="0" xfId="5" applyFont="1"/>
    <xf numFmtId="14" fontId="14" fillId="7" borderId="0" xfId="5" applyNumberFormat="1" applyFont="1" applyFill="1"/>
    <xf numFmtId="0" fontId="2" fillId="0" borderId="11" xfId="5" applyBorder="1" applyAlignment="1">
      <alignment horizontal="right"/>
    </xf>
    <xf numFmtId="0" fontId="2" fillId="0" borderId="49" xfId="5" applyBorder="1"/>
    <xf numFmtId="0" fontId="14" fillId="0" borderId="36" xfId="5" applyFont="1" applyBorder="1" applyAlignment="1">
      <alignment horizontal="center" vertical="center" wrapText="1"/>
    </xf>
    <xf numFmtId="0" fontId="14" fillId="3" borderId="36" xfId="5" applyFont="1" applyFill="1" applyBorder="1" applyAlignment="1">
      <alignment horizontal="center" vertical="center" wrapText="1"/>
    </xf>
    <xf numFmtId="0" fontId="14" fillId="5" borderId="36" xfId="5" applyFont="1" applyFill="1" applyBorder="1" applyAlignment="1">
      <alignment horizontal="center" vertical="center" wrapText="1"/>
    </xf>
    <xf numFmtId="0" fontId="14" fillId="0" borderId="35" xfId="5" applyFont="1" applyFill="1" applyBorder="1" applyAlignment="1">
      <alignment horizontal="center" vertical="center" wrapText="1"/>
    </xf>
    <xf numFmtId="0" fontId="14" fillId="0" borderId="35" xfId="5" applyFont="1" applyBorder="1" applyAlignment="1">
      <alignment horizontal="center" vertical="center" wrapText="1"/>
    </xf>
    <xf numFmtId="0" fontId="7" fillId="0" borderId="0" xfId="5" applyFont="1"/>
    <xf numFmtId="0" fontId="17" fillId="0" borderId="11" xfId="5" applyFont="1" applyBorder="1" applyAlignment="1">
      <alignment horizontal="center"/>
    </xf>
    <xf numFmtId="0" fontId="17" fillId="0" borderId="49" xfId="5" applyFont="1" applyBorder="1" applyAlignment="1">
      <alignment horizontal="center"/>
    </xf>
    <xf numFmtId="0" fontId="18" fillId="0" borderId="36" xfId="5" applyFont="1" applyBorder="1" applyAlignment="1">
      <alignment horizontal="center"/>
    </xf>
    <xf numFmtId="0" fontId="17" fillId="0" borderId="36" xfId="5" applyFont="1" applyBorder="1" applyAlignment="1">
      <alignment horizontal="center"/>
    </xf>
    <xf numFmtId="0" fontId="18" fillId="3" borderId="36" xfId="5" applyFont="1" applyFill="1" applyBorder="1" applyAlignment="1">
      <alignment horizontal="center"/>
    </xf>
    <xf numFmtId="0" fontId="17" fillId="5" borderId="36" xfId="5" applyFont="1" applyFill="1" applyBorder="1" applyAlignment="1">
      <alignment horizontal="center"/>
    </xf>
    <xf numFmtId="0" fontId="17" fillId="0" borderId="35" xfId="5" applyFont="1" applyFill="1" applyBorder="1" applyAlignment="1">
      <alignment horizontal="center"/>
    </xf>
    <xf numFmtId="0" fontId="17" fillId="0" borderId="35" xfId="5" applyFont="1" applyBorder="1" applyAlignment="1">
      <alignment horizontal="center"/>
    </xf>
    <xf numFmtId="0" fontId="17" fillId="0" borderId="0" xfId="5" applyFont="1" applyAlignment="1">
      <alignment horizontal="center"/>
    </xf>
    <xf numFmtId="0" fontId="19" fillId="0" borderId="36" xfId="5" applyFont="1" applyBorder="1" applyAlignment="1">
      <alignment horizontal="center"/>
    </xf>
    <xf numFmtId="0" fontId="2" fillId="0" borderId="31" xfId="5" applyBorder="1"/>
    <xf numFmtId="0" fontId="2" fillId="0" borderId="0" xfId="5" applyFont="1" applyBorder="1"/>
    <xf numFmtId="3" fontId="14" fillId="7" borderId="14" xfId="7" applyNumberFormat="1" applyFont="1" applyFill="1" applyBorder="1" applyAlignment="1">
      <alignment horizontal="right"/>
    </xf>
    <xf numFmtId="3" fontId="2" fillId="0" borderId="0" xfId="5" applyNumberFormat="1"/>
    <xf numFmtId="3" fontId="16" fillId="0" borderId="14" xfId="5" applyNumberFormat="1" applyFont="1" applyBorder="1"/>
    <xf numFmtId="0" fontId="2" fillId="0" borderId="24" xfId="5" applyBorder="1"/>
    <xf numFmtId="0" fontId="2" fillId="0" borderId="29" xfId="5" applyFont="1" applyBorder="1"/>
    <xf numFmtId="3" fontId="14" fillId="7" borderId="27" xfId="7" applyNumberFormat="1" applyFont="1" applyFill="1" applyBorder="1" applyAlignment="1">
      <alignment horizontal="right"/>
    </xf>
    <xf numFmtId="3" fontId="16" fillId="0" borderId="27" xfId="5" applyNumberFormat="1" applyFont="1" applyBorder="1"/>
    <xf numFmtId="0" fontId="2" fillId="0" borderId="29" xfId="5" applyBorder="1"/>
    <xf numFmtId="3" fontId="14" fillId="7" borderId="80" xfId="7" applyNumberFormat="1" applyFont="1" applyFill="1" applyBorder="1" applyAlignment="1">
      <alignment horizontal="right"/>
    </xf>
    <xf numFmtId="0" fontId="18" fillId="0" borderId="57" xfId="5" applyFont="1" applyBorder="1"/>
    <xf numFmtId="0" fontId="18" fillId="0" borderId="61" xfId="5" applyFont="1" applyBorder="1"/>
    <xf numFmtId="3" fontId="18" fillId="0" borderId="77" xfId="5" applyNumberFormat="1" applyFont="1" applyFill="1" applyBorder="1"/>
    <xf numFmtId="3" fontId="18" fillId="3" borderId="77" xfId="5" applyNumberFormat="1" applyFont="1" applyFill="1" applyBorder="1"/>
    <xf numFmtId="3" fontId="18" fillId="0" borderId="0" xfId="5" applyNumberFormat="1" applyFont="1"/>
    <xf numFmtId="3" fontId="19" fillId="0" borderId="77" xfId="5" applyNumberFormat="1" applyFont="1" applyBorder="1"/>
    <xf numFmtId="0" fontId="18" fillId="0" borderId="0" xfId="5" applyFont="1"/>
    <xf numFmtId="0" fontId="2" fillId="0" borderId="57" xfId="5" applyBorder="1"/>
    <xf numFmtId="0" fontId="14" fillId="0" borderId="61" xfId="5" applyFont="1" applyBorder="1"/>
    <xf numFmtId="3" fontId="14" fillId="0" borderId="77" xfId="5" applyNumberFormat="1" applyFont="1" applyBorder="1"/>
    <xf numFmtId="3" fontId="14" fillId="3" borderId="77" xfId="5" applyNumberFormat="1" applyFont="1" applyFill="1" applyBorder="1"/>
    <xf numFmtId="0" fontId="21" fillId="0" borderId="0" xfId="5" applyFont="1"/>
    <xf numFmtId="0" fontId="18" fillId="0" borderId="0" xfId="5" applyFont="1" applyFill="1" applyBorder="1"/>
    <xf numFmtId="0" fontId="18" fillId="0" borderId="0" xfId="5" applyFont="1" applyFill="1"/>
    <xf numFmtId="0" fontId="19" fillId="0" borderId="0" xfId="5" applyFont="1"/>
    <xf numFmtId="0" fontId="22" fillId="0" borderId="0" xfId="5" applyFont="1"/>
    <xf numFmtId="3" fontId="23" fillId="0" borderId="0" xfId="5" applyNumberFormat="1" applyFont="1"/>
    <xf numFmtId="0" fontId="24" fillId="0" borderId="0" xfId="5" applyFont="1"/>
    <xf numFmtId="3" fontId="14" fillId="0" borderId="0" xfId="5" applyNumberFormat="1" applyFont="1"/>
    <xf numFmtId="0" fontId="16" fillId="0" borderId="0" xfId="5" applyFont="1"/>
    <xf numFmtId="0" fontId="2" fillId="0" borderId="0" xfId="5" applyFont="1"/>
    <xf numFmtId="0" fontId="10" fillId="0" borderId="0" xfId="7" applyFont="1" applyAlignment="1">
      <alignment horizontal="left"/>
    </xf>
    <xf numFmtId="0" fontId="14" fillId="0" borderId="0" xfId="8" applyFont="1" applyAlignment="1"/>
    <xf numFmtId="0" fontId="14" fillId="0" borderId="0" xfId="8" applyFont="1"/>
    <xf numFmtId="0" fontId="14" fillId="0" borderId="0" xfId="8" applyFont="1" applyAlignment="1">
      <alignment horizontal="left"/>
    </xf>
    <xf numFmtId="0" fontId="25" fillId="0" borderId="72" xfId="8" applyFont="1" applyBorder="1" applyAlignment="1">
      <alignment horizontal="center"/>
    </xf>
    <xf numFmtId="0" fontId="25" fillId="0" borderId="74" xfId="8" applyFont="1" applyBorder="1" applyAlignment="1"/>
    <xf numFmtId="0" fontId="18" fillId="0" borderId="0" xfId="8" applyFont="1"/>
    <xf numFmtId="0" fontId="25" fillId="0" borderId="4" xfId="8" applyFont="1" applyBorder="1" applyAlignment="1">
      <alignment horizontal="center"/>
    </xf>
    <xf numFmtId="0" fontId="25" fillId="0" borderId="81" xfId="8" applyFont="1" applyBorder="1" applyAlignment="1"/>
    <xf numFmtId="3" fontId="14" fillId="7" borderId="5" xfId="7" applyNumberFormat="1" applyFont="1" applyFill="1" applyBorder="1" applyAlignment="1">
      <alignment horizontal="right"/>
    </xf>
    <xf numFmtId="3" fontId="14" fillId="0" borderId="15" xfId="7" applyNumberFormat="1" applyFont="1" applyFill="1" applyBorder="1"/>
    <xf numFmtId="3" fontId="14" fillId="0" borderId="28" xfId="7" applyNumberFormat="1" applyFont="1" applyBorder="1" applyAlignment="1">
      <alignment horizontal="right"/>
    </xf>
    <xf numFmtId="3" fontId="14" fillId="4" borderId="27" xfId="7" applyNumberFormat="1" applyFont="1" applyFill="1" applyBorder="1" applyAlignment="1">
      <alignment horizontal="right"/>
    </xf>
    <xf numFmtId="0" fontId="25" fillId="0" borderId="67" xfId="8" applyFont="1" applyBorder="1" applyAlignment="1">
      <alignment horizontal="center"/>
    </xf>
    <xf numFmtId="0" fontId="25" fillId="0" borderId="82" xfId="8" applyFont="1" applyBorder="1" applyAlignment="1"/>
    <xf numFmtId="3" fontId="14" fillId="7" borderId="28" xfId="7" applyNumberFormat="1" applyFont="1" applyFill="1" applyBorder="1" applyAlignment="1">
      <alignment horizontal="right"/>
    </xf>
    <xf numFmtId="3" fontId="14" fillId="0" borderId="30" xfId="7" applyNumberFormat="1" applyFont="1" applyFill="1" applyBorder="1"/>
    <xf numFmtId="3" fontId="14" fillId="0" borderId="83" xfId="7" applyNumberFormat="1" applyFont="1" applyBorder="1" applyAlignment="1">
      <alignment horizontal="right"/>
    </xf>
    <xf numFmtId="3" fontId="14" fillId="4" borderId="80" xfId="7" applyNumberFormat="1" applyFont="1" applyFill="1" applyBorder="1" applyAlignment="1">
      <alignment horizontal="right"/>
    </xf>
    <xf numFmtId="0" fontId="25" fillId="0" borderId="10" xfId="8" applyFont="1" applyBorder="1" applyAlignment="1">
      <alignment horizontal="center"/>
    </xf>
    <xf numFmtId="0" fontId="25" fillId="0" borderId="84" xfId="8" applyFont="1" applyBorder="1" applyAlignment="1"/>
    <xf numFmtId="3" fontId="14" fillId="7" borderId="85" xfId="7" applyNumberFormat="1" applyFont="1" applyFill="1" applyBorder="1" applyAlignment="1">
      <alignment horizontal="right"/>
    </xf>
    <xf numFmtId="3" fontId="14" fillId="7" borderId="86" xfId="7" applyNumberFormat="1" applyFont="1" applyFill="1" applyBorder="1" applyAlignment="1">
      <alignment horizontal="right"/>
    </xf>
    <xf numFmtId="3" fontId="14" fillId="0" borderId="87" xfId="7" applyNumberFormat="1" applyFont="1" applyFill="1" applyBorder="1"/>
    <xf numFmtId="3" fontId="14" fillId="0" borderId="12" xfId="7" applyNumberFormat="1" applyFont="1" applyBorder="1" applyAlignment="1">
      <alignment horizontal="right"/>
    </xf>
    <xf numFmtId="3" fontId="14" fillId="4" borderId="36" xfId="7" applyNumberFormat="1" applyFont="1" applyFill="1" applyBorder="1" applyAlignment="1">
      <alignment horizontal="right"/>
    </xf>
    <xf numFmtId="3" fontId="14" fillId="7" borderId="83" xfId="7" applyNumberFormat="1" applyFont="1" applyFill="1" applyBorder="1" applyAlignment="1">
      <alignment horizontal="right"/>
    </xf>
    <xf numFmtId="3" fontId="14" fillId="0" borderId="5" xfId="7" applyNumberFormat="1" applyFont="1" applyBorder="1" applyAlignment="1">
      <alignment horizontal="right"/>
    </xf>
    <xf numFmtId="3" fontId="14" fillId="4" borderId="14" xfId="7" applyNumberFormat="1" applyFont="1" applyFill="1" applyBorder="1" applyAlignment="1">
      <alignment horizontal="right"/>
    </xf>
    <xf numFmtId="0" fontId="25" fillId="0" borderId="88" xfId="8" applyFont="1" applyBorder="1" applyAlignment="1">
      <alignment horizontal="center"/>
    </xf>
    <xf numFmtId="0" fontId="25" fillId="0" borderId="89" xfId="8" applyFont="1" applyBorder="1" applyAlignment="1"/>
    <xf numFmtId="3" fontId="14" fillId="0" borderId="90" xfId="7" applyNumberFormat="1" applyFont="1" applyFill="1" applyBorder="1"/>
    <xf numFmtId="3" fontId="23" fillId="4" borderId="80" xfId="7" applyNumberFormat="1" applyFont="1" applyFill="1" applyBorder="1" applyAlignment="1">
      <alignment horizontal="right"/>
    </xf>
    <xf numFmtId="3" fontId="23" fillId="0" borderId="30" xfId="7" applyNumberFormat="1" applyFont="1" applyFill="1" applyBorder="1"/>
    <xf numFmtId="3" fontId="14" fillId="7" borderId="12" xfId="7" applyNumberFormat="1" applyFont="1" applyFill="1" applyBorder="1" applyAlignment="1">
      <alignment horizontal="right"/>
    </xf>
    <xf numFmtId="3" fontId="14" fillId="0" borderId="37" xfId="7" applyNumberFormat="1" applyFont="1" applyFill="1" applyBorder="1"/>
    <xf numFmtId="0" fontId="14" fillId="0" borderId="67" xfId="8" applyFont="1" applyBorder="1" applyAlignment="1">
      <alignment horizontal="left"/>
    </xf>
    <xf numFmtId="0" fontId="14" fillId="0" borderId="82" xfId="8" applyFont="1" applyBorder="1" applyAlignment="1"/>
    <xf numFmtId="3" fontId="14" fillId="0" borderId="67" xfId="7" applyNumberFormat="1" applyFont="1" applyBorder="1" applyAlignment="1">
      <alignment horizontal="right"/>
    </xf>
    <xf numFmtId="3" fontId="14" fillId="0" borderId="27" xfId="7" applyNumberFormat="1" applyFont="1" applyBorder="1" applyAlignment="1">
      <alignment horizontal="right"/>
    </xf>
    <xf numFmtId="3" fontId="14" fillId="0" borderId="82" xfId="7" applyNumberFormat="1" applyFont="1" applyBorder="1" applyAlignment="1">
      <alignment horizontal="right"/>
    </xf>
    <xf numFmtId="3" fontId="23" fillId="4" borderId="27" xfId="7" applyNumberFormat="1" applyFont="1" applyFill="1" applyBorder="1" applyAlignment="1">
      <alignment horizontal="right"/>
    </xf>
    <xf numFmtId="0" fontId="14" fillId="0" borderId="0" xfId="8" applyFont="1" applyAlignment="1">
      <alignment horizontal="center"/>
    </xf>
    <xf numFmtId="4" fontId="14" fillId="0" borderId="0" xfId="7" applyNumberFormat="1" applyFont="1" applyAlignment="1">
      <alignment horizontal="center"/>
    </xf>
    <xf numFmtId="0" fontId="27" fillId="0" borderId="0" xfId="8" applyFont="1" applyAlignment="1">
      <alignment horizontal="left"/>
    </xf>
    <xf numFmtId="0" fontId="27" fillId="0" borderId="0" xfId="8" applyFont="1" applyAlignment="1"/>
    <xf numFmtId="0" fontId="21" fillId="0" borderId="0" xfId="8" applyFont="1"/>
    <xf numFmtId="0" fontId="18" fillId="0" borderId="0" xfId="8" applyFont="1" applyAlignment="1"/>
    <xf numFmtId="0" fontId="28" fillId="0" borderId="0" xfId="8" applyFont="1" applyAlignment="1">
      <alignment horizontal="left"/>
    </xf>
    <xf numFmtId="0" fontId="14" fillId="0" borderId="0" xfId="8" applyFont="1" applyFill="1" applyAlignment="1">
      <alignment horizontal="left"/>
    </xf>
    <xf numFmtId="0" fontId="14" fillId="0" borderId="0" xfId="8" applyFont="1" applyFill="1" applyAlignment="1"/>
    <xf numFmtId="0" fontId="49" fillId="0" borderId="0" xfId="2" applyFont="1"/>
    <xf numFmtId="0" fontId="50" fillId="0" borderId="0" xfId="2" applyFont="1"/>
    <xf numFmtId="0" fontId="50" fillId="0" borderId="0" xfId="2" applyFont="1" applyAlignment="1">
      <alignment horizontal="right"/>
    </xf>
    <xf numFmtId="0" fontId="51" fillId="0" borderId="0" xfId="2" applyFont="1"/>
    <xf numFmtId="0" fontId="49" fillId="0" borderId="1" xfId="2" applyFont="1" applyBorder="1"/>
    <xf numFmtId="0" fontId="52" fillId="0" borderId="2" xfId="2" applyFont="1" applyBorder="1"/>
    <xf numFmtId="0" fontId="52" fillId="0" borderId="45" xfId="2" applyFont="1" applyBorder="1"/>
    <xf numFmtId="0" fontId="52" fillId="0" borderId="46" xfId="2" applyFont="1" applyBorder="1"/>
    <xf numFmtId="0" fontId="52" fillId="6" borderId="100" xfId="2" applyFont="1" applyFill="1" applyBorder="1"/>
    <xf numFmtId="0" fontId="49" fillId="0" borderId="4" xfId="3" applyFont="1" applyBorder="1"/>
    <xf numFmtId="0" fontId="52" fillId="0" borderId="7" xfId="2" applyFont="1" applyBorder="1"/>
    <xf numFmtId="0" fontId="52" fillId="0" borderId="14" xfId="2" applyFont="1" applyBorder="1"/>
    <xf numFmtId="0" fontId="52" fillId="0" borderId="31" xfId="2" applyFont="1" applyBorder="1"/>
    <xf numFmtId="0" fontId="52" fillId="6" borderId="101" xfId="2" applyFont="1" applyFill="1" applyBorder="1"/>
    <xf numFmtId="0" fontId="53" fillId="0" borderId="14" xfId="2" applyFont="1" applyBorder="1" applyAlignment="1">
      <alignment horizontal="center"/>
    </xf>
    <xf numFmtId="0" fontId="53" fillId="0" borderId="31" xfId="2" applyFont="1" applyBorder="1" applyAlignment="1">
      <alignment horizontal="center"/>
    </xf>
    <xf numFmtId="0" fontId="53" fillId="6" borderId="101" xfId="2" applyFont="1" applyFill="1" applyBorder="1" applyAlignment="1">
      <alignment horizontal="center"/>
    </xf>
    <xf numFmtId="0" fontId="49" fillId="0" borderId="10" xfId="3" applyFont="1" applyBorder="1"/>
    <xf numFmtId="0" fontId="52" fillId="0" borderId="11" xfId="3" applyFont="1" applyBorder="1"/>
    <xf numFmtId="0" fontId="54" fillId="0" borderId="35" xfId="3" applyFont="1" applyBorder="1" applyAlignment="1">
      <alignment horizontal="center"/>
    </xf>
    <xf numFmtId="0" fontId="53" fillId="0" borderId="36" xfId="2" applyFont="1" applyBorder="1" applyAlignment="1">
      <alignment horizontal="center"/>
    </xf>
    <xf numFmtId="0" fontId="53" fillId="0" borderId="11" xfId="2" applyFont="1" applyBorder="1" applyAlignment="1">
      <alignment horizontal="center"/>
    </xf>
    <xf numFmtId="0" fontId="53" fillId="6" borderId="102" xfId="2" applyFont="1" applyFill="1" applyBorder="1" applyAlignment="1">
      <alignment horizontal="center"/>
    </xf>
    <xf numFmtId="0" fontId="55" fillId="0" borderId="56" xfId="3" applyFont="1" applyBorder="1" applyAlignment="1">
      <alignment horizontal="center"/>
    </xf>
    <xf numFmtId="0" fontId="55" fillId="0" borderId="22" xfId="3" applyFont="1" applyBorder="1" applyAlignment="1">
      <alignment horizontal="center"/>
    </xf>
    <xf numFmtId="0" fontId="55" fillId="0" borderId="19" xfId="3" applyFont="1" applyBorder="1" applyAlignment="1">
      <alignment horizontal="center"/>
    </xf>
    <xf numFmtId="0" fontId="52" fillId="0" borderId="35" xfId="2" applyFont="1" applyBorder="1"/>
    <xf numFmtId="0" fontId="52" fillId="0" borderId="36" xfId="2" applyFont="1" applyBorder="1"/>
    <xf numFmtId="0" fontId="52" fillId="0" borderId="11" xfId="2" applyFont="1" applyBorder="1"/>
    <xf numFmtId="0" fontId="52" fillId="6" borderId="102" xfId="2" applyFont="1" applyFill="1" applyBorder="1"/>
    <xf numFmtId="0" fontId="56" fillId="2" borderId="56" xfId="3" applyFont="1" applyFill="1" applyBorder="1" applyAlignment="1">
      <alignment horizontal="center" vertical="center"/>
    </xf>
    <xf numFmtId="0" fontId="53" fillId="2" borderId="22" xfId="3" applyFont="1" applyFill="1" applyBorder="1" applyAlignment="1">
      <alignment vertical="center"/>
    </xf>
    <xf numFmtId="0" fontId="53" fillId="2" borderId="19" xfId="3" applyFont="1" applyFill="1" applyBorder="1" applyAlignment="1">
      <alignment vertical="center"/>
    </xf>
    <xf numFmtId="3" fontId="53" fillId="2" borderId="19" xfId="2" applyNumberFormat="1" applyFont="1" applyFill="1" applyBorder="1"/>
    <xf numFmtId="3" fontId="53" fillId="2" borderId="20" xfId="2" applyNumberFormat="1" applyFont="1" applyFill="1" applyBorder="1"/>
    <xf numFmtId="3" fontId="53" fillId="2" borderId="22" xfId="2" applyNumberFormat="1" applyFont="1" applyFill="1" applyBorder="1"/>
    <xf numFmtId="3" fontId="53" fillId="6" borderId="103" xfId="2" applyNumberFormat="1" applyFont="1" applyFill="1" applyBorder="1"/>
    <xf numFmtId="0" fontId="49" fillId="0" borderId="4" xfId="3" applyFont="1" applyBorder="1" applyAlignment="1">
      <alignment horizontal="center" vertical="center"/>
    </xf>
    <xf numFmtId="0" fontId="52" fillId="0" borderId="31" xfId="3" applyFont="1" applyBorder="1" applyAlignment="1">
      <alignment vertical="center"/>
    </xf>
    <xf numFmtId="0" fontId="52" fillId="0" borderId="7" xfId="3" applyFont="1" applyBorder="1" applyAlignment="1">
      <alignment vertical="center"/>
    </xf>
    <xf numFmtId="3" fontId="53" fillId="0" borderId="48" xfId="2" applyNumberFormat="1" applyFont="1" applyBorder="1"/>
    <xf numFmtId="3" fontId="53" fillId="0" borderId="8" xfId="2" applyNumberFormat="1" applyFont="1" applyBorder="1"/>
    <xf numFmtId="3" fontId="53" fillId="0" borderId="47" xfId="2" applyNumberFormat="1" applyFont="1" applyBorder="1"/>
    <xf numFmtId="3" fontId="53" fillId="6" borderId="104" xfId="2" applyNumberFormat="1" applyFont="1" applyFill="1" applyBorder="1"/>
    <xf numFmtId="0" fontId="57" fillId="0" borderId="67" xfId="3" applyFont="1" applyBorder="1" applyAlignment="1">
      <alignment horizontal="center" vertical="center"/>
    </xf>
    <xf numFmtId="0" fontId="55" fillId="0" borderId="24" xfId="3" applyFont="1" applyBorder="1" applyAlignment="1">
      <alignment vertical="center"/>
    </xf>
    <xf numFmtId="0" fontId="55" fillId="0" borderId="58" xfId="3" applyFont="1" applyBorder="1" applyAlignment="1">
      <alignment vertical="center"/>
    </xf>
    <xf numFmtId="3" fontId="55" fillId="0" borderId="58" xfId="2" applyNumberFormat="1" applyFont="1" applyBorder="1"/>
    <xf numFmtId="3" fontId="55" fillId="0" borderId="27" xfId="2" applyNumberFormat="1" applyFont="1" applyBorder="1"/>
    <xf numFmtId="3" fontId="55" fillId="0" borderId="24" xfId="2" applyNumberFormat="1" applyFont="1" applyBorder="1"/>
    <xf numFmtId="3" fontId="55" fillId="6" borderId="105" xfId="2" applyNumberFormat="1" applyFont="1" applyFill="1" applyBorder="1"/>
    <xf numFmtId="0" fontId="57" fillId="0" borderId="4" xfId="3" applyFont="1" applyBorder="1" applyAlignment="1">
      <alignment horizontal="center" vertical="center"/>
    </xf>
    <xf numFmtId="0" fontId="55" fillId="0" borderId="31" xfId="3" applyFont="1" applyBorder="1" applyAlignment="1">
      <alignment vertical="center"/>
    </xf>
    <xf numFmtId="0" fontId="55" fillId="0" borderId="7" xfId="3" applyFont="1" applyBorder="1" applyAlignment="1">
      <alignment vertical="center"/>
    </xf>
    <xf numFmtId="3" fontId="55" fillId="0" borderId="35" xfId="2" applyNumberFormat="1" applyFont="1" applyBorder="1"/>
    <xf numFmtId="3" fontId="55" fillId="0" borderId="36" xfId="2" applyNumberFormat="1" applyFont="1" applyBorder="1"/>
    <xf numFmtId="3" fontId="55" fillId="0" borderId="11" xfId="2" applyNumberFormat="1" applyFont="1" applyBorder="1"/>
    <xf numFmtId="3" fontId="55" fillId="6" borderId="102" xfId="2" applyNumberFormat="1" applyFont="1" applyFill="1" applyBorder="1"/>
    <xf numFmtId="0" fontId="49" fillId="0" borderId="56" xfId="3" applyFont="1" applyBorder="1" applyAlignment="1">
      <alignment horizontal="center" vertical="center"/>
    </xf>
    <xf numFmtId="0" fontId="52" fillId="0" borderId="22" xfId="3" applyFont="1" applyBorder="1" applyAlignment="1">
      <alignment vertical="center"/>
    </xf>
    <xf numFmtId="0" fontId="52" fillId="0" borderId="19" xfId="3" applyFont="1" applyBorder="1" applyAlignment="1">
      <alignment vertical="center"/>
    </xf>
    <xf numFmtId="3" fontId="55" fillId="0" borderId="19" xfId="2" applyNumberFormat="1" applyFont="1" applyBorder="1"/>
    <xf numFmtId="3" fontId="55" fillId="0" borderId="20" xfId="2" applyNumberFormat="1" applyFont="1" applyBorder="1"/>
    <xf numFmtId="3" fontId="55" fillId="0" borderId="22" xfId="2" applyNumberFormat="1" applyFont="1" applyBorder="1"/>
    <xf numFmtId="3" fontId="55" fillId="6" borderId="103" xfId="2" applyNumberFormat="1" applyFont="1" applyFill="1" applyBorder="1"/>
    <xf numFmtId="3" fontId="52" fillId="0" borderId="19" xfId="2" applyNumberFormat="1" applyFont="1" applyBorder="1"/>
    <xf numFmtId="3" fontId="52" fillId="0" borderId="20" xfId="2" applyNumberFormat="1" applyFont="1" applyBorder="1"/>
    <xf numFmtId="3" fontId="52" fillId="0" borderId="22" xfId="2" applyNumberFormat="1" applyFont="1" applyBorder="1"/>
    <xf numFmtId="3" fontId="52" fillId="6" borderId="103" xfId="2" applyNumberFormat="1" applyFont="1" applyFill="1" applyBorder="1"/>
    <xf numFmtId="0" fontId="49" fillId="0" borderId="68" xfId="3" applyFont="1" applyBorder="1" applyAlignment="1">
      <alignment horizontal="center" vertical="center"/>
    </xf>
    <xf numFmtId="0" fontId="52" fillId="0" borderId="40" xfId="3" applyFont="1" applyBorder="1" applyAlignment="1">
      <alignment vertical="center"/>
    </xf>
    <xf numFmtId="0" fontId="52" fillId="0" borderId="42" xfId="3" applyFont="1" applyBorder="1" applyAlignment="1">
      <alignment vertical="center"/>
    </xf>
    <xf numFmtId="3" fontId="52" fillId="0" borderId="65" xfId="2" applyNumberFormat="1" applyFont="1" applyBorder="1"/>
    <xf numFmtId="3" fontId="52" fillId="0" borderId="51" xfId="2" applyNumberFormat="1" applyFont="1" applyBorder="1"/>
    <xf numFmtId="3" fontId="52" fillId="0" borderId="52" xfId="2" applyNumberFormat="1" applyFont="1" applyBorder="1"/>
    <xf numFmtId="3" fontId="52" fillId="6" borderId="106" xfId="2" applyNumberFormat="1" applyFont="1" applyFill="1" applyBorder="1"/>
    <xf numFmtId="0" fontId="49" fillId="0" borderId="2" xfId="2" applyFont="1" applyBorder="1"/>
    <xf numFmtId="0" fontId="49" fillId="0" borderId="3" xfId="2" applyFont="1" applyBorder="1"/>
    <xf numFmtId="0" fontId="49" fillId="0" borderId="0" xfId="3" applyFont="1"/>
    <xf numFmtId="0" fontId="53" fillId="0" borderId="5" xfId="3" applyFont="1" applyBorder="1" applyAlignment="1">
      <alignment horizontal="center"/>
    </xf>
    <xf numFmtId="0" fontId="49" fillId="0" borderId="11" xfId="3" applyFont="1" applyBorder="1"/>
    <xf numFmtId="0" fontId="53" fillId="0" borderId="12" xfId="3" applyFont="1" applyBorder="1" applyAlignment="1">
      <alignment horizontal="center"/>
    </xf>
    <xf numFmtId="0" fontId="57" fillId="0" borderId="0" xfId="3" applyFont="1" applyAlignment="1">
      <alignment horizontal="center"/>
    </xf>
    <xf numFmtId="0" fontId="55" fillId="0" borderId="16" xfId="3" applyFont="1" applyBorder="1" applyAlignment="1">
      <alignment horizontal="center"/>
    </xf>
    <xf numFmtId="0" fontId="55" fillId="0" borderId="17" xfId="3" applyFont="1" applyBorder="1" applyAlignment="1">
      <alignment horizontal="center"/>
    </xf>
    <xf numFmtId="0" fontId="60" fillId="0" borderId="16" xfId="3" applyFont="1" applyBorder="1" applyAlignment="1">
      <alignment horizontal="center"/>
    </xf>
    <xf numFmtId="0" fontId="55" fillId="0" borderId="18" xfId="3" applyFont="1" applyBorder="1" applyAlignment="1">
      <alignment horizontal="center"/>
    </xf>
    <xf numFmtId="0" fontId="55" fillId="0" borderId="33" xfId="3" applyFont="1" applyBorder="1" applyAlignment="1">
      <alignment horizontal="center"/>
    </xf>
    <xf numFmtId="0" fontId="55" fillId="0" borderId="21" xfId="3" applyFont="1" applyBorder="1" applyAlignment="1">
      <alignment horizontal="center"/>
    </xf>
    <xf numFmtId="0" fontId="53" fillId="0" borderId="0" xfId="3" applyFont="1" applyAlignment="1">
      <alignment vertical="center"/>
    </xf>
    <xf numFmtId="0" fontId="56" fillId="2" borderId="16" xfId="3" applyFont="1" applyFill="1" applyBorder="1" applyAlignment="1">
      <alignment horizontal="center" vertical="center"/>
    </xf>
    <xf numFmtId="0" fontId="56" fillId="2" borderId="17" xfId="3" applyFont="1" applyFill="1" applyBorder="1" applyAlignment="1">
      <alignment vertical="center"/>
    </xf>
    <xf numFmtId="3" fontId="53" fillId="2" borderId="16" xfId="3" applyNumberFormat="1" applyFont="1" applyFill="1" applyBorder="1"/>
    <xf numFmtId="3" fontId="53" fillId="2" borderId="22" xfId="3" applyNumberFormat="1" applyFont="1" applyFill="1" applyBorder="1"/>
    <xf numFmtId="3" fontId="53" fillId="2" borderId="18" xfId="3" applyNumberFormat="1" applyFont="1" applyFill="1" applyBorder="1"/>
    <xf numFmtId="3" fontId="53" fillId="2" borderId="17" xfId="3" applyNumberFormat="1" applyFont="1" applyFill="1" applyBorder="1"/>
    <xf numFmtId="3" fontId="53" fillId="2" borderId="33" xfId="3" applyNumberFormat="1" applyFont="1" applyFill="1" applyBorder="1"/>
    <xf numFmtId="3" fontId="53" fillId="2" borderId="19" xfId="3" applyNumberFormat="1" applyFont="1" applyFill="1" applyBorder="1"/>
    <xf numFmtId="3" fontId="53" fillId="2" borderId="21" xfId="3" applyNumberFormat="1" applyFont="1" applyFill="1" applyBorder="1"/>
    <xf numFmtId="0" fontId="49" fillId="0" borderId="0" xfId="3" applyFont="1" applyAlignment="1">
      <alignment vertical="center"/>
    </xf>
    <xf numFmtId="0" fontId="49" fillId="0" borderId="5" xfId="3" applyFont="1" applyBorder="1" applyAlignment="1">
      <alignment horizontal="center" vertical="center"/>
    </xf>
    <xf numFmtId="0" fontId="49" fillId="0" borderId="0" xfId="3" applyFont="1" applyBorder="1" applyAlignment="1">
      <alignment vertical="center"/>
    </xf>
    <xf numFmtId="0" fontId="52" fillId="0" borderId="0" xfId="3" applyFont="1" applyBorder="1" applyAlignment="1">
      <alignment vertical="center"/>
    </xf>
    <xf numFmtId="3" fontId="53" fillId="0" borderId="23" xfId="3" applyNumberFormat="1" applyFont="1" applyFill="1" applyBorder="1"/>
    <xf numFmtId="3" fontId="52" fillId="0" borderId="24" xfId="3" applyNumberFormat="1" applyFont="1" applyBorder="1" applyAlignment="1">
      <alignment vertical="center"/>
    </xf>
    <xf numFmtId="3" fontId="52" fillId="0" borderId="25" xfId="3" applyNumberFormat="1" applyFont="1" applyBorder="1" applyAlignment="1">
      <alignment vertical="center"/>
    </xf>
    <xf numFmtId="3" fontId="52" fillId="0" borderId="63" xfId="3" applyNumberFormat="1" applyFont="1" applyBorder="1" applyAlignment="1">
      <alignment vertical="center"/>
    </xf>
    <xf numFmtId="3" fontId="52" fillId="0" borderId="64" xfId="3" applyNumberFormat="1" applyFont="1" applyBorder="1" applyAlignment="1">
      <alignment vertical="center"/>
    </xf>
    <xf numFmtId="3" fontId="52" fillId="0" borderId="26" xfId="3" applyNumberFormat="1" applyFont="1" applyBorder="1" applyAlignment="1">
      <alignment vertical="center"/>
    </xf>
    <xf numFmtId="3" fontId="52" fillId="0" borderId="15" xfId="3" applyNumberFormat="1" applyFont="1" applyBorder="1" applyAlignment="1">
      <alignment vertical="center"/>
    </xf>
    <xf numFmtId="0" fontId="57" fillId="0" borderId="28" xfId="3" applyFont="1" applyBorder="1" applyAlignment="1">
      <alignment horizontal="center" vertical="center"/>
    </xf>
    <xf numFmtId="0" fontId="57" fillId="0" borderId="29" xfId="3" applyFont="1" applyBorder="1" applyAlignment="1">
      <alignment vertical="center"/>
    </xf>
    <xf numFmtId="0" fontId="55" fillId="0" borderId="29" xfId="3" applyFont="1" applyBorder="1" applyAlignment="1">
      <alignment vertical="center"/>
    </xf>
    <xf numFmtId="3" fontId="52" fillId="0" borderId="5" xfId="3" applyNumberFormat="1" applyFont="1" applyBorder="1" applyAlignment="1">
      <alignment vertical="center"/>
    </xf>
    <xf numFmtId="3" fontId="55" fillId="0" borderId="24" xfId="3" applyNumberFormat="1" applyFont="1" applyFill="1" applyBorder="1" applyAlignment="1">
      <alignment vertical="center"/>
    </xf>
    <xf numFmtId="3" fontId="55" fillId="0" borderId="25" xfId="3" applyNumberFormat="1" applyFont="1" applyFill="1" applyBorder="1" applyAlignment="1">
      <alignment vertical="center"/>
    </xf>
    <xf numFmtId="3" fontId="55" fillId="0" borderId="58" xfId="3" applyNumberFormat="1" applyFont="1" applyBorder="1" applyAlignment="1">
      <alignment vertical="center"/>
    </xf>
    <xf numFmtId="3" fontId="55" fillId="0" borderId="24" xfId="3" applyNumberFormat="1" applyFont="1" applyBorder="1" applyAlignment="1">
      <alignment vertical="center"/>
    </xf>
    <xf numFmtId="3" fontId="55" fillId="0" borderId="25" xfId="3" applyNumberFormat="1" applyFont="1" applyBorder="1" applyAlignment="1">
      <alignment vertical="center"/>
    </xf>
    <xf numFmtId="3" fontId="55" fillId="0" borderId="26" xfId="3" applyNumberFormat="1" applyFont="1" applyBorder="1" applyAlignment="1">
      <alignment vertical="center"/>
    </xf>
    <xf numFmtId="3" fontId="55" fillId="0" borderId="30" xfId="3" applyNumberFormat="1" applyFont="1" applyBorder="1" applyAlignment="1">
      <alignment vertical="center"/>
    </xf>
    <xf numFmtId="0" fontId="57" fillId="0" borderId="0" xfId="3" applyFont="1" applyAlignment="1">
      <alignment vertical="center"/>
    </xf>
    <xf numFmtId="3" fontId="60" fillId="0" borderId="28" xfId="3" applyNumberFormat="1" applyFont="1" applyBorder="1" applyAlignment="1">
      <alignment vertical="center"/>
    </xf>
    <xf numFmtId="3" fontId="57" fillId="0" borderId="58" xfId="3" applyNumberFormat="1" applyFont="1" applyBorder="1" applyAlignment="1">
      <alignment vertical="center"/>
    </xf>
    <xf numFmtId="3" fontId="57" fillId="0" borderId="24" xfId="3" applyNumberFormat="1" applyFont="1" applyBorder="1" applyAlignment="1">
      <alignment vertical="center"/>
    </xf>
    <xf numFmtId="3" fontId="57" fillId="0" borderId="25" xfId="3" applyNumberFormat="1" applyFont="1" applyBorder="1" applyAlignment="1">
      <alignment vertical="center"/>
    </xf>
    <xf numFmtId="3" fontId="57" fillId="0" borderId="26" xfId="3" applyNumberFormat="1" applyFont="1" applyBorder="1" applyAlignment="1">
      <alignment vertical="center"/>
    </xf>
    <xf numFmtId="3" fontId="57" fillId="0" borderId="30" xfId="3" applyNumberFormat="1" applyFont="1" applyBorder="1" applyAlignment="1">
      <alignment vertical="center"/>
    </xf>
    <xf numFmtId="0" fontId="57" fillId="0" borderId="5" xfId="3" applyFont="1" applyBorder="1" applyAlignment="1">
      <alignment horizontal="center" vertical="center"/>
    </xf>
    <xf numFmtId="0" fontId="57" fillId="0" borderId="0" xfId="3" applyFont="1" applyBorder="1" applyAlignment="1">
      <alignment vertical="center"/>
    </xf>
    <xf numFmtId="0" fontId="55" fillId="0" borderId="0" xfId="3" applyFont="1" applyBorder="1" applyAlignment="1">
      <alignment vertical="center"/>
    </xf>
    <xf numFmtId="3" fontId="61" fillId="0" borderId="5" xfId="3" applyNumberFormat="1" applyFont="1" applyBorder="1" applyAlignment="1">
      <alignment vertical="center"/>
    </xf>
    <xf numFmtId="3" fontId="55" fillId="0" borderId="57" xfId="3" applyNumberFormat="1" applyFont="1" applyFill="1" applyBorder="1" applyAlignment="1">
      <alignment vertical="center"/>
    </xf>
    <xf numFmtId="3" fontId="55" fillId="0" borderId="59" xfId="3" applyNumberFormat="1" applyFont="1" applyFill="1" applyBorder="1" applyAlignment="1">
      <alignment vertical="center"/>
    </xf>
    <xf numFmtId="3" fontId="55" fillId="0" borderId="7" xfId="3" applyNumberFormat="1" applyFont="1" applyBorder="1" applyAlignment="1">
      <alignment vertical="center"/>
    </xf>
    <xf numFmtId="3" fontId="55" fillId="0" borderId="31" xfId="3" applyNumberFormat="1" applyFont="1" applyBorder="1" applyAlignment="1">
      <alignment vertical="center"/>
    </xf>
    <xf numFmtId="3" fontId="55" fillId="0" borderId="13" xfId="3" applyNumberFormat="1" applyFont="1" applyBorder="1" applyAlignment="1">
      <alignment vertical="center"/>
    </xf>
    <xf numFmtId="3" fontId="55" fillId="0" borderId="32" xfId="3" applyNumberFormat="1" applyFont="1" applyBorder="1" applyAlignment="1">
      <alignment vertical="center"/>
    </xf>
    <xf numFmtId="3" fontId="55" fillId="0" borderId="15" xfId="3" applyNumberFormat="1" applyFont="1" applyBorder="1" applyAlignment="1">
      <alignment vertical="center"/>
    </xf>
    <xf numFmtId="0" fontId="49" fillId="0" borderId="16" xfId="3" applyFont="1" applyBorder="1" applyAlignment="1">
      <alignment horizontal="center" vertical="center"/>
    </xf>
    <xf numFmtId="0" fontId="52" fillId="0" borderId="17" xfId="3" applyFont="1" applyBorder="1" applyAlignment="1">
      <alignment vertical="center"/>
    </xf>
    <xf numFmtId="0" fontId="49" fillId="0" borderId="17" xfId="3" applyFont="1" applyBorder="1" applyAlignment="1">
      <alignment vertical="center"/>
    </xf>
    <xf numFmtId="3" fontId="53" fillId="0" borderId="16" xfId="3" applyNumberFormat="1" applyFont="1" applyBorder="1" applyAlignment="1">
      <alignment vertical="center"/>
    </xf>
    <xf numFmtId="3" fontId="55" fillId="0" borderId="47" xfId="3" applyNumberFormat="1" applyFont="1" applyFill="1" applyBorder="1" applyAlignment="1">
      <alignment vertical="center"/>
    </xf>
    <xf numFmtId="3" fontId="55" fillId="0" borderId="6" xfId="3" applyNumberFormat="1" applyFont="1" applyFill="1" applyBorder="1" applyAlignment="1">
      <alignment vertical="center"/>
    </xf>
    <xf numFmtId="3" fontId="52" fillId="0" borderId="19" xfId="3" applyNumberFormat="1" applyFont="1" applyBorder="1" applyAlignment="1">
      <alignment vertical="center"/>
    </xf>
    <xf numFmtId="3" fontId="52" fillId="0" borderId="22" xfId="3" applyNumberFormat="1" applyFont="1" applyBorder="1" applyAlignment="1">
      <alignment vertical="center"/>
    </xf>
    <xf numFmtId="3" fontId="52" fillId="0" borderId="18" xfId="3" applyNumberFormat="1" applyFont="1" applyBorder="1" applyAlignment="1">
      <alignment vertical="center"/>
    </xf>
    <xf numFmtId="3" fontId="52" fillId="0" borderId="33" xfId="3" applyNumberFormat="1" applyFont="1" applyBorder="1" applyAlignment="1">
      <alignment vertical="center"/>
    </xf>
    <xf numFmtId="3" fontId="52" fillId="0" borderId="21" xfId="3" applyNumberFormat="1" applyFont="1" applyBorder="1" applyAlignment="1">
      <alignment vertical="center"/>
    </xf>
    <xf numFmtId="3" fontId="55" fillId="0" borderId="22" xfId="3" applyNumberFormat="1" applyFont="1" applyFill="1" applyBorder="1" applyAlignment="1">
      <alignment vertical="center"/>
    </xf>
    <xf numFmtId="3" fontId="55" fillId="0" borderId="18" xfId="3" applyNumberFormat="1" applyFont="1" applyFill="1" applyBorder="1" applyAlignment="1">
      <alignment vertical="center"/>
    </xf>
    <xf numFmtId="3" fontId="52" fillId="0" borderId="35" xfId="3" applyNumberFormat="1" applyFont="1" applyBorder="1" applyAlignment="1">
      <alignment vertical="center"/>
    </xf>
    <xf numFmtId="3" fontId="52" fillId="0" borderId="11" xfId="3" applyNumberFormat="1" applyFont="1" applyBorder="1" applyAlignment="1">
      <alignment vertical="center"/>
    </xf>
    <xf numFmtId="3" fontId="52" fillId="0" borderId="34" xfId="3" applyNumberFormat="1" applyFont="1" applyBorder="1" applyAlignment="1">
      <alignment vertical="center"/>
    </xf>
    <xf numFmtId="3" fontId="52" fillId="0" borderId="37" xfId="3" applyNumberFormat="1" applyFont="1" applyBorder="1" applyAlignment="1">
      <alignment vertical="center"/>
    </xf>
    <xf numFmtId="3" fontId="53" fillId="0" borderId="12" xfId="3" applyNumberFormat="1" applyFont="1" applyBorder="1" applyAlignment="1">
      <alignment vertical="center"/>
    </xf>
    <xf numFmtId="0" fontId="49" fillId="0" borderId="38" xfId="3" applyFont="1" applyBorder="1" applyAlignment="1">
      <alignment horizontal="center" vertical="center"/>
    </xf>
    <xf numFmtId="0" fontId="49" fillId="0" borderId="39" xfId="3" applyFont="1" applyBorder="1" applyAlignment="1">
      <alignment vertical="center"/>
    </xf>
    <xf numFmtId="3" fontId="53" fillId="0" borderId="38" xfId="3" applyNumberFormat="1" applyFont="1" applyBorder="1" applyAlignment="1">
      <alignment vertical="center"/>
    </xf>
    <xf numFmtId="3" fontId="55" fillId="0" borderId="40" xfId="3" applyNumberFormat="1" applyFont="1" applyFill="1" applyBorder="1" applyAlignment="1">
      <alignment vertical="center"/>
    </xf>
    <xf numFmtId="3" fontId="55" fillId="0" borderId="41" xfId="3" applyNumberFormat="1" applyFont="1" applyFill="1" applyBorder="1" applyAlignment="1">
      <alignment vertical="center"/>
    </xf>
    <xf numFmtId="3" fontId="49" fillId="0" borderId="42" xfId="3" applyNumberFormat="1" applyFont="1" applyBorder="1" applyAlignment="1">
      <alignment vertical="center"/>
    </xf>
    <xf numFmtId="3" fontId="49" fillId="0" borderId="40" xfId="3" applyNumberFormat="1" applyFont="1" applyBorder="1" applyAlignment="1">
      <alignment vertical="center"/>
    </xf>
    <xf numFmtId="3" fontId="49" fillId="0" borderId="41" xfId="3" applyNumberFormat="1" applyFont="1" applyBorder="1" applyAlignment="1">
      <alignment vertical="center"/>
    </xf>
    <xf numFmtId="3" fontId="49" fillId="0" borderId="44" xfId="3" applyNumberFormat="1" applyFont="1" applyBorder="1" applyAlignment="1">
      <alignment vertical="center"/>
    </xf>
    <xf numFmtId="0" fontId="58" fillId="0" borderId="0" xfId="3" applyFont="1"/>
    <xf numFmtId="0" fontId="50" fillId="0" borderId="0" xfId="3" applyFont="1" applyAlignment="1">
      <alignment vertical="center"/>
    </xf>
    <xf numFmtId="0" fontId="62" fillId="0" borderId="0" xfId="3" applyFont="1"/>
    <xf numFmtId="0" fontId="55" fillId="0" borderId="0" xfId="3" applyFont="1"/>
    <xf numFmtId="0" fontId="55" fillId="0" borderId="0" xfId="3" applyFont="1" applyFill="1"/>
    <xf numFmtId="0" fontId="50" fillId="0" borderId="0" xfId="3" applyFont="1" applyBorder="1"/>
    <xf numFmtId="0" fontId="50" fillId="0" borderId="6" xfId="3" applyFont="1" applyBorder="1" applyAlignment="1">
      <alignment horizontal="center"/>
    </xf>
    <xf numFmtId="0" fontId="50" fillId="0" borderId="69" xfId="3" applyFont="1" applyBorder="1" applyAlignment="1">
      <alignment horizontal="center"/>
    </xf>
    <xf numFmtId="0" fontId="50" fillId="0" borderId="7" xfId="3" applyFont="1" applyBorder="1"/>
    <xf numFmtId="0" fontId="50" fillId="0" borderId="9" xfId="3" applyFont="1" applyBorder="1" applyAlignment="1">
      <alignment horizontal="center"/>
    </xf>
    <xf numFmtId="0" fontId="50" fillId="0" borderId="0" xfId="3" applyFont="1" applyBorder="1" applyAlignment="1">
      <alignment horizontal="center"/>
    </xf>
    <xf numFmtId="0" fontId="50" fillId="0" borderId="13" xfId="3" applyFont="1" applyBorder="1" applyAlignment="1">
      <alignment horizontal="center"/>
    </xf>
    <xf numFmtId="0" fontId="50" fillId="0" borderId="32" xfId="3" applyFont="1" applyBorder="1" applyAlignment="1">
      <alignment horizontal="center"/>
    </xf>
    <xf numFmtId="0" fontId="50" fillId="0" borderId="7" xfId="3" applyFont="1" applyBorder="1" applyAlignment="1">
      <alignment horizontal="center"/>
    </xf>
    <xf numFmtId="0" fontId="50" fillId="0" borderId="15" xfId="3" applyFont="1" applyBorder="1" applyAlignment="1">
      <alignment horizontal="center"/>
    </xf>
    <xf numFmtId="0" fontId="14" fillId="0" borderId="0" xfId="5" applyFont="1" applyFill="1"/>
    <xf numFmtId="0" fontId="15" fillId="0" borderId="0" xfId="5" applyFont="1" applyFill="1" applyAlignment="1">
      <alignment horizontal="center"/>
    </xf>
    <xf numFmtId="0" fontId="2" fillId="0" borderId="0" xfId="5" applyFill="1"/>
    <xf numFmtId="0" fontId="15" fillId="5" borderId="0" xfId="5" applyFont="1" applyFill="1" applyAlignment="1">
      <alignment horizontal="center"/>
    </xf>
    <xf numFmtId="0" fontId="14" fillId="0" borderId="107" xfId="5" applyFont="1" applyBorder="1" applyAlignment="1">
      <alignment horizontal="center"/>
    </xf>
    <xf numFmtId="0" fontId="2" fillId="0" borderId="108" xfId="5" applyBorder="1"/>
    <xf numFmtId="0" fontId="2" fillId="0" borderId="109" xfId="5" applyBorder="1"/>
    <xf numFmtId="0" fontId="14" fillId="0" borderId="110" xfId="5" applyFont="1" applyBorder="1"/>
    <xf numFmtId="3" fontId="7" fillId="0" borderId="14" xfId="5" applyNumberFormat="1" applyFont="1" applyBorder="1"/>
    <xf numFmtId="3" fontId="7" fillId="3" borderId="14" xfId="5" applyNumberFormat="1" applyFont="1" applyFill="1" applyBorder="1"/>
    <xf numFmtId="3" fontId="15" fillId="5" borderId="14" xfId="5" applyNumberFormat="1" applyFont="1" applyFill="1" applyBorder="1"/>
    <xf numFmtId="3" fontId="7" fillId="0" borderId="27" xfId="5" applyNumberFormat="1" applyFont="1" applyBorder="1"/>
    <xf numFmtId="3" fontId="7" fillId="3" borderId="27" xfId="5" applyNumberFormat="1" applyFont="1" applyFill="1" applyBorder="1"/>
    <xf numFmtId="3" fontId="15" fillId="5" borderId="27" xfId="5" applyNumberFormat="1" applyFont="1" applyFill="1" applyBorder="1"/>
    <xf numFmtId="3" fontId="65" fillId="0" borderId="14" xfId="5" applyNumberFormat="1" applyFont="1" applyBorder="1"/>
    <xf numFmtId="3" fontId="66" fillId="5" borderId="77" xfId="5" applyNumberFormat="1" applyFont="1" applyFill="1" applyBorder="1"/>
    <xf numFmtId="3" fontId="7" fillId="0" borderId="77" xfId="5" applyNumberFormat="1" applyFont="1" applyBorder="1"/>
    <xf numFmtId="3" fontId="27" fillId="5" borderId="77" xfId="5" applyNumberFormat="1" applyFont="1" applyFill="1" applyBorder="1"/>
    <xf numFmtId="3" fontId="7" fillId="0" borderId="77" xfId="5" applyNumberFormat="1" applyFont="1" applyFill="1" applyBorder="1"/>
    <xf numFmtId="0" fontId="2" fillId="0" borderId="111" xfId="5" applyBorder="1" applyAlignment="1">
      <alignment horizontal="right"/>
    </xf>
    <xf numFmtId="0" fontId="2" fillId="0" borderId="112" xfId="5" applyBorder="1"/>
    <xf numFmtId="3" fontId="7" fillId="0" borderId="107" xfId="5" applyNumberFormat="1" applyFont="1" applyBorder="1"/>
    <xf numFmtId="3" fontId="7" fillId="3" borderId="111" xfId="5" applyNumberFormat="1" applyFont="1" applyFill="1" applyBorder="1"/>
    <xf numFmtId="3" fontId="15" fillId="5" borderId="107" xfId="5" applyNumberFormat="1" applyFont="1" applyFill="1" applyBorder="1"/>
    <xf numFmtId="3" fontId="7" fillId="0" borderId="107" xfId="5" applyNumberFormat="1" applyFont="1" applyFill="1" applyBorder="1"/>
    <xf numFmtId="0" fontId="25" fillId="0" borderId="115" xfId="8" applyFont="1" applyBorder="1" applyAlignment="1">
      <alignment horizontal="center"/>
    </xf>
    <xf numFmtId="0" fontId="25" fillId="0" borderId="116" xfId="8" applyFont="1" applyBorder="1" applyAlignment="1"/>
    <xf numFmtId="0" fontId="25" fillId="0" borderId="117" xfId="7" applyFont="1" applyFill="1" applyBorder="1" applyAlignment="1">
      <alignment horizontal="center"/>
    </xf>
    <xf numFmtId="0" fontId="25" fillId="0" borderId="110" xfId="7" applyFont="1" applyFill="1" applyBorder="1" applyAlignment="1">
      <alignment horizontal="center"/>
    </xf>
    <xf numFmtId="0" fontId="25" fillId="0" borderId="118" xfId="7" applyFont="1" applyFill="1" applyBorder="1" applyAlignment="1">
      <alignment horizontal="center"/>
    </xf>
    <xf numFmtId="0" fontId="25" fillId="4" borderId="110" xfId="7" applyFont="1" applyFill="1" applyBorder="1" applyAlignment="1">
      <alignment horizontal="center"/>
    </xf>
    <xf numFmtId="0" fontId="18" fillId="0" borderId="119" xfId="8" applyFont="1" applyBorder="1" applyAlignment="1">
      <alignment horizontal="center"/>
    </xf>
    <xf numFmtId="0" fontId="18" fillId="0" borderId="120" xfId="8" applyFont="1" applyBorder="1" applyAlignment="1"/>
    <xf numFmtId="0" fontId="18" fillId="0" borderId="121" xfId="7" applyFont="1" applyFill="1" applyBorder="1" applyAlignment="1">
      <alignment horizontal="center"/>
    </xf>
    <xf numFmtId="0" fontId="18" fillId="0" borderId="107" xfId="7" applyFont="1" applyFill="1" applyBorder="1" applyAlignment="1">
      <alignment horizontal="center"/>
    </xf>
    <xf numFmtId="0" fontId="18" fillId="0" borderId="122" xfId="7" applyFont="1" applyFill="1" applyBorder="1" applyAlignment="1">
      <alignment horizontal="center"/>
    </xf>
    <xf numFmtId="0" fontId="18" fillId="4" borderId="107" xfId="7" applyFont="1" applyFill="1" applyBorder="1" applyAlignment="1">
      <alignment horizontal="center"/>
    </xf>
    <xf numFmtId="0" fontId="14" fillId="0" borderId="115" xfId="8" applyFont="1" applyBorder="1" applyAlignment="1">
      <alignment horizontal="left"/>
    </xf>
    <xf numFmtId="0" fontId="14" fillId="0" borderId="116" xfId="8" applyFont="1" applyBorder="1" applyAlignment="1"/>
    <xf numFmtId="3" fontId="14" fillId="0" borderId="115" xfId="7" applyNumberFormat="1" applyFont="1" applyBorder="1" applyAlignment="1">
      <alignment horizontal="right"/>
    </xf>
    <xf numFmtId="3" fontId="14" fillId="0" borderId="110" xfId="7" applyNumberFormat="1" applyFont="1" applyBorder="1" applyAlignment="1">
      <alignment horizontal="right"/>
    </xf>
    <xf numFmtId="3" fontId="14" fillId="0" borderId="118" xfId="7" applyNumberFormat="1" applyFont="1" applyFill="1" applyBorder="1"/>
    <xf numFmtId="3" fontId="14" fillId="4" borderId="110" xfId="7" applyNumberFormat="1" applyFont="1" applyFill="1" applyBorder="1" applyAlignment="1">
      <alignment horizontal="right"/>
    </xf>
    <xf numFmtId="0" fontId="14" fillId="0" borderId="123" xfId="8" applyFont="1" applyBorder="1" applyAlignment="1">
      <alignment horizontal="left"/>
    </xf>
    <xf numFmtId="0" fontId="14" fillId="0" borderId="124" xfId="8" applyFont="1" applyBorder="1" applyAlignment="1"/>
    <xf numFmtId="3" fontId="14" fillId="0" borderId="123" xfId="7" applyNumberFormat="1" applyFont="1" applyBorder="1" applyAlignment="1">
      <alignment horizontal="right"/>
    </xf>
    <xf numFmtId="3" fontId="14" fillId="0" borderId="125" xfId="7" applyNumberFormat="1" applyFont="1" applyBorder="1" applyAlignment="1">
      <alignment horizontal="right"/>
    </xf>
    <xf numFmtId="3" fontId="14" fillId="0" borderId="124" xfId="7" applyNumberFormat="1" applyFont="1" applyBorder="1" applyAlignment="1">
      <alignment horizontal="right"/>
    </xf>
    <xf numFmtId="3" fontId="23" fillId="4" borderId="125" xfId="7" applyNumberFormat="1" applyFont="1" applyFill="1" applyBorder="1" applyAlignment="1">
      <alignment horizontal="right"/>
    </xf>
    <xf numFmtId="165" fontId="67" fillId="0" borderId="0" xfId="145" applyNumberFormat="1" applyFont="1" applyFill="1"/>
    <xf numFmtId="165" fontId="68" fillId="0" borderId="0" xfId="145" applyNumberFormat="1" applyFont="1"/>
    <xf numFmtId="49" fontId="68" fillId="0" borderId="0" xfId="145" applyNumberFormat="1" applyFont="1"/>
    <xf numFmtId="165" fontId="67" fillId="0" borderId="0" xfId="145" applyNumberFormat="1" applyFont="1" applyAlignment="1">
      <alignment wrapText="1"/>
    </xf>
    <xf numFmtId="165" fontId="67" fillId="0" borderId="0" xfId="145" applyNumberFormat="1" applyFont="1"/>
    <xf numFmtId="165" fontId="48" fillId="0" borderId="0" xfId="145" applyNumberFormat="1" applyFont="1" applyAlignment="1"/>
    <xf numFmtId="49" fontId="68" fillId="0" borderId="0" xfId="145" applyNumberFormat="1" applyFont="1" applyAlignment="1"/>
    <xf numFmtId="49" fontId="69" fillId="0" borderId="0" xfId="145" applyNumberFormat="1" applyFont="1" applyAlignment="1">
      <alignment horizontal="center"/>
    </xf>
    <xf numFmtId="165" fontId="48" fillId="0" borderId="0" xfId="145" applyNumberFormat="1" applyFont="1" applyAlignment="1">
      <alignment wrapText="1"/>
    </xf>
    <xf numFmtId="165" fontId="70" fillId="0" borderId="0" xfId="145" applyNumberFormat="1" applyFont="1" applyFill="1"/>
    <xf numFmtId="49" fontId="70" fillId="0" borderId="0" xfId="145" applyNumberFormat="1" applyFont="1"/>
    <xf numFmtId="165" fontId="70" fillId="0" borderId="0" xfId="145" applyNumberFormat="1" applyFont="1" applyAlignment="1">
      <alignment wrapText="1"/>
    </xf>
    <xf numFmtId="165" fontId="70" fillId="0" borderId="0" xfId="145" applyNumberFormat="1" applyFont="1"/>
    <xf numFmtId="165" fontId="48" fillId="0" borderId="0" xfId="145" applyNumberFormat="1" applyFont="1" applyBorder="1" applyAlignment="1"/>
    <xf numFmtId="165" fontId="48" fillId="0" borderId="0" xfId="145" applyNumberFormat="1" applyFont="1" applyBorder="1" applyAlignment="1">
      <alignment wrapText="1"/>
    </xf>
    <xf numFmtId="165" fontId="5" fillId="0" borderId="0" xfId="145" applyNumberFormat="1" applyFill="1"/>
    <xf numFmtId="49" fontId="71" fillId="2" borderId="45" xfId="145" applyNumberFormat="1" applyFont="1" applyFill="1" applyBorder="1" applyAlignment="1">
      <alignment horizontal="center" wrapText="1"/>
    </xf>
    <xf numFmtId="165" fontId="71" fillId="2" borderId="46" xfId="145" applyNumberFormat="1" applyFont="1" applyFill="1" applyBorder="1" applyAlignment="1">
      <alignment wrapText="1"/>
    </xf>
    <xf numFmtId="165" fontId="71" fillId="2" borderId="3" xfId="145" applyNumberFormat="1" applyFont="1" applyFill="1" applyBorder="1"/>
    <xf numFmtId="3" fontId="71" fillId="2" borderId="46" xfId="145" applyNumberFormat="1" applyFont="1" applyFill="1" applyBorder="1"/>
    <xf numFmtId="3" fontId="71" fillId="2" borderId="46" xfId="145" applyNumberFormat="1" applyFont="1" applyFill="1" applyBorder="1" applyAlignment="1">
      <alignment horizontal="center"/>
    </xf>
    <xf numFmtId="3" fontId="71" fillId="2" borderId="46" xfId="145" applyNumberFormat="1" applyFont="1" applyFill="1" applyBorder="1" applyAlignment="1">
      <alignment wrapText="1"/>
    </xf>
    <xf numFmtId="165" fontId="5" fillId="3" borderId="3" xfId="145" applyNumberFormat="1" applyFill="1" applyBorder="1"/>
    <xf numFmtId="165" fontId="5" fillId="0" borderId="0" xfId="145" applyNumberFormat="1"/>
    <xf numFmtId="165" fontId="5" fillId="0" borderId="0" xfId="145" applyNumberFormat="1" applyFill="1" applyAlignment="1"/>
    <xf numFmtId="49" fontId="71" fillId="0" borderId="107" xfId="145" applyNumberFormat="1" applyFont="1" applyFill="1" applyBorder="1" applyAlignment="1">
      <alignment wrapText="1"/>
    </xf>
    <xf numFmtId="165" fontId="71" fillId="0" borderId="107" xfId="145" applyNumberFormat="1" applyFont="1" applyFill="1" applyBorder="1" applyAlignment="1">
      <alignment wrapText="1"/>
    </xf>
    <xf numFmtId="165" fontId="71" fillId="0" borderId="107" xfId="145" applyNumberFormat="1" applyFont="1" applyFill="1" applyBorder="1" applyAlignment="1"/>
    <xf numFmtId="3" fontId="71" fillId="0" borderId="107" xfId="145" applyNumberFormat="1" applyFont="1" applyFill="1" applyBorder="1" applyAlignment="1"/>
    <xf numFmtId="3" fontId="71" fillId="0" borderId="107" xfId="145" applyNumberFormat="1" applyFont="1" applyFill="1" applyBorder="1" applyAlignment="1">
      <alignment horizontal="right"/>
    </xf>
    <xf numFmtId="1" fontId="71" fillId="3" borderId="107" xfId="145" applyNumberFormat="1" applyFont="1" applyFill="1" applyBorder="1" applyAlignment="1">
      <alignment horizontal="center"/>
    </xf>
    <xf numFmtId="1" fontId="71" fillId="4" borderId="107" xfId="145" applyNumberFormat="1" applyFont="1" applyFill="1" applyBorder="1" applyAlignment="1">
      <alignment horizontal="center"/>
    </xf>
    <xf numFmtId="1" fontId="71" fillId="31" borderId="107" xfId="145" applyNumberFormat="1" applyFont="1" applyFill="1" applyBorder="1" applyAlignment="1">
      <alignment horizontal="center"/>
    </xf>
    <xf numFmtId="1" fontId="71" fillId="32" borderId="107" xfId="145" applyNumberFormat="1" applyFont="1" applyFill="1" applyBorder="1" applyAlignment="1">
      <alignment horizontal="center"/>
    </xf>
    <xf numFmtId="1" fontId="71" fillId="33" borderId="107" xfId="145" applyNumberFormat="1" applyFont="1" applyFill="1" applyBorder="1" applyAlignment="1">
      <alignment horizontal="center"/>
    </xf>
    <xf numFmtId="3" fontId="71" fillId="4" borderId="107" xfId="145" applyNumberFormat="1" applyFont="1" applyFill="1" applyBorder="1" applyAlignment="1">
      <alignment wrapText="1"/>
    </xf>
    <xf numFmtId="165" fontId="5" fillId="3" borderId="0" xfId="145" applyNumberFormat="1" applyFill="1" applyBorder="1" applyAlignment="1"/>
    <xf numFmtId="165" fontId="72" fillId="0" borderId="0" xfId="145" applyNumberFormat="1" applyFont="1" applyFill="1"/>
    <xf numFmtId="49" fontId="72" fillId="2" borderId="7" xfId="145" applyNumberFormat="1" applyFont="1" applyFill="1" applyBorder="1" applyAlignment="1">
      <alignment horizontal="center" wrapText="1"/>
    </xf>
    <xf numFmtId="165" fontId="72" fillId="2" borderId="14" xfId="145" applyNumberFormat="1" applyFont="1" applyFill="1" applyBorder="1" applyAlignment="1">
      <alignment wrapText="1"/>
    </xf>
    <xf numFmtId="165" fontId="72" fillId="2" borderId="0" xfId="145" applyNumberFormat="1" applyFont="1" applyFill="1" applyBorder="1"/>
    <xf numFmtId="3" fontId="72" fillId="2" borderId="14" xfId="145" applyNumberFormat="1" applyFont="1" applyFill="1" applyBorder="1" applyAlignment="1">
      <alignment wrapText="1"/>
    </xf>
    <xf numFmtId="3" fontId="72" fillId="2" borderId="14" xfId="145" applyNumberFormat="1" applyFont="1" applyFill="1" applyBorder="1" applyAlignment="1">
      <alignment horizontal="center" wrapText="1"/>
    </xf>
    <xf numFmtId="3" fontId="73" fillId="2" borderId="14" xfId="145" applyNumberFormat="1" applyFont="1" applyFill="1" applyBorder="1" applyAlignment="1">
      <alignment horizontal="center" wrapText="1"/>
    </xf>
    <xf numFmtId="3" fontId="10" fillId="2" borderId="14" xfId="145" applyNumberFormat="1" applyFont="1" applyFill="1" applyBorder="1" applyAlignment="1">
      <alignment wrapText="1"/>
    </xf>
    <xf numFmtId="165" fontId="72" fillId="3" borderId="114" xfId="145" applyNumberFormat="1" applyFont="1" applyFill="1" applyBorder="1"/>
    <xf numFmtId="165" fontId="72" fillId="0" borderId="0" xfId="145" applyNumberFormat="1" applyFont="1"/>
    <xf numFmtId="165" fontId="74" fillId="0" borderId="0" xfId="145" applyNumberFormat="1" applyFont="1" applyFill="1" applyAlignment="1">
      <alignment horizontal="center"/>
    </xf>
    <xf numFmtId="165" fontId="74" fillId="0" borderId="0" xfId="145" applyNumberFormat="1" applyFont="1" applyFill="1" applyBorder="1" applyAlignment="1">
      <alignment horizontal="center" textRotation="90" wrapText="1"/>
    </xf>
    <xf numFmtId="49" fontId="74" fillId="0" borderId="0" xfId="145" applyNumberFormat="1" applyFont="1" applyFill="1" applyBorder="1" applyAlignment="1">
      <alignment horizontal="center" wrapText="1"/>
    </xf>
    <xf numFmtId="165" fontId="74" fillId="0" borderId="0" xfId="145" applyNumberFormat="1" applyFont="1" applyFill="1" applyBorder="1" applyAlignment="1">
      <alignment horizontal="center" wrapText="1"/>
    </xf>
    <xf numFmtId="165" fontId="74" fillId="0" borderId="0" xfId="145" applyNumberFormat="1" applyFont="1" applyFill="1" applyBorder="1" applyAlignment="1">
      <alignment horizontal="center"/>
    </xf>
    <xf numFmtId="3" fontId="74" fillId="0" borderId="0" xfId="145" applyNumberFormat="1" applyFont="1" applyFill="1" applyBorder="1" applyAlignment="1">
      <alignment horizontal="center" wrapText="1"/>
    </xf>
    <xf numFmtId="3" fontId="74" fillId="0" borderId="14" xfId="145" applyNumberFormat="1" applyFont="1" applyFill="1" applyBorder="1" applyAlignment="1">
      <alignment horizontal="center" wrapText="1"/>
    </xf>
    <xf numFmtId="165" fontId="69" fillId="5" borderId="108" xfId="145" applyNumberFormat="1" applyFont="1" applyFill="1" applyBorder="1" applyAlignment="1">
      <alignment horizontal="center" textRotation="90" wrapText="1"/>
    </xf>
    <xf numFmtId="49" fontId="71" fillId="5" borderId="109" xfId="145" applyNumberFormat="1" applyFont="1" applyFill="1" applyBorder="1" applyAlignment="1">
      <alignment horizontal="center" wrapText="1"/>
    </xf>
    <xf numFmtId="165" fontId="71" fillId="5" borderId="109" xfId="145" applyNumberFormat="1" applyFont="1" applyFill="1" applyBorder="1" applyAlignment="1">
      <alignment wrapText="1"/>
    </xf>
    <xf numFmtId="165" fontId="71" fillId="5" borderId="109" xfId="145" applyNumberFormat="1" applyFont="1" applyFill="1" applyBorder="1"/>
    <xf numFmtId="3" fontId="71" fillId="5" borderId="109" xfId="145" applyNumberFormat="1" applyFont="1" applyFill="1" applyBorder="1" applyAlignment="1">
      <alignment wrapText="1"/>
    </xf>
    <xf numFmtId="3" fontId="8" fillId="5" borderId="107" xfId="145" applyNumberFormat="1" applyFont="1" applyFill="1" applyBorder="1" applyAlignment="1">
      <alignment wrapText="1"/>
    </xf>
    <xf numFmtId="3" fontId="10" fillId="5" borderId="107" xfId="145" applyNumberFormat="1" applyFont="1" applyFill="1" applyBorder="1" applyAlignment="1">
      <alignment horizontal="center" wrapText="1"/>
    </xf>
    <xf numFmtId="3" fontId="10" fillId="5" borderId="127" xfId="145" applyNumberFormat="1" applyFont="1" applyFill="1" applyBorder="1" applyAlignment="1">
      <alignment wrapText="1"/>
    </xf>
    <xf numFmtId="165" fontId="72" fillId="3" borderId="0" xfId="145" applyNumberFormat="1" applyFont="1" applyFill="1" applyBorder="1"/>
    <xf numFmtId="165" fontId="69" fillId="5" borderId="31" xfId="145" applyNumberFormat="1" applyFont="1" applyFill="1" applyBorder="1" applyAlignment="1">
      <alignment horizontal="center" textRotation="90" wrapText="1"/>
    </xf>
    <xf numFmtId="49" fontId="71" fillId="5" borderId="0" xfId="145" applyNumberFormat="1" applyFont="1" applyFill="1" applyBorder="1" applyAlignment="1">
      <alignment horizontal="center" wrapText="1"/>
    </xf>
    <xf numFmtId="165" fontId="71" fillId="5" borderId="0" xfId="145" applyNumberFormat="1" applyFont="1" applyFill="1" applyBorder="1" applyAlignment="1">
      <alignment wrapText="1"/>
    </xf>
    <xf numFmtId="165" fontId="71" fillId="5" borderId="0" xfId="145" applyNumberFormat="1" applyFont="1" applyFill="1" applyBorder="1"/>
    <xf numFmtId="3" fontId="71" fillId="5" borderId="0" xfId="145" applyNumberFormat="1" applyFont="1" applyFill="1" applyBorder="1" applyAlignment="1">
      <alignment wrapText="1"/>
    </xf>
    <xf numFmtId="3" fontId="10" fillId="5" borderId="7" xfId="145" applyNumberFormat="1" applyFont="1" applyFill="1" applyBorder="1" applyAlignment="1">
      <alignment wrapText="1"/>
    </xf>
    <xf numFmtId="165" fontId="69" fillId="5" borderId="11" xfId="145" applyNumberFormat="1" applyFont="1" applyFill="1" applyBorder="1" applyAlignment="1">
      <alignment horizontal="center" textRotation="90" wrapText="1"/>
    </xf>
    <xf numFmtId="49" fontId="71" fillId="5" borderId="49" xfId="145" applyNumberFormat="1" applyFont="1" applyFill="1" applyBorder="1" applyAlignment="1">
      <alignment horizontal="center" wrapText="1"/>
    </xf>
    <xf numFmtId="165" fontId="71" fillId="5" borderId="49" xfId="145" applyNumberFormat="1" applyFont="1" applyFill="1" applyBorder="1" applyAlignment="1">
      <alignment wrapText="1"/>
    </xf>
    <xf numFmtId="165" fontId="71" fillId="5" borderId="49" xfId="145" applyNumberFormat="1" applyFont="1" applyFill="1" applyBorder="1"/>
    <xf numFmtId="3" fontId="71" fillId="5" borderId="49" xfId="145" applyNumberFormat="1" applyFont="1" applyFill="1" applyBorder="1" applyAlignment="1">
      <alignment wrapText="1"/>
    </xf>
    <xf numFmtId="3" fontId="10" fillId="5" borderId="35" xfId="145" applyNumberFormat="1" applyFont="1" applyFill="1" applyBorder="1" applyAlignment="1">
      <alignment wrapText="1"/>
    </xf>
    <xf numFmtId="165" fontId="72" fillId="0" borderId="0" xfId="145" applyNumberFormat="1" applyFont="1" applyFill="1" applyBorder="1"/>
    <xf numFmtId="165" fontId="71" fillId="0" borderId="0" xfId="145" applyNumberFormat="1" applyFont="1" applyFill="1" applyBorder="1" applyAlignment="1">
      <alignment horizontal="center" wrapText="1"/>
    </xf>
    <xf numFmtId="49" fontId="71" fillId="0" borderId="0" xfId="145" applyNumberFormat="1" applyFont="1" applyFill="1" applyBorder="1" applyAlignment="1">
      <alignment horizontal="center" wrapText="1"/>
    </xf>
    <xf numFmtId="165" fontId="71" fillId="0" borderId="0" xfId="145" applyNumberFormat="1" applyFont="1" applyFill="1" applyBorder="1" applyAlignment="1">
      <alignment wrapText="1"/>
    </xf>
    <xf numFmtId="165" fontId="71" fillId="0" borderId="0" xfId="145" applyNumberFormat="1" applyFont="1" applyFill="1" applyBorder="1"/>
    <xf numFmtId="3" fontId="71" fillId="0" borderId="0" xfId="145" applyNumberFormat="1" applyFont="1" applyFill="1" applyBorder="1" applyAlignment="1">
      <alignment wrapText="1"/>
    </xf>
    <xf numFmtId="49" fontId="5" fillId="0" borderId="128" xfId="145" applyNumberFormat="1" applyFill="1" applyBorder="1"/>
    <xf numFmtId="165" fontId="48" fillId="0" borderId="128" xfId="145" applyNumberFormat="1" applyFont="1" applyFill="1" applyBorder="1" applyAlignment="1">
      <alignment wrapText="1"/>
    </xf>
    <xf numFmtId="165" fontId="5" fillId="0" borderId="128" xfId="145" applyNumberFormat="1" applyFill="1" applyBorder="1"/>
    <xf numFmtId="3" fontId="5" fillId="0" borderId="128" xfId="145" applyNumberFormat="1" applyFill="1" applyBorder="1"/>
    <xf numFmtId="3" fontId="5" fillId="0" borderId="129" xfId="145" applyNumberFormat="1" applyFill="1" applyBorder="1"/>
    <xf numFmtId="3" fontId="5" fillId="0" borderId="130" xfId="145" applyNumberFormat="1" applyFill="1" applyBorder="1"/>
    <xf numFmtId="49" fontId="5" fillId="0" borderId="107" xfId="145" applyNumberFormat="1" applyFill="1" applyBorder="1"/>
    <xf numFmtId="165" fontId="48" fillId="0" borderId="107" xfId="145" applyNumberFormat="1" applyFont="1" applyFill="1" applyBorder="1" applyAlignment="1">
      <alignment wrapText="1"/>
    </xf>
    <xf numFmtId="165" fontId="5" fillId="0" borderId="107" xfId="145" applyNumberFormat="1" applyFill="1" applyBorder="1" applyAlignment="1">
      <alignment wrapText="1"/>
    </xf>
    <xf numFmtId="3" fontId="5" fillId="0" borderId="107" xfId="145" applyNumberFormat="1" applyFill="1" applyBorder="1"/>
    <xf numFmtId="3" fontId="5" fillId="0" borderId="111" xfId="145" applyNumberFormat="1" applyFill="1" applyBorder="1"/>
    <xf numFmtId="3" fontId="5" fillId="0" borderId="122" xfId="145" applyNumberFormat="1" applyFill="1" applyBorder="1"/>
    <xf numFmtId="3" fontId="5" fillId="0" borderId="113" xfId="145" applyNumberFormat="1" applyFill="1" applyBorder="1"/>
    <xf numFmtId="165" fontId="10" fillId="0" borderId="0" xfId="145" applyNumberFormat="1" applyFont="1" applyFill="1"/>
    <xf numFmtId="49" fontId="10" fillId="0" borderId="131" xfId="145" applyNumberFormat="1" applyFont="1" applyFill="1" applyBorder="1"/>
    <xf numFmtId="165" fontId="9" fillId="0" borderId="131" xfId="145" applyNumberFormat="1" applyFont="1" applyFill="1" applyBorder="1" applyAlignment="1">
      <alignment wrapText="1"/>
    </xf>
    <xf numFmtId="165" fontId="10" fillId="0" borderId="132" xfId="145" applyNumberFormat="1" applyFont="1" applyFill="1" applyBorder="1"/>
    <xf numFmtId="3" fontId="10" fillId="0" borderId="133" xfId="145" applyNumberFormat="1" applyFont="1" applyFill="1" applyBorder="1"/>
    <xf numFmtId="3" fontId="75" fillId="0" borderId="133" xfId="145" applyNumberFormat="1" applyFont="1" applyFill="1" applyBorder="1"/>
    <xf numFmtId="3" fontId="10" fillId="0" borderId="134" xfId="145" applyNumberFormat="1" applyFont="1" applyFill="1" applyBorder="1"/>
    <xf numFmtId="165" fontId="5" fillId="34" borderId="5" xfId="145" applyNumberFormat="1" applyFill="1" applyBorder="1"/>
    <xf numFmtId="49" fontId="5" fillId="34" borderId="14" xfId="145" applyNumberFormat="1" applyFill="1" applyBorder="1"/>
    <xf numFmtId="165" fontId="48" fillId="34" borderId="14" xfId="145" applyNumberFormat="1" applyFont="1" applyFill="1" applyBorder="1" applyAlignment="1">
      <alignment wrapText="1"/>
    </xf>
    <xf numFmtId="165" fontId="5" fillId="34" borderId="14" xfId="145" applyNumberFormat="1" applyFill="1" applyBorder="1"/>
    <xf numFmtId="3" fontId="5" fillId="34" borderId="14" xfId="145" applyNumberFormat="1" applyFill="1" applyBorder="1"/>
    <xf numFmtId="3" fontId="5" fillId="34" borderId="31" xfId="145" applyNumberFormat="1" applyFill="1" applyBorder="1"/>
    <xf numFmtId="3" fontId="5" fillId="34" borderId="15" xfId="145" applyNumberFormat="1" applyFill="1" applyBorder="1"/>
    <xf numFmtId="165" fontId="5" fillId="34" borderId="0" xfId="145" applyNumberFormat="1" applyFill="1"/>
    <xf numFmtId="165" fontId="5" fillId="0" borderId="128" xfId="145" applyNumberFormat="1" applyFill="1" applyBorder="1" applyAlignment="1">
      <alignment wrapText="1"/>
    </xf>
    <xf numFmtId="3" fontId="5" fillId="0" borderId="108" xfId="145" applyNumberFormat="1" applyFill="1" applyBorder="1"/>
    <xf numFmtId="49" fontId="5" fillId="0" borderId="110" xfId="145" applyNumberFormat="1" applyFill="1" applyBorder="1"/>
    <xf numFmtId="0" fontId="5" fillId="0" borderId="107" xfId="145" applyFill="1" applyBorder="1" applyAlignment="1">
      <alignment horizontal="left" vertical="center"/>
    </xf>
    <xf numFmtId="165" fontId="48" fillId="0" borderId="110" xfId="145" applyNumberFormat="1" applyFont="1" applyFill="1" applyBorder="1" applyAlignment="1">
      <alignment wrapText="1"/>
    </xf>
    <xf numFmtId="165" fontId="5" fillId="0" borderId="108" xfId="145" applyNumberFormat="1" applyFill="1" applyBorder="1" applyAlignment="1">
      <alignment wrapText="1"/>
    </xf>
    <xf numFmtId="3" fontId="5" fillId="0" borderId="107" xfId="145" applyNumberFormat="1" applyFill="1" applyBorder="1" applyAlignment="1">
      <alignment vertical="center"/>
    </xf>
    <xf numFmtId="3" fontId="5" fillId="0" borderId="118" xfId="145" applyNumberFormat="1" applyFill="1" applyBorder="1"/>
    <xf numFmtId="49" fontId="5" fillId="0" borderId="46" xfId="145" applyNumberFormat="1" applyFill="1" applyBorder="1"/>
    <xf numFmtId="165" fontId="48" fillId="0" borderId="46" xfId="145" applyNumberFormat="1" applyFont="1" applyFill="1" applyBorder="1" applyAlignment="1">
      <alignment wrapText="1"/>
    </xf>
    <xf numFmtId="3" fontId="5" fillId="35" borderId="107" xfId="145" applyNumberFormat="1" applyFill="1" applyBorder="1"/>
    <xf numFmtId="165" fontId="2" fillId="0" borderId="0" xfId="145" applyNumberFormat="1" applyFont="1" applyFill="1"/>
    <xf numFmtId="49" fontId="2" fillId="0" borderId="36" xfId="145" applyNumberFormat="1" applyFont="1" applyFill="1" applyBorder="1"/>
    <xf numFmtId="165" fontId="48" fillId="0" borderId="36" xfId="145" applyNumberFormat="1" applyFont="1" applyFill="1" applyBorder="1" applyAlignment="1">
      <alignment wrapText="1"/>
    </xf>
    <xf numFmtId="3" fontId="2" fillId="0" borderId="36" xfId="145" applyNumberFormat="1" applyFont="1" applyFill="1" applyBorder="1"/>
    <xf numFmtId="3" fontId="2" fillId="35" borderId="36" xfId="145" applyNumberFormat="1" applyFont="1" applyFill="1" applyBorder="1"/>
    <xf numFmtId="3" fontId="2" fillId="0" borderId="11" xfId="145" applyNumberFormat="1" applyFont="1" applyFill="1" applyBorder="1"/>
    <xf numFmtId="3" fontId="2" fillId="0" borderId="37" xfId="145" applyNumberFormat="1" applyFont="1" applyFill="1" applyBorder="1"/>
    <xf numFmtId="165" fontId="2" fillId="0" borderId="0" xfId="145" applyNumberFormat="1" applyFont="1"/>
    <xf numFmtId="165" fontId="5" fillId="34" borderId="134" xfId="145" applyNumberFormat="1" applyFill="1" applyBorder="1"/>
    <xf numFmtId="49" fontId="5" fillId="34" borderId="54" xfId="145" applyNumberFormat="1" applyFill="1" applyBorder="1"/>
    <xf numFmtId="165" fontId="48" fillId="34" borderId="54" xfId="145" applyNumberFormat="1" applyFont="1" applyFill="1" applyBorder="1" applyAlignment="1">
      <alignment wrapText="1"/>
    </xf>
    <xf numFmtId="165" fontId="5" fillId="34" borderId="54" xfId="145" applyNumberFormat="1" applyFill="1" applyBorder="1"/>
    <xf numFmtId="3" fontId="5" fillId="34" borderId="54" xfId="145" applyNumberFormat="1" applyFill="1" applyBorder="1"/>
    <xf numFmtId="3" fontId="5" fillId="34" borderId="135" xfId="145" applyNumberFormat="1" applyFill="1" applyBorder="1"/>
    <xf numFmtId="3" fontId="5" fillId="34" borderId="55" xfId="145" applyNumberFormat="1" applyFill="1" applyBorder="1"/>
    <xf numFmtId="3" fontId="5" fillId="0" borderId="128" xfId="145" applyNumberFormat="1" applyFill="1" applyBorder="1" applyAlignment="1">
      <alignment wrapText="1"/>
    </xf>
    <xf numFmtId="3" fontId="5" fillId="0" borderId="107" xfId="145" applyNumberFormat="1" applyFill="1" applyBorder="1" applyAlignment="1">
      <alignment wrapText="1"/>
    </xf>
    <xf numFmtId="49" fontId="2" fillId="0" borderId="14" xfId="145" applyNumberFormat="1" applyFont="1" applyFill="1" applyBorder="1"/>
    <xf numFmtId="165" fontId="48" fillId="0" borderId="14" xfId="145" applyNumberFormat="1" applyFont="1" applyFill="1" applyBorder="1" applyAlignment="1">
      <alignment wrapText="1"/>
    </xf>
    <xf numFmtId="3" fontId="2" fillId="0" borderId="131" xfId="145" applyNumberFormat="1" applyFont="1" applyFill="1" applyBorder="1"/>
    <xf numFmtId="3" fontId="2" fillId="0" borderId="7" xfId="145" applyNumberFormat="1" applyFont="1" applyFill="1" applyBorder="1"/>
    <xf numFmtId="3" fontId="2" fillId="0" borderId="14" xfId="145" applyNumberFormat="1" applyFont="1" applyFill="1" applyBorder="1"/>
    <xf numFmtId="3" fontId="2" fillId="0" borderId="31" xfId="145" applyNumberFormat="1" applyFont="1" applyFill="1" applyBorder="1"/>
    <xf numFmtId="3" fontId="2" fillId="0" borderId="0" xfId="145" applyNumberFormat="1" applyFont="1" applyFill="1" applyBorder="1"/>
    <xf numFmtId="3" fontId="2" fillId="0" borderId="15" xfId="145" applyNumberFormat="1" applyFont="1" applyFill="1" applyBorder="1"/>
    <xf numFmtId="165" fontId="75" fillId="0" borderId="0" xfId="145" applyNumberFormat="1" applyFont="1" applyFill="1"/>
    <xf numFmtId="49" fontId="75" fillId="0" borderId="131" xfId="145" applyNumberFormat="1" applyFont="1" applyFill="1" applyBorder="1"/>
    <xf numFmtId="165" fontId="25" fillId="0" borderId="131" xfId="145" applyNumberFormat="1" applyFont="1" applyFill="1" applyBorder="1" applyAlignment="1">
      <alignment wrapText="1"/>
    </xf>
    <xf numFmtId="165" fontId="75" fillId="0" borderId="136" xfId="145" applyNumberFormat="1" applyFont="1" applyFill="1" applyBorder="1"/>
    <xf numFmtId="165" fontId="48" fillId="34" borderId="54" xfId="145" applyNumberFormat="1" applyFont="1" applyFill="1" applyBorder="1"/>
    <xf numFmtId="165" fontId="5" fillId="0" borderId="36" xfId="145" applyNumberFormat="1" applyFill="1" applyBorder="1"/>
    <xf numFmtId="3" fontId="5" fillId="0" borderId="36" xfId="145" applyNumberFormat="1" applyFill="1" applyBorder="1"/>
    <xf numFmtId="3" fontId="5" fillId="0" borderId="11" xfId="145" applyNumberFormat="1" applyFill="1" applyBorder="1"/>
    <xf numFmtId="3" fontId="5" fillId="0" borderId="37" xfId="145" applyNumberFormat="1" applyFill="1" applyBorder="1"/>
    <xf numFmtId="165" fontId="5" fillId="0" borderId="107" xfId="145" applyNumberFormat="1" applyFill="1" applyBorder="1"/>
    <xf numFmtId="3" fontId="48" fillId="0" borderId="36" xfId="145" applyNumberFormat="1" applyFont="1" applyFill="1" applyBorder="1" applyAlignment="1">
      <alignment wrapText="1"/>
    </xf>
    <xf numFmtId="49" fontId="5" fillId="0" borderId="36" xfId="145" applyNumberFormat="1" applyFill="1" applyBorder="1"/>
    <xf numFmtId="0" fontId="77" fillId="0" borderId="112" xfId="145" applyFont="1" applyBorder="1" applyAlignment="1">
      <alignment vertical="center"/>
    </xf>
    <xf numFmtId="3" fontId="5" fillId="0" borderId="125" xfId="145" applyNumberFormat="1" applyFill="1" applyBorder="1" applyAlignment="1">
      <alignment vertical="center"/>
    </xf>
    <xf numFmtId="3" fontId="5" fillId="0" borderId="2" xfId="145" applyNumberFormat="1" applyFill="1" applyBorder="1"/>
    <xf numFmtId="165" fontId="10" fillId="0" borderId="131" xfId="145" applyNumberFormat="1" applyFont="1" applyFill="1" applyBorder="1" applyAlignment="1">
      <alignment wrapText="1"/>
    </xf>
    <xf numFmtId="165" fontId="5" fillId="34" borderId="14" xfId="145" applyNumberFormat="1" applyFill="1" applyBorder="1" applyAlignment="1">
      <alignment wrapText="1"/>
    </xf>
    <xf numFmtId="165" fontId="10" fillId="0" borderId="137" xfId="145" applyNumberFormat="1" applyFont="1" applyFill="1" applyBorder="1"/>
    <xf numFmtId="49" fontId="10" fillId="0" borderId="138" xfId="145" applyNumberFormat="1" applyFont="1" applyFill="1" applyBorder="1"/>
    <xf numFmtId="165" fontId="10" fillId="0" borderId="125" xfId="145" applyNumberFormat="1" applyFont="1" applyFill="1" applyBorder="1" applyAlignment="1">
      <alignment wrapText="1"/>
    </xf>
    <xf numFmtId="165" fontId="10" fillId="0" borderId="136" xfId="145" applyNumberFormat="1" applyFont="1" applyFill="1" applyBorder="1"/>
    <xf numFmtId="3" fontId="10" fillId="0" borderId="139" xfId="145" applyNumberFormat="1" applyFont="1" applyFill="1" applyBorder="1"/>
    <xf numFmtId="165" fontId="10" fillId="0" borderId="0" xfId="145" applyNumberFormat="1" applyFont="1" applyFill="1" applyBorder="1"/>
    <xf numFmtId="49" fontId="10" fillId="0" borderId="0" xfId="145" applyNumberFormat="1" applyFont="1" applyFill="1" applyBorder="1"/>
    <xf numFmtId="165" fontId="10" fillId="0" borderId="0" xfId="145" applyNumberFormat="1" applyFont="1" applyFill="1" applyBorder="1" applyAlignment="1">
      <alignment wrapText="1"/>
    </xf>
    <xf numFmtId="3" fontId="10" fillId="0" borderId="0" xfId="145" applyNumberFormat="1" applyFont="1" applyFill="1" applyBorder="1"/>
    <xf numFmtId="165" fontId="5" fillId="0" borderId="0" xfId="145" applyNumberFormat="1" applyFill="1" applyAlignment="1">
      <alignment wrapText="1"/>
    </xf>
    <xf numFmtId="3" fontId="5" fillId="0" borderId="0" xfId="145" applyNumberFormat="1" applyFill="1"/>
    <xf numFmtId="165" fontId="10" fillId="0" borderId="0" xfId="145" applyNumberFormat="1" applyFont="1"/>
    <xf numFmtId="49" fontId="5" fillId="0" borderId="0" xfId="145" applyNumberFormat="1"/>
    <xf numFmtId="165" fontId="5" fillId="0" borderId="0" xfId="145" applyNumberFormat="1" applyAlignment="1">
      <alignment wrapText="1"/>
    </xf>
    <xf numFmtId="3" fontId="5" fillId="0" borderId="0" xfId="145" applyNumberFormat="1"/>
    <xf numFmtId="3" fontId="5" fillId="0" borderId="0" xfId="145" applyNumberFormat="1" applyAlignment="1">
      <alignment wrapText="1"/>
    </xf>
    <xf numFmtId="165" fontId="72" fillId="2" borderId="46" xfId="145" applyNumberFormat="1" applyFont="1" applyFill="1" applyBorder="1"/>
    <xf numFmtId="3" fontId="72" fillId="2" borderId="2" xfId="145" applyNumberFormat="1" applyFont="1" applyFill="1" applyBorder="1" applyAlignment="1">
      <alignment horizontal="center"/>
    </xf>
    <xf numFmtId="3" fontId="72" fillId="2" borderId="100" xfId="145" applyNumberFormat="1" applyFont="1" applyFill="1" applyBorder="1" applyAlignment="1">
      <alignment horizontal="center"/>
    </xf>
    <xf numFmtId="3" fontId="72" fillId="2" borderId="45" xfId="145" applyNumberFormat="1" applyFont="1" applyFill="1" applyBorder="1" applyAlignment="1">
      <alignment horizontal="center"/>
    </xf>
    <xf numFmtId="3" fontId="72" fillId="2" borderId="46" xfId="145" applyNumberFormat="1" applyFont="1" applyFill="1" applyBorder="1" applyAlignment="1">
      <alignment horizontal="center"/>
    </xf>
    <xf numFmtId="3" fontId="72" fillId="36" borderId="2" xfId="145" applyNumberFormat="1" applyFont="1" applyFill="1" applyBorder="1" applyAlignment="1">
      <alignment horizontal="center"/>
    </xf>
    <xf numFmtId="165" fontId="6" fillId="0" borderId="0" xfId="145" applyNumberFormat="1" applyFont="1"/>
    <xf numFmtId="165" fontId="72" fillId="2" borderId="125" xfId="145" applyNumberFormat="1" applyFont="1" applyFill="1" applyBorder="1"/>
    <xf numFmtId="3" fontId="72" fillId="2" borderId="136" xfId="145" applyNumberFormat="1" applyFont="1" applyFill="1" applyBorder="1" applyAlignment="1">
      <alignment horizontal="center" wrapText="1"/>
    </xf>
    <xf numFmtId="3" fontId="72" fillId="2" borderId="139" xfId="145" applyNumberFormat="1" applyFont="1" applyFill="1" applyBorder="1" applyAlignment="1">
      <alignment horizontal="center" wrapText="1"/>
    </xf>
    <xf numFmtId="3" fontId="72" fillId="2" borderId="138" xfId="145" applyNumberFormat="1" applyFont="1" applyFill="1" applyBorder="1" applyAlignment="1">
      <alignment horizontal="center" wrapText="1"/>
    </xf>
    <xf numFmtId="3" fontId="72" fillId="2" borderId="125" xfId="145" applyNumberFormat="1" applyFont="1" applyFill="1" applyBorder="1" applyAlignment="1">
      <alignment horizontal="center" wrapText="1"/>
    </xf>
    <xf numFmtId="3" fontId="72" fillId="36" borderId="136" xfId="145" applyNumberFormat="1" applyFont="1" applyFill="1" applyBorder="1" applyAlignment="1">
      <alignment horizontal="center" wrapText="1"/>
    </xf>
    <xf numFmtId="165" fontId="5" fillId="0" borderId="46" xfId="145" applyNumberFormat="1" applyFill="1" applyBorder="1" applyAlignment="1">
      <alignment wrapText="1"/>
    </xf>
    <xf numFmtId="3" fontId="5" fillId="0" borderId="129" xfId="145" applyNumberFormat="1" applyBorder="1"/>
    <xf numFmtId="3" fontId="5" fillId="0" borderId="141" xfId="145" applyNumberFormat="1" applyBorder="1"/>
    <xf numFmtId="3" fontId="5" fillId="0" borderId="73" xfId="145" applyNumberFormat="1" applyBorder="1"/>
    <xf numFmtId="3" fontId="5" fillId="7" borderId="128" xfId="145" applyNumberFormat="1" applyFill="1" applyBorder="1"/>
    <xf numFmtId="3" fontId="5" fillId="7" borderId="129" xfId="145" applyNumberFormat="1" applyFill="1" applyBorder="1"/>
    <xf numFmtId="3" fontId="5" fillId="0" borderId="130" xfId="145" applyNumberFormat="1" applyBorder="1"/>
    <xf numFmtId="3" fontId="5" fillId="0" borderId="11" xfId="145" applyNumberFormat="1" applyBorder="1"/>
    <xf numFmtId="3" fontId="5" fillId="0" borderId="102" xfId="145" applyNumberFormat="1" applyBorder="1"/>
    <xf numFmtId="3" fontId="5" fillId="0" borderId="49" xfId="145" applyNumberFormat="1" applyBorder="1"/>
    <xf numFmtId="3" fontId="5" fillId="0" borderId="36" xfId="145" applyNumberFormat="1" applyBorder="1"/>
    <xf numFmtId="3" fontId="5" fillId="0" borderId="37" xfId="145" applyNumberFormat="1" applyBorder="1"/>
    <xf numFmtId="3" fontId="5" fillId="7" borderId="11" xfId="145" applyNumberFormat="1" applyFill="1" applyBorder="1"/>
    <xf numFmtId="3" fontId="5" fillId="7" borderId="102" xfId="145" applyNumberFormat="1" applyFill="1" applyBorder="1"/>
    <xf numFmtId="3" fontId="5" fillId="7" borderId="49" xfId="145" applyNumberFormat="1" applyFill="1" applyBorder="1"/>
    <xf numFmtId="3" fontId="76" fillId="7" borderId="11" xfId="145" applyNumberFormat="1" applyFont="1" applyFill="1" applyBorder="1"/>
    <xf numFmtId="3" fontId="76" fillId="7" borderId="102" xfId="145" applyNumberFormat="1" applyFont="1" applyFill="1" applyBorder="1"/>
    <xf numFmtId="3" fontId="76" fillId="7" borderId="49" xfId="145" applyNumberFormat="1" applyFont="1" applyFill="1" applyBorder="1"/>
    <xf numFmtId="3" fontId="76" fillId="0" borderId="36" xfId="145" applyNumberFormat="1" applyFont="1" applyBorder="1"/>
    <xf numFmtId="165" fontId="5" fillId="7" borderId="107" xfId="145" applyNumberFormat="1" applyFill="1" applyBorder="1" applyAlignment="1">
      <alignment wrapText="1"/>
    </xf>
    <xf numFmtId="165" fontId="5" fillId="7" borderId="36" xfId="145" applyNumberFormat="1" applyFill="1" applyBorder="1" applyAlignment="1">
      <alignment wrapText="1"/>
    </xf>
    <xf numFmtId="165" fontId="5" fillId="37" borderId="36" xfId="145" applyNumberFormat="1" applyFill="1" applyBorder="1" applyAlignment="1">
      <alignment wrapText="1"/>
    </xf>
    <xf numFmtId="3" fontId="10" fillId="37" borderId="111" xfId="145" applyNumberFormat="1" applyFont="1" applyFill="1" applyBorder="1"/>
    <xf numFmtId="3" fontId="10" fillId="37" borderId="142" xfId="145" applyNumberFormat="1" applyFont="1" applyFill="1" applyBorder="1"/>
    <xf numFmtId="3" fontId="10" fillId="37" borderId="113" xfId="145" applyNumberFormat="1" applyFont="1" applyFill="1" applyBorder="1"/>
    <xf numFmtId="3" fontId="10" fillId="37" borderId="107" xfId="145" applyNumberFormat="1" applyFont="1" applyFill="1" applyBorder="1"/>
    <xf numFmtId="3" fontId="5" fillId="37" borderId="37" xfId="145" applyNumberFormat="1" applyFill="1" applyBorder="1"/>
    <xf numFmtId="165" fontId="5" fillId="0" borderId="36" xfId="145" applyNumberFormat="1" applyFill="1" applyBorder="1" applyAlignment="1">
      <alignment wrapText="1"/>
    </xf>
    <xf numFmtId="3" fontId="5" fillId="0" borderId="142" xfId="145" applyNumberFormat="1" applyFont="1" applyBorder="1"/>
    <xf numFmtId="3" fontId="5" fillId="0" borderId="35" xfId="145" applyNumberFormat="1" applyBorder="1"/>
    <xf numFmtId="3" fontId="5" fillId="0" borderId="31" xfId="145" applyNumberFormat="1" applyBorder="1"/>
    <xf numFmtId="3" fontId="5" fillId="0" borderId="143" xfId="145" applyNumberFormat="1" applyFont="1" applyBorder="1"/>
    <xf numFmtId="3" fontId="5" fillId="0" borderId="7" xfId="145" applyNumberFormat="1" applyBorder="1"/>
    <xf numFmtId="3" fontId="5" fillId="0" borderId="14" xfId="145" applyNumberFormat="1" applyBorder="1"/>
    <xf numFmtId="165" fontId="5" fillId="0" borderId="4" xfId="145" applyNumberFormat="1" applyBorder="1"/>
    <xf numFmtId="3" fontId="5" fillId="0" borderId="113" xfId="145" applyNumberFormat="1" applyBorder="1"/>
    <xf numFmtId="3" fontId="5" fillId="0" borderId="107" xfId="145" applyNumberFormat="1" applyBorder="1"/>
    <xf numFmtId="3" fontId="5" fillId="0" borderId="122" xfId="145" applyNumberFormat="1" applyBorder="1"/>
    <xf numFmtId="3" fontId="5" fillId="7" borderId="111" xfId="145" applyNumberFormat="1" applyFill="1" applyBorder="1"/>
    <xf numFmtId="165" fontId="5" fillId="37" borderId="107" xfId="145" applyNumberFormat="1" applyFill="1" applyBorder="1" applyAlignment="1">
      <alignment wrapText="1"/>
    </xf>
    <xf numFmtId="3" fontId="5" fillId="37" borderId="122" xfId="145" applyNumberFormat="1" applyFill="1" applyBorder="1"/>
    <xf numFmtId="3" fontId="5" fillId="0" borderId="102" xfId="145" applyNumberFormat="1" applyFont="1" applyBorder="1"/>
    <xf numFmtId="3" fontId="5" fillId="0" borderId="111" xfId="145" applyNumberFormat="1" applyBorder="1"/>
    <xf numFmtId="3" fontId="5" fillId="0" borderId="142" xfId="145" applyNumberFormat="1" applyBorder="1" applyAlignment="1">
      <alignment vertical="center"/>
    </xf>
    <xf numFmtId="165" fontId="5" fillId="0" borderId="14" xfId="145" applyNumberFormat="1" applyFill="1" applyBorder="1" applyAlignment="1">
      <alignment wrapText="1"/>
    </xf>
    <xf numFmtId="3" fontId="10" fillId="0" borderId="31" xfId="145" applyNumberFormat="1" applyFont="1" applyBorder="1"/>
    <xf numFmtId="3" fontId="10" fillId="0" borderId="101" xfId="145" applyNumberFormat="1" applyFont="1" applyBorder="1"/>
    <xf numFmtId="3" fontId="10" fillId="0" borderId="7" xfId="145" applyNumberFormat="1" applyFont="1" applyBorder="1"/>
    <xf numFmtId="3" fontId="10" fillId="0" borderId="14" xfId="145" applyNumberFormat="1" applyFont="1" applyBorder="1"/>
    <xf numFmtId="3" fontId="10" fillId="0" borderId="0" xfId="145" applyNumberFormat="1" applyFont="1" applyBorder="1"/>
    <xf numFmtId="3" fontId="5" fillId="0" borderId="15" xfId="145" applyNumberFormat="1" applyBorder="1"/>
    <xf numFmtId="165" fontId="67" fillId="6" borderId="144" xfId="145" applyNumberFormat="1" applyFont="1" applyFill="1" applyBorder="1"/>
    <xf numFmtId="165" fontId="67" fillId="6" borderId="54" xfId="145" applyNumberFormat="1" applyFont="1" applyFill="1" applyBorder="1"/>
    <xf numFmtId="3" fontId="67" fillId="6" borderId="135" xfId="145" applyNumberFormat="1" applyFont="1" applyFill="1" applyBorder="1"/>
    <xf numFmtId="3" fontId="67" fillId="6" borderId="133" xfId="145" applyNumberFormat="1" applyFont="1" applyFill="1" applyBorder="1"/>
    <xf numFmtId="3" fontId="67" fillId="6" borderId="145" xfId="145" applyNumberFormat="1" applyFont="1" applyFill="1" applyBorder="1"/>
    <xf numFmtId="3" fontId="67" fillId="6" borderId="54" xfId="145" applyNumberFormat="1" applyFont="1" applyFill="1" applyBorder="1"/>
    <xf numFmtId="3" fontId="67" fillId="6" borderId="55" xfId="145" applyNumberFormat="1" applyFont="1" applyFill="1" applyBorder="1"/>
    <xf numFmtId="3" fontId="72" fillId="2" borderId="66" xfId="145" applyNumberFormat="1" applyFont="1" applyFill="1" applyBorder="1" applyAlignment="1">
      <alignment horizontal="center"/>
    </xf>
    <xf numFmtId="3" fontId="72" fillId="2" borderId="140" xfId="145" applyNumberFormat="1" applyFont="1" applyFill="1" applyBorder="1" applyAlignment="1">
      <alignment horizontal="center" wrapText="1"/>
    </xf>
    <xf numFmtId="3" fontId="5" fillId="0" borderId="128" xfId="145" applyNumberFormat="1" applyBorder="1"/>
    <xf numFmtId="3" fontId="5" fillId="7" borderId="130" xfId="145" applyNumberFormat="1" applyFill="1" applyBorder="1"/>
    <xf numFmtId="3" fontId="5" fillId="0" borderId="107" xfId="145" applyNumberFormat="1" applyBorder="1" applyAlignment="1">
      <alignment vertical="center"/>
    </xf>
    <xf numFmtId="3" fontId="10" fillId="37" borderId="49" xfId="145" applyNumberFormat="1" applyFont="1" applyFill="1" applyBorder="1"/>
    <xf numFmtId="3" fontId="10" fillId="37" borderId="37" xfId="145" applyNumberFormat="1" applyFont="1" applyFill="1" applyBorder="1"/>
    <xf numFmtId="165" fontId="5" fillId="0" borderId="12" xfId="145" applyNumberFormat="1" applyBorder="1"/>
    <xf numFmtId="3" fontId="10" fillId="0" borderId="107" xfId="145" applyNumberFormat="1" applyFont="1" applyBorder="1"/>
    <xf numFmtId="3" fontId="10" fillId="0" borderId="110" xfId="145" applyNumberFormat="1" applyFont="1" applyBorder="1"/>
    <xf numFmtId="165" fontId="5" fillId="0" borderId="5" xfId="145" applyNumberFormat="1" applyBorder="1"/>
    <xf numFmtId="3" fontId="5" fillId="0" borderId="110" xfId="145" applyNumberFormat="1" applyBorder="1"/>
    <xf numFmtId="3" fontId="5" fillId="0" borderId="0" xfId="145" applyNumberFormat="1" applyBorder="1"/>
    <xf numFmtId="165" fontId="78" fillId="38" borderId="107" xfId="145" applyNumberFormat="1" applyFont="1" applyFill="1" applyBorder="1"/>
    <xf numFmtId="165" fontId="79" fillId="38" borderId="107" xfId="145" applyNumberFormat="1" applyFont="1" applyFill="1" applyBorder="1"/>
    <xf numFmtId="3" fontId="78" fillId="38" borderId="107" xfId="145" applyNumberFormat="1" applyFont="1" applyFill="1" applyBorder="1"/>
    <xf numFmtId="0" fontId="52" fillId="0" borderId="46" xfId="2" applyFont="1" applyFill="1" applyBorder="1"/>
    <xf numFmtId="0" fontId="52" fillId="6" borderId="66" xfId="2" applyFont="1" applyFill="1" applyBorder="1"/>
    <xf numFmtId="0" fontId="52" fillId="0" borderId="14" xfId="2" applyFont="1" applyFill="1" applyBorder="1"/>
    <xf numFmtId="0" fontId="52" fillId="6" borderId="15" xfId="2" applyFont="1" applyFill="1" applyBorder="1"/>
    <xf numFmtId="0" fontId="53" fillId="0" borderId="7" xfId="2" applyFont="1" applyBorder="1" applyAlignment="1">
      <alignment horizontal="center"/>
    </xf>
    <xf numFmtId="0" fontId="53" fillId="0" borderId="14" xfId="2" applyFont="1" applyFill="1" applyBorder="1" applyAlignment="1">
      <alignment horizontal="center"/>
    </xf>
    <xf numFmtId="0" fontId="53" fillId="6" borderId="15" xfId="2" applyFont="1" applyFill="1" applyBorder="1" applyAlignment="1">
      <alignment horizontal="center"/>
    </xf>
    <xf numFmtId="0" fontId="80" fillId="0" borderId="35" xfId="3" applyFont="1" applyBorder="1" applyAlignment="1">
      <alignment horizontal="center"/>
    </xf>
    <xf numFmtId="0" fontId="53" fillId="0" borderId="36" xfId="2" applyFont="1" applyFill="1" applyBorder="1" applyAlignment="1">
      <alignment horizontal="center"/>
    </xf>
    <xf numFmtId="0" fontId="53" fillId="6" borderId="37" xfId="2" applyFont="1" applyFill="1" applyBorder="1" applyAlignment="1">
      <alignment horizontal="center"/>
    </xf>
    <xf numFmtId="0" fontId="52" fillId="0" borderId="36" xfId="2" applyFont="1" applyFill="1" applyBorder="1"/>
    <xf numFmtId="0" fontId="52" fillId="6" borderId="37" xfId="2" applyFont="1" applyFill="1" applyBorder="1"/>
    <xf numFmtId="3" fontId="53" fillId="6" borderId="21" xfId="2" applyNumberFormat="1" applyFont="1" applyFill="1" applyBorder="1"/>
    <xf numFmtId="3" fontId="53" fillId="6" borderId="9" xfId="2" applyNumberFormat="1" applyFont="1" applyFill="1" applyBorder="1"/>
    <xf numFmtId="3" fontId="55" fillId="6" borderId="30" xfId="2" applyNumberFormat="1" applyFont="1" applyFill="1" applyBorder="1"/>
    <xf numFmtId="3" fontId="55" fillId="0" borderId="76" xfId="2" applyNumberFormat="1" applyFont="1" applyBorder="1"/>
    <xf numFmtId="3" fontId="55" fillId="0" borderId="77" xfId="2" applyNumberFormat="1" applyFont="1" applyBorder="1"/>
    <xf numFmtId="3" fontId="55" fillId="6" borderId="15" xfId="2" applyNumberFormat="1" applyFont="1" applyFill="1" applyBorder="1"/>
    <xf numFmtId="3" fontId="55" fillId="6" borderId="21" xfId="2" applyNumberFormat="1" applyFont="1" applyFill="1" applyBorder="1"/>
    <xf numFmtId="3" fontId="52" fillId="6" borderId="21" xfId="2" applyNumberFormat="1" applyFont="1" applyFill="1" applyBorder="1"/>
    <xf numFmtId="0" fontId="49" fillId="0" borderId="70" xfId="3" applyFont="1" applyBorder="1" applyAlignment="1">
      <alignment horizontal="center" vertical="center"/>
    </xf>
    <xf numFmtId="0" fontId="52" fillId="0" borderId="52" xfId="3" applyFont="1" applyBorder="1" applyAlignment="1">
      <alignment vertical="center"/>
    </xf>
    <xf numFmtId="0" fontId="52" fillId="0" borderId="65" xfId="3" applyFont="1" applyBorder="1" applyAlignment="1">
      <alignment vertical="center"/>
    </xf>
    <xf numFmtId="3" fontId="55" fillId="0" borderId="65" xfId="2" applyNumberFormat="1" applyFont="1" applyBorder="1"/>
    <xf numFmtId="3" fontId="55" fillId="0" borderId="51" xfId="2" applyNumberFormat="1" applyFont="1" applyBorder="1"/>
    <xf numFmtId="3" fontId="52" fillId="6" borderId="60" xfId="2" applyNumberFormat="1" applyFont="1" applyFill="1" applyBorder="1"/>
    <xf numFmtId="0" fontId="52" fillId="0" borderId="0" xfId="3" applyFont="1" applyBorder="1"/>
    <xf numFmtId="0" fontId="52" fillId="0" borderId="6" xfId="3" applyFont="1" applyBorder="1" applyAlignment="1">
      <alignment horizontal="center"/>
    </xf>
    <xf numFmtId="0" fontId="52" fillId="0" borderId="7" xfId="3" applyFont="1" applyBorder="1"/>
    <xf numFmtId="0" fontId="52" fillId="0" borderId="8" xfId="3" applyFont="1" applyBorder="1" applyAlignment="1">
      <alignment horizontal="center"/>
    </xf>
    <xf numFmtId="0" fontId="52" fillId="0" borderId="9" xfId="3" applyFont="1" applyBorder="1" applyAlignment="1">
      <alignment horizontal="center"/>
    </xf>
    <xf numFmtId="0" fontId="80" fillId="0" borderId="49" xfId="3" applyFont="1" applyBorder="1" applyAlignment="1">
      <alignment horizontal="center"/>
    </xf>
    <xf numFmtId="0" fontId="52" fillId="0" borderId="0" xfId="3" applyFont="1" applyBorder="1" applyAlignment="1">
      <alignment horizontal="center"/>
    </xf>
    <xf numFmtId="0" fontId="52" fillId="0" borderId="13" xfId="3" applyFont="1" applyBorder="1" applyAlignment="1">
      <alignment horizontal="center"/>
    </xf>
    <xf numFmtId="0" fontId="52" fillId="0" borderId="7" xfId="3" applyFont="1" applyBorder="1" applyAlignment="1">
      <alignment horizontal="center"/>
    </xf>
    <xf numFmtId="0" fontId="52" fillId="0" borderId="14" xfId="3" applyFont="1" applyBorder="1" applyAlignment="1">
      <alignment horizontal="center"/>
    </xf>
    <xf numFmtId="0" fontId="52" fillId="0" borderId="15" xfId="3" applyFont="1" applyBorder="1" applyAlignment="1">
      <alignment horizontal="center"/>
    </xf>
    <xf numFmtId="0" fontId="55" fillId="0" borderId="20" xfId="3" applyFont="1" applyBorder="1" applyAlignment="1">
      <alignment horizontal="center"/>
    </xf>
    <xf numFmtId="3" fontId="53" fillId="2" borderId="20" xfId="3" applyNumberFormat="1" applyFont="1" applyFill="1" applyBorder="1"/>
    <xf numFmtId="3" fontId="53" fillId="0" borderId="53" xfId="2" applyNumberFormat="1" applyFont="1" applyBorder="1"/>
    <xf numFmtId="3" fontId="53" fillId="0" borderId="9" xfId="2" applyNumberFormat="1" applyFont="1" applyBorder="1"/>
    <xf numFmtId="3" fontId="55" fillId="0" borderId="28" xfId="2" applyNumberFormat="1" applyFont="1" applyBorder="1"/>
    <xf numFmtId="3" fontId="60" fillId="0" borderId="27" xfId="2" applyNumberFormat="1" applyFont="1" applyBorder="1"/>
    <xf numFmtId="3" fontId="55" fillId="0" borderId="30" xfId="2" applyNumberFormat="1" applyFont="1" applyBorder="1"/>
    <xf numFmtId="3" fontId="55" fillId="0" borderId="78" xfId="2" applyNumberFormat="1" applyFont="1" applyBorder="1"/>
    <xf numFmtId="3" fontId="60" fillId="0" borderId="77" xfId="2" applyNumberFormat="1" applyFont="1" applyBorder="1"/>
    <xf numFmtId="3" fontId="55" fillId="0" borderId="79" xfId="2" applyNumberFormat="1" applyFont="1" applyBorder="1"/>
    <xf numFmtId="3" fontId="55" fillId="0" borderId="16" xfId="2" applyNumberFormat="1" applyFont="1" applyBorder="1"/>
    <xf numFmtId="3" fontId="60" fillId="0" borderId="20" xfId="2" applyNumberFormat="1" applyFont="1" applyBorder="1"/>
    <xf numFmtId="3" fontId="55" fillId="0" borderId="21" xfId="2" applyNumberFormat="1" applyFont="1" applyBorder="1"/>
    <xf numFmtId="0" fontId="52" fillId="0" borderId="71" xfId="3" applyFont="1" applyBorder="1" applyAlignment="1">
      <alignment vertical="center"/>
    </xf>
    <xf numFmtId="3" fontId="55" fillId="0" borderId="50" xfId="2" applyNumberFormat="1" applyFont="1" applyBorder="1"/>
    <xf numFmtId="3" fontId="60" fillId="0" borderId="51" xfId="2" applyNumberFormat="1" applyFont="1" applyBorder="1"/>
    <xf numFmtId="3" fontId="55" fillId="0" borderId="60" xfId="2" applyNumberFormat="1" applyFont="1" applyBorder="1"/>
    <xf numFmtId="3" fontId="52" fillId="0" borderId="27" xfId="3" applyNumberFormat="1" applyFont="1" applyBorder="1" applyAlignment="1">
      <alignment vertical="center"/>
    </xf>
    <xf numFmtId="3" fontId="55" fillId="0" borderId="29" xfId="3" applyNumberFormat="1" applyFont="1" applyFill="1" applyBorder="1" applyAlignment="1">
      <alignment vertical="center"/>
    </xf>
    <xf numFmtId="3" fontId="55" fillId="0" borderId="27" xfId="3" applyNumberFormat="1" applyFont="1" applyBorder="1" applyAlignment="1">
      <alignment vertical="center"/>
    </xf>
    <xf numFmtId="3" fontId="57" fillId="0" borderId="27" xfId="3" applyNumberFormat="1" applyFont="1" applyBorder="1" applyAlignment="1">
      <alignment vertical="center"/>
    </xf>
    <xf numFmtId="3" fontId="55" fillId="0" borderId="62" xfId="3" applyNumberFormat="1" applyFont="1" applyFill="1" applyBorder="1" applyAlignment="1">
      <alignment vertical="center"/>
    </xf>
    <xf numFmtId="3" fontId="55" fillId="0" borderId="61" xfId="3" applyNumberFormat="1" applyFont="1" applyFill="1" applyBorder="1" applyAlignment="1">
      <alignment vertical="center"/>
    </xf>
    <xf numFmtId="3" fontId="55" fillId="0" borderId="14" xfId="3" applyNumberFormat="1" applyFont="1" applyBorder="1" applyAlignment="1">
      <alignment vertical="center"/>
    </xf>
    <xf numFmtId="3" fontId="52" fillId="0" borderId="20" xfId="3" applyNumberFormat="1" applyFont="1" applyBorder="1" applyAlignment="1">
      <alignment vertical="center"/>
    </xf>
    <xf numFmtId="3" fontId="55" fillId="0" borderId="21" xfId="3" applyNumberFormat="1" applyFont="1" applyFill="1" applyBorder="1" applyAlignment="1">
      <alignment vertical="center"/>
    </xf>
    <xf numFmtId="3" fontId="53" fillId="0" borderId="50" xfId="3" applyNumberFormat="1" applyFont="1" applyBorder="1" applyAlignment="1">
      <alignment vertical="center"/>
    </xf>
    <xf numFmtId="3" fontId="55" fillId="0" borderId="52" xfId="3" applyNumberFormat="1" applyFont="1" applyFill="1" applyBorder="1" applyAlignment="1">
      <alignment vertical="center"/>
    </xf>
    <xf numFmtId="3" fontId="49" fillId="0" borderId="51" xfId="3" applyNumberFormat="1" applyFont="1" applyBorder="1" applyAlignment="1">
      <alignment vertical="center"/>
    </xf>
    <xf numFmtId="3" fontId="55" fillId="0" borderId="60" xfId="3" applyNumberFormat="1" applyFont="1" applyFill="1" applyBorder="1" applyAlignment="1">
      <alignment vertical="center"/>
    </xf>
    <xf numFmtId="0" fontId="81" fillId="0" borderId="0" xfId="4" applyFont="1"/>
    <xf numFmtId="0" fontId="82" fillId="0" borderId="0" xfId="4" applyFont="1"/>
    <xf numFmtId="0" fontId="85" fillId="0" borderId="0" xfId="4" applyFont="1" applyAlignment="1">
      <alignment horizontal="center"/>
    </xf>
    <xf numFmtId="0" fontId="49" fillId="0" borderId="0" xfId="4" applyFont="1" applyAlignment="1">
      <alignment horizontal="center"/>
    </xf>
    <xf numFmtId="14" fontId="49" fillId="0" borderId="0" xfId="4" applyNumberFormat="1" applyFont="1" applyAlignment="1"/>
    <xf numFmtId="0" fontId="49" fillId="0" borderId="0" xfId="4" applyFont="1"/>
    <xf numFmtId="14" fontId="49" fillId="0" borderId="0" xfId="4" applyNumberFormat="1" applyFont="1" applyAlignment="1">
      <alignment horizontal="right"/>
    </xf>
    <xf numFmtId="14" fontId="49" fillId="0" borderId="0" xfId="4" applyNumberFormat="1" applyFont="1"/>
    <xf numFmtId="0" fontId="52" fillId="0" borderId="0" xfId="4" applyFont="1" applyFill="1"/>
    <xf numFmtId="0" fontId="82" fillId="0" borderId="0" xfId="4" applyFont="1" applyFill="1"/>
    <xf numFmtId="0" fontId="54" fillId="0" borderId="49" xfId="3" applyFont="1" applyBorder="1" applyAlignment="1">
      <alignment horizontal="center"/>
    </xf>
    <xf numFmtId="3" fontId="57" fillId="0" borderId="24" xfId="3" applyNumberFormat="1" applyFont="1" applyFill="1" applyBorder="1" applyAlignment="1">
      <alignment vertical="center"/>
    </xf>
    <xf numFmtId="3" fontId="57" fillId="0" borderId="25" xfId="3" applyNumberFormat="1" applyFont="1" applyFill="1" applyBorder="1" applyAlignment="1">
      <alignment vertical="center"/>
    </xf>
    <xf numFmtId="3" fontId="61" fillId="0" borderId="12" xfId="3" applyNumberFormat="1" applyFont="1" applyBorder="1" applyAlignment="1">
      <alignment vertical="center"/>
    </xf>
    <xf numFmtId="3" fontId="55" fillId="0" borderId="31" xfId="3" applyNumberFormat="1" applyFont="1" applyFill="1" applyBorder="1" applyAlignment="1">
      <alignment vertical="center"/>
    </xf>
    <xf numFmtId="3" fontId="55" fillId="0" borderId="13" xfId="3" applyNumberFormat="1" applyFont="1" applyFill="1" applyBorder="1" applyAlignment="1">
      <alignment vertical="center"/>
    </xf>
    <xf numFmtId="3" fontId="52" fillId="0" borderId="22" xfId="3" applyNumberFormat="1" applyFont="1" applyFill="1" applyBorder="1" applyAlignment="1">
      <alignment vertical="center"/>
    </xf>
    <xf numFmtId="3" fontId="52" fillId="0" borderId="18" xfId="3" applyNumberFormat="1" applyFont="1" applyFill="1" applyBorder="1" applyAlignment="1">
      <alignment vertical="center"/>
    </xf>
    <xf numFmtId="3" fontId="52" fillId="0" borderId="11" xfId="3" applyNumberFormat="1" applyFont="1" applyFill="1" applyBorder="1" applyAlignment="1">
      <alignment vertical="center"/>
    </xf>
    <xf numFmtId="3" fontId="52" fillId="0" borderId="34" xfId="3" applyNumberFormat="1" applyFont="1" applyFill="1" applyBorder="1" applyAlignment="1">
      <alignment vertical="center"/>
    </xf>
    <xf numFmtId="3" fontId="52" fillId="0" borderId="36" xfId="3" applyNumberFormat="1" applyFont="1" applyBorder="1" applyAlignment="1">
      <alignment vertical="center"/>
    </xf>
    <xf numFmtId="3" fontId="49" fillId="0" borderId="43" xfId="3" applyNumberFormat="1" applyFont="1" applyBorder="1" applyAlignment="1">
      <alignment vertical="center"/>
    </xf>
    <xf numFmtId="3" fontId="53" fillId="0" borderId="12" xfId="3" applyNumberFormat="1" applyFont="1" applyFill="1" applyBorder="1" applyAlignment="1">
      <alignment vertical="center"/>
    </xf>
    <xf numFmtId="0" fontId="86" fillId="0" borderId="0" xfId="3" applyFont="1" applyAlignment="1">
      <alignment vertical="center"/>
    </xf>
    <xf numFmtId="3" fontId="87" fillId="0" borderId="18" xfId="3" applyNumberFormat="1" applyFont="1" applyFill="1" applyBorder="1" applyAlignment="1">
      <alignment vertical="center"/>
    </xf>
    <xf numFmtId="3" fontId="49" fillId="0" borderId="0" xfId="3" applyNumberFormat="1" applyFont="1" applyAlignment="1">
      <alignment vertical="center"/>
    </xf>
    <xf numFmtId="0" fontId="49" fillId="0" borderId="0" xfId="6" applyFont="1"/>
    <xf numFmtId="0" fontId="50" fillId="0" borderId="0" xfId="6" applyFont="1"/>
    <xf numFmtId="0" fontId="50" fillId="0" borderId="0" xfId="6" applyFont="1" applyAlignment="1">
      <alignment horizontal="right"/>
    </xf>
    <xf numFmtId="3" fontId="50" fillId="0" borderId="0" xfId="6" applyNumberFormat="1" applyFont="1"/>
    <xf numFmtId="0" fontId="56" fillId="0" borderId="0" xfId="2" applyFont="1"/>
    <xf numFmtId="3" fontId="88" fillId="0" borderId="18" xfId="3" applyNumberFormat="1" applyFont="1" applyFill="1" applyBorder="1" applyAlignment="1">
      <alignment vertical="center"/>
    </xf>
    <xf numFmtId="3" fontId="88" fillId="0" borderId="34" xfId="3" applyNumberFormat="1" applyFont="1" applyFill="1" applyBorder="1" applyAlignment="1">
      <alignment vertical="center"/>
    </xf>
    <xf numFmtId="3" fontId="55" fillId="0" borderId="57" xfId="3" applyNumberFormat="1" applyFont="1" applyBorder="1" applyAlignment="1">
      <alignment vertical="center"/>
    </xf>
    <xf numFmtId="3" fontId="55" fillId="0" borderId="22" xfId="3" applyNumberFormat="1" applyFont="1" applyBorder="1" applyAlignment="1">
      <alignment vertical="center"/>
    </xf>
    <xf numFmtId="3" fontId="55" fillId="0" borderId="52" xfId="3" applyNumberFormat="1" applyFont="1" applyBorder="1" applyAlignment="1">
      <alignment vertical="center"/>
    </xf>
    <xf numFmtId="3" fontId="49" fillId="0" borderId="60" xfId="3" applyNumberFormat="1" applyFont="1" applyBorder="1" applyAlignment="1">
      <alignment vertical="center"/>
    </xf>
    <xf numFmtId="3" fontId="89" fillId="0" borderId="0" xfId="3" applyNumberFormat="1" applyFont="1" applyAlignment="1">
      <alignment vertical="center"/>
    </xf>
    <xf numFmtId="0" fontId="89" fillId="0" borderId="0" xfId="3" applyFont="1" applyAlignment="1">
      <alignment vertical="center"/>
    </xf>
    <xf numFmtId="3" fontId="53" fillId="7" borderId="18" xfId="3" applyNumberFormat="1" applyFont="1" applyFill="1" applyBorder="1" applyAlignment="1">
      <alignment vertical="center"/>
    </xf>
    <xf numFmtId="0" fontId="90" fillId="0" borderId="0" xfId="3" applyFont="1"/>
    <xf numFmtId="0" fontId="91" fillId="0" borderId="0" xfId="3" applyFont="1"/>
    <xf numFmtId="0" fontId="59" fillId="0" borderId="0" xfId="3" applyFont="1"/>
    <xf numFmtId="0" fontId="92" fillId="0" borderId="0" xfId="2" applyFont="1"/>
    <xf numFmtId="0" fontId="50" fillId="0" borderId="0" xfId="2" applyFont="1" applyFill="1"/>
    <xf numFmtId="0" fontId="49" fillId="0" borderId="0" xfId="2" applyFont="1" applyFill="1"/>
    <xf numFmtId="0" fontId="51" fillId="0" borderId="0" xfId="2" applyFont="1" applyFill="1"/>
    <xf numFmtId="0" fontId="49" fillId="0" borderId="0" xfId="3" applyFont="1" applyFill="1"/>
    <xf numFmtId="0" fontId="57" fillId="0" borderId="0" xfId="3" applyFont="1" applyFill="1" applyAlignment="1">
      <alignment horizontal="center"/>
    </xf>
    <xf numFmtId="0" fontId="53" fillId="0" borderId="0" xfId="3" applyFont="1" applyFill="1" applyAlignment="1">
      <alignment vertical="center"/>
    </xf>
    <xf numFmtId="0" fontId="49" fillId="0" borderId="0" xfId="3" applyFont="1" applyFill="1" applyAlignment="1">
      <alignment vertical="center"/>
    </xf>
    <xf numFmtId="0" fontId="57" fillId="0" borderId="0" xfId="3" applyFont="1" applyFill="1" applyAlignment="1">
      <alignment vertical="center"/>
    </xf>
    <xf numFmtId="3" fontId="49" fillId="0" borderId="0" xfId="3" applyNumberFormat="1" applyFont="1" applyFill="1" applyAlignment="1">
      <alignment vertical="center"/>
    </xf>
    <xf numFmtId="3" fontId="53" fillId="30" borderId="12" xfId="3" applyNumberFormat="1" applyFont="1" applyFill="1" applyBorder="1" applyAlignment="1">
      <alignment vertical="center"/>
    </xf>
    <xf numFmtId="0" fontId="50" fillId="0" borderId="0" xfId="3" applyFont="1" applyFill="1" applyAlignment="1">
      <alignment vertical="center"/>
    </xf>
    <xf numFmtId="0" fontId="93" fillId="0" borderId="0" xfId="2" applyFont="1"/>
    <xf numFmtId="3" fontId="57" fillId="0" borderId="26" xfId="3" applyNumberFormat="1" applyFont="1" applyFill="1" applyBorder="1" applyAlignment="1">
      <alignment vertical="center"/>
    </xf>
    <xf numFmtId="0" fontId="49" fillId="30" borderId="0" xfId="2" applyFont="1" applyFill="1"/>
    <xf numFmtId="0" fontId="50" fillId="30" borderId="0" xfId="2" applyFont="1" applyFill="1"/>
    <xf numFmtId="0" fontId="50" fillId="0" borderId="146" xfId="6" applyFont="1" applyBorder="1"/>
    <xf numFmtId="0" fontId="50" fillId="0" borderId="146" xfId="6" applyFont="1" applyBorder="1" applyAlignment="1">
      <alignment horizontal="right"/>
    </xf>
    <xf numFmtId="0" fontId="50" fillId="0" borderId="146" xfId="2" applyFont="1" applyBorder="1" applyAlignment="1">
      <alignment horizontal="right"/>
    </xf>
    <xf numFmtId="0" fontId="50" fillId="0" borderId="146" xfId="2" applyFont="1" applyBorder="1"/>
    <xf numFmtId="0" fontId="49" fillId="0" borderId="146" xfId="2" applyFont="1" applyBorder="1"/>
    <xf numFmtId="3" fontId="50" fillId="0" borderId="146" xfId="6" applyNumberFormat="1" applyFont="1" applyBorder="1"/>
    <xf numFmtId="0" fontId="49" fillId="0" borderId="146" xfId="6" applyFont="1" applyBorder="1"/>
    <xf numFmtId="0" fontId="49" fillId="0" borderId="0" xfId="6" applyFont="1" applyBorder="1"/>
    <xf numFmtId="0" fontId="50" fillId="0" borderId="147" xfId="6" applyFont="1" applyBorder="1"/>
    <xf numFmtId="3" fontId="50" fillId="0" borderId="147" xfId="6" applyNumberFormat="1" applyFont="1" applyBorder="1"/>
    <xf numFmtId="0" fontId="50" fillId="0" borderId="147" xfId="2" applyFont="1" applyBorder="1"/>
    <xf numFmtId="0" fontId="49" fillId="0" borderId="147" xfId="2" applyFont="1" applyBorder="1"/>
    <xf numFmtId="0" fontId="50" fillId="0" borderId="0" xfId="2" applyFont="1" applyBorder="1"/>
    <xf numFmtId="0" fontId="49" fillId="0" borderId="0" xfId="2" applyFont="1" applyBorder="1"/>
    <xf numFmtId="0" fontId="51" fillId="0" borderId="0" xfId="2" applyFont="1" applyBorder="1"/>
    <xf numFmtId="0" fontId="50" fillId="0" borderId="148" xfId="6" applyFont="1" applyBorder="1"/>
    <xf numFmtId="3" fontId="50" fillId="0" borderId="148" xfId="6" applyNumberFormat="1" applyFont="1" applyBorder="1"/>
    <xf numFmtId="0" fontId="50" fillId="0" borderId="148" xfId="2" applyFont="1" applyBorder="1"/>
    <xf numFmtId="0" fontId="49" fillId="0" borderId="148" xfId="2" applyFont="1" applyBorder="1"/>
    <xf numFmtId="3" fontId="49" fillId="0" borderId="41" xfId="3" applyNumberFormat="1" applyFont="1" applyFill="1" applyBorder="1" applyAlignment="1">
      <alignment vertical="center"/>
    </xf>
    <xf numFmtId="3" fontId="50" fillId="0" borderId="146" xfId="6" applyNumberFormat="1" applyFont="1" applyFill="1" applyBorder="1"/>
    <xf numFmtId="3" fontId="50" fillId="0" borderId="148" xfId="6" applyNumberFormat="1" applyFont="1" applyFill="1" applyBorder="1"/>
    <xf numFmtId="3" fontId="5" fillId="0" borderId="107" xfId="145" applyNumberFormat="1" applyFont="1" applyFill="1" applyBorder="1"/>
    <xf numFmtId="3" fontId="55" fillId="0" borderId="26" xfId="3" applyNumberFormat="1" applyFont="1" applyFill="1" applyBorder="1" applyAlignment="1">
      <alignment vertical="center"/>
    </xf>
    <xf numFmtId="3" fontId="55" fillId="0" borderId="32" xfId="3" applyNumberFormat="1" applyFont="1" applyFill="1" applyBorder="1" applyAlignment="1">
      <alignment vertical="center"/>
    </xf>
    <xf numFmtId="3" fontId="52" fillId="0" borderId="33" xfId="3" applyNumberFormat="1" applyFont="1" applyFill="1" applyBorder="1" applyAlignment="1">
      <alignment vertical="center"/>
    </xf>
    <xf numFmtId="3" fontId="52" fillId="0" borderId="35" xfId="3" applyNumberFormat="1" applyFont="1" applyFill="1" applyBorder="1" applyAlignment="1">
      <alignment vertical="center"/>
    </xf>
    <xf numFmtId="165" fontId="5" fillId="0" borderId="107" xfId="145" applyNumberFormat="1" applyFont="1" applyFill="1" applyBorder="1" applyAlignment="1">
      <alignment wrapText="1"/>
    </xf>
    <xf numFmtId="3" fontId="5" fillId="0" borderId="11" xfId="145" applyNumberFormat="1" applyFont="1" applyFill="1" applyBorder="1"/>
    <xf numFmtId="3" fontId="5" fillId="0" borderId="0" xfId="145" applyNumberFormat="1" applyFont="1" applyFill="1" applyBorder="1"/>
    <xf numFmtId="3" fontId="57" fillId="39" borderId="25" xfId="3" applyNumberFormat="1" applyFont="1" applyFill="1" applyBorder="1" applyAlignment="1">
      <alignment vertical="center"/>
    </xf>
    <xf numFmtId="3" fontId="52" fillId="39" borderId="18" xfId="3" applyNumberFormat="1" applyFont="1" applyFill="1" applyBorder="1" applyAlignment="1">
      <alignment vertical="center"/>
    </xf>
    <xf numFmtId="0" fontId="95" fillId="0" borderId="0" xfId="3" applyFont="1" applyAlignment="1">
      <alignment vertical="center"/>
    </xf>
    <xf numFmtId="3" fontId="52" fillId="30" borderId="11" xfId="3" applyNumberFormat="1" applyFont="1" applyFill="1" applyBorder="1" applyAlignment="1">
      <alignment vertical="center"/>
    </xf>
    <xf numFmtId="0" fontId="49" fillId="30" borderId="0" xfId="3" applyFont="1" applyFill="1" applyAlignment="1">
      <alignment vertical="center"/>
    </xf>
    <xf numFmtId="3" fontId="49" fillId="30" borderId="0" xfId="3" applyNumberFormat="1" applyFont="1" applyFill="1" applyAlignment="1">
      <alignment vertical="center"/>
    </xf>
    <xf numFmtId="0" fontId="83" fillId="0" borderId="0" xfId="4" applyFont="1" applyAlignment="1">
      <alignment horizontal="center"/>
    </xf>
    <xf numFmtId="0" fontId="49" fillId="0" borderId="0" xfId="4" applyFont="1" applyAlignment="1">
      <alignment horizontal="center"/>
    </xf>
    <xf numFmtId="0" fontId="84" fillId="0" borderId="0" xfId="4" applyFont="1" applyAlignment="1">
      <alignment horizontal="center"/>
    </xf>
    <xf numFmtId="0" fontId="47" fillId="30" borderId="0" xfId="0" applyFont="1" applyFill="1" applyAlignment="1">
      <alignment horizontal="center"/>
    </xf>
    <xf numFmtId="0" fontId="53" fillId="0" borderId="31" xfId="3" applyFont="1" applyBorder="1" applyAlignment="1">
      <alignment horizontal="center" vertical="center"/>
    </xf>
    <xf numFmtId="0" fontId="52" fillId="0" borderId="7" xfId="3" applyFont="1" applyBorder="1" applyAlignment="1">
      <alignment horizontal="center" vertical="center"/>
    </xf>
    <xf numFmtId="0" fontId="52" fillId="0" borderId="31" xfId="3" applyFont="1" applyBorder="1" applyAlignment="1">
      <alignment horizontal="center" vertical="center"/>
    </xf>
    <xf numFmtId="0" fontId="56" fillId="2" borderId="72" xfId="2" applyFont="1" applyFill="1" applyBorder="1" applyAlignment="1">
      <alignment horizontal="center" vertical="center"/>
    </xf>
    <xf numFmtId="0" fontId="47" fillId="0" borderId="73" xfId="0" applyFont="1" applyBorder="1"/>
    <xf numFmtId="0" fontId="47" fillId="0" borderId="74" xfId="0" applyFont="1" applyBorder="1"/>
    <xf numFmtId="0" fontId="56" fillId="0" borderId="31" xfId="3" applyFont="1" applyBorder="1" applyAlignment="1">
      <alignment horizontal="center" vertical="center"/>
    </xf>
    <xf numFmtId="0" fontId="49" fillId="0" borderId="0" xfId="3" applyFont="1" applyBorder="1" applyAlignment="1">
      <alignment horizontal="center" vertical="center"/>
    </xf>
    <xf numFmtId="0" fontId="49" fillId="0" borderId="31" xfId="3" applyFont="1" applyBorder="1" applyAlignment="1">
      <alignment horizontal="center" vertical="center"/>
    </xf>
    <xf numFmtId="0" fontId="52" fillId="0" borderId="11" xfId="3" applyFont="1" applyBorder="1" applyAlignment="1">
      <alignment horizontal="center"/>
    </xf>
    <xf numFmtId="0" fontId="49" fillId="0" borderId="49" xfId="3" applyFont="1" applyBorder="1" applyAlignment="1">
      <alignment horizontal="center"/>
    </xf>
    <xf numFmtId="0" fontId="49" fillId="0" borderId="35" xfId="2" applyFont="1" applyBorder="1" applyAlignment="1">
      <alignment horizontal="center"/>
    </xf>
    <xf numFmtId="0" fontId="52" fillId="0" borderId="22" xfId="3" applyFont="1" applyBorder="1" applyAlignment="1">
      <alignment horizontal="center"/>
    </xf>
    <xf numFmtId="0" fontId="52" fillId="0" borderId="17" xfId="3" applyFont="1" applyBorder="1" applyAlignment="1">
      <alignment horizontal="center"/>
    </xf>
    <xf numFmtId="0" fontId="52" fillId="0" borderId="75" xfId="3" applyFont="1" applyBorder="1" applyAlignment="1">
      <alignment horizontal="center"/>
    </xf>
    <xf numFmtId="0" fontId="0" fillId="0" borderId="0" xfId="0" applyAlignment="1">
      <alignment vertical="top" wrapText="1"/>
    </xf>
    <xf numFmtId="0" fontId="2" fillId="0" borderId="111" xfId="5" applyFont="1" applyBorder="1" applyAlignment="1">
      <alignment horizontal="center"/>
    </xf>
    <xf numFmtId="0" fontId="5" fillId="0" borderId="112" xfId="6" applyBorder="1" applyAlignment="1">
      <alignment horizontal="center"/>
    </xf>
    <xf numFmtId="0" fontId="5" fillId="0" borderId="113" xfId="6" applyBorder="1" applyAlignment="1">
      <alignment horizontal="center"/>
    </xf>
    <xf numFmtId="0" fontId="16" fillId="0" borderId="110" xfId="5" applyFont="1" applyBorder="1" applyAlignment="1">
      <alignment horizontal="center" vertical="center" wrapText="1"/>
    </xf>
    <xf numFmtId="0" fontId="16" fillId="0" borderId="36" xfId="5" applyFont="1" applyBorder="1" applyAlignment="1">
      <alignment horizontal="center" vertical="center" wrapText="1"/>
    </xf>
    <xf numFmtId="0" fontId="14" fillId="0" borderId="114" xfId="7" applyFont="1" applyBorder="1" applyAlignment="1">
      <alignment horizontal="center" wrapText="1"/>
    </xf>
    <xf numFmtId="0" fontId="25" fillId="0" borderId="72" xfId="8" applyFont="1" applyFill="1" applyBorder="1" applyAlignment="1">
      <alignment horizontal="center" wrapText="1"/>
    </xf>
    <xf numFmtId="0" fontId="25" fillId="0" borderId="73" xfId="8" applyFont="1" applyFill="1" applyBorder="1" applyAlignment="1">
      <alignment horizontal="center" wrapText="1"/>
    </xf>
    <xf numFmtId="0" fontId="25" fillId="0" borderId="74" xfId="8" applyFont="1" applyFill="1" applyBorder="1" applyAlignment="1">
      <alignment horizontal="center" wrapText="1"/>
    </xf>
    <xf numFmtId="165" fontId="5" fillId="0" borderId="126" xfId="145" applyNumberFormat="1" applyFill="1" applyBorder="1" applyAlignment="1">
      <alignment horizontal="center" vertical="center"/>
    </xf>
    <xf numFmtId="165" fontId="5" fillId="0" borderId="137" xfId="145" applyNumberFormat="1" applyFill="1" applyBorder="1" applyAlignment="1">
      <alignment horizontal="center" vertical="center"/>
    </xf>
    <xf numFmtId="165" fontId="5" fillId="0" borderId="5" xfId="145" applyNumberFormat="1" applyFill="1" applyBorder="1" applyAlignment="1">
      <alignment horizontal="center" vertical="center"/>
    </xf>
    <xf numFmtId="165" fontId="69" fillId="2" borderId="126" xfId="145" applyNumberFormat="1" applyFont="1" applyFill="1" applyBorder="1" applyAlignment="1">
      <alignment horizontal="center" textRotation="90" wrapText="1"/>
    </xf>
    <xf numFmtId="165" fontId="69" fillId="2" borderId="5" xfId="145" applyNumberFormat="1" applyFont="1" applyFill="1" applyBorder="1" applyAlignment="1">
      <alignment horizontal="center" textRotation="90" wrapText="1"/>
    </xf>
    <xf numFmtId="1" fontId="5" fillId="0" borderId="46" xfId="145" applyNumberFormat="1" applyFill="1" applyBorder="1" applyAlignment="1">
      <alignment vertical="center" wrapText="1"/>
    </xf>
    <xf numFmtId="1" fontId="5" fillId="0" borderId="14" xfId="145" applyNumberFormat="1" applyFill="1" applyBorder="1" applyAlignment="1">
      <alignment vertical="center" wrapText="1"/>
    </xf>
    <xf numFmtId="165" fontId="2" fillId="0" borderId="126" xfId="145" applyNumberFormat="1" applyFont="1" applyFill="1" applyBorder="1" applyAlignment="1">
      <alignment horizontal="center" vertical="center"/>
    </xf>
    <xf numFmtId="165" fontId="2" fillId="0" borderId="5" xfId="145" applyNumberFormat="1" applyFont="1" applyFill="1" applyBorder="1" applyAlignment="1">
      <alignment horizontal="center" vertical="center"/>
    </xf>
    <xf numFmtId="165" fontId="2" fillId="0" borderId="137" xfId="145" applyNumberFormat="1" applyFont="1" applyFill="1" applyBorder="1" applyAlignment="1">
      <alignment horizontal="center" vertical="center"/>
    </xf>
    <xf numFmtId="3" fontId="5" fillId="0" borderId="46" xfId="145" applyNumberFormat="1" applyFill="1" applyBorder="1" applyAlignment="1">
      <alignment vertical="center"/>
    </xf>
    <xf numFmtId="0" fontId="5" fillId="0" borderId="14" xfId="145" applyBorder="1" applyAlignment="1">
      <alignment vertical="center"/>
    </xf>
    <xf numFmtId="0" fontId="5" fillId="0" borderId="125" xfId="145" applyBorder="1" applyAlignment="1">
      <alignment vertical="center"/>
    </xf>
    <xf numFmtId="0" fontId="5" fillId="0" borderId="36" xfId="145" applyBorder="1" applyAlignment="1">
      <alignment vertical="center"/>
    </xf>
    <xf numFmtId="0" fontId="5" fillId="0" borderId="36" xfId="145" applyFill="1" applyBorder="1" applyAlignment="1">
      <alignment vertical="center"/>
    </xf>
    <xf numFmtId="165" fontId="72" fillId="2" borderId="126" xfId="145" applyNumberFormat="1" applyFont="1" applyFill="1" applyBorder="1" applyAlignment="1">
      <alignment horizontal="center" wrapText="1"/>
    </xf>
    <xf numFmtId="165" fontId="72" fillId="2" borderId="137" xfId="145" applyNumberFormat="1" applyFont="1" applyFill="1" applyBorder="1" applyAlignment="1">
      <alignment horizontal="center" wrapText="1"/>
    </xf>
    <xf numFmtId="165" fontId="5" fillId="0" borderId="126" xfId="145" applyNumberFormat="1" applyBorder="1" applyAlignment="1">
      <alignment horizontal="center" vertical="center"/>
    </xf>
    <xf numFmtId="165" fontId="5" fillId="0" borderId="5" xfId="145" applyNumberFormat="1" applyBorder="1" applyAlignment="1">
      <alignment horizontal="center" vertical="center"/>
    </xf>
    <xf numFmtId="165" fontId="5" fillId="0" borderId="12" xfId="145" applyNumberFormat="1" applyBorder="1" applyAlignment="1">
      <alignment horizontal="center" vertical="center"/>
    </xf>
    <xf numFmtId="3" fontId="5" fillId="0" borderId="111" xfId="145" applyNumberFormat="1" applyBorder="1" applyAlignment="1">
      <alignment horizontal="center"/>
    </xf>
    <xf numFmtId="3" fontId="5" fillId="0" borderId="113" xfId="145" applyNumberFormat="1" applyBorder="1" applyAlignment="1">
      <alignment horizontal="center"/>
    </xf>
    <xf numFmtId="165" fontId="72" fillId="2" borderId="1" xfId="145" applyNumberFormat="1" applyFont="1" applyFill="1" applyBorder="1" applyAlignment="1">
      <alignment horizontal="center" wrapText="1"/>
    </xf>
    <xf numFmtId="165" fontId="72" fillId="2" borderId="123" xfId="145" applyNumberFormat="1" applyFont="1" applyFill="1" applyBorder="1" applyAlignment="1">
      <alignment horizontal="center" wrapText="1"/>
    </xf>
    <xf numFmtId="3" fontId="72" fillId="2" borderId="66" xfId="145" applyNumberFormat="1" applyFont="1" applyFill="1" applyBorder="1" applyAlignment="1">
      <alignment horizontal="center" wrapText="1"/>
    </xf>
    <xf numFmtId="0" fontId="6" fillId="2" borderId="140" xfId="145" applyFont="1" applyFill="1" applyBorder="1" applyAlignment="1">
      <alignment horizontal="center"/>
    </xf>
    <xf numFmtId="165" fontId="5" fillId="0" borderId="1" xfId="145" applyNumberFormat="1" applyBorder="1" applyAlignment="1">
      <alignment horizontal="center" vertical="center"/>
    </xf>
    <xf numFmtId="165" fontId="5" fillId="0" borderId="4" xfId="145" applyNumberFormat="1" applyBorder="1" applyAlignment="1">
      <alignment horizontal="center" vertical="center"/>
    </xf>
    <xf numFmtId="165" fontId="5" fillId="0" borderId="10" xfId="145" applyNumberFormat="1" applyBorder="1" applyAlignment="1">
      <alignment horizontal="center" vertical="center"/>
    </xf>
    <xf numFmtId="165" fontId="5" fillId="0" borderId="115" xfId="145" applyNumberFormat="1" applyBorder="1" applyAlignment="1">
      <alignment horizontal="center" vertical="center"/>
    </xf>
  </cellXfs>
  <cellStyles count="151">
    <cellStyle name="20 % – Zvýraznění1 2" xfId="9"/>
    <cellStyle name="20 % – Zvýraznění2 2" xfId="10"/>
    <cellStyle name="20 % – Zvýraznění3 2" xfId="11"/>
    <cellStyle name="20 % – Zvýraznění4 2" xfId="12"/>
    <cellStyle name="20 % – Zvýraznění5 2" xfId="13"/>
    <cellStyle name="20 % – Zvýraznění6 2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40 % – Zvýraznění1 2" xfId="21"/>
    <cellStyle name="40 % – Zvýraznění2 2" xfId="22"/>
    <cellStyle name="40 % – Zvýraznění3 2" xfId="23"/>
    <cellStyle name="40 % – Zvýraznění4 2" xfId="24"/>
    <cellStyle name="40 % – Zvýraznění5 2" xfId="25"/>
    <cellStyle name="40 % – Zvýraznění6 2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60 % – Zvýraznění1 2" xfId="33"/>
    <cellStyle name="60 % – Zvýraznění2 2" xfId="34"/>
    <cellStyle name="60 % – Zvýraznění3 2" xfId="35"/>
    <cellStyle name="60 % – Zvýraznění4 2" xfId="36"/>
    <cellStyle name="60 % – Zvýraznění5 2" xfId="37"/>
    <cellStyle name="60 % – Zvýraznění6 2" xfId="38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Accent1" xfId="45"/>
    <cellStyle name="Accent2" xfId="46"/>
    <cellStyle name="Accent3" xfId="47"/>
    <cellStyle name="Accent4" xfId="48"/>
    <cellStyle name="Accent5" xfId="49"/>
    <cellStyle name="Accent6" xfId="50"/>
    <cellStyle name="Bad" xfId="51"/>
    <cellStyle name="Calculation" xfId="52"/>
    <cellStyle name="Čárka 2" xfId="146"/>
    <cellStyle name="čárky 2" xfId="147"/>
    <cellStyle name="Celkem 2" xfId="53"/>
    <cellStyle name="Check Cell" xfId="61"/>
    <cellStyle name="Chybně 2" xfId="62"/>
    <cellStyle name="Comma 2" xfId="54"/>
    <cellStyle name="Explanatory Text" xfId="55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50" builtinId="9" hidden="1"/>
    <cellStyle name="Good" xfId="56"/>
    <cellStyle name="Heading 1" xfId="57"/>
    <cellStyle name="Heading 2" xfId="58"/>
    <cellStyle name="Heading 3" xfId="59"/>
    <cellStyle name="Heading 4" xfId="60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9" builtinId="8" hidden="1"/>
    <cellStyle name="Input" xfId="63"/>
    <cellStyle name="Kontrolní buňka 2" xfId="64"/>
    <cellStyle name="Linked Cell" xfId="65"/>
    <cellStyle name="Nadpis 1 2" xfId="66"/>
    <cellStyle name="Nadpis 2 2" xfId="67"/>
    <cellStyle name="Nadpis 3 2" xfId="68"/>
    <cellStyle name="Nadpis 4 2" xfId="69"/>
    <cellStyle name="Název 2" xfId="70"/>
    <cellStyle name="Neutral" xfId="71"/>
    <cellStyle name="Neutrální 2" xfId="72"/>
    <cellStyle name="Normal" xfId="0" builtinId="0"/>
    <cellStyle name="Normal 2" xfId="73"/>
    <cellStyle name="Normal 3" xfId="74"/>
    <cellStyle name="Normální 10" xfId="75"/>
    <cellStyle name="Normální 11" xfId="76"/>
    <cellStyle name="Normální 12" xfId="7"/>
    <cellStyle name="Normální 12 2" xfId="148"/>
    <cellStyle name="Normální 13" xfId="145"/>
    <cellStyle name="normální 2" xfId="1"/>
    <cellStyle name="normální 2 2" xfId="77"/>
    <cellStyle name="normální 2 3" xfId="78"/>
    <cellStyle name="normální 2 3 2" xfId="79"/>
    <cellStyle name="normální 2 3 2 2" xfId="80"/>
    <cellStyle name="normální 2 3 2_PV III. Rozpis rozpočtu VŠ 2011_final_PV" xfId="81"/>
    <cellStyle name="normální 2 3_PV III. Rozpis rozpočtu VŠ 2011_final_PV" xfId="82"/>
    <cellStyle name="normální 2 4" xfId="83"/>
    <cellStyle name="normální 2 4 2" xfId="84"/>
    <cellStyle name="normální 2 4_PV III. Rozpis rozpočtu VŠ 2011_final_PV" xfId="85"/>
    <cellStyle name="normální 2 5" xfId="86"/>
    <cellStyle name="normální 2_CP2012" xfId="87"/>
    <cellStyle name="normální 3" xfId="88"/>
    <cellStyle name="normální 3 2" xfId="89"/>
    <cellStyle name="normální 3_CP2012" xfId="90"/>
    <cellStyle name="normální 4" xfId="91"/>
    <cellStyle name="normální 4 2" xfId="92"/>
    <cellStyle name="normální 4_PV Rozpis rozpočtu VŠ 2011 III - tabulkové přílohy" xfId="93"/>
    <cellStyle name="Normální 5" xfId="94"/>
    <cellStyle name="normální 5 2" xfId="95"/>
    <cellStyle name="Normální 6" xfId="96"/>
    <cellStyle name="Normální 6 2" xfId="97"/>
    <cellStyle name="normální 7" xfId="98"/>
    <cellStyle name="Normální 8" xfId="99"/>
    <cellStyle name="Normální 8 2" xfId="100"/>
    <cellStyle name="Normální 9" xfId="101"/>
    <cellStyle name="normální_odpisy 04az07_270906" xfId="8"/>
    <cellStyle name="normální_podklady_k_INV_rozp2010" xfId="2"/>
    <cellStyle name="normální_podklady_k_INV_rozp2010 2" xfId="6"/>
    <cellStyle name="normální_PřF-investiční rozpočet 2005" xfId="3"/>
    <cellStyle name="normální_prilohy_pokynuQ1206_060207" xfId="5"/>
    <cellStyle name="normální_rozpocet_2011_INV_AS" xfId="4"/>
    <cellStyle name="Note" xfId="102"/>
    <cellStyle name="Output" xfId="103"/>
    <cellStyle name="Poznámka 2" xfId="104"/>
    <cellStyle name="procent 2" xfId="105"/>
    <cellStyle name="procent 3" xfId="106"/>
    <cellStyle name="procent 4" xfId="107"/>
    <cellStyle name="Procenta 2" xfId="108"/>
    <cellStyle name="Propojená buňka 2" xfId="109"/>
    <cellStyle name="Správně 2" xfId="110"/>
    <cellStyle name="Text upozornění 2" xfId="111"/>
    <cellStyle name="Title" xfId="112"/>
    <cellStyle name="Total" xfId="113"/>
    <cellStyle name="Vstup 2" xfId="114"/>
    <cellStyle name="Výpočet 2" xfId="115"/>
    <cellStyle name="Výstup 2" xfId="116"/>
    <cellStyle name="Vysvětlující text 2" xfId="117"/>
    <cellStyle name="Warning Text" xfId="118"/>
    <cellStyle name="Zvýraznění 1 2" xfId="119"/>
    <cellStyle name="Zvýraznění 2 2" xfId="120"/>
    <cellStyle name="Zvýraznění 3 2" xfId="121"/>
    <cellStyle name="Zvýraznění 4 2" xfId="122"/>
    <cellStyle name="Zvýraznění 5 2" xfId="123"/>
    <cellStyle name="Zvýraznění 6 2" xfId="124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externalLink" Target="externalLinks/externalLink1.xml"/><Relationship Id="rId34" Type="http://schemas.openxmlformats.org/officeDocument/2006/relationships/theme" Target="theme/theme1.xml"/><Relationship Id="rId35" Type="http://schemas.openxmlformats.org/officeDocument/2006/relationships/styles" Target="styles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D/Users/Tomanova/AppData/Local/Microsoft/Windows/Temporary%20Internet%20Files/Content.Outlook/0TE8NFPI/Users/Jarka/AppData/Local/Microsoft/Windows/Temporary%20Internet%20Files/Content.IE5/0II0SIQA/CP2014_230114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P_modelJ"/>
      <sheetName val="příl.1 - cp 2013"/>
      <sheetName val="velké_opravy"/>
      <sheetName val="stavby"/>
      <sheetName val="jiné"/>
      <sheetName val="INV celk"/>
      <sheetName val="skutFRIM13"/>
    </sheetNames>
    <sheetDataSet>
      <sheetData sheetId="0"/>
      <sheetData sheetId="1">
        <row r="11">
          <cell r="Q11">
            <v>50000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enableFormatConditionsCalculation="0">
    <tabColor indexed="10"/>
  </sheetPr>
  <dimension ref="A1:N30"/>
  <sheetViews>
    <sheetView showGridLines="0" topLeftCell="A7" workbookViewId="0">
      <selection activeCell="F34" sqref="F34"/>
    </sheetView>
  </sheetViews>
  <sheetFormatPr baseColWidth="10" defaultColWidth="8.83203125" defaultRowHeight="15" x14ac:dyDescent="0"/>
  <cols>
    <col min="1" max="1" width="9.33203125" style="670" customWidth="1"/>
    <col min="2" max="4" width="8.83203125" style="670"/>
    <col min="5" max="5" width="10.1640625" style="670" bestFit="1" customWidth="1"/>
    <col min="6" max="6" width="11.5" style="670" bestFit="1" customWidth="1"/>
    <col min="7" max="7" width="11.33203125" style="670" customWidth="1"/>
    <col min="8" max="8" width="4.5" style="670" customWidth="1"/>
    <col min="9" max="11" width="8.83203125" style="670"/>
    <col min="12" max="12" width="11.5" style="670" bestFit="1" customWidth="1"/>
    <col min="13" max="16384" width="8.83203125" style="670"/>
  </cols>
  <sheetData>
    <row r="1" spans="1:14">
      <c r="A1" s="669" t="s">
        <v>45</v>
      </c>
    </row>
    <row r="2" spans="1:14">
      <c r="A2" s="669" t="s">
        <v>89</v>
      </c>
    </row>
    <row r="10" spans="1:14" ht="13.5" customHeight="1"/>
    <row r="12" spans="1:14" ht="30">
      <c r="A12" s="764" t="s">
        <v>121</v>
      </c>
      <c r="B12" s="765"/>
      <c r="C12" s="765"/>
      <c r="D12" s="765"/>
      <c r="E12" s="765"/>
      <c r="F12" s="765"/>
      <c r="G12" s="765"/>
      <c r="H12" s="765"/>
      <c r="I12" s="765"/>
      <c r="J12" s="765"/>
      <c r="K12" s="765"/>
      <c r="L12" s="765"/>
      <c r="M12" s="765"/>
      <c r="N12" s="765"/>
    </row>
    <row r="13" spans="1:14" ht="8.25" customHeight="1"/>
    <row r="14" spans="1:14" ht="20">
      <c r="A14" s="766" t="s">
        <v>46</v>
      </c>
      <c r="B14" s="765"/>
      <c r="C14" s="765"/>
      <c r="D14" s="765"/>
      <c r="E14" s="765"/>
      <c r="F14" s="765"/>
      <c r="G14" s="765"/>
      <c r="H14" s="765"/>
      <c r="I14" s="765"/>
      <c r="J14" s="765"/>
      <c r="K14" s="765"/>
      <c r="L14" s="765"/>
      <c r="M14" s="765"/>
      <c r="N14" s="765"/>
    </row>
    <row r="15" spans="1:14">
      <c r="B15" s="767" t="s">
        <v>122</v>
      </c>
      <c r="C15" s="767"/>
      <c r="D15" s="767"/>
      <c r="E15" s="767"/>
      <c r="F15" s="767"/>
      <c r="G15" s="767"/>
      <c r="H15" s="767"/>
      <c r="I15" s="767"/>
      <c r="J15" s="767"/>
      <c r="K15" s="767"/>
      <c r="L15" s="767"/>
      <c r="M15" s="767"/>
    </row>
    <row r="16" spans="1:14">
      <c r="E16" s="671"/>
    </row>
    <row r="18" spans="1:9">
      <c r="E18" s="672"/>
      <c r="F18" s="673"/>
    </row>
    <row r="19" spans="1:9">
      <c r="E19" s="674"/>
      <c r="F19" s="674"/>
    </row>
    <row r="20" spans="1:9">
      <c r="E20" s="674"/>
      <c r="F20" s="674"/>
    </row>
    <row r="22" spans="1:9">
      <c r="H22" s="674"/>
      <c r="I22" s="675"/>
    </row>
    <row r="23" spans="1:9">
      <c r="H23" s="674"/>
      <c r="I23" s="676"/>
    </row>
    <row r="28" spans="1:9">
      <c r="A28" s="677"/>
      <c r="B28" s="678"/>
    </row>
    <row r="29" spans="1:9">
      <c r="A29" s="677"/>
      <c r="B29" s="678"/>
      <c r="C29" s="678"/>
      <c r="D29" s="678"/>
    </row>
    <row r="30" spans="1:9">
      <c r="A30" s="678"/>
      <c r="B30" s="678"/>
      <c r="C30" s="678"/>
      <c r="D30" s="678"/>
    </row>
  </sheetData>
  <mergeCells count="3">
    <mergeCell ref="A12:N12"/>
    <mergeCell ref="A14:N14"/>
    <mergeCell ref="B15:M15"/>
  </mergeCells>
  <phoneticPr fontId="5" type="noConversion"/>
  <pageMargins left="0.78740157499999996" right="0.78740157499999996" top="0.984251969" bottom="0.984251969" header="0.4921259845" footer="0.4921259845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showGridLines="0" workbookViewId="0">
      <selection activeCell="Q20" sqref="Q20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4" width="10.33203125" style="108" customWidth="1"/>
    <col min="15" max="15" width="5" style="107" bestFit="1" customWidth="1"/>
    <col min="16" max="19" width="10.83203125" style="110" customWidth="1"/>
    <col min="20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81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143800</v>
      </c>
      <c r="E8" s="200">
        <f t="shared" si="0"/>
        <v>141500</v>
      </c>
      <c r="F8" s="201">
        <f t="shared" si="0"/>
        <v>2300</v>
      </c>
      <c r="G8" s="204">
        <f t="shared" si="0"/>
        <v>0</v>
      </c>
      <c r="H8" s="640">
        <f t="shared" si="0"/>
        <v>143800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100800</v>
      </c>
      <c r="E9" s="211">
        <f>SUM(E10:E15)</f>
        <v>100000</v>
      </c>
      <c r="F9" s="212">
        <f>SUM(F10:F15)</f>
        <v>800</v>
      </c>
      <c r="G9" s="215">
        <f>SUM(G10:G15)</f>
        <v>0</v>
      </c>
      <c r="H9" s="656">
        <f t="shared" ref="H9:H21" si="2">SUM(E9:G9)</f>
        <v>100800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800</v>
      </c>
      <c r="E12" s="221"/>
      <c r="F12" s="222">
        <v>800</v>
      </c>
      <c r="G12" s="226"/>
      <c r="H12" s="658">
        <f t="shared" si="2"/>
        <v>800</v>
      </c>
      <c r="I12" s="224"/>
      <c r="J12" s="225"/>
      <c r="K12" s="226"/>
      <c r="L12" s="227">
        <f t="shared" si="3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680"/>
      <c r="F13" s="681"/>
      <c r="G13" s="233"/>
      <c r="H13" s="659">
        <f t="shared" si="2"/>
        <v>0</v>
      </c>
      <c r="I13" s="231"/>
      <c r="J13" s="232"/>
      <c r="K13" s="233"/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100000</v>
      </c>
      <c r="E14" s="680">
        <v>100000</v>
      </c>
      <c r="F14" s="681"/>
      <c r="G14" s="233"/>
      <c r="H14" s="659">
        <f t="shared" si="2"/>
        <v>100000</v>
      </c>
      <c r="I14" s="231"/>
      <c r="J14" s="232"/>
      <c r="K14" s="233"/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242"/>
      <c r="J15" s="243"/>
      <c r="K15" s="244"/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3000</v>
      </c>
      <c r="E16" s="685">
        <v>1500</v>
      </c>
      <c r="F16" s="686">
        <v>1500</v>
      </c>
      <c r="G16" s="255"/>
      <c r="H16" s="663">
        <f t="shared" si="2"/>
        <v>3000</v>
      </c>
      <c r="I16" s="253"/>
      <c r="J16" s="254"/>
      <c r="K16" s="255"/>
      <c r="L16" s="256">
        <f t="shared" si="3"/>
        <v>0</v>
      </c>
    </row>
    <row r="17" spans="1:17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</row>
    <row r="18" spans="1:17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</row>
    <row r="19" spans="1:17" s="206" customFormat="1" ht="15" customHeight="1">
      <c r="A19" s="246">
        <v>12</v>
      </c>
      <c r="B19" s="248" t="s">
        <v>34</v>
      </c>
      <c r="C19" s="248"/>
      <c r="D19" s="691">
        <f t="shared" si="1"/>
        <v>40000</v>
      </c>
      <c r="E19" s="761">
        <v>40000</v>
      </c>
      <c r="F19" s="688"/>
      <c r="G19" s="259"/>
      <c r="H19" s="689">
        <f t="shared" si="2"/>
        <v>40000</v>
      </c>
      <c r="I19" s="260"/>
      <c r="J19" s="261"/>
      <c r="K19" s="259"/>
      <c r="L19" s="262">
        <f t="shared" si="3"/>
        <v>0</v>
      </c>
      <c r="M19" s="206">
        <v>15225</v>
      </c>
      <c r="N19" s="206">
        <v>88</v>
      </c>
      <c r="O19" s="206">
        <v>3532</v>
      </c>
      <c r="P19" s="762">
        <f>SUM(M19:O19)</f>
        <v>18845</v>
      </c>
      <c r="Q19" s="694">
        <f>P19-E19</f>
        <v>-21155</v>
      </c>
    </row>
    <row r="20" spans="1:17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</row>
    <row r="21" spans="1:17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</row>
    <row r="22" spans="1:17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7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7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7" s="276" customFormat="1" ht="12">
      <c r="A25" s="275" t="s">
        <v>38</v>
      </c>
      <c r="B25" s="275"/>
      <c r="C25" s="275"/>
      <c r="E25" s="277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showGridLines="0" workbookViewId="0">
      <selection activeCell="C32" sqref="C32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4" width="10.33203125" style="108" customWidth="1"/>
    <col min="15" max="15" width="5" style="107" bestFit="1" customWidth="1"/>
    <col min="16" max="19" width="10.83203125" style="110" customWidth="1"/>
    <col min="20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86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45947</v>
      </c>
      <c r="E8" s="200">
        <f t="shared" si="0"/>
        <v>45447</v>
      </c>
      <c r="F8" s="201">
        <f t="shared" si="0"/>
        <v>500</v>
      </c>
      <c r="G8" s="204">
        <f t="shared" si="0"/>
        <v>0</v>
      </c>
      <c r="H8" s="640">
        <f t="shared" si="0"/>
        <v>45947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43947</v>
      </c>
      <c r="E9" s="211">
        <f>SUM(E10:E15)</f>
        <v>43947</v>
      </c>
      <c r="F9" s="212">
        <f>SUM(F10:F15)</f>
        <v>0</v>
      </c>
      <c r="G9" s="215">
        <f>SUM(G10:G15)</f>
        <v>0</v>
      </c>
      <c r="H9" s="656">
        <f t="shared" ref="H9:H21" si="2">SUM(E9:G9)</f>
        <v>43947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0</v>
      </c>
      <c r="E12" s="221"/>
      <c r="F12" s="222"/>
      <c r="G12" s="226"/>
      <c r="H12" s="658">
        <f t="shared" si="2"/>
        <v>0</v>
      </c>
      <c r="I12" s="224"/>
      <c r="J12" s="225"/>
      <c r="K12" s="226"/>
      <c r="L12" s="227">
        <f t="shared" si="3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50</v>
      </c>
      <c r="E13" s="680">
        <v>50</v>
      </c>
      <c r="F13" s="681"/>
      <c r="G13" s="233"/>
      <c r="H13" s="659">
        <f t="shared" si="2"/>
        <v>50</v>
      </c>
      <c r="I13" s="231"/>
      <c r="J13" s="232"/>
      <c r="K13" s="233"/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43897</v>
      </c>
      <c r="E14" s="680">
        <v>43897</v>
      </c>
      <c r="F14" s="681"/>
      <c r="G14" s="233"/>
      <c r="H14" s="659">
        <f t="shared" si="2"/>
        <v>43897</v>
      </c>
      <c r="I14" s="231"/>
      <c r="J14" s="232"/>
      <c r="K14" s="233"/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242"/>
      <c r="J15" s="243"/>
      <c r="K15" s="244"/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0</v>
      </c>
      <c r="E16" s="685"/>
      <c r="F16" s="686"/>
      <c r="G16" s="255"/>
      <c r="H16" s="663">
        <f t="shared" si="2"/>
        <v>0</v>
      </c>
      <c r="I16" s="253"/>
      <c r="J16" s="254"/>
      <c r="K16" s="255"/>
      <c r="L16" s="256">
        <f t="shared" si="3"/>
        <v>0</v>
      </c>
    </row>
    <row r="17" spans="1:17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</row>
    <row r="18" spans="1:17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</row>
    <row r="19" spans="1:17" s="206" customFormat="1" ht="15" customHeight="1">
      <c r="A19" s="246">
        <v>12</v>
      </c>
      <c r="B19" s="248" t="s">
        <v>34</v>
      </c>
      <c r="C19" s="248"/>
      <c r="D19" s="263">
        <f t="shared" si="1"/>
        <v>2000</v>
      </c>
      <c r="E19" s="687">
        <v>1500</v>
      </c>
      <c r="F19" s="688">
        <v>500</v>
      </c>
      <c r="G19" s="259"/>
      <c r="H19" s="689">
        <f t="shared" si="2"/>
        <v>2000</v>
      </c>
      <c r="I19" s="260"/>
      <c r="J19" s="261"/>
      <c r="K19" s="259"/>
      <c r="L19" s="262">
        <f t="shared" si="3"/>
        <v>0</v>
      </c>
      <c r="M19" s="206">
        <v>206</v>
      </c>
      <c r="N19" s="206">
        <v>588</v>
      </c>
      <c r="O19" s="206">
        <v>703</v>
      </c>
      <c r="P19" s="206">
        <f>SUM(M19:O19)</f>
        <v>1497</v>
      </c>
      <c r="Q19" s="763">
        <f>P19-D19</f>
        <v>-503</v>
      </c>
    </row>
    <row r="20" spans="1:17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</row>
    <row r="21" spans="1:17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</row>
    <row r="22" spans="1:17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7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7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7" s="276" customFormat="1" ht="12">
      <c r="A25" s="275" t="s">
        <v>38</v>
      </c>
      <c r="B25" s="275"/>
      <c r="C25" s="275"/>
      <c r="E25" s="277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showGridLines="0" workbookViewId="0">
      <selection activeCell="O20" sqref="O20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3" width="5.1640625" style="108" customWidth="1"/>
    <col min="14" max="14" width="10.33203125" style="108" customWidth="1"/>
    <col min="15" max="15" width="5" style="107" bestFit="1" customWidth="1"/>
    <col min="16" max="19" width="10.83203125" style="110" customWidth="1"/>
    <col min="20" max="16384" width="8.83203125" style="107"/>
  </cols>
  <sheetData>
    <row r="2" spans="1:14" ht="15" thickBot="1">
      <c r="H2" s="109"/>
      <c r="I2" s="108"/>
      <c r="J2" s="108"/>
      <c r="L2" s="109" t="s">
        <v>11</v>
      </c>
    </row>
    <row r="3" spans="1:14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4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4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4" s="189" customFormat="1" ht="15">
      <c r="A6" s="124"/>
      <c r="B6" s="187" t="s">
        <v>16</v>
      </c>
      <c r="C6" s="679" t="s">
        <v>87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4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4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2023</v>
      </c>
      <c r="E8" s="200">
        <f t="shared" si="0"/>
        <v>212</v>
      </c>
      <c r="F8" s="201">
        <f t="shared" si="0"/>
        <v>1811</v>
      </c>
      <c r="G8" s="204">
        <f t="shared" si="0"/>
        <v>0</v>
      </c>
      <c r="H8" s="640">
        <f t="shared" si="0"/>
        <v>2023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4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300</v>
      </c>
      <c r="E9" s="211">
        <f>SUM(E10:E15)</f>
        <v>0</v>
      </c>
      <c r="F9" s="212">
        <f>SUM(F10:F15)</f>
        <v>300</v>
      </c>
      <c r="G9" s="215">
        <f>SUM(G10:G15)</f>
        <v>0</v>
      </c>
      <c r="H9" s="656">
        <f t="shared" ref="H9:H21" si="2">SUM(E9:G9)</f>
        <v>300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</row>
    <row r="10" spans="1:14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4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</row>
    <row r="12" spans="1:14" s="228" customFormat="1" ht="15" customHeight="1">
      <c r="A12" s="217">
        <v>5</v>
      </c>
      <c r="B12" s="218"/>
      <c r="C12" s="219" t="s">
        <v>27</v>
      </c>
      <c r="D12" s="229">
        <f t="shared" si="1"/>
        <v>0</v>
      </c>
      <c r="E12" s="221"/>
      <c r="F12" s="222"/>
      <c r="G12" s="226"/>
      <c r="H12" s="658">
        <f t="shared" si="2"/>
        <v>0</v>
      </c>
      <c r="I12" s="224"/>
      <c r="J12" s="225"/>
      <c r="K12" s="226"/>
      <c r="L12" s="227">
        <f t="shared" si="3"/>
        <v>0</v>
      </c>
    </row>
    <row r="13" spans="1:14" s="228" customFormat="1" ht="15" customHeight="1">
      <c r="A13" s="217">
        <v>6</v>
      </c>
      <c r="B13" s="218"/>
      <c r="C13" s="219" t="s">
        <v>28</v>
      </c>
      <c r="D13" s="229">
        <f t="shared" si="1"/>
        <v>300</v>
      </c>
      <c r="E13" s="680"/>
      <c r="F13" s="758">
        <v>300</v>
      </c>
      <c r="G13" s="233"/>
      <c r="H13" s="659">
        <f t="shared" si="2"/>
        <v>300</v>
      </c>
      <c r="I13" s="231"/>
      <c r="J13" s="232"/>
      <c r="K13" s="233"/>
      <c r="L13" s="234">
        <f t="shared" si="3"/>
        <v>0</v>
      </c>
      <c r="N13" s="760" t="s">
        <v>360</v>
      </c>
    </row>
    <row r="14" spans="1:14" s="228" customFormat="1" ht="15" customHeight="1">
      <c r="A14" s="217">
        <v>7</v>
      </c>
      <c r="B14" s="218"/>
      <c r="C14" s="219" t="s">
        <v>29</v>
      </c>
      <c r="D14" s="229">
        <f t="shared" si="1"/>
        <v>0</v>
      </c>
      <c r="E14" s="680"/>
      <c r="F14" s="681"/>
      <c r="G14" s="233"/>
      <c r="H14" s="659">
        <f t="shared" si="2"/>
        <v>0</v>
      </c>
      <c r="I14" s="231"/>
      <c r="J14" s="232"/>
      <c r="K14" s="233"/>
      <c r="L14" s="234">
        <f t="shared" si="3"/>
        <v>0</v>
      </c>
    </row>
    <row r="15" spans="1:14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242"/>
      <c r="J15" s="243"/>
      <c r="K15" s="244"/>
      <c r="L15" s="245">
        <f t="shared" si="3"/>
        <v>0</v>
      </c>
    </row>
    <row r="16" spans="1:14" s="206" customFormat="1" ht="15" customHeight="1">
      <c r="A16" s="246">
        <v>9</v>
      </c>
      <c r="B16" s="247" t="s">
        <v>31</v>
      </c>
      <c r="C16" s="248"/>
      <c r="D16" s="249">
        <f t="shared" si="1"/>
        <v>0</v>
      </c>
      <c r="E16" s="685"/>
      <c r="F16" s="759"/>
      <c r="G16" s="255"/>
      <c r="H16" s="663">
        <f t="shared" si="2"/>
        <v>0</v>
      </c>
      <c r="I16" s="253"/>
      <c r="J16" s="254"/>
      <c r="K16" s="255"/>
      <c r="L16" s="256">
        <f t="shared" si="3"/>
        <v>0</v>
      </c>
    </row>
    <row r="17" spans="1:16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</row>
    <row r="18" spans="1:16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</row>
    <row r="19" spans="1:16" s="206" customFormat="1" ht="15" customHeight="1">
      <c r="A19" s="246">
        <v>12</v>
      </c>
      <c r="B19" s="248" t="s">
        <v>34</v>
      </c>
      <c r="C19" s="248"/>
      <c r="D19" s="263">
        <f t="shared" si="1"/>
        <v>1723</v>
      </c>
      <c r="E19" s="687">
        <v>212</v>
      </c>
      <c r="F19" s="688">
        <v>1511</v>
      </c>
      <c r="G19" s="259"/>
      <c r="H19" s="689">
        <f t="shared" si="2"/>
        <v>1723</v>
      </c>
      <c r="I19" s="260"/>
      <c r="J19" s="261"/>
      <c r="K19" s="259"/>
      <c r="L19" s="262">
        <f t="shared" si="3"/>
        <v>0</v>
      </c>
      <c r="M19" s="206">
        <v>5780</v>
      </c>
      <c r="N19" s="206">
        <v>1201</v>
      </c>
      <c r="O19" s="206">
        <v>956</v>
      </c>
      <c r="P19" s="206">
        <f>SUM(M19:O19)</f>
        <v>7937</v>
      </c>
    </row>
    <row r="20" spans="1:16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</row>
    <row r="21" spans="1:16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</row>
    <row r="22" spans="1:16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6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6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6" s="276" customFormat="1" ht="12">
      <c r="A25" s="275" t="s">
        <v>38</v>
      </c>
      <c r="B25" s="275"/>
      <c r="C25" s="275"/>
      <c r="E25" s="277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showGridLines="0" workbookViewId="0">
      <selection activeCell="E20" sqref="E20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4" width="10.33203125" style="108" customWidth="1"/>
    <col min="15" max="15" width="5" style="107" bestFit="1" customWidth="1"/>
    <col min="16" max="19" width="10.83203125" style="110" customWidth="1"/>
    <col min="20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88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3200</v>
      </c>
      <c r="E8" s="200">
        <f t="shared" si="0"/>
        <v>3200</v>
      </c>
      <c r="F8" s="201">
        <f t="shared" si="0"/>
        <v>0</v>
      </c>
      <c r="G8" s="204">
        <f t="shared" si="0"/>
        <v>0</v>
      </c>
      <c r="H8" s="640">
        <f t="shared" si="0"/>
        <v>3200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0</v>
      </c>
      <c r="E9" s="211"/>
      <c r="F9" s="212"/>
      <c r="G9" s="215"/>
      <c r="H9" s="656">
        <f t="shared" ref="H9:H21" si="2">SUM(E9:G9)</f>
        <v>0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0</v>
      </c>
      <c r="E12" s="221"/>
      <c r="F12" s="222"/>
      <c r="G12" s="226"/>
      <c r="H12" s="658">
        <f t="shared" si="2"/>
        <v>0</v>
      </c>
      <c r="I12" s="224"/>
      <c r="J12" s="225"/>
      <c r="K12" s="226"/>
      <c r="L12" s="227">
        <f t="shared" si="3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680"/>
      <c r="F13" s="681"/>
      <c r="G13" s="233"/>
      <c r="H13" s="659">
        <f t="shared" si="2"/>
        <v>0</v>
      </c>
      <c r="I13" s="231"/>
      <c r="J13" s="232"/>
      <c r="K13" s="233"/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0</v>
      </c>
      <c r="E14" s="680"/>
      <c r="F14" s="681"/>
      <c r="G14" s="233"/>
      <c r="H14" s="659">
        <f t="shared" si="2"/>
        <v>0</v>
      </c>
      <c r="I14" s="231"/>
      <c r="J14" s="232"/>
      <c r="K14" s="233"/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242"/>
      <c r="J15" s="243"/>
      <c r="K15" s="244"/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0</v>
      </c>
      <c r="E16" s="685"/>
      <c r="F16" s="686"/>
      <c r="G16" s="255"/>
      <c r="H16" s="663">
        <f t="shared" si="2"/>
        <v>0</v>
      </c>
      <c r="I16" s="253"/>
      <c r="J16" s="254"/>
      <c r="K16" s="255"/>
      <c r="L16" s="256">
        <f t="shared" si="3"/>
        <v>0</v>
      </c>
    </row>
    <row r="17" spans="1:16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</row>
    <row r="18" spans="1:16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</row>
    <row r="19" spans="1:16" s="206" customFormat="1" ht="15" customHeight="1">
      <c r="A19" s="246">
        <v>12</v>
      </c>
      <c r="B19" s="248" t="s">
        <v>34</v>
      </c>
      <c r="C19" s="248"/>
      <c r="D19" s="263">
        <f t="shared" si="1"/>
        <v>3200</v>
      </c>
      <c r="E19" s="687">
        <v>3200</v>
      </c>
      <c r="F19" s="688"/>
      <c r="G19" s="259"/>
      <c r="H19" s="689">
        <f t="shared" si="2"/>
        <v>3200</v>
      </c>
      <c r="I19" s="260"/>
      <c r="J19" s="261"/>
      <c r="K19" s="259"/>
      <c r="L19" s="262">
        <f t="shared" si="3"/>
        <v>0</v>
      </c>
      <c r="M19" s="206">
        <v>7829</v>
      </c>
      <c r="N19" s="206">
        <v>393</v>
      </c>
      <c r="O19" s="206">
        <v>2016</v>
      </c>
      <c r="P19" s="206">
        <f>SUM(M19:O19)</f>
        <v>10238</v>
      </c>
    </row>
    <row r="20" spans="1:16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</row>
    <row r="21" spans="1:16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</row>
    <row r="22" spans="1:16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6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6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6" s="276" customFormat="1" ht="12">
      <c r="A25" s="275" t="s">
        <v>38</v>
      </c>
      <c r="B25" s="275"/>
      <c r="C25" s="275"/>
      <c r="E25" s="277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7"/>
  <sheetViews>
    <sheetView showGridLines="0" workbookViewId="0">
      <selection activeCell="T33" sqref="T33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4" width="6.6640625" style="108" hidden="1" customWidth="1"/>
    <col min="15" max="15" width="5.33203125" style="108" hidden="1" customWidth="1"/>
    <col min="16" max="16" width="6.5" style="107" hidden="1" customWidth="1"/>
    <col min="17" max="20" width="10.83203125" style="110" customWidth="1"/>
    <col min="21" max="16384" width="8.83203125" style="107"/>
  </cols>
  <sheetData>
    <row r="2" spans="1:14" ht="15" thickBot="1">
      <c r="H2" s="109"/>
      <c r="I2" s="108"/>
      <c r="J2" s="108"/>
      <c r="L2" s="109" t="s">
        <v>11</v>
      </c>
    </row>
    <row r="3" spans="1:14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4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4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4" s="189" customFormat="1" ht="15">
      <c r="A6" s="124"/>
      <c r="B6" s="187" t="s">
        <v>16</v>
      </c>
      <c r="C6" s="679" t="s">
        <v>64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4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4" s="206" customFormat="1" ht="15" customHeight="1">
      <c r="A8" s="197">
        <v>1</v>
      </c>
      <c r="B8" s="198" t="s">
        <v>23</v>
      </c>
      <c r="C8" s="198"/>
      <c r="D8" s="199">
        <f>SUM(D16:D21)+D9</f>
        <v>933183</v>
      </c>
      <c r="E8" s="200">
        <f t="shared" ref="E8:L8" si="0">SUM(E16:E21)+E9</f>
        <v>150086</v>
      </c>
      <c r="F8" s="201">
        <f t="shared" si="0"/>
        <v>746190</v>
      </c>
      <c r="G8" s="204">
        <f t="shared" si="0"/>
        <v>36907</v>
      </c>
      <c r="H8" s="640">
        <f>SUM(H16:H21)+H9</f>
        <v>933183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4" s="206" customFormat="1" ht="15" customHeight="1">
      <c r="A9" s="207">
        <v>2</v>
      </c>
      <c r="B9" s="208" t="s">
        <v>24</v>
      </c>
      <c r="C9" s="209"/>
      <c r="D9" s="210">
        <f>H9+L9</f>
        <v>922933</v>
      </c>
      <c r="E9" s="211">
        <f>SUM(E10:E15)</f>
        <v>149136</v>
      </c>
      <c r="F9" s="212">
        <f>SUM(F10:F15)</f>
        <v>736890</v>
      </c>
      <c r="G9" s="215">
        <f>SUM(G10:G15)</f>
        <v>36907</v>
      </c>
      <c r="H9" s="656">
        <f>SUM(E9:G9)</f>
        <v>922933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1">SUM(I9:K9)</f>
        <v>0</v>
      </c>
    </row>
    <row r="10" spans="1:14" s="228" customFormat="1" ht="15" customHeight="1">
      <c r="A10" s="217">
        <v>3</v>
      </c>
      <c r="B10" s="218"/>
      <c r="C10" s="219" t="s">
        <v>25</v>
      </c>
      <c r="D10" s="220">
        <f>H10+L10</f>
        <v>0</v>
      </c>
      <c r="E10" s="221"/>
      <c r="F10" s="222"/>
      <c r="G10" s="226"/>
      <c r="H10" s="658">
        <f t="shared" ref="H10:H21" si="2">SUM(E10:G10)</f>
        <v>0</v>
      </c>
      <c r="I10" s="224"/>
      <c r="J10" s="225"/>
      <c r="K10" s="226"/>
      <c r="L10" s="227">
        <f t="shared" si="1"/>
        <v>0</v>
      </c>
    </row>
    <row r="11" spans="1:14" s="228" customFormat="1" ht="15" customHeight="1">
      <c r="A11" s="217">
        <v>4</v>
      </c>
      <c r="B11" s="218"/>
      <c r="C11" s="219" t="s">
        <v>26</v>
      </c>
      <c r="D11" s="229">
        <f t="shared" ref="D11:D21" si="3">H11+L11</f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1"/>
        <v>0</v>
      </c>
    </row>
    <row r="12" spans="1:14" s="228" customFormat="1" ht="15" customHeight="1">
      <c r="A12" s="217">
        <v>5</v>
      </c>
      <c r="B12" s="218"/>
      <c r="C12" s="219" t="s">
        <v>27</v>
      </c>
      <c r="D12" s="229">
        <f t="shared" si="3"/>
        <v>0</v>
      </c>
      <c r="E12" s="221"/>
      <c r="F12" s="222"/>
      <c r="G12" s="226"/>
      <c r="H12" s="658">
        <f t="shared" si="2"/>
        <v>0</v>
      </c>
      <c r="I12" s="224"/>
      <c r="J12" s="225"/>
      <c r="K12" s="226"/>
      <c r="L12" s="227">
        <f t="shared" si="1"/>
        <v>0</v>
      </c>
    </row>
    <row r="13" spans="1:14" s="228" customFormat="1" ht="15" customHeight="1">
      <c r="A13" s="217">
        <v>6</v>
      </c>
      <c r="B13" s="218"/>
      <c r="C13" s="219" t="s">
        <v>28</v>
      </c>
      <c r="D13" s="229">
        <f t="shared" si="3"/>
        <v>0</v>
      </c>
      <c r="E13" s="680"/>
      <c r="F13" s="681"/>
      <c r="G13" s="233"/>
      <c r="H13" s="659">
        <f t="shared" si="2"/>
        <v>0</v>
      </c>
      <c r="I13" s="231"/>
      <c r="J13" s="232"/>
      <c r="K13" s="233"/>
      <c r="L13" s="234">
        <f t="shared" si="1"/>
        <v>0</v>
      </c>
      <c r="M13" s="692"/>
      <c r="N13" s="692"/>
    </row>
    <row r="14" spans="1:14" s="228" customFormat="1" ht="15" customHeight="1">
      <c r="A14" s="217">
        <v>7</v>
      </c>
      <c r="B14" s="218"/>
      <c r="C14" s="219" t="s">
        <v>29</v>
      </c>
      <c r="D14" s="229">
        <f>H14+L14</f>
        <v>922933</v>
      </c>
      <c r="E14" s="680">
        <v>149136</v>
      </c>
      <c r="F14" s="681">
        <v>736890</v>
      </c>
      <c r="G14" s="233">
        <f>36906+1</f>
        <v>36907</v>
      </c>
      <c r="H14" s="659">
        <f t="shared" si="2"/>
        <v>922933</v>
      </c>
      <c r="I14" s="231"/>
      <c r="J14" s="232"/>
      <c r="K14" s="233"/>
      <c r="L14" s="234">
        <f t="shared" si="1"/>
        <v>0</v>
      </c>
    </row>
    <row r="15" spans="1:14" s="228" customFormat="1" ht="15" customHeight="1">
      <c r="A15" s="235">
        <v>8</v>
      </c>
      <c r="B15" s="236"/>
      <c r="C15" s="237" t="s">
        <v>30</v>
      </c>
      <c r="D15" s="682">
        <f t="shared" si="3"/>
        <v>0</v>
      </c>
      <c r="E15" s="683"/>
      <c r="F15" s="684"/>
      <c r="G15" s="244"/>
      <c r="H15" s="662">
        <f>SUM(E15:G15)</f>
        <v>0</v>
      </c>
      <c r="I15" s="242"/>
      <c r="J15" s="243"/>
      <c r="K15" s="244"/>
      <c r="L15" s="245">
        <f t="shared" si="1"/>
        <v>0</v>
      </c>
    </row>
    <row r="16" spans="1:14" s="206" customFormat="1" ht="15" customHeight="1">
      <c r="A16" s="246">
        <v>9</v>
      </c>
      <c r="B16" s="247" t="s">
        <v>31</v>
      </c>
      <c r="C16" s="248"/>
      <c r="D16" s="249">
        <f t="shared" si="3"/>
        <v>0</v>
      </c>
      <c r="E16" s="685"/>
      <c r="F16" s="686"/>
      <c r="G16" s="255"/>
      <c r="H16" s="663">
        <f t="shared" si="2"/>
        <v>0</v>
      </c>
      <c r="I16" s="253"/>
      <c r="J16" s="254"/>
      <c r="K16" s="255"/>
      <c r="L16" s="256">
        <f t="shared" si="1"/>
        <v>0</v>
      </c>
    </row>
    <row r="17" spans="1:16" s="206" customFormat="1" ht="15" customHeight="1">
      <c r="A17" s="246">
        <v>10</v>
      </c>
      <c r="B17" s="247" t="s">
        <v>32</v>
      </c>
      <c r="C17" s="248"/>
      <c r="D17" s="249">
        <f t="shared" si="3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1"/>
        <v>0</v>
      </c>
    </row>
    <row r="18" spans="1:16" s="206" customFormat="1" ht="15" customHeight="1">
      <c r="A18" s="207">
        <v>11</v>
      </c>
      <c r="B18" s="208" t="s">
        <v>33</v>
      </c>
      <c r="C18" s="208"/>
      <c r="D18" s="249">
        <f t="shared" si="3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1"/>
        <v>0</v>
      </c>
    </row>
    <row r="19" spans="1:16" s="206" customFormat="1" ht="15" customHeight="1">
      <c r="A19" s="246">
        <v>12</v>
      </c>
      <c r="B19" s="248" t="s">
        <v>34</v>
      </c>
      <c r="C19" s="248"/>
      <c r="D19" s="263">
        <f t="shared" si="3"/>
        <v>10250</v>
      </c>
      <c r="E19" s="687">
        <v>950</v>
      </c>
      <c r="F19" s="688">
        <v>9300</v>
      </c>
      <c r="G19" s="259"/>
      <c r="H19" s="689">
        <f t="shared" si="2"/>
        <v>10250</v>
      </c>
      <c r="I19" s="260"/>
      <c r="J19" s="261"/>
      <c r="K19" s="259"/>
      <c r="L19" s="262">
        <f t="shared" si="1"/>
        <v>0</v>
      </c>
      <c r="M19" s="206">
        <v>3149</v>
      </c>
      <c r="N19" s="206">
        <v>1258</v>
      </c>
      <c r="O19" s="206">
        <v>5034</v>
      </c>
      <c r="P19" s="206">
        <f>SUM(M19:O19)</f>
        <v>9441</v>
      </c>
    </row>
    <row r="20" spans="1:16" s="206" customFormat="1" ht="15" customHeight="1">
      <c r="A20" s="246">
        <v>13</v>
      </c>
      <c r="B20" s="248" t="s">
        <v>35</v>
      </c>
      <c r="C20" s="248"/>
      <c r="D20" s="263">
        <f t="shared" si="3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1"/>
        <v>0</v>
      </c>
    </row>
    <row r="21" spans="1:16" s="206" customFormat="1" ht="15" customHeight="1" thickBot="1">
      <c r="A21" s="264">
        <v>14</v>
      </c>
      <c r="B21" s="265" t="s">
        <v>120</v>
      </c>
      <c r="C21" s="265"/>
      <c r="D21" s="266">
        <f t="shared" si="3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1"/>
        <v>0</v>
      </c>
    </row>
    <row r="22" spans="1:16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6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6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6" s="276" customFormat="1" ht="12">
      <c r="A25" s="275" t="s">
        <v>38</v>
      </c>
      <c r="B25" s="275"/>
      <c r="C25" s="275"/>
      <c r="E25" s="277"/>
    </row>
    <row r="27" spans="1:16">
      <c r="A27" s="692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showGridLines="0" workbookViewId="0">
      <selection activeCell="M1" sqref="M1:P1048576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3" width="6.6640625" style="108" hidden="1" customWidth="1"/>
    <col min="14" max="14" width="5.5" style="108" hidden="1" customWidth="1"/>
    <col min="15" max="15" width="5" style="107" hidden="1" customWidth="1"/>
    <col min="16" max="16" width="5.83203125" style="110" hidden="1" customWidth="1"/>
    <col min="17" max="19" width="10.83203125" style="110" customWidth="1"/>
    <col min="20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65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>SUM(D16:D21)+D9</f>
        <v>0</v>
      </c>
      <c r="E8" s="200">
        <f t="shared" ref="E8:L8" si="0">SUM(E16:E21)+E9</f>
        <v>0</v>
      </c>
      <c r="F8" s="201">
        <f t="shared" si="0"/>
        <v>0</v>
      </c>
      <c r="G8" s="204">
        <f t="shared" si="0"/>
        <v>0</v>
      </c>
      <c r="H8" s="640">
        <f t="shared" si="0"/>
        <v>0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>H9+L9</f>
        <v>0</v>
      </c>
      <c r="E9" s="221">
        <f>SUM(E10:E15)</f>
        <v>0</v>
      </c>
      <c r="F9" s="222">
        <f>SUM(F10:F15)</f>
        <v>0</v>
      </c>
      <c r="G9" s="226">
        <f>SUM(G10:G15)</f>
        <v>0</v>
      </c>
      <c r="H9" s="656">
        <f>SUM(E9:G9)</f>
        <v>0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1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ref="D10:D21" si="2">H10+L10</f>
        <v>0</v>
      </c>
      <c r="E10" s="221"/>
      <c r="F10" s="222"/>
      <c r="G10" s="226"/>
      <c r="H10" s="658">
        <f t="shared" ref="H10:H21" si="3">SUM(E10:G10)</f>
        <v>0</v>
      </c>
      <c r="I10" s="224"/>
      <c r="J10" s="225"/>
      <c r="K10" s="226"/>
      <c r="L10" s="227">
        <f t="shared" si="1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2"/>
        <v>0</v>
      </c>
      <c r="E11" s="221"/>
      <c r="F11" s="222"/>
      <c r="G11" s="226"/>
      <c r="H11" s="658">
        <f t="shared" si="3"/>
        <v>0</v>
      </c>
      <c r="I11" s="224"/>
      <c r="J11" s="225"/>
      <c r="K11" s="226"/>
      <c r="L11" s="227">
        <f t="shared" si="1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2"/>
        <v>0</v>
      </c>
      <c r="E12" s="221"/>
      <c r="F12" s="222"/>
      <c r="G12" s="226"/>
      <c r="H12" s="658">
        <f t="shared" si="3"/>
        <v>0</v>
      </c>
      <c r="I12" s="224"/>
      <c r="J12" s="225"/>
      <c r="K12" s="226"/>
      <c r="L12" s="227">
        <f t="shared" si="1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2"/>
        <v>0</v>
      </c>
      <c r="E13" s="680"/>
      <c r="F13" s="681"/>
      <c r="G13" s="233"/>
      <c r="H13" s="659">
        <f t="shared" si="3"/>
        <v>0</v>
      </c>
      <c r="I13" s="231"/>
      <c r="J13" s="232"/>
      <c r="K13" s="233"/>
      <c r="L13" s="234">
        <f t="shared" si="1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>H14+L14</f>
        <v>0</v>
      </c>
      <c r="E14" s="680"/>
      <c r="F14" s="681"/>
      <c r="G14" s="725"/>
      <c r="H14" s="659">
        <f t="shared" si="3"/>
        <v>0</v>
      </c>
      <c r="I14" s="231"/>
      <c r="J14" s="232"/>
      <c r="K14" s="233"/>
      <c r="L14" s="234">
        <f t="shared" si="1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2"/>
        <v>0</v>
      </c>
      <c r="E15" s="683"/>
      <c r="F15" s="684"/>
      <c r="G15" s="244"/>
      <c r="H15" s="662">
        <f t="shared" si="3"/>
        <v>0</v>
      </c>
      <c r="I15" s="242"/>
      <c r="J15" s="243"/>
      <c r="K15" s="244"/>
      <c r="L15" s="245">
        <f t="shared" si="1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2"/>
        <v>0</v>
      </c>
      <c r="E16" s="685"/>
      <c r="F16" s="686"/>
      <c r="G16" s="255"/>
      <c r="H16" s="663">
        <f t="shared" si="3"/>
        <v>0</v>
      </c>
      <c r="I16" s="253"/>
      <c r="J16" s="254"/>
      <c r="K16" s="255"/>
      <c r="L16" s="256">
        <f t="shared" si="1"/>
        <v>0</v>
      </c>
    </row>
    <row r="17" spans="1:16" s="206" customFormat="1" ht="15" customHeight="1">
      <c r="A17" s="246">
        <v>10</v>
      </c>
      <c r="B17" s="247" t="s">
        <v>32</v>
      </c>
      <c r="C17" s="248"/>
      <c r="D17" s="249">
        <f t="shared" si="2"/>
        <v>0</v>
      </c>
      <c r="E17" s="685"/>
      <c r="F17" s="686"/>
      <c r="G17" s="255"/>
      <c r="H17" s="663">
        <f t="shared" si="3"/>
        <v>0</v>
      </c>
      <c r="I17" s="253"/>
      <c r="J17" s="254"/>
      <c r="K17" s="255"/>
      <c r="L17" s="256">
        <f t="shared" si="1"/>
        <v>0</v>
      </c>
    </row>
    <row r="18" spans="1:16" s="206" customFormat="1" ht="15" customHeight="1">
      <c r="A18" s="207">
        <v>11</v>
      </c>
      <c r="B18" s="208" t="s">
        <v>33</v>
      </c>
      <c r="C18" s="208"/>
      <c r="D18" s="249">
        <f t="shared" si="2"/>
        <v>0</v>
      </c>
      <c r="E18" s="687"/>
      <c r="F18" s="688"/>
      <c r="G18" s="259"/>
      <c r="H18" s="689">
        <f t="shared" si="3"/>
        <v>0</v>
      </c>
      <c r="I18" s="260"/>
      <c r="J18" s="261"/>
      <c r="K18" s="259"/>
      <c r="L18" s="262">
        <f t="shared" si="1"/>
        <v>0</v>
      </c>
    </row>
    <row r="19" spans="1:16" s="206" customFormat="1" ht="15" customHeight="1">
      <c r="A19" s="246">
        <v>12</v>
      </c>
      <c r="B19" s="248" t="s">
        <v>34</v>
      </c>
      <c r="C19" s="248"/>
      <c r="D19" s="263">
        <f t="shared" si="2"/>
        <v>0</v>
      </c>
      <c r="E19" s="687"/>
      <c r="F19" s="688"/>
      <c r="G19" s="259"/>
      <c r="H19" s="689">
        <f t="shared" si="3"/>
        <v>0</v>
      </c>
      <c r="I19" s="260"/>
      <c r="J19" s="261"/>
      <c r="K19" s="259"/>
      <c r="L19" s="262">
        <f t="shared" si="1"/>
        <v>0</v>
      </c>
      <c r="M19" s="206">
        <v>0</v>
      </c>
      <c r="N19" s="206">
        <v>0</v>
      </c>
      <c r="O19" s="206">
        <v>1</v>
      </c>
      <c r="P19" s="206">
        <f>SUM(M19:O19)</f>
        <v>1</v>
      </c>
    </row>
    <row r="20" spans="1:16" s="206" customFormat="1" ht="15" customHeight="1">
      <c r="A20" s="246">
        <v>13</v>
      </c>
      <c r="B20" s="248" t="s">
        <v>35</v>
      </c>
      <c r="C20" s="248"/>
      <c r="D20" s="263">
        <f t="shared" si="2"/>
        <v>0</v>
      </c>
      <c r="E20" s="260"/>
      <c r="F20" s="261"/>
      <c r="G20" s="259"/>
      <c r="H20" s="689">
        <f t="shared" si="3"/>
        <v>0</v>
      </c>
      <c r="I20" s="260"/>
      <c r="J20" s="261"/>
      <c r="K20" s="259"/>
      <c r="L20" s="262">
        <f t="shared" si="1"/>
        <v>0</v>
      </c>
    </row>
    <row r="21" spans="1:16" s="206" customFormat="1" ht="15" customHeight="1" thickBot="1">
      <c r="A21" s="264">
        <v>14</v>
      </c>
      <c r="B21" s="265" t="s">
        <v>36</v>
      </c>
      <c r="C21" s="265"/>
      <c r="D21" s="266">
        <f t="shared" si="2"/>
        <v>0</v>
      </c>
      <c r="E21" s="270"/>
      <c r="F21" s="271"/>
      <c r="G21" s="269"/>
      <c r="H21" s="690">
        <f t="shared" si="3"/>
        <v>0</v>
      </c>
      <c r="I21" s="270"/>
      <c r="J21" s="271"/>
      <c r="K21" s="269"/>
      <c r="L21" s="272">
        <f t="shared" si="1"/>
        <v>0</v>
      </c>
    </row>
    <row r="22" spans="1:16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6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6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6" s="276" customFormat="1" ht="12">
      <c r="A25" s="275" t="s">
        <v>38</v>
      </c>
      <c r="B25" s="275"/>
      <c r="C25" s="275"/>
      <c r="E25" s="277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8"/>
  <sheetViews>
    <sheetView showGridLines="0" workbookViewId="0">
      <selection activeCell="E26" sqref="E26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3" width="5.83203125" style="108" hidden="1" customWidth="1"/>
    <col min="14" max="14" width="5.5" style="713" hidden="1" customWidth="1"/>
    <col min="15" max="15" width="3.5" style="714" hidden="1" customWidth="1"/>
    <col min="16" max="16" width="6.83203125" style="715" hidden="1" customWidth="1"/>
    <col min="17" max="17" width="10.83203125" style="715" customWidth="1"/>
    <col min="18" max="19" width="10.83203125" style="110" customWidth="1"/>
    <col min="20" max="16384" width="8.83203125" style="107"/>
  </cols>
  <sheetData>
    <row r="2" spans="1:17" ht="15" thickBot="1">
      <c r="H2" s="109"/>
      <c r="I2" s="108"/>
      <c r="J2" s="108"/>
      <c r="L2" s="109" t="s">
        <v>11</v>
      </c>
    </row>
    <row r="3" spans="1:17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  <c r="N3" s="716"/>
      <c r="O3" s="716"/>
      <c r="P3" s="716"/>
      <c r="Q3" s="716"/>
    </row>
    <row r="4" spans="1:17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  <c r="N4" s="716"/>
      <c r="O4" s="716"/>
      <c r="P4" s="716"/>
      <c r="Q4" s="716"/>
    </row>
    <row r="5" spans="1:17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  <c r="N5" s="716"/>
      <c r="O5" s="716"/>
      <c r="P5" s="716"/>
      <c r="Q5" s="716"/>
    </row>
    <row r="6" spans="1:17" s="189" customFormat="1" ht="15">
      <c r="A6" s="124"/>
      <c r="B6" s="187" t="s">
        <v>16</v>
      </c>
      <c r="C6" s="679" t="s">
        <v>66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  <c r="N6" s="717"/>
      <c r="O6" s="717"/>
      <c r="P6" s="717"/>
      <c r="Q6" s="717"/>
    </row>
    <row r="7" spans="1:17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  <c r="N7" s="718"/>
      <c r="O7" s="718"/>
      <c r="P7" s="718"/>
      <c r="Q7" s="718"/>
    </row>
    <row r="8" spans="1:17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15000</v>
      </c>
      <c r="E8" s="200">
        <f t="shared" si="0"/>
        <v>14000</v>
      </c>
      <c r="F8" s="201">
        <f t="shared" si="0"/>
        <v>1000</v>
      </c>
      <c r="G8" s="204">
        <f t="shared" si="0"/>
        <v>0</v>
      </c>
      <c r="H8" s="640">
        <f t="shared" si="0"/>
        <v>15000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  <c r="N8" s="719"/>
      <c r="O8" s="719"/>
      <c r="P8" s="719"/>
      <c r="Q8" s="719"/>
    </row>
    <row r="9" spans="1:17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0</v>
      </c>
      <c r="E9" s="211">
        <f>SUM(E10:E15)</f>
        <v>0</v>
      </c>
      <c r="F9" s="212">
        <f>SUM(F10:F15)</f>
        <v>0</v>
      </c>
      <c r="G9" s="215">
        <f>SUM(G10:G15)</f>
        <v>0</v>
      </c>
      <c r="H9" s="656">
        <f t="shared" ref="H9:H21" si="2">SUM(E9:G9)</f>
        <v>0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  <c r="N9" s="719"/>
      <c r="O9" s="719"/>
      <c r="P9" s="719"/>
      <c r="Q9" s="719"/>
    </row>
    <row r="10" spans="1:17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  <c r="N10" s="720"/>
      <c r="O10" s="720"/>
      <c r="P10" s="720"/>
      <c r="Q10" s="720"/>
    </row>
    <row r="11" spans="1:17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  <c r="N11" s="720"/>
      <c r="O11" s="720"/>
      <c r="P11" s="720"/>
      <c r="Q11" s="720"/>
    </row>
    <row r="12" spans="1:17" s="228" customFormat="1" ht="15" customHeight="1">
      <c r="A12" s="217">
        <v>5</v>
      </c>
      <c r="B12" s="218"/>
      <c r="C12" s="219" t="s">
        <v>27</v>
      </c>
      <c r="D12" s="229">
        <f t="shared" si="1"/>
        <v>0</v>
      </c>
      <c r="E12" s="221"/>
      <c r="F12" s="222"/>
      <c r="G12" s="226"/>
      <c r="H12" s="658">
        <f t="shared" si="2"/>
        <v>0</v>
      </c>
      <c r="I12" s="224"/>
      <c r="J12" s="225"/>
      <c r="K12" s="226"/>
      <c r="L12" s="227">
        <f t="shared" si="3"/>
        <v>0</v>
      </c>
      <c r="N12" s="720"/>
      <c r="O12" s="720"/>
      <c r="P12" s="720"/>
      <c r="Q12" s="720"/>
    </row>
    <row r="13" spans="1:17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680"/>
      <c r="F13" s="681"/>
      <c r="G13" s="233"/>
      <c r="H13" s="659">
        <f t="shared" si="2"/>
        <v>0</v>
      </c>
      <c r="I13" s="231"/>
      <c r="J13" s="232"/>
      <c r="K13" s="233"/>
      <c r="L13" s="234">
        <f t="shared" si="3"/>
        <v>0</v>
      </c>
      <c r="N13" s="720"/>
      <c r="O13" s="720"/>
      <c r="P13" s="720"/>
      <c r="Q13" s="720"/>
    </row>
    <row r="14" spans="1:17" s="228" customFormat="1" ht="15" customHeight="1">
      <c r="A14" s="217">
        <v>7</v>
      </c>
      <c r="B14" s="218"/>
      <c r="C14" s="219" t="s">
        <v>29</v>
      </c>
      <c r="D14" s="229">
        <f t="shared" si="1"/>
        <v>0</v>
      </c>
      <c r="E14" s="680"/>
      <c r="F14" s="681"/>
      <c r="G14" s="233"/>
      <c r="H14" s="659">
        <f t="shared" si="2"/>
        <v>0</v>
      </c>
      <c r="I14" s="231"/>
      <c r="J14" s="232"/>
      <c r="K14" s="233"/>
      <c r="L14" s="234">
        <f t="shared" si="3"/>
        <v>0</v>
      </c>
      <c r="N14" s="720"/>
      <c r="O14" s="720"/>
      <c r="P14" s="720"/>
      <c r="Q14" s="720"/>
    </row>
    <row r="15" spans="1:17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242"/>
      <c r="J15" s="243"/>
      <c r="K15" s="244"/>
      <c r="L15" s="245">
        <f t="shared" si="3"/>
        <v>0</v>
      </c>
      <c r="N15" s="720"/>
      <c r="O15" s="720"/>
      <c r="P15" s="720"/>
      <c r="Q15" s="720"/>
    </row>
    <row r="16" spans="1:17" s="206" customFormat="1" ht="15" customHeight="1">
      <c r="A16" s="246">
        <v>9</v>
      </c>
      <c r="B16" s="247" t="s">
        <v>31</v>
      </c>
      <c r="C16" s="248"/>
      <c r="D16" s="249">
        <f t="shared" si="1"/>
        <v>0</v>
      </c>
      <c r="E16" s="685"/>
      <c r="F16" s="686"/>
      <c r="G16" s="255"/>
      <c r="H16" s="663">
        <f t="shared" si="2"/>
        <v>0</v>
      </c>
      <c r="I16" s="253"/>
      <c r="J16" s="254"/>
      <c r="K16" s="255"/>
      <c r="L16" s="256">
        <f t="shared" si="3"/>
        <v>0</v>
      </c>
      <c r="N16" s="719"/>
      <c r="O16" s="719"/>
      <c r="P16" s="719"/>
      <c r="Q16" s="719"/>
    </row>
    <row r="17" spans="1:17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  <c r="N17" s="719"/>
      <c r="O17" s="719"/>
      <c r="P17" s="719"/>
      <c r="Q17" s="719"/>
    </row>
    <row r="18" spans="1:17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  <c r="N18" s="721"/>
      <c r="O18" s="719"/>
      <c r="P18" s="719"/>
      <c r="Q18" s="719"/>
    </row>
    <row r="19" spans="1:17" s="206" customFormat="1" ht="15" customHeight="1">
      <c r="A19" s="246">
        <v>12</v>
      </c>
      <c r="B19" s="248" t="s">
        <v>47</v>
      </c>
      <c r="C19" s="248"/>
      <c r="D19" s="722">
        <f t="shared" si="1"/>
        <v>15000</v>
      </c>
      <c r="E19" s="687">
        <v>14000</v>
      </c>
      <c r="F19" s="688">
        <v>1000</v>
      </c>
      <c r="G19" s="259"/>
      <c r="H19" s="689">
        <f t="shared" si="2"/>
        <v>15000</v>
      </c>
      <c r="I19" s="260"/>
      <c r="J19" s="261"/>
      <c r="K19" s="259"/>
      <c r="L19" s="262">
        <f t="shared" si="3"/>
        <v>0</v>
      </c>
      <c r="M19" s="206">
        <v>13940</v>
      </c>
      <c r="N19" s="721">
        <v>4250</v>
      </c>
      <c r="O19" s="719">
        <v>0</v>
      </c>
      <c r="P19" s="719">
        <f>SUM(M19:O19)</f>
        <v>18190</v>
      </c>
      <c r="Q19" s="719"/>
    </row>
    <row r="20" spans="1:17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  <c r="N20" s="721"/>
      <c r="O20" s="723"/>
      <c r="P20" s="723"/>
      <c r="Q20" s="719"/>
    </row>
    <row r="21" spans="1:17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  <c r="N21" s="721"/>
      <c r="O21" s="723"/>
      <c r="P21" s="723"/>
      <c r="Q21" s="719"/>
    </row>
    <row r="22" spans="1:17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N22" s="723"/>
      <c r="O22" s="723"/>
      <c r="P22" s="723"/>
      <c r="Q22" s="723"/>
    </row>
    <row r="23" spans="1:17" s="274" customFormat="1" ht="12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N23" s="277"/>
      <c r="O23" s="277"/>
      <c r="P23" s="277"/>
      <c r="Q23" s="723"/>
    </row>
    <row r="24" spans="1:17" s="274" customFormat="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N24" s="713"/>
      <c r="O24" s="714"/>
      <c r="P24" s="715"/>
      <c r="Q24" s="723"/>
    </row>
    <row r="25" spans="1:17" s="276" customFormat="1">
      <c r="A25" s="275" t="s">
        <v>38</v>
      </c>
      <c r="B25" s="275"/>
      <c r="C25" s="275"/>
      <c r="E25" s="277"/>
      <c r="N25" s="713"/>
      <c r="O25" s="714"/>
      <c r="P25" s="715"/>
      <c r="Q25" s="277"/>
    </row>
    <row r="26" spans="1:17">
      <c r="E26" s="726" t="s">
        <v>353</v>
      </c>
      <c r="F26" s="727"/>
      <c r="G26" s="727"/>
      <c r="H26" s="727"/>
    </row>
    <row r="28" spans="1:17">
      <c r="A28" s="724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showGridLines="0" workbookViewId="0">
      <selection activeCell="M1" sqref="M1:P1048576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4" width="7" style="108" hidden="1" customWidth="1"/>
    <col min="15" max="15" width="5.33203125" style="108" hidden="1" customWidth="1"/>
    <col min="16" max="16" width="5" style="107" hidden="1" customWidth="1"/>
    <col min="17" max="20" width="10.83203125" style="110" customWidth="1"/>
    <col min="21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63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0</v>
      </c>
      <c r="E8" s="200">
        <f t="shared" si="0"/>
        <v>0</v>
      </c>
      <c r="F8" s="201">
        <f t="shared" si="0"/>
        <v>0</v>
      </c>
      <c r="G8" s="204">
        <f t="shared" si="0"/>
        <v>0</v>
      </c>
      <c r="H8" s="640">
        <f t="shared" si="0"/>
        <v>0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0</v>
      </c>
      <c r="E9" s="211">
        <f>SUM(E10:E15)</f>
        <v>0</v>
      </c>
      <c r="F9" s="212">
        <f>SUM(F10:F15)</f>
        <v>0</v>
      </c>
      <c r="G9" s="215">
        <f>SUM(G10:G15)</f>
        <v>0</v>
      </c>
      <c r="H9" s="656">
        <f t="shared" ref="H9:H21" si="2">SUM(E9:G9)</f>
        <v>0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0</v>
      </c>
      <c r="E12" s="221"/>
      <c r="F12" s="222"/>
      <c r="G12" s="226"/>
      <c r="H12" s="658">
        <f t="shared" si="2"/>
        <v>0</v>
      </c>
      <c r="I12" s="224"/>
      <c r="J12" s="225"/>
      <c r="K12" s="226"/>
      <c r="L12" s="227">
        <f t="shared" si="3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680"/>
      <c r="F13" s="681"/>
      <c r="G13" s="233"/>
      <c r="H13" s="659">
        <f t="shared" si="2"/>
        <v>0</v>
      </c>
      <c r="I13" s="231"/>
      <c r="J13" s="232"/>
      <c r="K13" s="233"/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0</v>
      </c>
      <c r="E14" s="680"/>
      <c r="F14" s="681"/>
      <c r="G14" s="233"/>
      <c r="H14" s="659">
        <f t="shared" si="2"/>
        <v>0</v>
      </c>
      <c r="I14" s="231"/>
      <c r="J14" s="232"/>
      <c r="K14" s="233"/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242"/>
      <c r="J15" s="243"/>
      <c r="K15" s="244"/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0</v>
      </c>
      <c r="E16" s="685"/>
      <c r="F16" s="686"/>
      <c r="G16" s="255"/>
      <c r="H16" s="663">
        <f t="shared" si="2"/>
        <v>0</v>
      </c>
      <c r="I16" s="253"/>
      <c r="J16" s="254"/>
      <c r="K16" s="255"/>
      <c r="L16" s="256">
        <f t="shared" si="3"/>
        <v>0</v>
      </c>
    </row>
    <row r="17" spans="1:16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</row>
    <row r="18" spans="1:16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</row>
    <row r="19" spans="1:16" s="206" customFormat="1" ht="15" customHeight="1">
      <c r="A19" s="246">
        <v>12</v>
      </c>
      <c r="B19" s="248" t="s">
        <v>34</v>
      </c>
      <c r="C19" s="248"/>
      <c r="D19" s="263">
        <f t="shared" si="1"/>
        <v>0</v>
      </c>
      <c r="E19" s="687"/>
      <c r="F19" s="688"/>
      <c r="G19" s="259"/>
      <c r="H19" s="689">
        <f t="shared" si="2"/>
        <v>0</v>
      </c>
      <c r="I19" s="260"/>
      <c r="J19" s="261"/>
      <c r="K19" s="259"/>
      <c r="L19" s="262">
        <f t="shared" si="3"/>
        <v>0</v>
      </c>
      <c r="M19" s="206">
        <v>105</v>
      </c>
      <c r="N19" s="206">
        <v>166</v>
      </c>
      <c r="O19" s="206">
        <v>13</v>
      </c>
      <c r="P19" s="206">
        <f>SUM(M19:O19)</f>
        <v>284</v>
      </c>
    </row>
    <row r="20" spans="1:16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</row>
    <row r="21" spans="1:16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</row>
    <row r="22" spans="1:16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6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6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6" s="276" customFormat="1" ht="12">
      <c r="A25" s="275" t="s">
        <v>38</v>
      </c>
      <c r="B25" s="275"/>
      <c r="C25" s="275"/>
      <c r="E25" s="277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showGridLines="0" workbookViewId="0">
      <selection activeCell="V33" sqref="V33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4" width="6.1640625" style="108" hidden="1" customWidth="1"/>
    <col min="15" max="15" width="6" style="108" hidden="1" customWidth="1"/>
    <col min="16" max="16" width="5" style="107" hidden="1" customWidth="1"/>
    <col min="17" max="20" width="10.83203125" style="110" customWidth="1"/>
    <col min="21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67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1795</v>
      </c>
      <c r="E8" s="200">
        <f t="shared" si="0"/>
        <v>0</v>
      </c>
      <c r="F8" s="201">
        <f t="shared" si="0"/>
        <v>1795</v>
      </c>
      <c r="G8" s="204">
        <f t="shared" si="0"/>
        <v>0</v>
      </c>
      <c r="H8" s="640">
        <f t="shared" si="0"/>
        <v>1795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0</v>
      </c>
      <c r="E9" s="211">
        <f>SUM(E10:E15)</f>
        <v>0</v>
      </c>
      <c r="F9" s="212">
        <f>SUM(F10:F15)</f>
        <v>0</v>
      </c>
      <c r="G9" s="215">
        <f>SUM(G10:G15)</f>
        <v>0</v>
      </c>
      <c r="H9" s="656">
        <f t="shared" ref="H9:H21" si="2">SUM(E9:G9)</f>
        <v>0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0</v>
      </c>
      <c r="E12" s="221"/>
      <c r="F12" s="222"/>
      <c r="G12" s="226"/>
      <c r="H12" s="658">
        <f t="shared" si="2"/>
        <v>0</v>
      </c>
      <c r="I12" s="224"/>
      <c r="J12" s="225"/>
      <c r="K12" s="226"/>
      <c r="L12" s="227">
        <f t="shared" si="3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680"/>
      <c r="F13" s="681"/>
      <c r="G13" s="233"/>
      <c r="H13" s="659">
        <f t="shared" si="2"/>
        <v>0</v>
      </c>
      <c r="I13" s="231"/>
      <c r="J13" s="232"/>
      <c r="K13" s="233"/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0</v>
      </c>
      <c r="E14" s="680"/>
      <c r="F14" s="681"/>
      <c r="G14" s="233"/>
      <c r="H14" s="659">
        <f t="shared" si="2"/>
        <v>0</v>
      </c>
      <c r="I14" s="231"/>
      <c r="J14" s="232"/>
      <c r="K14" s="233"/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242"/>
      <c r="J15" s="243"/>
      <c r="K15" s="244"/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0</v>
      </c>
      <c r="E16" s="685"/>
      <c r="F16" s="686"/>
      <c r="G16" s="255"/>
      <c r="H16" s="663">
        <f t="shared" si="2"/>
        <v>0</v>
      </c>
      <c r="I16" s="253"/>
      <c r="J16" s="254"/>
      <c r="K16" s="255"/>
      <c r="L16" s="256">
        <f t="shared" si="3"/>
        <v>0</v>
      </c>
    </row>
    <row r="17" spans="1:16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</row>
    <row r="18" spans="1:16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</row>
    <row r="19" spans="1:16" s="206" customFormat="1" ht="15" customHeight="1">
      <c r="A19" s="246">
        <v>12</v>
      </c>
      <c r="B19" s="248" t="s">
        <v>34</v>
      </c>
      <c r="C19" s="248"/>
      <c r="D19" s="263">
        <f t="shared" si="1"/>
        <v>1795</v>
      </c>
      <c r="E19" s="687"/>
      <c r="F19" s="688">
        <v>1795</v>
      </c>
      <c r="G19" s="259"/>
      <c r="H19" s="689">
        <f t="shared" si="2"/>
        <v>1795</v>
      </c>
      <c r="I19" s="260"/>
      <c r="J19" s="261"/>
      <c r="K19" s="259"/>
      <c r="L19" s="262">
        <f t="shared" si="3"/>
        <v>0</v>
      </c>
      <c r="M19" s="206">
        <v>1194</v>
      </c>
      <c r="N19" s="206">
        <v>352</v>
      </c>
      <c r="O19" s="206">
        <v>259</v>
      </c>
      <c r="P19" s="206">
        <f>SUM(M19:O19)</f>
        <v>1805</v>
      </c>
    </row>
    <row r="20" spans="1:16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</row>
    <row r="21" spans="1:16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</row>
    <row r="22" spans="1:16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6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6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6" s="276" customFormat="1" ht="12">
      <c r="A25" s="275" t="s">
        <v>38</v>
      </c>
      <c r="B25" s="275"/>
      <c r="C25" s="275"/>
      <c r="E25" s="277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showGridLines="0" workbookViewId="0">
      <selection activeCell="V33" sqref="V33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3" width="6.33203125" style="108" hidden="1" customWidth="1"/>
    <col min="14" max="14" width="6" style="108" hidden="1" customWidth="1"/>
    <col min="15" max="15" width="3.6640625" style="107" hidden="1" customWidth="1"/>
    <col min="16" max="16" width="5.6640625" style="110" hidden="1" customWidth="1"/>
    <col min="17" max="19" width="10.83203125" style="110" customWidth="1"/>
    <col min="20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51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752</v>
      </c>
      <c r="E8" s="200">
        <f t="shared" si="0"/>
        <v>0</v>
      </c>
      <c r="F8" s="201">
        <f t="shared" si="0"/>
        <v>752</v>
      </c>
      <c r="G8" s="204">
        <f t="shared" si="0"/>
        <v>0</v>
      </c>
      <c r="H8" s="640">
        <f t="shared" si="0"/>
        <v>752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752</v>
      </c>
      <c r="E9" s="211">
        <f>SUM(E10:E15)</f>
        <v>0</v>
      </c>
      <c r="F9" s="212">
        <f>SUM(F10:F15)</f>
        <v>752</v>
      </c>
      <c r="G9" s="215">
        <f>SUM(G10:G15)</f>
        <v>0</v>
      </c>
      <c r="H9" s="656">
        <f t="shared" ref="H9:H21" si="2">SUM(E9:G9)</f>
        <v>752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752</v>
      </c>
      <c r="E12" s="221"/>
      <c r="F12" s="222">
        <v>752</v>
      </c>
      <c r="G12" s="226"/>
      <c r="H12" s="658">
        <f t="shared" si="2"/>
        <v>752</v>
      </c>
      <c r="I12" s="224"/>
      <c r="J12" s="225"/>
      <c r="K12" s="226"/>
      <c r="L12" s="227">
        <f t="shared" si="3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680"/>
      <c r="F13" s="681"/>
      <c r="G13" s="233"/>
      <c r="H13" s="659">
        <f t="shared" si="2"/>
        <v>0</v>
      </c>
      <c r="I13" s="231"/>
      <c r="J13" s="232"/>
      <c r="K13" s="233"/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0</v>
      </c>
      <c r="E14" s="680"/>
      <c r="F14" s="681"/>
      <c r="G14" s="233"/>
      <c r="H14" s="659">
        <f t="shared" si="2"/>
        <v>0</v>
      </c>
      <c r="I14" s="231"/>
      <c r="J14" s="232"/>
      <c r="K14" s="233"/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242"/>
      <c r="J15" s="243"/>
      <c r="K15" s="244"/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0</v>
      </c>
      <c r="E16" s="685"/>
      <c r="F16" s="686"/>
      <c r="G16" s="255"/>
      <c r="H16" s="663">
        <f t="shared" si="2"/>
        <v>0</v>
      </c>
      <c r="I16" s="253"/>
      <c r="J16" s="254"/>
      <c r="K16" s="255"/>
      <c r="L16" s="256">
        <f t="shared" si="3"/>
        <v>0</v>
      </c>
    </row>
    <row r="17" spans="1:16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</row>
    <row r="18" spans="1:16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</row>
    <row r="19" spans="1:16" s="206" customFormat="1" ht="15" customHeight="1">
      <c r="A19" s="246">
        <v>12</v>
      </c>
      <c r="B19" s="248" t="s">
        <v>34</v>
      </c>
      <c r="C19" s="248"/>
      <c r="D19" s="263">
        <f t="shared" si="1"/>
        <v>0</v>
      </c>
      <c r="E19" s="687"/>
      <c r="F19" s="688"/>
      <c r="G19" s="259"/>
      <c r="H19" s="689">
        <f t="shared" si="2"/>
        <v>0</v>
      </c>
      <c r="I19" s="260"/>
      <c r="J19" s="261"/>
      <c r="K19" s="259"/>
      <c r="L19" s="262">
        <f t="shared" si="3"/>
        <v>0</v>
      </c>
      <c r="M19" s="206">
        <v>367</v>
      </c>
      <c r="N19" s="206">
        <v>13</v>
      </c>
      <c r="O19" s="206">
        <v>6</v>
      </c>
      <c r="P19" s="206">
        <f>SUM(M19:O19)</f>
        <v>386</v>
      </c>
    </row>
    <row r="20" spans="1:16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</row>
    <row r="21" spans="1:16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</row>
    <row r="22" spans="1:16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6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6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6" s="276" customFormat="1" ht="12">
      <c r="A25" s="275" t="s">
        <v>38</v>
      </c>
      <c r="B25" s="275"/>
      <c r="C25" s="275"/>
      <c r="E25" s="277"/>
    </row>
    <row r="27" spans="1:16">
      <c r="A27" s="712" t="s">
        <v>348</v>
      </c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S46"/>
  <sheetViews>
    <sheetView showGridLines="0" tabSelected="1" workbookViewId="0">
      <selection activeCell="F20" sqref="A2:F20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4" width="10.33203125" style="108" customWidth="1"/>
    <col min="15" max="15" width="5" style="107" bestFit="1" customWidth="1"/>
    <col min="16" max="19" width="10.83203125" style="110" customWidth="1"/>
    <col min="20" max="16384" width="8.83203125" style="107"/>
  </cols>
  <sheetData>
    <row r="1" spans="1:19" ht="15" thickBot="1">
      <c r="F1" s="109" t="s">
        <v>11</v>
      </c>
      <c r="G1" s="110"/>
      <c r="H1" s="110"/>
      <c r="I1" s="110"/>
      <c r="K1" s="107"/>
      <c r="L1" s="107"/>
      <c r="M1" s="107"/>
      <c r="N1" s="107"/>
      <c r="P1" s="107"/>
      <c r="Q1" s="107"/>
      <c r="R1" s="107"/>
      <c r="S1" s="107"/>
    </row>
    <row r="2" spans="1:19">
      <c r="A2" s="111"/>
      <c r="B2" s="112"/>
      <c r="C2" s="113"/>
      <c r="D2" s="113"/>
      <c r="E2" s="114"/>
      <c r="F2" s="603"/>
      <c r="G2" s="110"/>
      <c r="H2" s="110"/>
      <c r="I2" s="110"/>
      <c r="K2" s="107"/>
      <c r="L2" s="107"/>
      <c r="M2" s="107"/>
      <c r="N2" s="107"/>
      <c r="P2" s="107"/>
      <c r="Q2" s="107"/>
      <c r="R2" s="107"/>
      <c r="S2" s="107"/>
    </row>
    <row r="3" spans="1:19">
      <c r="A3" s="116"/>
      <c r="B3" s="768" t="s">
        <v>123</v>
      </c>
      <c r="C3" s="769"/>
      <c r="D3" s="117"/>
      <c r="E3" s="118"/>
      <c r="F3" s="605"/>
      <c r="G3" s="110"/>
      <c r="H3" s="110"/>
      <c r="I3" s="110"/>
      <c r="K3" s="107"/>
      <c r="L3" s="107"/>
      <c r="M3" s="107"/>
      <c r="N3" s="107"/>
      <c r="P3" s="107"/>
      <c r="Q3" s="107"/>
      <c r="R3" s="107"/>
      <c r="S3" s="107"/>
    </row>
    <row r="4" spans="1:19">
      <c r="A4" s="116"/>
      <c r="B4" s="770"/>
      <c r="C4" s="769"/>
      <c r="D4" s="606" t="s">
        <v>82</v>
      </c>
      <c r="E4" s="121" t="s">
        <v>77</v>
      </c>
      <c r="F4" s="608" t="s">
        <v>85</v>
      </c>
      <c r="G4" s="110"/>
      <c r="H4" s="110"/>
      <c r="I4" s="110"/>
      <c r="K4" s="107"/>
      <c r="L4" s="107"/>
      <c r="M4" s="107"/>
      <c r="N4" s="107"/>
      <c r="P4" s="107"/>
      <c r="Q4" s="107"/>
      <c r="R4" s="107"/>
      <c r="S4" s="107"/>
    </row>
    <row r="5" spans="1:19" ht="15">
      <c r="A5" s="124"/>
      <c r="B5" s="125" t="s">
        <v>16</v>
      </c>
      <c r="C5" s="126" t="s">
        <v>83</v>
      </c>
      <c r="D5" s="127"/>
      <c r="E5" s="127"/>
      <c r="F5" s="611" t="s">
        <v>15</v>
      </c>
      <c r="G5" s="110"/>
      <c r="H5" s="110"/>
      <c r="I5" s="110"/>
      <c r="K5" s="107"/>
      <c r="L5" s="107"/>
      <c r="M5" s="107"/>
      <c r="N5" s="107"/>
      <c r="P5" s="107"/>
      <c r="Q5" s="107"/>
      <c r="R5" s="107"/>
      <c r="S5" s="107"/>
    </row>
    <row r="6" spans="1:19">
      <c r="A6" s="130"/>
      <c r="B6" s="131"/>
      <c r="C6" s="132"/>
      <c r="D6" s="133"/>
      <c r="E6" s="134"/>
      <c r="F6" s="613"/>
      <c r="G6" s="110"/>
      <c r="H6" s="110"/>
      <c r="I6" s="110"/>
      <c r="K6" s="107"/>
      <c r="L6" s="107"/>
      <c r="M6" s="107"/>
      <c r="N6" s="107"/>
      <c r="P6" s="107"/>
      <c r="Q6" s="107"/>
      <c r="R6" s="107"/>
      <c r="S6" s="107"/>
    </row>
    <row r="7" spans="1:19">
      <c r="A7" s="137">
        <v>1</v>
      </c>
      <c r="B7" s="138" t="s">
        <v>23</v>
      </c>
      <c r="C7" s="139"/>
      <c r="D7" s="140">
        <f>D8+SUM(D15:D20)</f>
        <v>571356</v>
      </c>
      <c r="E7" s="141">
        <f>E8+SUM(E15:E20)</f>
        <v>1553905</v>
      </c>
      <c r="F7" s="614">
        <f t="shared" ref="F7:F20" si="0">SUM(D7:E7)</f>
        <v>2125261</v>
      </c>
      <c r="G7" s="110"/>
      <c r="H7" s="110"/>
      <c r="I7" s="110"/>
      <c r="K7" s="107"/>
      <c r="L7" s="107"/>
      <c r="M7" s="107"/>
      <c r="N7" s="107"/>
      <c r="P7" s="107"/>
      <c r="Q7" s="107"/>
      <c r="R7" s="107"/>
      <c r="S7" s="107"/>
    </row>
    <row r="8" spans="1:19">
      <c r="A8" s="144">
        <v>2</v>
      </c>
      <c r="B8" s="145" t="s">
        <v>24</v>
      </c>
      <c r="C8" s="146"/>
      <c r="D8" s="148">
        <f>SUM(D9:D14)</f>
        <v>483033</v>
      </c>
      <c r="E8" s="148">
        <f>SUM(E9:E14)</f>
        <v>1005258</v>
      </c>
      <c r="F8" s="615">
        <f t="shared" si="0"/>
        <v>1488291</v>
      </c>
      <c r="G8" s="110"/>
      <c r="H8" s="110"/>
      <c r="I8" s="110"/>
      <c r="K8" s="107"/>
      <c r="L8" s="107"/>
      <c r="M8" s="107"/>
      <c r="N8" s="107"/>
      <c r="P8" s="107"/>
      <c r="Q8" s="107"/>
      <c r="R8" s="107"/>
      <c r="S8" s="107"/>
    </row>
    <row r="9" spans="1:19">
      <c r="A9" s="151">
        <v>3</v>
      </c>
      <c r="B9" s="152"/>
      <c r="C9" s="153" t="s">
        <v>25</v>
      </c>
      <c r="D9" s="154">
        <f>Fakulty!M9</f>
        <v>0</v>
      </c>
      <c r="E9" s="154">
        <f>Součásti!P9</f>
        <v>0</v>
      </c>
      <c r="F9" s="616">
        <f t="shared" si="0"/>
        <v>0</v>
      </c>
      <c r="G9" s="110"/>
      <c r="H9" s="110"/>
      <c r="I9" s="110"/>
      <c r="K9" s="107"/>
      <c r="L9" s="107"/>
      <c r="M9" s="107"/>
      <c r="N9" s="107"/>
      <c r="P9" s="107"/>
      <c r="Q9" s="107"/>
      <c r="R9" s="107"/>
      <c r="S9" s="107"/>
    </row>
    <row r="10" spans="1:19">
      <c r="A10" s="151">
        <v>4</v>
      </c>
      <c r="B10" s="152"/>
      <c r="C10" s="153" t="s">
        <v>26</v>
      </c>
      <c r="D10" s="154">
        <f>Fakulty!M10</f>
        <v>0</v>
      </c>
      <c r="E10" s="154">
        <f>Součásti!P10</f>
        <v>22500</v>
      </c>
      <c r="F10" s="616">
        <f t="shared" si="0"/>
        <v>22500</v>
      </c>
      <c r="G10" s="110"/>
      <c r="H10" s="110"/>
      <c r="I10" s="110"/>
      <c r="K10" s="107"/>
      <c r="L10" s="107"/>
      <c r="M10" s="107"/>
      <c r="N10" s="107"/>
      <c r="P10" s="107"/>
      <c r="Q10" s="107"/>
      <c r="R10" s="107"/>
      <c r="S10" s="107"/>
    </row>
    <row r="11" spans="1:19">
      <c r="A11" s="151">
        <v>5</v>
      </c>
      <c r="B11" s="152"/>
      <c r="C11" s="153" t="s">
        <v>27</v>
      </c>
      <c r="D11" s="154">
        <f>Fakulty!M11</f>
        <v>4238</v>
      </c>
      <c r="E11" s="154">
        <f>Součásti!P11</f>
        <v>47232</v>
      </c>
      <c r="F11" s="616">
        <f t="shared" si="0"/>
        <v>51470</v>
      </c>
      <c r="G11" s="110"/>
      <c r="H11" s="110"/>
      <c r="I11" s="110"/>
      <c r="K11" s="107"/>
      <c r="L11" s="107"/>
      <c r="M11" s="107"/>
      <c r="N11" s="107"/>
      <c r="P11" s="107"/>
      <c r="Q11" s="107"/>
      <c r="R11" s="107"/>
      <c r="S11" s="107"/>
    </row>
    <row r="12" spans="1:19">
      <c r="A12" s="151">
        <v>6</v>
      </c>
      <c r="B12" s="152"/>
      <c r="C12" s="153" t="s">
        <v>28</v>
      </c>
      <c r="D12" s="154">
        <f>Fakulty!M12</f>
        <v>12850</v>
      </c>
      <c r="E12" s="154">
        <f>Součásti!P12</f>
        <v>0</v>
      </c>
      <c r="F12" s="616">
        <f t="shared" si="0"/>
        <v>12850</v>
      </c>
      <c r="G12" s="110"/>
      <c r="H12" s="110"/>
      <c r="I12" s="110"/>
      <c r="K12" s="107"/>
      <c r="L12" s="107"/>
      <c r="M12" s="107"/>
      <c r="N12" s="107"/>
      <c r="P12" s="107"/>
      <c r="Q12" s="107"/>
      <c r="R12" s="107"/>
      <c r="S12" s="107"/>
    </row>
    <row r="13" spans="1:19">
      <c r="A13" s="151">
        <v>7</v>
      </c>
      <c r="B13" s="152"/>
      <c r="C13" s="153" t="s">
        <v>29</v>
      </c>
      <c r="D13" s="154">
        <f>Fakulty!M13</f>
        <v>465045</v>
      </c>
      <c r="E13" s="154">
        <f>Součásti!P13</f>
        <v>935526</v>
      </c>
      <c r="F13" s="616">
        <f t="shared" si="0"/>
        <v>1400571</v>
      </c>
      <c r="G13" s="110"/>
      <c r="H13" s="110"/>
      <c r="I13" s="110"/>
      <c r="K13" s="107"/>
      <c r="L13" s="107"/>
      <c r="M13" s="107"/>
      <c r="N13" s="107"/>
      <c r="P13" s="107"/>
      <c r="Q13" s="107"/>
      <c r="R13" s="107"/>
      <c r="S13" s="107"/>
    </row>
    <row r="14" spans="1:19">
      <c r="A14" s="158">
        <v>8</v>
      </c>
      <c r="B14" s="159"/>
      <c r="C14" s="160" t="s">
        <v>30</v>
      </c>
      <c r="D14" s="154">
        <f>Fakulty!M14</f>
        <v>900</v>
      </c>
      <c r="E14" s="154">
        <f>Součásti!P14</f>
        <v>0</v>
      </c>
      <c r="F14" s="619">
        <f t="shared" si="0"/>
        <v>900</v>
      </c>
      <c r="G14" s="110"/>
      <c r="H14" s="110"/>
      <c r="I14" s="110"/>
      <c r="K14" s="107"/>
      <c r="L14" s="107"/>
      <c r="M14" s="107"/>
      <c r="N14" s="107"/>
      <c r="P14" s="107"/>
      <c r="Q14" s="107"/>
      <c r="R14" s="107"/>
      <c r="S14" s="107"/>
    </row>
    <row r="15" spans="1:19">
      <c r="A15" s="165">
        <v>9</v>
      </c>
      <c r="B15" s="166" t="s">
        <v>31</v>
      </c>
      <c r="C15" s="167"/>
      <c r="D15" s="169">
        <f>Fakulty!M15</f>
        <v>4500</v>
      </c>
      <c r="E15" s="169">
        <f>Součásti!P15</f>
        <v>457540</v>
      </c>
      <c r="F15" s="620">
        <f t="shared" si="0"/>
        <v>462040</v>
      </c>
      <c r="G15" s="110"/>
      <c r="H15" s="110"/>
      <c r="I15" s="110"/>
      <c r="K15" s="107"/>
      <c r="L15" s="107"/>
      <c r="M15" s="107"/>
      <c r="N15" s="107"/>
      <c r="P15" s="107"/>
      <c r="Q15" s="107"/>
      <c r="R15" s="107"/>
      <c r="S15" s="107"/>
    </row>
    <row r="16" spans="1:19">
      <c r="A16" s="165">
        <v>10</v>
      </c>
      <c r="B16" s="166" t="s">
        <v>32</v>
      </c>
      <c r="C16" s="167"/>
      <c r="D16" s="169">
        <f>Fakulty!M16</f>
        <v>0</v>
      </c>
      <c r="E16" s="169">
        <f>Součásti!P16</f>
        <v>0</v>
      </c>
      <c r="F16" s="621">
        <f t="shared" si="0"/>
        <v>0</v>
      </c>
      <c r="G16" s="110"/>
      <c r="H16" s="110"/>
      <c r="I16" s="110"/>
      <c r="K16" s="107"/>
      <c r="L16" s="107"/>
      <c r="M16" s="107"/>
      <c r="N16" s="107"/>
      <c r="P16" s="107"/>
      <c r="Q16" s="107"/>
      <c r="R16" s="107"/>
      <c r="S16" s="107"/>
    </row>
    <row r="17" spans="1:19">
      <c r="A17" s="165">
        <v>11</v>
      </c>
      <c r="B17" s="166" t="s">
        <v>33</v>
      </c>
      <c r="C17" s="167"/>
      <c r="D17" s="169">
        <f>Fakulty!M17</f>
        <v>0</v>
      </c>
      <c r="E17" s="169">
        <f>Součásti!P17</f>
        <v>0</v>
      </c>
      <c r="F17" s="621">
        <f t="shared" si="0"/>
        <v>0</v>
      </c>
      <c r="G17" s="110"/>
      <c r="H17" s="110"/>
      <c r="I17" s="110"/>
      <c r="K17" s="107"/>
      <c r="L17" s="107"/>
      <c r="M17" s="107"/>
      <c r="N17" s="107"/>
      <c r="P17" s="107"/>
      <c r="Q17" s="107"/>
      <c r="R17" s="107"/>
      <c r="S17" s="107"/>
    </row>
    <row r="18" spans="1:19">
      <c r="A18" s="165">
        <v>12</v>
      </c>
      <c r="B18" s="166" t="s">
        <v>34</v>
      </c>
      <c r="C18" s="167"/>
      <c r="D18" s="169">
        <f>Fakulty!M18</f>
        <v>83423</v>
      </c>
      <c r="E18" s="169">
        <f>Součásti!P18</f>
        <v>91107</v>
      </c>
      <c r="F18" s="621">
        <f t="shared" si="0"/>
        <v>174530</v>
      </c>
      <c r="G18" s="110"/>
      <c r="H18" s="110"/>
      <c r="I18" s="110"/>
      <c r="K18" s="107"/>
      <c r="L18" s="107"/>
      <c r="M18" s="107"/>
      <c r="N18" s="107"/>
      <c r="P18" s="107"/>
      <c r="Q18" s="107"/>
      <c r="R18" s="107"/>
      <c r="S18" s="107"/>
    </row>
    <row r="19" spans="1:19">
      <c r="A19" s="165">
        <v>13</v>
      </c>
      <c r="B19" s="166" t="s">
        <v>35</v>
      </c>
      <c r="C19" s="167"/>
      <c r="D19" s="169">
        <f>Fakulty!M19</f>
        <v>0</v>
      </c>
      <c r="E19" s="169">
        <f>Součásti!P19</f>
        <v>0</v>
      </c>
      <c r="F19" s="621">
        <f t="shared" si="0"/>
        <v>0</v>
      </c>
      <c r="G19" s="110"/>
      <c r="H19" s="110"/>
      <c r="I19" s="110"/>
      <c r="K19" s="107"/>
      <c r="L19" s="107"/>
      <c r="M19" s="107"/>
      <c r="N19" s="107"/>
      <c r="P19" s="107"/>
      <c r="Q19" s="107"/>
      <c r="R19" s="107"/>
      <c r="S19" s="107"/>
    </row>
    <row r="20" spans="1:19" ht="15" thickBot="1">
      <c r="A20" s="622">
        <v>14</v>
      </c>
      <c r="B20" s="623" t="s">
        <v>36</v>
      </c>
      <c r="C20" s="624"/>
      <c r="D20" s="626">
        <f>Fakulty!M20</f>
        <v>400</v>
      </c>
      <c r="E20" s="626">
        <f>Součásti!P20</f>
        <v>0</v>
      </c>
      <c r="F20" s="627">
        <f t="shared" si="0"/>
        <v>400</v>
      </c>
      <c r="G20" s="110"/>
      <c r="H20" s="110"/>
      <c r="I20" s="110"/>
      <c r="K20" s="107"/>
      <c r="L20" s="107"/>
      <c r="M20" s="107"/>
      <c r="N20" s="107"/>
      <c r="P20" s="107"/>
      <c r="Q20" s="107"/>
      <c r="R20" s="107"/>
      <c r="S20" s="107"/>
    </row>
    <row r="21" spans="1:19">
      <c r="M21" s="110"/>
      <c r="N21" s="110"/>
      <c r="O21" s="110"/>
      <c r="Q21" s="107"/>
      <c r="R21" s="107"/>
      <c r="S21" s="107"/>
    </row>
    <row r="23" spans="1:19" ht="15" thickBot="1">
      <c r="H23" s="109"/>
      <c r="I23" s="108"/>
      <c r="J23" s="108"/>
      <c r="L23" s="109" t="s">
        <v>11</v>
      </c>
    </row>
    <row r="24" spans="1:19" s="185" customFormat="1" ht="15" customHeight="1">
      <c r="A24" s="111"/>
      <c r="B24" s="183"/>
      <c r="C24" s="184"/>
      <c r="D24" s="771" t="s">
        <v>12</v>
      </c>
      <c r="E24" s="772"/>
      <c r="F24" s="772"/>
      <c r="G24" s="772"/>
      <c r="H24" s="772"/>
      <c r="I24" s="772"/>
      <c r="J24" s="772"/>
      <c r="K24" s="772"/>
      <c r="L24" s="773"/>
    </row>
    <row r="25" spans="1:19" s="185" customFormat="1">
      <c r="A25" s="116"/>
      <c r="B25" s="774" t="s">
        <v>123</v>
      </c>
      <c r="C25" s="775"/>
      <c r="D25" s="186"/>
      <c r="E25" s="777" t="s">
        <v>40</v>
      </c>
      <c r="F25" s="778"/>
      <c r="G25" s="778"/>
      <c r="H25" s="779"/>
      <c r="I25" s="780" t="s">
        <v>39</v>
      </c>
      <c r="J25" s="781"/>
      <c r="K25" s="781"/>
      <c r="L25" s="782"/>
    </row>
    <row r="26" spans="1:19" s="185" customFormat="1">
      <c r="A26" s="116"/>
      <c r="B26" s="776"/>
      <c r="C26" s="775"/>
      <c r="D26" s="186" t="s">
        <v>13</v>
      </c>
      <c r="E26" s="628"/>
      <c r="F26" s="629" t="s">
        <v>14</v>
      </c>
      <c r="G26" s="630"/>
      <c r="H26" s="631" t="s">
        <v>15</v>
      </c>
      <c r="I26" s="628"/>
      <c r="J26" s="629" t="s">
        <v>14</v>
      </c>
      <c r="K26" s="630"/>
      <c r="L26" s="632" t="s">
        <v>15</v>
      </c>
    </row>
    <row r="27" spans="1:19" s="189" customFormat="1" ht="15">
      <c r="A27" s="124"/>
      <c r="B27" s="187" t="s">
        <v>16</v>
      </c>
      <c r="C27" s="126" t="s">
        <v>83</v>
      </c>
      <c r="D27" s="188" t="s">
        <v>17</v>
      </c>
      <c r="E27" s="634" t="s">
        <v>18</v>
      </c>
      <c r="F27" s="635" t="s">
        <v>19</v>
      </c>
      <c r="G27" s="636" t="s">
        <v>20</v>
      </c>
      <c r="H27" s="637" t="s">
        <v>21</v>
      </c>
      <c r="I27" s="634" t="s">
        <v>18</v>
      </c>
      <c r="J27" s="635" t="s">
        <v>19</v>
      </c>
      <c r="K27" s="636" t="s">
        <v>20</v>
      </c>
      <c r="L27" s="638" t="s">
        <v>22</v>
      </c>
    </row>
    <row r="28" spans="1:19" s="196" customFormat="1" ht="12">
      <c r="A28" s="190"/>
      <c r="B28" s="191"/>
      <c r="C28" s="191"/>
      <c r="D28" s="192">
        <v>1</v>
      </c>
      <c r="E28" s="191">
        <v>2</v>
      </c>
      <c r="F28" s="193">
        <v>3</v>
      </c>
      <c r="G28" s="132">
        <v>4</v>
      </c>
      <c r="H28" s="639">
        <v>5</v>
      </c>
      <c r="I28" s="191">
        <v>6</v>
      </c>
      <c r="J28" s="193">
        <v>7</v>
      </c>
      <c r="K28" s="132">
        <v>8</v>
      </c>
      <c r="L28" s="195">
        <v>9</v>
      </c>
    </row>
    <row r="29" spans="1:19" s="206" customFormat="1" ht="15" customHeight="1">
      <c r="A29" s="197">
        <v>1</v>
      </c>
      <c r="B29" s="198" t="s">
        <v>23</v>
      </c>
      <c r="C29" s="198"/>
      <c r="D29" s="199">
        <f t="shared" ref="D29:L29" si="1">SUM(D37:D42)+D30</f>
        <v>2078831</v>
      </c>
      <c r="E29" s="200">
        <f t="shared" si="1"/>
        <v>621208</v>
      </c>
      <c r="F29" s="201">
        <f t="shared" si="1"/>
        <v>1406304</v>
      </c>
      <c r="G29" s="204">
        <f t="shared" si="1"/>
        <v>51319</v>
      </c>
      <c r="H29" s="640">
        <f t="shared" si="1"/>
        <v>2078831</v>
      </c>
      <c r="I29" s="200">
        <f t="shared" si="1"/>
        <v>0</v>
      </c>
      <c r="J29" s="201">
        <f t="shared" si="1"/>
        <v>0</v>
      </c>
      <c r="K29" s="204">
        <f t="shared" si="1"/>
        <v>0</v>
      </c>
      <c r="L29" s="205">
        <f t="shared" si="1"/>
        <v>0</v>
      </c>
    </row>
    <row r="30" spans="1:19" s="206" customFormat="1" ht="15" customHeight="1">
      <c r="A30" s="207">
        <v>2</v>
      </c>
      <c r="B30" s="208" t="s">
        <v>24</v>
      </c>
      <c r="C30" s="209"/>
      <c r="D30" s="210">
        <f>H30+L30</f>
        <v>1442011</v>
      </c>
      <c r="E30" s="211">
        <f>SUM(E31:E36)</f>
        <v>469725</v>
      </c>
      <c r="F30" s="212">
        <f>SUM(F31:F36)</f>
        <v>925803</v>
      </c>
      <c r="G30" s="215">
        <f>SUM(G31:G36)</f>
        <v>46483</v>
      </c>
      <c r="H30" s="656">
        <f t="shared" ref="H30:H42" si="2">SUM(E30:G30)</f>
        <v>1442011</v>
      </c>
      <c r="I30" s="211">
        <f>SUM(I31:I36)</f>
        <v>0</v>
      </c>
      <c r="J30" s="212">
        <f>SUM(J31:J36)</f>
        <v>0</v>
      </c>
      <c r="K30" s="215">
        <f>SUM(K31:K36)</f>
        <v>0</v>
      </c>
      <c r="L30" s="216">
        <f t="shared" ref="L30:L42" si="3">SUM(I30:K30)</f>
        <v>0</v>
      </c>
    </row>
    <row r="31" spans="1:19" s="228" customFormat="1" ht="15" customHeight="1">
      <c r="A31" s="217">
        <v>3</v>
      </c>
      <c r="B31" s="218"/>
      <c r="C31" s="219" t="s">
        <v>25</v>
      </c>
      <c r="D31" s="220">
        <f t="shared" ref="D31:D42" si="4">H31+L31</f>
        <v>0</v>
      </c>
      <c r="E31" s="221">
        <f>Fakulty!E31+Součásti!E30</f>
        <v>0</v>
      </c>
      <c r="F31" s="222">
        <f>Fakulty!F31+Součásti!F30</f>
        <v>0</v>
      </c>
      <c r="G31" s="657">
        <f>Fakulty!G31+Součásti!G30</f>
        <v>0</v>
      </c>
      <c r="H31" s="658">
        <f t="shared" si="2"/>
        <v>0</v>
      </c>
      <c r="I31" s="221">
        <f>Fakulty!I31+Součásti!I30</f>
        <v>0</v>
      </c>
      <c r="J31" s="222">
        <f>Fakulty!J31+Součásti!J30</f>
        <v>0</v>
      </c>
      <c r="K31" s="657">
        <f>Fakulty!K31+Součásti!K30</f>
        <v>0</v>
      </c>
      <c r="L31" s="227">
        <f t="shared" si="3"/>
        <v>0</v>
      </c>
    </row>
    <row r="32" spans="1:19" s="228" customFormat="1" ht="15" customHeight="1">
      <c r="A32" s="217">
        <v>4</v>
      </c>
      <c r="B32" s="218"/>
      <c r="C32" s="219" t="s">
        <v>26</v>
      </c>
      <c r="D32" s="229">
        <f t="shared" si="4"/>
        <v>22500</v>
      </c>
      <c r="E32" s="221">
        <f>Fakulty!E32+Součásti!E31</f>
        <v>0</v>
      </c>
      <c r="F32" s="222">
        <f>Fakulty!F32+Součásti!F31</f>
        <v>22500</v>
      </c>
      <c r="G32" s="657">
        <f>Fakulty!G32+Součásti!G31</f>
        <v>0</v>
      </c>
      <c r="H32" s="658">
        <f t="shared" si="2"/>
        <v>22500</v>
      </c>
      <c r="I32" s="221">
        <f>Fakulty!I32+Součásti!I31</f>
        <v>0</v>
      </c>
      <c r="J32" s="222">
        <f>Fakulty!J32+Součásti!J31</f>
        <v>0</v>
      </c>
      <c r="K32" s="657">
        <f>Fakulty!K32+Součásti!K31</f>
        <v>0</v>
      </c>
      <c r="L32" s="227">
        <f t="shared" si="3"/>
        <v>0</v>
      </c>
    </row>
    <row r="33" spans="1:12" s="228" customFormat="1" ht="15" customHeight="1">
      <c r="A33" s="217">
        <v>5</v>
      </c>
      <c r="B33" s="218"/>
      <c r="C33" s="219" t="s">
        <v>27</v>
      </c>
      <c r="D33" s="229">
        <f t="shared" si="4"/>
        <v>5190</v>
      </c>
      <c r="E33" s="221">
        <f>Fakulty!E33+Součásti!E32</f>
        <v>0</v>
      </c>
      <c r="F33" s="222">
        <f>Fakulty!F33+Součásti!F32</f>
        <v>1870</v>
      </c>
      <c r="G33" s="657">
        <f>Fakulty!G33+Součásti!G32</f>
        <v>3320</v>
      </c>
      <c r="H33" s="658">
        <f t="shared" si="2"/>
        <v>5190</v>
      </c>
      <c r="I33" s="221">
        <f>Fakulty!I33+Součásti!I32</f>
        <v>0</v>
      </c>
      <c r="J33" s="222">
        <f>Fakulty!J33+Součásti!J32</f>
        <v>0</v>
      </c>
      <c r="K33" s="657">
        <f>Fakulty!K33+Součásti!K32</f>
        <v>0</v>
      </c>
      <c r="L33" s="227">
        <f t="shared" si="3"/>
        <v>0</v>
      </c>
    </row>
    <row r="34" spans="1:12" s="228" customFormat="1" ht="15" customHeight="1">
      <c r="A34" s="217">
        <v>6</v>
      </c>
      <c r="B34" s="218"/>
      <c r="C34" s="219" t="s">
        <v>28</v>
      </c>
      <c r="D34" s="229">
        <f t="shared" si="4"/>
        <v>12850</v>
      </c>
      <c r="E34" s="221">
        <f>Fakulty!E34+Součásti!E33</f>
        <v>50</v>
      </c>
      <c r="F34" s="222">
        <f>Fakulty!F34+Součásti!F33</f>
        <v>12800</v>
      </c>
      <c r="G34" s="657">
        <f>Fakulty!G34+Součásti!G33</f>
        <v>0</v>
      </c>
      <c r="H34" s="659">
        <f t="shared" si="2"/>
        <v>12850</v>
      </c>
      <c r="I34" s="221">
        <f>Fakulty!I34+Součásti!I33</f>
        <v>0</v>
      </c>
      <c r="J34" s="222">
        <f>Fakulty!J34+Součásti!J33</f>
        <v>0</v>
      </c>
      <c r="K34" s="657">
        <f>Fakulty!K34+Součásti!K33</f>
        <v>0</v>
      </c>
      <c r="L34" s="234">
        <f t="shared" si="3"/>
        <v>0</v>
      </c>
    </row>
    <row r="35" spans="1:12" s="228" customFormat="1" ht="15" customHeight="1">
      <c r="A35" s="217">
        <v>7</v>
      </c>
      <c r="B35" s="218"/>
      <c r="C35" s="219" t="s">
        <v>29</v>
      </c>
      <c r="D35" s="229">
        <f t="shared" si="4"/>
        <v>1400571</v>
      </c>
      <c r="E35" s="221">
        <f>Fakulty!E35+Součásti!E34</f>
        <v>469675</v>
      </c>
      <c r="F35" s="222">
        <f>Fakulty!F35+Součásti!F34</f>
        <v>887733</v>
      </c>
      <c r="G35" s="657">
        <f>Fakulty!G35+Součásti!G34</f>
        <v>43163</v>
      </c>
      <c r="H35" s="659">
        <f t="shared" si="2"/>
        <v>1400571</v>
      </c>
      <c r="I35" s="221">
        <f>Fakulty!I35+Součásti!I34</f>
        <v>0</v>
      </c>
      <c r="J35" s="222">
        <f>Fakulty!J35+Součásti!J34</f>
        <v>0</v>
      </c>
      <c r="K35" s="657">
        <f>Fakulty!K35+Součásti!K34</f>
        <v>0</v>
      </c>
      <c r="L35" s="234">
        <f t="shared" si="3"/>
        <v>0</v>
      </c>
    </row>
    <row r="36" spans="1:12" s="228" customFormat="1" ht="15" customHeight="1">
      <c r="A36" s="235">
        <v>8</v>
      </c>
      <c r="B36" s="236"/>
      <c r="C36" s="237" t="s">
        <v>30</v>
      </c>
      <c r="D36" s="238">
        <f t="shared" si="4"/>
        <v>900</v>
      </c>
      <c r="E36" s="239">
        <f>Fakulty!E36+Součásti!E35</f>
        <v>0</v>
      </c>
      <c r="F36" s="660">
        <f>Fakulty!F36+Součásti!F35</f>
        <v>900</v>
      </c>
      <c r="G36" s="661">
        <f>Fakulty!G36+Součásti!G35</f>
        <v>0</v>
      </c>
      <c r="H36" s="662">
        <f t="shared" si="2"/>
        <v>900</v>
      </c>
      <c r="I36" s="221">
        <f>Fakulty!I36+Součásti!I35</f>
        <v>0</v>
      </c>
      <c r="J36" s="660">
        <f>Fakulty!J36+Součásti!J35</f>
        <v>0</v>
      </c>
      <c r="K36" s="657">
        <f>Fakulty!K36+Součásti!K35</f>
        <v>0</v>
      </c>
      <c r="L36" s="245">
        <f t="shared" si="3"/>
        <v>0</v>
      </c>
    </row>
    <row r="37" spans="1:12" s="206" customFormat="1" ht="15" customHeight="1">
      <c r="A37" s="246">
        <v>9</v>
      </c>
      <c r="B37" s="247" t="s">
        <v>31</v>
      </c>
      <c r="C37" s="248"/>
      <c r="D37" s="249">
        <f t="shared" si="4"/>
        <v>462040</v>
      </c>
      <c r="E37" s="257">
        <f>Fakulty!E37+Součásti!E36</f>
        <v>58040</v>
      </c>
      <c r="F37" s="257">
        <f>Fakulty!F37+Součásti!F36</f>
        <v>402500</v>
      </c>
      <c r="G37" s="257">
        <f>Fakulty!G37+Součásti!G36</f>
        <v>1500</v>
      </c>
      <c r="H37" s="663">
        <f t="shared" si="2"/>
        <v>462040</v>
      </c>
      <c r="I37" s="257">
        <f>Fakulty!I37+Součásti!I36</f>
        <v>0</v>
      </c>
      <c r="J37" s="257">
        <f>Fakulty!J37+Součásti!J36</f>
        <v>0</v>
      </c>
      <c r="K37" s="663">
        <f>Fakulty!K37+Součásti!K36</f>
        <v>0</v>
      </c>
      <c r="L37" s="664">
        <f t="shared" si="3"/>
        <v>0</v>
      </c>
    </row>
    <row r="38" spans="1:12" s="206" customFormat="1" ht="15" customHeight="1">
      <c r="A38" s="246">
        <v>10</v>
      </c>
      <c r="B38" s="247" t="s">
        <v>32</v>
      </c>
      <c r="C38" s="248"/>
      <c r="D38" s="249">
        <f t="shared" si="4"/>
        <v>0</v>
      </c>
      <c r="E38" s="257">
        <f>Fakulty!E38+Součásti!E37</f>
        <v>0</v>
      </c>
      <c r="F38" s="257">
        <f>Fakulty!F38+Součásti!F37</f>
        <v>0</v>
      </c>
      <c r="G38" s="257">
        <f>Fakulty!G38+Součásti!G37</f>
        <v>0</v>
      </c>
      <c r="H38" s="663">
        <f t="shared" si="2"/>
        <v>0</v>
      </c>
      <c r="I38" s="257">
        <f>Fakulty!I38+Součásti!I37</f>
        <v>0</v>
      </c>
      <c r="J38" s="257">
        <f>Fakulty!J38+Součásti!J37</f>
        <v>0</v>
      </c>
      <c r="K38" s="663">
        <f>Fakulty!K38+Součásti!K37</f>
        <v>0</v>
      </c>
      <c r="L38" s="664">
        <f t="shared" si="3"/>
        <v>0</v>
      </c>
    </row>
    <row r="39" spans="1:12" s="206" customFormat="1" ht="15" customHeight="1">
      <c r="A39" s="207">
        <v>11</v>
      </c>
      <c r="B39" s="208" t="s">
        <v>33</v>
      </c>
      <c r="C39" s="208"/>
      <c r="D39" s="249">
        <f t="shared" si="4"/>
        <v>0</v>
      </c>
      <c r="E39" s="257">
        <f>Fakulty!E39+Součásti!E38</f>
        <v>0</v>
      </c>
      <c r="F39" s="257">
        <f>Fakulty!F39+Součásti!F38</f>
        <v>0</v>
      </c>
      <c r="G39" s="257">
        <f>Fakulty!G39+Součásti!G38</f>
        <v>0</v>
      </c>
      <c r="H39" s="663">
        <f t="shared" si="2"/>
        <v>0</v>
      </c>
      <c r="I39" s="257">
        <f>Fakulty!I39+Součásti!I38</f>
        <v>0</v>
      </c>
      <c r="J39" s="257">
        <f>Fakulty!J39+Součásti!J38</f>
        <v>0</v>
      </c>
      <c r="K39" s="663">
        <f>Fakulty!K39+Součásti!K38</f>
        <v>0</v>
      </c>
      <c r="L39" s="664">
        <f t="shared" si="3"/>
        <v>0</v>
      </c>
    </row>
    <row r="40" spans="1:12" s="206" customFormat="1" ht="15" customHeight="1">
      <c r="A40" s="246">
        <v>12</v>
      </c>
      <c r="B40" s="248" t="s">
        <v>34</v>
      </c>
      <c r="C40" s="248"/>
      <c r="D40" s="249">
        <f t="shared" si="4"/>
        <v>174380</v>
      </c>
      <c r="E40" s="257">
        <f>Fakulty!E40+Součásti!E39</f>
        <v>93443</v>
      </c>
      <c r="F40" s="257">
        <f>Fakulty!F40+Součásti!F39</f>
        <v>77601</v>
      </c>
      <c r="G40" s="257">
        <f>Fakulty!G40+Součásti!G39</f>
        <v>3336</v>
      </c>
      <c r="H40" s="663">
        <f t="shared" si="2"/>
        <v>174380</v>
      </c>
      <c r="I40" s="257">
        <f>Fakulty!I40+Součásti!I39</f>
        <v>0</v>
      </c>
      <c r="J40" s="257">
        <f>Fakulty!J40+Součásti!J39</f>
        <v>0</v>
      </c>
      <c r="K40" s="663">
        <f>Fakulty!K40+Součásti!K39</f>
        <v>0</v>
      </c>
      <c r="L40" s="664">
        <f t="shared" si="3"/>
        <v>0</v>
      </c>
    </row>
    <row r="41" spans="1:12" s="206" customFormat="1" ht="15" customHeight="1">
      <c r="A41" s="246">
        <v>13</v>
      </c>
      <c r="B41" s="248" t="s">
        <v>35</v>
      </c>
      <c r="C41" s="248"/>
      <c r="D41" s="249">
        <f t="shared" si="4"/>
        <v>0</v>
      </c>
      <c r="E41" s="257">
        <f>Fakulty!E41+Součásti!E40</f>
        <v>0</v>
      </c>
      <c r="F41" s="257">
        <f>Fakulty!F41+Součásti!F40</f>
        <v>0</v>
      </c>
      <c r="G41" s="257">
        <f>Fakulty!G41+Součásti!G40</f>
        <v>0</v>
      </c>
      <c r="H41" s="663">
        <f t="shared" si="2"/>
        <v>0</v>
      </c>
      <c r="I41" s="257">
        <f>Fakulty!I41+Součásti!I40</f>
        <v>0</v>
      </c>
      <c r="J41" s="257">
        <f>Fakulty!J41+Součásti!J40</f>
        <v>0</v>
      </c>
      <c r="K41" s="663">
        <f>Fakulty!K41+Součásti!K40</f>
        <v>0</v>
      </c>
      <c r="L41" s="664">
        <f t="shared" si="3"/>
        <v>0</v>
      </c>
    </row>
    <row r="42" spans="1:12" s="206" customFormat="1" ht="15" customHeight="1" thickBot="1">
      <c r="A42" s="264">
        <v>14</v>
      </c>
      <c r="B42" s="265" t="s">
        <v>36</v>
      </c>
      <c r="C42" s="265"/>
      <c r="D42" s="665">
        <f t="shared" si="4"/>
        <v>400</v>
      </c>
      <c r="E42" s="666">
        <f>Fakulty!E42+Součásti!E41</f>
        <v>0</v>
      </c>
      <c r="F42" s="666">
        <f>Fakulty!F42+Součásti!F41</f>
        <v>400</v>
      </c>
      <c r="G42" s="666">
        <f>Fakulty!G42+Součásti!G41</f>
        <v>0</v>
      </c>
      <c r="H42" s="667">
        <f t="shared" si="2"/>
        <v>400</v>
      </c>
      <c r="I42" s="666">
        <f>Fakulty!I42+Součásti!I41</f>
        <v>0</v>
      </c>
      <c r="J42" s="666">
        <f>Fakulty!J42+Součásti!J41</f>
        <v>0</v>
      </c>
      <c r="K42" s="667">
        <f>Fakulty!K42+Součásti!K41</f>
        <v>0</v>
      </c>
      <c r="L42" s="668">
        <f t="shared" si="3"/>
        <v>0</v>
      </c>
    </row>
    <row r="43" spans="1:12" s="274" customFormat="1" ht="11">
      <c r="A43" s="273" t="s">
        <v>42</v>
      </c>
      <c r="B43" s="273" t="s">
        <v>37</v>
      </c>
      <c r="C43" s="273"/>
      <c r="D43" s="273"/>
      <c r="E43" s="273"/>
      <c r="F43" s="273"/>
      <c r="G43" s="273"/>
      <c r="H43" s="273"/>
      <c r="I43" s="273"/>
      <c r="J43" s="273"/>
      <c r="K43" s="273"/>
      <c r="L43" s="273"/>
    </row>
    <row r="44" spans="1:12" s="274" customFormat="1" ht="11">
      <c r="A44" s="273"/>
      <c r="B44" s="273" t="s">
        <v>43</v>
      </c>
      <c r="C44" s="273"/>
      <c r="D44" s="273"/>
      <c r="E44" s="273"/>
      <c r="F44" s="273"/>
      <c r="G44" s="273"/>
      <c r="H44" s="273"/>
      <c r="I44" s="273"/>
      <c r="J44" s="273"/>
      <c r="K44" s="273"/>
      <c r="L44" s="273"/>
    </row>
    <row r="45" spans="1:12" s="274" customFormat="1" ht="11">
      <c r="A45" s="273" t="s">
        <v>44</v>
      </c>
      <c r="B45" s="273" t="s">
        <v>351</v>
      </c>
      <c r="C45" s="273"/>
      <c r="D45" s="273"/>
      <c r="E45" s="273"/>
      <c r="F45" s="273"/>
      <c r="G45" s="273"/>
      <c r="H45" s="273"/>
      <c r="I45" s="273"/>
      <c r="J45" s="273"/>
      <c r="K45" s="273"/>
      <c r="L45" s="273"/>
    </row>
    <row r="46" spans="1:12" s="276" customFormat="1" ht="12">
      <c r="A46" s="275"/>
      <c r="B46" s="275"/>
      <c r="C46" s="275"/>
      <c r="E46" s="277"/>
    </row>
  </sheetData>
  <mergeCells count="5">
    <mergeCell ref="B3:C4"/>
    <mergeCell ref="D24:L24"/>
    <mergeCell ref="B25:C26"/>
    <mergeCell ref="E25:H25"/>
    <mergeCell ref="I25:L25"/>
  </mergeCells>
  <phoneticPr fontId="4" type="noConversion"/>
  <printOptions horizontalCentered="1"/>
  <pageMargins left="0.59055118110236227" right="0.31496062992125984" top="0.32" bottom="0.24" header="0.19685039370078741" footer="0.16"/>
  <pageSetup paperSize="9" scale="90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showGridLines="0" workbookViewId="0">
      <selection activeCell="M1" sqref="M1:P1048576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3" width="5.6640625" style="108" hidden="1" customWidth="1"/>
    <col min="14" max="14" width="4.5" style="108" hidden="1" customWidth="1"/>
    <col min="15" max="15" width="5" style="107" hidden="1" customWidth="1"/>
    <col min="16" max="16" width="5.83203125" style="110" hidden="1" customWidth="1"/>
    <col min="17" max="19" width="10.83203125" style="110" customWidth="1"/>
    <col min="20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52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0</v>
      </c>
      <c r="E8" s="200">
        <f t="shared" si="0"/>
        <v>0</v>
      </c>
      <c r="F8" s="201">
        <f t="shared" si="0"/>
        <v>0</v>
      </c>
      <c r="G8" s="204">
        <f t="shared" si="0"/>
        <v>0</v>
      </c>
      <c r="H8" s="640">
        <f t="shared" si="0"/>
        <v>0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0</v>
      </c>
      <c r="E9" s="211">
        <f>SUM(E10:E15)</f>
        <v>0</v>
      </c>
      <c r="F9" s="212">
        <f>SUM(F10:F15)</f>
        <v>0</v>
      </c>
      <c r="G9" s="215">
        <f>SUM(G10:G15)</f>
        <v>0</v>
      </c>
      <c r="H9" s="656">
        <f t="shared" ref="H9:H21" si="2">SUM(E9:G9)</f>
        <v>0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0</v>
      </c>
      <c r="E12" s="221"/>
      <c r="F12" s="222"/>
      <c r="G12" s="226"/>
      <c r="H12" s="658">
        <f t="shared" si="2"/>
        <v>0</v>
      </c>
      <c r="I12" s="224"/>
      <c r="J12" s="225"/>
      <c r="K12" s="226"/>
      <c r="L12" s="227">
        <f t="shared" si="3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680"/>
      <c r="F13" s="681"/>
      <c r="G13" s="233"/>
      <c r="H13" s="659">
        <f t="shared" si="2"/>
        <v>0</v>
      </c>
      <c r="I13" s="231"/>
      <c r="J13" s="232"/>
      <c r="K13" s="233"/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0</v>
      </c>
      <c r="E14" s="680"/>
      <c r="F14" s="681"/>
      <c r="G14" s="233"/>
      <c r="H14" s="659">
        <f t="shared" si="2"/>
        <v>0</v>
      </c>
      <c r="I14" s="231"/>
      <c r="J14" s="232"/>
      <c r="K14" s="233"/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242"/>
      <c r="J15" s="243"/>
      <c r="K15" s="244"/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0</v>
      </c>
      <c r="E16" s="685"/>
      <c r="F16" s="686"/>
      <c r="G16" s="255"/>
      <c r="H16" s="663">
        <f t="shared" si="2"/>
        <v>0</v>
      </c>
      <c r="I16" s="253"/>
      <c r="J16" s="254"/>
      <c r="K16" s="255"/>
      <c r="L16" s="256">
        <f t="shared" si="3"/>
        <v>0</v>
      </c>
    </row>
    <row r="17" spans="1:16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</row>
    <row r="18" spans="1:16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</row>
    <row r="19" spans="1:16" s="206" customFormat="1" ht="15" customHeight="1">
      <c r="A19" s="246">
        <v>12</v>
      </c>
      <c r="B19" s="248" t="s">
        <v>34</v>
      </c>
      <c r="C19" s="248"/>
      <c r="D19" s="263">
        <f t="shared" si="1"/>
        <v>0</v>
      </c>
      <c r="E19" s="687"/>
      <c r="F19" s="688"/>
      <c r="G19" s="259"/>
      <c r="H19" s="689">
        <f t="shared" si="2"/>
        <v>0</v>
      </c>
      <c r="I19" s="260"/>
      <c r="J19" s="261"/>
      <c r="K19" s="259"/>
      <c r="L19" s="262">
        <f t="shared" si="3"/>
        <v>0</v>
      </c>
      <c r="M19" s="206">
        <v>597</v>
      </c>
      <c r="N19" s="206">
        <v>98</v>
      </c>
      <c r="O19" s="206">
        <v>373</v>
      </c>
      <c r="P19" s="206">
        <f>SUM(M19:O19)</f>
        <v>1068</v>
      </c>
    </row>
    <row r="20" spans="1:16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</row>
    <row r="21" spans="1:16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</row>
    <row r="22" spans="1:16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6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6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6" s="276" customFormat="1" ht="12">
      <c r="A25" s="275" t="s">
        <v>38</v>
      </c>
      <c r="B25" s="275"/>
      <c r="C25" s="275"/>
      <c r="E25" s="277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showGridLines="0" workbookViewId="0">
      <selection activeCell="V33" sqref="V33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3" width="6.6640625" style="108" hidden="1" customWidth="1"/>
    <col min="14" max="14" width="6" style="108" hidden="1" customWidth="1"/>
    <col min="15" max="15" width="5" style="107" hidden="1" customWidth="1"/>
    <col min="16" max="16" width="10.83203125" style="110" hidden="1" customWidth="1"/>
    <col min="17" max="19" width="10.83203125" style="110" customWidth="1"/>
    <col min="20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49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2086</v>
      </c>
      <c r="E8" s="200">
        <f t="shared" si="0"/>
        <v>0</v>
      </c>
      <c r="F8" s="201">
        <f t="shared" si="0"/>
        <v>0</v>
      </c>
      <c r="G8" s="204">
        <f t="shared" si="0"/>
        <v>2086</v>
      </c>
      <c r="H8" s="640">
        <f t="shared" si="0"/>
        <v>2086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750</v>
      </c>
      <c r="E9" s="211">
        <f>SUM(E10:E15)</f>
        <v>0</v>
      </c>
      <c r="F9" s="212">
        <f>SUM(F10:F15)</f>
        <v>0</v>
      </c>
      <c r="G9" s="215">
        <f>SUM(G10:G15)</f>
        <v>750</v>
      </c>
      <c r="H9" s="656">
        <f t="shared" ref="H9:H21" si="2">SUM(E9:G9)</f>
        <v>750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0</v>
      </c>
      <c r="E12" s="221"/>
      <c r="F12" s="222"/>
      <c r="G12" s="226"/>
      <c r="H12" s="658">
        <f t="shared" si="2"/>
        <v>0</v>
      </c>
      <c r="I12" s="224"/>
      <c r="J12" s="225"/>
      <c r="K12" s="226"/>
      <c r="L12" s="227">
        <f t="shared" si="3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680"/>
      <c r="F13" s="681"/>
      <c r="G13" s="233"/>
      <c r="H13" s="659">
        <f t="shared" si="2"/>
        <v>0</v>
      </c>
      <c r="I13" s="231"/>
      <c r="J13" s="232"/>
      <c r="K13" s="233"/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750</v>
      </c>
      <c r="E14" s="680"/>
      <c r="F14" s="681"/>
      <c r="G14" s="233">
        <v>750</v>
      </c>
      <c r="H14" s="659">
        <f t="shared" si="2"/>
        <v>750</v>
      </c>
      <c r="I14" s="231"/>
      <c r="J14" s="232"/>
      <c r="K14" s="233"/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242"/>
      <c r="J15" s="243"/>
      <c r="K15" s="244"/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1000</v>
      </c>
      <c r="E16" s="685"/>
      <c r="F16" s="686"/>
      <c r="G16" s="255">
        <v>1000</v>
      </c>
      <c r="H16" s="663">
        <f t="shared" si="2"/>
        <v>1000</v>
      </c>
      <c r="I16" s="253"/>
      <c r="J16" s="254"/>
      <c r="K16" s="255"/>
      <c r="L16" s="256">
        <f t="shared" si="3"/>
        <v>0</v>
      </c>
    </row>
    <row r="17" spans="1:16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</row>
    <row r="18" spans="1:16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</row>
    <row r="19" spans="1:16" s="206" customFormat="1" ht="15" customHeight="1">
      <c r="A19" s="246">
        <v>12</v>
      </c>
      <c r="B19" s="248" t="s">
        <v>34</v>
      </c>
      <c r="C19" s="248"/>
      <c r="D19" s="263">
        <f t="shared" si="1"/>
        <v>336</v>
      </c>
      <c r="E19" s="687"/>
      <c r="F19" s="688"/>
      <c r="G19" s="259">
        <v>336</v>
      </c>
      <c r="H19" s="689">
        <f t="shared" si="2"/>
        <v>336</v>
      </c>
      <c r="I19" s="260"/>
      <c r="J19" s="261"/>
      <c r="K19" s="259"/>
      <c r="L19" s="262">
        <f t="shared" si="3"/>
        <v>0</v>
      </c>
      <c r="M19" s="206">
        <v>336</v>
      </c>
      <c r="N19" s="206">
        <v>50</v>
      </c>
      <c r="O19" s="206">
        <v>0</v>
      </c>
      <c r="P19" s="206">
        <f>SUM(M19:O19)</f>
        <v>386</v>
      </c>
    </row>
    <row r="20" spans="1:16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</row>
    <row r="21" spans="1:16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</row>
    <row r="22" spans="1:16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6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6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6" s="276" customFormat="1" ht="12">
      <c r="A25" s="275" t="s">
        <v>38</v>
      </c>
      <c r="B25" s="275"/>
      <c r="C25" s="275"/>
      <c r="E25" s="277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39"/>
  <sheetViews>
    <sheetView showGridLines="0" workbookViewId="0">
      <selection activeCell="V33" sqref="V33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3" width="5.5" style="108" hidden="1" customWidth="1"/>
    <col min="14" max="14" width="5" style="108" hidden="1" customWidth="1"/>
    <col min="15" max="15" width="5" style="107" hidden="1" customWidth="1"/>
    <col min="16" max="16" width="8.1640625" style="110" hidden="1" customWidth="1"/>
    <col min="17" max="19" width="10.83203125" style="110" customWidth="1"/>
    <col min="20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48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78879</v>
      </c>
      <c r="E8" s="200">
        <f t="shared" si="0"/>
        <v>10531</v>
      </c>
      <c r="F8" s="201">
        <f t="shared" si="0"/>
        <v>68348</v>
      </c>
      <c r="G8" s="204">
        <f t="shared" si="0"/>
        <v>0</v>
      </c>
      <c r="H8" s="640">
        <f t="shared" si="0"/>
        <v>78879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34343</v>
      </c>
      <c r="E9" s="211">
        <f>SUM(E10:E15)</f>
        <v>0</v>
      </c>
      <c r="F9" s="212">
        <f>SUM(F10:F15)</f>
        <v>34343</v>
      </c>
      <c r="G9" s="215">
        <f>SUM(G10:G15)</f>
        <v>0</v>
      </c>
      <c r="H9" s="656">
        <f t="shared" ref="H9:H21" si="2">SUM(E9:G9)</f>
        <v>34343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22500</v>
      </c>
      <c r="E11" s="221"/>
      <c r="F11" s="222">
        <v>22500</v>
      </c>
      <c r="G11" s="226"/>
      <c r="H11" s="658">
        <f t="shared" si="2"/>
        <v>22500</v>
      </c>
      <c r="I11" s="224"/>
      <c r="J11" s="225"/>
      <c r="K11" s="226"/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0</v>
      </c>
      <c r="E12" s="221"/>
      <c r="F12" s="222"/>
      <c r="G12" s="226"/>
      <c r="H12" s="658">
        <f t="shared" si="2"/>
        <v>0</v>
      </c>
      <c r="I12" s="224"/>
      <c r="J12" s="225"/>
      <c r="K12" s="226"/>
      <c r="L12" s="227">
        <f t="shared" si="3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680"/>
      <c r="F13" s="681"/>
      <c r="G13" s="233"/>
      <c r="H13" s="659">
        <f t="shared" si="2"/>
        <v>0</v>
      </c>
      <c r="I13" s="231"/>
      <c r="J13" s="232"/>
      <c r="K13" s="233"/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11843</v>
      </c>
      <c r="E14" s="680"/>
      <c r="F14" s="681">
        <v>11843</v>
      </c>
      <c r="G14" s="233"/>
      <c r="H14" s="659">
        <f t="shared" si="2"/>
        <v>11843</v>
      </c>
      <c r="I14" s="231"/>
      <c r="J14" s="232"/>
      <c r="K14" s="233"/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242"/>
      <c r="J15" s="243"/>
      <c r="K15" s="244"/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8000</v>
      </c>
      <c r="E16" s="685">
        <v>8000</v>
      </c>
      <c r="F16" s="708"/>
      <c r="G16" s="255"/>
      <c r="H16" s="663">
        <f t="shared" si="2"/>
        <v>8000</v>
      </c>
      <c r="I16" s="253"/>
      <c r="J16" s="254"/>
      <c r="K16" s="255"/>
      <c r="L16" s="256">
        <f t="shared" si="3"/>
        <v>0</v>
      </c>
    </row>
    <row r="17" spans="1:18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</row>
    <row r="18" spans="1:18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</row>
    <row r="19" spans="1:18" s="206" customFormat="1" ht="15" customHeight="1">
      <c r="A19" s="246">
        <v>12</v>
      </c>
      <c r="B19" s="248" t="s">
        <v>34</v>
      </c>
      <c r="C19" s="248"/>
      <c r="D19" s="263">
        <f t="shared" si="1"/>
        <v>36536</v>
      </c>
      <c r="E19" s="687">
        <v>2531</v>
      </c>
      <c r="F19" s="688">
        <f>9206+24799</f>
        <v>34005</v>
      </c>
      <c r="G19" s="259"/>
      <c r="H19" s="689">
        <f t="shared" si="2"/>
        <v>36536</v>
      </c>
      <c r="I19" s="260"/>
      <c r="J19" s="261"/>
      <c r="K19" s="259"/>
      <c r="L19" s="262">
        <f t="shared" si="3"/>
        <v>0</v>
      </c>
      <c r="M19" s="206">
        <v>6927</v>
      </c>
      <c r="N19" s="206">
        <v>1714</v>
      </c>
      <c r="O19" s="206">
        <v>3096</v>
      </c>
      <c r="P19" s="206">
        <f>SUM(M19:O19)</f>
        <v>11737</v>
      </c>
    </row>
    <row r="20" spans="1:18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</row>
    <row r="21" spans="1:18" s="206" customFormat="1" ht="15" customHeight="1" thickBot="1">
      <c r="A21" s="264">
        <v>14</v>
      </c>
      <c r="B21" s="265" t="s">
        <v>349</v>
      </c>
      <c r="C21" s="265"/>
      <c r="D21" s="266">
        <f t="shared" si="1"/>
        <v>0</v>
      </c>
      <c r="E21" s="270"/>
      <c r="F21" s="747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</row>
    <row r="22" spans="1:18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8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8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8" s="276" customFormat="1" ht="12">
      <c r="A25" s="276" t="s">
        <v>38</v>
      </c>
      <c r="B25" s="275"/>
      <c r="C25" s="275"/>
      <c r="E25" s="277"/>
      <c r="F25" s="277"/>
    </row>
    <row r="27" spans="1:18">
      <c r="C27" s="709"/>
      <c r="O27" s="108"/>
      <c r="P27" s="108"/>
      <c r="Q27" s="108"/>
      <c r="R27" s="108"/>
    </row>
    <row r="28" spans="1:18">
      <c r="A28" s="710"/>
      <c r="B28" s="711"/>
      <c r="C28" s="711"/>
      <c r="D28" s="711"/>
      <c r="O28" s="108"/>
      <c r="P28" s="108"/>
      <c r="Q28" s="108"/>
      <c r="R28" s="108"/>
    </row>
    <row r="29" spans="1:18">
      <c r="O29" s="108"/>
      <c r="P29" s="108"/>
      <c r="Q29" s="108"/>
      <c r="R29" s="108"/>
    </row>
    <row r="30" spans="1:18">
      <c r="O30" s="108"/>
      <c r="P30" s="108"/>
      <c r="Q30" s="108"/>
      <c r="R30" s="108"/>
    </row>
    <row r="31" spans="1:18">
      <c r="O31" s="108"/>
      <c r="P31" s="108"/>
      <c r="Q31" s="108"/>
      <c r="R31" s="108"/>
    </row>
    <row r="32" spans="1:18">
      <c r="O32" s="108"/>
      <c r="P32" s="108"/>
      <c r="Q32" s="108"/>
      <c r="R32" s="108"/>
    </row>
    <row r="33" spans="13:18">
      <c r="O33" s="108"/>
      <c r="P33" s="108"/>
      <c r="Q33" s="108"/>
      <c r="R33" s="108"/>
    </row>
    <row r="34" spans="13:18">
      <c r="O34" s="108"/>
      <c r="P34" s="108"/>
      <c r="Q34" s="108"/>
      <c r="R34" s="108"/>
    </row>
    <row r="35" spans="13:18">
      <c r="O35" s="108"/>
      <c r="P35" s="108"/>
      <c r="Q35" s="108"/>
      <c r="R35" s="108"/>
    </row>
    <row r="39" spans="13:18">
      <c r="M39" s="110"/>
      <c r="N39" s="110"/>
      <c r="O39" s="699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scale="85" orientation="landscape"/>
  <headerFooter alignWithMargins="0">
    <oddHeader>&amp;L&amp;"Arial CE,kurzíva\&amp;11Osnova rozpočtu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9"/>
  <sheetViews>
    <sheetView showGridLines="0" workbookViewId="0">
      <selection activeCell="V33" sqref="V33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3" width="4.6640625" style="108" hidden="1" customWidth="1"/>
    <col min="14" max="14" width="4.1640625" style="108" hidden="1" customWidth="1"/>
    <col min="15" max="15" width="5" style="107" hidden="1" customWidth="1"/>
    <col min="16" max="16" width="6.5" style="110" hidden="1" customWidth="1"/>
    <col min="17" max="19" width="10.83203125" style="110" customWidth="1"/>
    <col min="20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53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1490</v>
      </c>
      <c r="E8" s="200">
        <f t="shared" si="0"/>
        <v>0</v>
      </c>
      <c r="F8" s="201">
        <f t="shared" si="0"/>
        <v>1490</v>
      </c>
      <c r="G8" s="204">
        <f t="shared" si="0"/>
        <v>0</v>
      </c>
      <c r="H8" s="640">
        <f t="shared" si="0"/>
        <v>1490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0</v>
      </c>
      <c r="E9" s="211">
        <f>SUM(E10:E15)</f>
        <v>0</v>
      </c>
      <c r="F9" s="212">
        <f>SUM(F10:F15)</f>
        <v>0</v>
      </c>
      <c r="G9" s="215">
        <f>SUM(G10:G15)</f>
        <v>0</v>
      </c>
      <c r="H9" s="656">
        <f t="shared" ref="H9:H21" si="2">SUM(E9:G9)</f>
        <v>0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0</v>
      </c>
      <c r="E12" s="221"/>
      <c r="F12" s="222"/>
      <c r="G12" s="226"/>
      <c r="H12" s="658">
        <f t="shared" si="2"/>
        <v>0</v>
      </c>
      <c r="I12" s="224"/>
      <c r="J12" s="225"/>
      <c r="K12" s="226"/>
      <c r="L12" s="227">
        <f t="shared" si="3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680"/>
      <c r="F13" s="681"/>
      <c r="G13" s="233"/>
      <c r="H13" s="659">
        <f t="shared" si="2"/>
        <v>0</v>
      </c>
      <c r="I13" s="231"/>
      <c r="J13" s="232"/>
      <c r="K13" s="233"/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0</v>
      </c>
      <c r="E14" s="680"/>
      <c r="F14" s="681"/>
      <c r="G14" s="233"/>
      <c r="H14" s="659">
        <f t="shared" si="2"/>
        <v>0</v>
      </c>
      <c r="I14" s="231"/>
      <c r="J14" s="232"/>
      <c r="K14" s="233"/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242"/>
      <c r="J15" s="243"/>
      <c r="K15" s="244"/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0</v>
      </c>
      <c r="E16" s="685"/>
      <c r="F16" s="693"/>
      <c r="G16" s="255"/>
      <c r="H16" s="663">
        <f t="shared" si="2"/>
        <v>0</v>
      </c>
      <c r="I16" s="253"/>
      <c r="J16" s="254"/>
      <c r="K16" s="255"/>
      <c r="L16" s="256">
        <f t="shared" si="3"/>
        <v>0</v>
      </c>
    </row>
    <row r="17" spans="1:19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</row>
    <row r="18" spans="1:19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</row>
    <row r="19" spans="1:19" s="206" customFormat="1" ht="15" customHeight="1">
      <c r="A19" s="246">
        <v>12</v>
      </c>
      <c r="B19" s="248" t="s">
        <v>34</v>
      </c>
      <c r="C19" s="248"/>
      <c r="D19" s="263">
        <f t="shared" si="1"/>
        <v>1490</v>
      </c>
      <c r="E19" s="687"/>
      <c r="F19" s="688">
        <v>1490</v>
      </c>
      <c r="G19" s="259"/>
      <c r="H19" s="689">
        <f t="shared" si="2"/>
        <v>1490</v>
      </c>
      <c r="I19" s="260"/>
      <c r="J19" s="261"/>
      <c r="K19" s="259"/>
      <c r="L19" s="262">
        <f t="shared" si="3"/>
        <v>0</v>
      </c>
      <c r="M19" s="707">
        <v>1065</v>
      </c>
      <c r="N19" s="206">
        <v>21</v>
      </c>
      <c r="O19" s="206">
        <v>403</v>
      </c>
      <c r="P19" s="206">
        <f>SUM(M19:O19)</f>
        <v>1489</v>
      </c>
    </row>
    <row r="20" spans="1:19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  <c r="M20" s="707"/>
    </row>
    <row r="21" spans="1:19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  <c r="M21" s="707"/>
    </row>
    <row r="22" spans="1:19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9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9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9" s="276" customFormat="1" ht="12">
      <c r="A25" s="275" t="s">
        <v>38</v>
      </c>
      <c r="B25" s="275"/>
      <c r="C25" s="275"/>
      <c r="E25" s="277"/>
    </row>
    <row r="27" spans="1:19">
      <c r="M27" s="107"/>
      <c r="N27" s="107"/>
      <c r="P27" s="107"/>
      <c r="Q27" s="107"/>
      <c r="R27" s="107"/>
      <c r="S27" s="107"/>
    </row>
    <row r="28" spans="1:19">
      <c r="M28" s="107"/>
      <c r="N28" s="107"/>
      <c r="P28" s="107"/>
      <c r="Q28" s="107"/>
      <c r="R28" s="107"/>
      <c r="S28" s="107"/>
    </row>
    <row r="29" spans="1:19">
      <c r="M29" s="107"/>
      <c r="N29" s="107"/>
      <c r="P29" s="107"/>
      <c r="Q29" s="107"/>
      <c r="R29" s="107"/>
      <c r="S29" s="107"/>
    </row>
    <row r="30" spans="1:19">
      <c r="M30" s="107"/>
      <c r="N30" s="107"/>
      <c r="P30" s="107"/>
      <c r="Q30" s="107"/>
      <c r="R30" s="107"/>
      <c r="S30" s="107"/>
    </row>
    <row r="31" spans="1:19">
      <c r="M31" s="107"/>
      <c r="N31" s="107"/>
      <c r="P31" s="107"/>
      <c r="Q31" s="107"/>
      <c r="R31" s="107"/>
      <c r="S31" s="107"/>
    </row>
    <row r="32" spans="1:19">
      <c r="M32" s="107"/>
      <c r="N32" s="107"/>
      <c r="P32" s="107"/>
      <c r="Q32" s="107"/>
      <c r="R32" s="107"/>
      <c r="S32" s="107"/>
    </row>
    <row r="33" spans="13:19">
      <c r="M33" s="107"/>
      <c r="N33" s="107"/>
      <c r="P33" s="107"/>
      <c r="Q33" s="107"/>
      <c r="R33" s="107"/>
      <c r="S33" s="107"/>
    </row>
    <row r="34" spans="13:19">
      <c r="M34" s="107"/>
      <c r="N34" s="107"/>
      <c r="P34" s="107"/>
      <c r="Q34" s="107"/>
      <c r="R34" s="107"/>
      <c r="S34" s="107"/>
    </row>
    <row r="39" spans="13:19">
      <c r="M39" s="110"/>
      <c r="N39" s="110"/>
      <c r="O39" s="699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9"/>
  <sheetViews>
    <sheetView showGridLines="0" workbookViewId="0">
      <selection activeCell="V33" sqref="V33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3" width="6.5" style="108" hidden="1" customWidth="1"/>
    <col min="14" max="14" width="5.33203125" style="108" hidden="1" customWidth="1"/>
    <col min="15" max="15" width="5" style="107" hidden="1" customWidth="1"/>
    <col min="16" max="16" width="6.5" style="110" hidden="1" customWidth="1"/>
    <col min="17" max="19" width="10.83203125" style="110" customWidth="1"/>
    <col min="20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50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200</v>
      </c>
      <c r="E8" s="200">
        <f t="shared" si="0"/>
        <v>0</v>
      </c>
      <c r="F8" s="201">
        <f t="shared" si="0"/>
        <v>200</v>
      </c>
      <c r="G8" s="204">
        <f t="shared" si="0"/>
        <v>0</v>
      </c>
      <c r="H8" s="640">
        <f t="shared" si="0"/>
        <v>200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0</v>
      </c>
      <c r="E9" s="211">
        <f>SUM(E10:E15)</f>
        <v>0</v>
      </c>
      <c r="F9" s="212">
        <f>SUM(F10:F15)</f>
        <v>0</v>
      </c>
      <c r="G9" s="215">
        <f>SUM(G10:G15)</f>
        <v>0</v>
      </c>
      <c r="H9" s="656">
        <f t="shared" ref="H9:H21" si="2">SUM(E9:G9)</f>
        <v>0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0</v>
      </c>
      <c r="E12" s="221"/>
      <c r="F12" s="222"/>
      <c r="G12" s="226"/>
      <c r="H12" s="658">
        <f t="shared" si="2"/>
        <v>0</v>
      </c>
      <c r="I12" s="224"/>
      <c r="J12" s="225"/>
      <c r="K12" s="226"/>
      <c r="L12" s="227">
        <f t="shared" si="3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680"/>
      <c r="F13" s="681"/>
      <c r="G13" s="233"/>
      <c r="H13" s="659">
        <f t="shared" si="2"/>
        <v>0</v>
      </c>
      <c r="I13" s="231"/>
      <c r="J13" s="232"/>
      <c r="K13" s="233"/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0</v>
      </c>
      <c r="E14" s="680"/>
      <c r="F14" s="681"/>
      <c r="G14" s="233"/>
      <c r="H14" s="659">
        <f t="shared" si="2"/>
        <v>0</v>
      </c>
      <c r="I14" s="231"/>
      <c r="J14" s="232"/>
      <c r="K14" s="233"/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242"/>
      <c r="J15" s="243"/>
      <c r="K15" s="244"/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0</v>
      </c>
      <c r="E16" s="685"/>
      <c r="F16" s="693"/>
      <c r="G16" s="255"/>
      <c r="H16" s="663">
        <f t="shared" si="2"/>
        <v>0</v>
      </c>
      <c r="I16" s="253"/>
      <c r="J16" s="254"/>
      <c r="K16" s="255"/>
      <c r="L16" s="256">
        <f t="shared" si="3"/>
        <v>0</v>
      </c>
    </row>
    <row r="17" spans="1:19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</row>
    <row r="18" spans="1:19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</row>
    <row r="19" spans="1:19" s="206" customFormat="1" ht="15" customHeight="1">
      <c r="A19" s="246">
        <v>12</v>
      </c>
      <c r="B19" s="248" t="s">
        <v>34</v>
      </c>
      <c r="C19" s="248"/>
      <c r="D19" s="263">
        <f t="shared" si="1"/>
        <v>200</v>
      </c>
      <c r="E19" s="687"/>
      <c r="F19" s="688">
        <v>200</v>
      </c>
      <c r="G19" s="259"/>
      <c r="H19" s="689">
        <f t="shared" si="2"/>
        <v>200</v>
      </c>
      <c r="I19" s="260"/>
      <c r="J19" s="261"/>
      <c r="K19" s="259"/>
      <c r="L19" s="262">
        <f t="shared" si="3"/>
        <v>0</v>
      </c>
      <c r="M19" s="706">
        <v>2527</v>
      </c>
      <c r="N19" s="206">
        <v>0</v>
      </c>
      <c r="O19" s="206">
        <v>25</v>
      </c>
      <c r="P19" s="694">
        <f>SUM(M19:O19)</f>
        <v>2552</v>
      </c>
    </row>
    <row r="20" spans="1:19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</row>
    <row r="21" spans="1:19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</row>
    <row r="22" spans="1:19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9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9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9" s="276" customFormat="1" ht="12">
      <c r="A25" s="275" t="s">
        <v>38</v>
      </c>
      <c r="B25" s="275"/>
      <c r="C25" s="275"/>
      <c r="E25" s="277"/>
    </row>
    <row r="27" spans="1:19">
      <c r="M27" s="274"/>
      <c r="N27" s="274"/>
      <c r="O27" s="274"/>
      <c r="P27" s="274"/>
      <c r="Q27" s="274"/>
      <c r="R27" s="274"/>
      <c r="S27" s="274"/>
    </row>
    <row r="28" spans="1:19">
      <c r="M28" s="274"/>
      <c r="N28" s="274"/>
      <c r="O28" s="274"/>
      <c r="P28" s="274"/>
      <c r="Q28" s="274"/>
      <c r="R28" s="274"/>
      <c r="S28" s="274"/>
    </row>
    <row r="29" spans="1:19">
      <c r="M29" s="274"/>
      <c r="N29" s="274"/>
      <c r="O29" s="274"/>
      <c r="P29" s="274"/>
      <c r="Q29" s="274"/>
      <c r="R29" s="274"/>
      <c r="S29" s="274"/>
    </row>
    <row r="30" spans="1:19">
      <c r="M30" s="274"/>
      <c r="N30" s="274"/>
      <c r="O30" s="274"/>
      <c r="P30" s="274"/>
      <c r="Q30" s="274"/>
      <c r="R30" s="274"/>
      <c r="S30" s="274"/>
    </row>
    <row r="31" spans="1:19">
      <c r="M31" s="274"/>
      <c r="N31" s="274"/>
      <c r="O31" s="274"/>
      <c r="P31" s="274"/>
      <c r="Q31" s="274"/>
      <c r="R31" s="274"/>
      <c r="S31" s="274"/>
    </row>
    <row r="39" spans="13:15">
      <c r="M39" s="110"/>
      <c r="N39" s="110"/>
      <c r="O39" s="699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9"/>
  <sheetViews>
    <sheetView showGridLines="0" workbookViewId="0">
      <selection activeCell="D29" sqref="D29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4" width="10.33203125" style="108" customWidth="1"/>
    <col min="15" max="15" width="5" style="107" bestFit="1" customWidth="1"/>
    <col min="16" max="19" width="10.83203125" style="110" customWidth="1"/>
    <col min="20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56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520520</v>
      </c>
      <c r="E8" s="200">
        <f t="shared" si="0"/>
        <v>73890</v>
      </c>
      <c r="F8" s="201">
        <f t="shared" si="0"/>
        <v>400200</v>
      </c>
      <c r="G8" s="204">
        <f t="shared" si="0"/>
        <v>0</v>
      </c>
      <c r="H8" s="640">
        <f t="shared" si="0"/>
        <v>474090</v>
      </c>
      <c r="I8" s="200">
        <f t="shared" si="0"/>
        <v>46430</v>
      </c>
      <c r="J8" s="201">
        <f t="shared" si="0"/>
        <v>0</v>
      </c>
      <c r="K8" s="204">
        <f t="shared" si="0"/>
        <v>0</v>
      </c>
      <c r="L8" s="205">
        <f t="shared" si="0"/>
        <v>46430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46480</v>
      </c>
      <c r="E9" s="211">
        <f>SUM(E10:E15)</f>
        <v>0</v>
      </c>
      <c r="F9" s="212">
        <f>SUM(F10:F15)</f>
        <v>200</v>
      </c>
      <c r="G9" s="215">
        <f>SUM(G10:G15)</f>
        <v>0</v>
      </c>
      <c r="H9" s="656">
        <f t="shared" ref="H9:H21" si="2">SUM(E9:G9)</f>
        <v>200</v>
      </c>
      <c r="I9" s="211">
        <f>SUM(I10:I15)</f>
        <v>46280</v>
      </c>
      <c r="J9" s="212">
        <f>SUM(J10:J15)</f>
        <v>0</v>
      </c>
      <c r="K9" s="215">
        <f>SUM(K10:K15)</f>
        <v>0</v>
      </c>
      <c r="L9" s="216">
        <f t="shared" ref="L9:L21" si="3">SUM(I9:K9)</f>
        <v>46280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>
        <f>'RMU IO'!E10+'RMU bez IO'!E10</f>
        <v>0</v>
      </c>
      <c r="F10" s="221">
        <f>'RMU IO'!F10+'RMU bez IO'!F10</f>
        <v>0</v>
      </c>
      <c r="G10" s="221">
        <f>'RMU IO'!G10+'RMU bez IO'!G10</f>
        <v>0</v>
      </c>
      <c r="H10" s="658">
        <f t="shared" si="2"/>
        <v>0</v>
      </c>
      <c r="I10" s="224">
        <f>'RMU IO'!I10+'RMU bez IO'!I10</f>
        <v>0</v>
      </c>
      <c r="J10" s="224">
        <f>'RMU IO'!J10+'RMU bez IO'!J10</f>
        <v>0</v>
      </c>
      <c r="K10" s="224">
        <f>'RMU IO'!K10+'RMU bez IO'!K10</f>
        <v>0</v>
      </c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>
        <f>'RMU IO'!E11+'RMU bez IO'!E11</f>
        <v>0</v>
      </c>
      <c r="F11" s="221">
        <f>'RMU IO'!F11+'RMU bez IO'!F11</f>
        <v>0</v>
      </c>
      <c r="G11" s="221">
        <f>'RMU IO'!G11+'RMU bez IO'!G11</f>
        <v>0</v>
      </c>
      <c r="H11" s="658">
        <f t="shared" si="2"/>
        <v>0</v>
      </c>
      <c r="I11" s="224">
        <f>'RMU IO'!I11+'RMU bez IO'!I11</f>
        <v>0</v>
      </c>
      <c r="J11" s="224">
        <f>'RMU IO'!J11+'RMU bez IO'!J11</f>
        <v>0</v>
      </c>
      <c r="K11" s="224">
        <f>'RMU IO'!K11+'RMU bez IO'!K11</f>
        <v>0</v>
      </c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46480</v>
      </c>
      <c r="E12" s="221">
        <f>'RMU IO'!E12+'RMU bez IO'!E12</f>
        <v>0</v>
      </c>
      <c r="F12" s="221">
        <f>'RMU IO'!F12+'RMU bez IO'!F12</f>
        <v>200</v>
      </c>
      <c r="G12" s="221">
        <f>'RMU IO'!G12+'RMU bez IO'!G12</f>
        <v>0</v>
      </c>
      <c r="H12" s="658">
        <f t="shared" si="2"/>
        <v>200</v>
      </c>
      <c r="I12" s="224">
        <f>'RMU IO'!I12+'RMU bez IO'!I12</f>
        <v>46280</v>
      </c>
      <c r="J12" s="224">
        <f>'RMU IO'!J12+'RMU bez IO'!J12</f>
        <v>0</v>
      </c>
      <c r="K12" s="224">
        <f>'RMU IO'!K12+'RMU bez IO'!K12</f>
        <v>0</v>
      </c>
      <c r="L12" s="227">
        <f t="shared" si="3"/>
        <v>46280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221">
        <f>'RMU IO'!E13+'RMU bez IO'!E13</f>
        <v>0</v>
      </c>
      <c r="F13" s="221">
        <f>'RMU IO'!F13+'RMU bez IO'!F13</f>
        <v>0</v>
      </c>
      <c r="G13" s="221">
        <f>'RMU IO'!G13+'RMU bez IO'!G13</f>
        <v>0</v>
      </c>
      <c r="H13" s="659">
        <f t="shared" si="2"/>
        <v>0</v>
      </c>
      <c r="I13" s="224">
        <f>'RMU IO'!I13+'RMU bez IO'!I13</f>
        <v>0</v>
      </c>
      <c r="J13" s="224">
        <f>'RMU IO'!J13+'RMU bez IO'!J13</f>
        <v>0</v>
      </c>
      <c r="K13" s="224">
        <f>'RMU IO'!K13+'RMU bez IO'!K13</f>
        <v>0</v>
      </c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0</v>
      </c>
      <c r="E14" s="221">
        <f>'RMU IO'!E14+'RMU bez IO'!E14</f>
        <v>0</v>
      </c>
      <c r="F14" s="221">
        <f>'RMU IO'!F14+'RMU bez IO'!F14</f>
        <v>0</v>
      </c>
      <c r="G14" s="221">
        <f>'RMU IO'!G14+'RMU bez IO'!G14</f>
        <v>0</v>
      </c>
      <c r="H14" s="659">
        <f t="shared" si="2"/>
        <v>0</v>
      </c>
      <c r="I14" s="224">
        <f>'RMU IO'!I14+'RMU bez IO'!I14</f>
        <v>0</v>
      </c>
      <c r="J14" s="224">
        <f>'RMU IO'!J14+'RMU bez IO'!J14</f>
        <v>0</v>
      </c>
      <c r="K14" s="224">
        <f>'RMU IO'!K14+'RMU bez IO'!K14</f>
        <v>0</v>
      </c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238">
        <f t="shared" si="1"/>
        <v>0</v>
      </c>
      <c r="E15" s="239">
        <f>'RMU IO'!E15+'RMU bez IO'!E15</f>
        <v>0</v>
      </c>
      <c r="F15" s="239">
        <f>'RMU IO'!F15+'RMU bez IO'!F15</f>
        <v>0</v>
      </c>
      <c r="G15" s="239">
        <f>'RMU IO'!G15+'RMU bez IO'!G15</f>
        <v>0</v>
      </c>
      <c r="H15" s="662">
        <f t="shared" si="2"/>
        <v>0</v>
      </c>
      <c r="I15" s="702">
        <f>'RMU IO'!I15+'RMU bez IO'!I15</f>
        <v>0</v>
      </c>
      <c r="J15" s="702">
        <f>'RMU IO'!J15+'RMU bez IO'!J15</f>
        <v>0</v>
      </c>
      <c r="K15" s="702">
        <f>'RMU IO'!K15+'RMU bez IO'!K15</f>
        <v>0</v>
      </c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448540</v>
      </c>
      <c r="E16" s="257">
        <f>'RMU IO'!E16+'RMU bez IO'!E16</f>
        <v>48540</v>
      </c>
      <c r="F16" s="257">
        <f>'RMU IO'!F16+'RMU bez IO'!F16</f>
        <v>400000</v>
      </c>
      <c r="G16" s="257">
        <f>'RMU IO'!G16+'RMU bez IO'!G16</f>
        <v>0</v>
      </c>
      <c r="H16" s="663">
        <f t="shared" si="2"/>
        <v>448540</v>
      </c>
      <c r="I16" s="703">
        <f>'RMU IO'!I16+'RMU bez IO'!I16</f>
        <v>0</v>
      </c>
      <c r="J16" s="703">
        <f>'RMU IO'!J16+'RMU bez IO'!J16</f>
        <v>0</v>
      </c>
      <c r="K16" s="703">
        <f>'RMU IO'!K16+'RMU bez IO'!K16</f>
        <v>0</v>
      </c>
      <c r="L16" s="256">
        <f t="shared" si="3"/>
        <v>0</v>
      </c>
    </row>
    <row r="17" spans="1:19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257">
        <f>'RMU IO'!E17+'RMU bez IO'!E17</f>
        <v>0</v>
      </c>
      <c r="F17" s="257">
        <f>'RMU IO'!F17+'RMU bez IO'!F17</f>
        <v>0</v>
      </c>
      <c r="G17" s="257">
        <f>'RMU IO'!G17+'RMU bez IO'!G17</f>
        <v>0</v>
      </c>
      <c r="H17" s="663">
        <f t="shared" si="2"/>
        <v>0</v>
      </c>
      <c r="I17" s="703">
        <f>'RMU IO'!I17+'RMU bez IO'!I17</f>
        <v>0</v>
      </c>
      <c r="J17" s="703">
        <f>'RMU IO'!J17+'RMU bez IO'!J17</f>
        <v>0</v>
      </c>
      <c r="K17" s="703">
        <f>'RMU IO'!K17+'RMU bez IO'!K17</f>
        <v>0</v>
      </c>
      <c r="L17" s="256">
        <f t="shared" si="3"/>
        <v>0</v>
      </c>
    </row>
    <row r="18" spans="1:19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257">
        <f>'RMU IO'!E18+'RMU bez IO'!E18</f>
        <v>0</v>
      </c>
      <c r="F18" s="257">
        <f>'RMU IO'!F18+'RMU bez IO'!F18</f>
        <v>0</v>
      </c>
      <c r="G18" s="257">
        <f>'RMU IO'!G18+'RMU bez IO'!G18</f>
        <v>0</v>
      </c>
      <c r="H18" s="663">
        <f t="shared" si="2"/>
        <v>0</v>
      </c>
      <c r="I18" s="703">
        <f>'RMU IO'!I18+'RMU bez IO'!I18</f>
        <v>0</v>
      </c>
      <c r="J18" s="703">
        <f>'RMU IO'!J18+'RMU bez IO'!J18</f>
        <v>0</v>
      </c>
      <c r="K18" s="703">
        <f>'RMU IO'!K18+'RMU bez IO'!K18</f>
        <v>0</v>
      </c>
      <c r="L18" s="256">
        <f t="shared" si="3"/>
        <v>0</v>
      </c>
    </row>
    <row r="19" spans="1:19" s="206" customFormat="1" ht="15" customHeight="1">
      <c r="A19" s="246">
        <v>12</v>
      </c>
      <c r="B19" s="248" t="s">
        <v>34</v>
      </c>
      <c r="C19" s="248"/>
      <c r="D19" s="249">
        <f t="shared" si="1"/>
        <v>25500</v>
      </c>
      <c r="E19" s="257">
        <f>'RMU IO'!E19+'RMU bez IO'!E19</f>
        <v>25350</v>
      </c>
      <c r="F19" s="257">
        <f>'RMU IO'!F19+'RMU bez IO'!F19</f>
        <v>0</v>
      </c>
      <c r="G19" s="257">
        <f>'RMU IO'!G19+'RMU bez IO'!G19</f>
        <v>0</v>
      </c>
      <c r="H19" s="663">
        <f t="shared" si="2"/>
        <v>25350</v>
      </c>
      <c r="I19" s="703">
        <f>'RMU IO'!I19+'RMU bez IO'!I19</f>
        <v>150</v>
      </c>
      <c r="J19" s="703">
        <f>'RMU IO'!J19+'RMU bez IO'!J19</f>
        <v>0</v>
      </c>
      <c r="K19" s="703">
        <f>'RMU IO'!K19+'RMU bez IO'!K19</f>
        <v>0</v>
      </c>
      <c r="L19" s="256">
        <f t="shared" si="3"/>
        <v>150</v>
      </c>
    </row>
    <row r="20" spans="1:19" s="206" customFormat="1" ht="15" customHeight="1">
      <c r="A20" s="246">
        <v>13</v>
      </c>
      <c r="B20" s="248" t="s">
        <v>35</v>
      </c>
      <c r="C20" s="248"/>
      <c r="D20" s="249">
        <f t="shared" si="1"/>
        <v>0</v>
      </c>
      <c r="E20" s="257">
        <f>'RMU IO'!E20+'RMU bez IO'!E20</f>
        <v>0</v>
      </c>
      <c r="F20" s="257">
        <f>'RMU IO'!F20+'RMU bez IO'!F20</f>
        <v>0</v>
      </c>
      <c r="G20" s="257">
        <f>'RMU IO'!G20+'RMU bez IO'!G20</f>
        <v>0</v>
      </c>
      <c r="H20" s="663">
        <f t="shared" si="2"/>
        <v>0</v>
      </c>
      <c r="I20" s="703">
        <f>'RMU IO'!I20+'RMU bez IO'!I20</f>
        <v>0</v>
      </c>
      <c r="J20" s="703">
        <f>'RMU IO'!J20+'RMU bez IO'!J20</f>
        <v>0</v>
      </c>
      <c r="K20" s="703">
        <f>'RMU IO'!K20+'RMU bez IO'!K20</f>
        <v>0</v>
      </c>
      <c r="L20" s="256">
        <f t="shared" si="3"/>
        <v>0</v>
      </c>
    </row>
    <row r="21" spans="1:19" s="206" customFormat="1" ht="15" customHeight="1" thickBot="1">
      <c r="A21" s="264">
        <v>14</v>
      </c>
      <c r="B21" s="265" t="s">
        <v>36</v>
      </c>
      <c r="C21" s="265"/>
      <c r="D21" s="665">
        <f t="shared" si="1"/>
        <v>0</v>
      </c>
      <c r="E21" s="666">
        <f>'RMU IO'!E21+'RMU bez IO'!E21</f>
        <v>0</v>
      </c>
      <c r="F21" s="666">
        <f>'RMU IO'!F21+'RMU bez IO'!F21</f>
        <v>0</v>
      </c>
      <c r="G21" s="666">
        <f>'RMU IO'!G21+'RMU bez IO'!G21</f>
        <v>0</v>
      </c>
      <c r="H21" s="667">
        <f t="shared" si="2"/>
        <v>0</v>
      </c>
      <c r="I21" s="704">
        <f>'RMU IO'!I21+'RMU bez IO'!I21</f>
        <v>0</v>
      </c>
      <c r="J21" s="704">
        <f>'RMU IO'!J21+'RMU bez IO'!J21</f>
        <v>0</v>
      </c>
      <c r="K21" s="704">
        <f>'RMU IO'!K21+'RMU bez IO'!K21</f>
        <v>0</v>
      </c>
      <c r="L21" s="705">
        <f t="shared" si="3"/>
        <v>0</v>
      </c>
    </row>
    <row r="22" spans="1:19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9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9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9" s="276" customFormat="1" ht="12">
      <c r="A25" s="275" t="s">
        <v>38</v>
      </c>
      <c r="B25" s="275"/>
      <c r="C25" s="275"/>
      <c r="E25" s="277"/>
    </row>
    <row r="27" spans="1:19">
      <c r="M27" s="274"/>
      <c r="N27" s="274"/>
      <c r="O27" s="274"/>
      <c r="P27" s="274"/>
      <c r="Q27" s="274"/>
      <c r="R27" s="274"/>
      <c r="S27" s="274"/>
    </row>
    <row r="28" spans="1:19">
      <c r="M28" s="274"/>
      <c r="N28" s="274"/>
      <c r="O28" s="274"/>
      <c r="P28" s="274"/>
      <c r="Q28" s="274"/>
      <c r="R28" s="274"/>
      <c r="S28" s="274"/>
    </row>
    <row r="29" spans="1:19">
      <c r="M29" s="274"/>
      <c r="N29" s="274"/>
      <c r="O29" s="274"/>
      <c r="P29" s="274"/>
      <c r="Q29" s="274"/>
      <c r="R29" s="274"/>
      <c r="S29" s="274"/>
    </row>
    <row r="30" spans="1:19">
      <c r="M30" s="274"/>
      <c r="N30" s="274"/>
      <c r="O30" s="274"/>
      <c r="P30" s="274"/>
      <c r="Q30" s="274"/>
      <c r="R30" s="274"/>
      <c r="S30" s="274"/>
    </row>
    <row r="31" spans="1:19">
      <c r="M31" s="274"/>
      <c r="N31" s="274"/>
      <c r="O31" s="274"/>
      <c r="P31" s="274"/>
      <c r="Q31" s="274"/>
      <c r="R31" s="274"/>
      <c r="S31" s="274"/>
    </row>
    <row r="39" spans="13:15">
      <c r="M39" s="110"/>
      <c r="N39" s="110"/>
      <c r="O39" s="699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39"/>
  <sheetViews>
    <sheetView showGridLines="0" workbookViewId="0">
      <selection activeCell="H16" sqref="H16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3" width="6.5" style="108" hidden="1" customWidth="1"/>
    <col min="14" max="14" width="7.5" style="108" hidden="1" customWidth="1"/>
    <col min="15" max="15" width="4.5" style="108" hidden="1" customWidth="1"/>
    <col min="16" max="16" width="6.33203125" style="107" hidden="1" customWidth="1"/>
    <col min="17" max="20" width="10.83203125" style="110" customWidth="1"/>
    <col min="21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55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120520</v>
      </c>
      <c r="E8" s="200">
        <f t="shared" si="0"/>
        <v>73890</v>
      </c>
      <c r="F8" s="201">
        <f t="shared" si="0"/>
        <v>200</v>
      </c>
      <c r="G8" s="204">
        <f t="shared" si="0"/>
        <v>0</v>
      </c>
      <c r="H8" s="640">
        <f t="shared" si="0"/>
        <v>74090</v>
      </c>
      <c r="I8" s="200">
        <f t="shared" si="0"/>
        <v>46430</v>
      </c>
      <c r="J8" s="201">
        <f t="shared" si="0"/>
        <v>0</v>
      </c>
      <c r="K8" s="204">
        <f t="shared" si="0"/>
        <v>0</v>
      </c>
      <c r="L8" s="205">
        <f t="shared" si="0"/>
        <v>46430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46480</v>
      </c>
      <c r="E9" s="211">
        <f>SUM(E10:E15)</f>
        <v>0</v>
      </c>
      <c r="F9" s="212">
        <f>SUM(F10:F15)</f>
        <v>200</v>
      </c>
      <c r="G9" s="215">
        <f>SUM(G10:G15)</f>
        <v>0</v>
      </c>
      <c r="H9" s="656">
        <f t="shared" ref="H9:H21" si="2">SUM(E9:G9)</f>
        <v>200</v>
      </c>
      <c r="I9" s="211">
        <f>SUM(I10:I15)</f>
        <v>46280</v>
      </c>
      <c r="J9" s="212">
        <f>SUM(J10:J15)</f>
        <v>0</v>
      </c>
      <c r="K9" s="215">
        <f>SUM(K10:K15)</f>
        <v>0</v>
      </c>
      <c r="L9" s="216">
        <f t="shared" ref="L9:L21" si="3">SUM(I9:K9)</f>
        <v>46280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46480</v>
      </c>
      <c r="E12" s="221"/>
      <c r="F12" s="222">
        <f>G32</f>
        <v>200</v>
      </c>
      <c r="G12" s="226"/>
      <c r="H12" s="658">
        <f t="shared" si="2"/>
        <v>200</v>
      </c>
      <c r="I12" s="221">
        <f>42680+3600</f>
        <v>46280</v>
      </c>
      <c r="J12" s="222"/>
      <c r="K12" s="751"/>
      <c r="L12" s="227">
        <f t="shared" si="3"/>
        <v>46280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680"/>
      <c r="F13" s="681"/>
      <c r="G13" s="233"/>
      <c r="H13" s="659">
        <f t="shared" si="2"/>
        <v>0</v>
      </c>
      <c r="I13" s="680"/>
      <c r="J13" s="681"/>
      <c r="K13" s="725"/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0</v>
      </c>
      <c r="E14" s="680"/>
      <c r="F14" s="681"/>
      <c r="G14" s="233"/>
      <c r="H14" s="659">
        <f t="shared" si="2"/>
        <v>0</v>
      </c>
      <c r="I14" s="680"/>
      <c r="J14" s="681"/>
      <c r="K14" s="725"/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683"/>
      <c r="J15" s="684"/>
      <c r="K15" s="752"/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48540</v>
      </c>
      <c r="E16" s="685">
        <f>D32+D37</f>
        <v>48540</v>
      </c>
      <c r="F16" s="693"/>
      <c r="G16" s="255"/>
      <c r="H16" s="663">
        <f t="shared" si="2"/>
        <v>48540</v>
      </c>
      <c r="I16" s="685"/>
      <c r="J16" s="686"/>
      <c r="K16" s="753"/>
      <c r="L16" s="256">
        <f t="shared" si="3"/>
        <v>0</v>
      </c>
    </row>
    <row r="17" spans="1:16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700"/>
      <c r="G17" s="255"/>
      <c r="H17" s="663">
        <f t="shared" si="2"/>
        <v>0</v>
      </c>
      <c r="I17" s="685"/>
      <c r="J17" s="686"/>
      <c r="K17" s="753"/>
      <c r="L17" s="256">
        <f t="shared" si="3"/>
        <v>0</v>
      </c>
    </row>
    <row r="18" spans="1:16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701"/>
      <c r="G18" s="259"/>
      <c r="H18" s="689">
        <f t="shared" si="2"/>
        <v>0</v>
      </c>
      <c r="I18" s="687"/>
      <c r="J18" s="688"/>
      <c r="K18" s="754"/>
      <c r="L18" s="262">
        <f t="shared" si="3"/>
        <v>0</v>
      </c>
    </row>
    <row r="19" spans="1:16" s="206" customFormat="1" ht="15" customHeight="1">
      <c r="A19" s="246">
        <v>12</v>
      </c>
      <c r="B19" s="248" t="s">
        <v>34</v>
      </c>
      <c r="C19" s="248"/>
      <c r="D19" s="263">
        <f t="shared" si="1"/>
        <v>25500</v>
      </c>
      <c r="E19" s="687">
        <f>E32+F32</f>
        <v>25350</v>
      </c>
      <c r="F19" s="701"/>
      <c r="G19" s="259"/>
      <c r="H19" s="689">
        <f t="shared" si="2"/>
        <v>25350</v>
      </c>
      <c r="I19" s="687">
        <v>150</v>
      </c>
      <c r="J19" s="688"/>
      <c r="K19" s="754"/>
      <c r="L19" s="262">
        <f t="shared" si="3"/>
        <v>150</v>
      </c>
      <c r="M19" s="698">
        <v>88362</v>
      </c>
      <c r="N19" s="698">
        <v>26481</v>
      </c>
      <c r="O19" s="698"/>
      <c r="P19" s="698">
        <f>SUM(M19:N19)</f>
        <v>114843</v>
      </c>
    </row>
    <row r="20" spans="1:16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</row>
    <row r="21" spans="1:16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</row>
    <row r="22" spans="1:16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6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6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6" s="276" customFormat="1" ht="12">
      <c r="A25" s="275" t="s">
        <v>38</v>
      </c>
      <c r="B25" s="275"/>
      <c r="C25" s="275"/>
      <c r="E25" s="277"/>
    </row>
    <row r="28" spans="1:16" hidden="1">
      <c r="A28" s="695"/>
      <c r="B28" s="695"/>
      <c r="C28" s="728"/>
      <c r="D28" s="729" t="s">
        <v>112</v>
      </c>
      <c r="E28" s="729" t="s">
        <v>113</v>
      </c>
      <c r="F28" s="729" t="s">
        <v>114</v>
      </c>
      <c r="G28" s="730" t="s">
        <v>301</v>
      </c>
      <c r="H28" s="729" t="s">
        <v>115</v>
      </c>
      <c r="I28" s="731"/>
      <c r="J28" s="730" t="s">
        <v>100</v>
      </c>
    </row>
    <row r="29" spans="1:16" hidden="1">
      <c r="A29" s="695"/>
      <c r="B29" s="695"/>
      <c r="C29" s="728" t="s">
        <v>352</v>
      </c>
      <c r="D29" s="733"/>
      <c r="E29" s="748">
        <v>24799</v>
      </c>
      <c r="F29" s="733"/>
      <c r="G29" s="733">
        <v>22500</v>
      </c>
      <c r="H29" s="733">
        <f>SUM(D29:G29)</f>
        <v>47299</v>
      </c>
      <c r="I29" s="731"/>
      <c r="J29" s="732"/>
    </row>
    <row r="30" spans="1:16" hidden="1">
      <c r="A30" s="695"/>
      <c r="B30" s="695"/>
      <c r="C30" s="728" t="s">
        <v>80</v>
      </c>
      <c r="D30" s="733">
        <v>60</v>
      </c>
      <c r="E30" s="733"/>
      <c r="F30" s="748"/>
      <c r="G30" s="748">
        <v>800</v>
      </c>
      <c r="H30" s="733">
        <f>SUM(D30:G30)</f>
        <v>860</v>
      </c>
      <c r="I30" s="731"/>
      <c r="J30" s="732"/>
    </row>
    <row r="31" spans="1:16" hidden="1">
      <c r="A31" s="695"/>
      <c r="B31" s="695"/>
      <c r="C31" s="728" t="s">
        <v>57</v>
      </c>
      <c r="D31" s="733">
        <v>1000</v>
      </c>
      <c r="E31" s="733"/>
      <c r="F31" s="748"/>
      <c r="G31" s="748"/>
      <c r="H31" s="733">
        <f t="shared" ref="H31:H38" si="4">SUM(D31:G31)</f>
        <v>1000</v>
      </c>
      <c r="I31" s="731"/>
      <c r="J31" s="732"/>
    </row>
    <row r="32" spans="1:16" hidden="1">
      <c r="A32" s="695"/>
      <c r="B32" s="695"/>
      <c r="C32" s="728" t="s">
        <v>358</v>
      </c>
      <c r="D32" s="733">
        <v>41067</v>
      </c>
      <c r="E32" s="733">
        <v>20350</v>
      </c>
      <c r="F32" s="748">
        <v>5000</v>
      </c>
      <c r="G32" s="748">
        <v>200</v>
      </c>
      <c r="H32" s="733">
        <f t="shared" si="4"/>
        <v>66617</v>
      </c>
      <c r="I32" s="731"/>
      <c r="J32" s="732"/>
    </row>
    <row r="33" spans="1:20" hidden="1">
      <c r="A33" s="695"/>
      <c r="B33" s="695"/>
      <c r="C33" s="743" t="s">
        <v>357</v>
      </c>
      <c r="D33" s="744">
        <v>400</v>
      </c>
      <c r="E33" s="744"/>
      <c r="F33" s="749"/>
      <c r="G33" s="749"/>
      <c r="H33" s="744"/>
      <c r="I33" s="745"/>
      <c r="J33" s="746"/>
    </row>
    <row r="34" spans="1:20" hidden="1">
      <c r="A34" s="695"/>
      <c r="B34" s="695"/>
      <c r="C34" s="728" t="s">
        <v>15</v>
      </c>
      <c r="D34" s="733">
        <f>SUM(D29:D33)</f>
        <v>42527</v>
      </c>
      <c r="E34" s="733">
        <f t="shared" ref="E34:H34" si="5">SUM(E29:E33)</f>
        <v>45149</v>
      </c>
      <c r="F34" s="733">
        <f t="shared" si="5"/>
        <v>5000</v>
      </c>
      <c r="G34" s="733">
        <f t="shared" si="5"/>
        <v>23500</v>
      </c>
      <c r="H34" s="733">
        <f t="shared" si="5"/>
        <v>115776</v>
      </c>
      <c r="I34" s="731"/>
      <c r="J34" s="732"/>
    </row>
    <row r="35" spans="1:20" s="741" customFormat="1" hidden="1">
      <c r="A35" s="735"/>
      <c r="B35" s="735"/>
      <c r="C35" s="736"/>
      <c r="D35" s="737"/>
      <c r="E35" s="737"/>
      <c r="F35" s="737"/>
      <c r="G35" s="738"/>
      <c r="H35" s="737"/>
      <c r="I35" s="738"/>
      <c r="J35" s="739"/>
      <c r="K35" s="740"/>
      <c r="L35" s="740"/>
      <c r="M35" s="740"/>
      <c r="N35" s="740"/>
      <c r="O35" s="740"/>
      <c r="Q35" s="742"/>
      <c r="R35" s="742"/>
      <c r="S35" s="742"/>
      <c r="T35" s="742"/>
    </row>
    <row r="36" spans="1:20" hidden="1">
      <c r="A36" s="695"/>
      <c r="B36" s="695"/>
      <c r="C36" s="728" t="s">
        <v>354</v>
      </c>
      <c r="D36" s="733">
        <v>50000</v>
      </c>
      <c r="E36" s="734"/>
      <c r="F36" s="728"/>
      <c r="G36" s="728"/>
      <c r="H36" s="733">
        <v>50000</v>
      </c>
      <c r="I36" s="732"/>
      <c r="J36" s="732"/>
    </row>
    <row r="37" spans="1:20" hidden="1">
      <c r="A37" s="695"/>
      <c r="B37" s="695"/>
      <c r="C37" s="728" t="s">
        <v>359</v>
      </c>
      <c r="D37" s="733">
        <f>D36-D34</f>
        <v>7473</v>
      </c>
      <c r="E37" s="734"/>
      <c r="F37" s="728"/>
      <c r="G37" s="728"/>
      <c r="H37" s="733">
        <f t="shared" si="4"/>
        <v>7473</v>
      </c>
      <c r="I37" s="732"/>
      <c r="J37" s="732"/>
    </row>
    <row r="38" spans="1:20" hidden="1">
      <c r="A38" s="695"/>
      <c r="B38" s="695"/>
      <c r="C38" s="728" t="s">
        <v>350</v>
      </c>
      <c r="D38" s="733"/>
      <c r="E38" s="733">
        <v>88362</v>
      </c>
      <c r="F38" s="733">
        <v>30974</v>
      </c>
      <c r="G38" s="733"/>
      <c r="H38" s="733">
        <f t="shared" si="4"/>
        <v>119336</v>
      </c>
      <c r="I38" s="733"/>
      <c r="J38" s="733">
        <v>129131</v>
      </c>
    </row>
    <row r="39" spans="1:20" s="108" customFormat="1" ht="11" hidden="1">
      <c r="A39" s="696"/>
      <c r="B39" s="696"/>
      <c r="C39" s="728" t="s">
        <v>131</v>
      </c>
      <c r="D39" s="728"/>
      <c r="E39" s="728"/>
      <c r="F39" s="728"/>
      <c r="G39" s="728"/>
      <c r="H39" s="731"/>
      <c r="I39" s="731"/>
      <c r="J39" s="733">
        <v>11758</v>
      </c>
      <c r="Q39" s="110"/>
      <c r="R39" s="110"/>
      <c r="S39" s="110"/>
      <c r="T39" s="11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scale="80" orientation="landscape"/>
  <headerFooter alignWithMargins="0">
    <oddHeader>&amp;L&amp;"Arial CE,kurzíva\&amp;11Osnova rozpočtu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0"/>
  <sheetViews>
    <sheetView showGridLines="0" workbookViewId="0">
      <selection activeCell="F16" sqref="F16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3" width="6.5" style="108" hidden="1" customWidth="1"/>
    <col min="14" max="14" width="5.1640625" style="108" hidden="1" customWidth="1"/>
    <col min="15" max="15" width="3.5" style="107" hidden="1" customWidth="1"/>
    <col min="16" max="16" width="6.33203125" style="110" hidden="1" customWidth="1"/>
    <col min="17" max="19" width="10.83203125" style="110" customWidth="1"/>
    <col min="20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54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400000</v>
      </c>
      <c r="E8" s="200">
        <f t="shared" si="0"/>
        <v>0</v>
      </c>
      <c r="F8" s="201">
        <f t="shared" si="0"/>
        <v>400000</v>
      </c>
      <c r="G8" s="204">
        <f t="shared" si="0"/>
        <v>0</v>
      </c>
      <c r="H8" s="640">
        <f t="shared" si="0"/>
        <v>400000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0</v>
      </c>
      <c r="E9" s="211">
        <f>SUM(E10:E15)</f>
        <v>0</v>
      </c>
      <c r="F9" s="212">
        <f>SUM(F10:F15)</f>
        <v>0</v>
      </c>
      <c r="G9" s="215">
        <f>SUM(G10:G15)</f>
        <v>0</v>
      </c>
      <c r="H9" s="656">
        <f t="shared" ref="H9:H21" si="2">SUM(E9:G9)</f>
        <v>0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0</v>
      </c>
      <c r="E12" s="221"/>
      <c r="F12" s="222"/>
      <c r="G12" s="226"/>
      <c r="H12" s="658">
        <f t="shared" si="2"/>
        <v>0</v>
      </c>
      <c r="I12" s="224"/>
      <c r="J12" s="225"/>
      <c r="K12" s="226"/>
      <c r="L12" s="227">
        <f t="shared" si="3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680"/>
      <c r="F13" s="681"/>
      <c r="G13" s="233"/>
      <c r="H13" s="659">
        <f t="shared" si="2"/>
        <v>0</v>
      </c>
      <c r="I13" s="231"/>
      <c r="J13" s="232"/>
      <c r="K13" s="233"/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0</v>
      </c>
      <c r="E14" s="680"/>
      <c r="F14" s="681"/>
      <c r="G14" s="233"/>
      <c r="H14" s="659">
        <f t="shared" si="2"/>
        <v>0</v>
      </c>
      <c r="I14" s="231"/>
      <c r="J14" s="232"/>
      <c r="K14" s="233"/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242"/>
      <c r="J15" s="243"/>
      <c r="K15" s="244"/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400000</v>
      </c>
      <c r="E16" s="685"/>
      <c r="F16" s="693">
        <v>400000</v>
      </c>
      <c r="G16" s="255"/>
      <c r="H16" s="663">
        <f t="shared" si="2"/>
        <v>400000</v>
      </c>
      <c r="I16" s="253"/>
      <c r="J16" s="254"/>
      <c r="K16" s="255"/>
      <c r="L16" s="256">
        <f t="shared" si="3"/>
        <v>0</v>
      </c>
    </row>
    <row r="17" spans="1:19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</row>
    <row r="18" spans="1:19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</row>
    <row r="19" spans="1:19" s="206" customFormat="1" ht="15" customHeight="1">
      <c r="A19" s="246">
        <v>12</v>
      </c>
      <c r="B19" s="248" t="s">
        <v>34</v>
      </c>
      <c r="C19" s="248"/>
      <c r="D19" s="263">
        <f t="shared" si="1"/>
        <v>0</v>
      </c>
      <c r="E19" s="687"/>
      <c r="F19" s="688"/>
      <c r="G19" s="259"/>
      <c r="H19" s="689">
        <f t="shared" si="2"/>
        <v>0</v>
      </c>
      <c r="I19" s="260"/>
      <c r="J19" s="261"/>
      <c r="K19" s="259"/>
      <c r="L19" s="262">
        <f t="shared" si="3"/>
        <v>0</v>
      </c>
      <c r="M19" s="694">
        <v>13127</v>
      </c>
      <c r="N19" s="694">
        <v>213</v>
      </c>
      <c r="O19" s="694">
        <v>0</v>
      </c>
      <c r="P19" s="694">
        <f>SUM(M19:O19)</f>
        <v>13340</v>
      </c>
    </row>
    <row r="20" spans="1:19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  <c r="M20" s="206" t="s">
        <v>356</v>
      </c>
      <c r="N20" s="206" t="s">
        <v>355</v>
      </c>
    </row>
    <row r="21" spans="1:19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</row>
    <row r="22" spans="1:19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9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9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9" s="276" customFormat="1" ht="12">
      <c r="A25" s="275" t="s">
        <v>38</v>
      </c>
      <c r="B25" s="275"/>
      <c r="C25" s="275"/>
      <c r="E25" s="277"/>
    </row>
    <row r="26" spans="1:19">
      <c r="L26" s="274"/>
      <c r="M26" s="274"/>
      <c r="N26" s="274"/>
      <c r="O26" s="274"/>
      <c r="P26" s="274"/>
      <c r="Q26" s="274"/>
      <c r="R26" s="274"/>
      <c r="S26" s="274"/>
    </row>
    <row r="27" spans="1:19">
      <c r="E27" s="108"/>
      <c r="L27" s="274"/>
      <c r="M27" s="274"/>
      <c r="N27" s="274"/>
      <c r="O27" s="274"/>
      <c r="P27" s="274"/>
      <c r="Q27" s="274"/>
      <c r="R27" s="274"/>
      <c r="S27" s="274"/>
    </row>
    <row r="28" spans="1:19" hidden="1">
      <c r="A28" s="695"/>
      <c r="B28" s="695"/>
      <c r="C28" s="696" t="s">
        <v>116</v>
      </c>
      <c r="D28" s="695"/>
    </row>
    <row r="29" spans="1:19" hidden="1">
      <c r="A29" s="696"/>
      <c r="B29" s="696"/>
      <c r="C29" s="697" t="s">
        <v>117</v>
      </c>
      <c r="D29" s="698">
        <v>13484</v>
      </c>
      <c r="M29" s="110"/>
      <c r="N29" s="110"/>
      <c r="O29" s="699"/>
    </row>
    <row r="30" spans="1:19" hidden="1">
      <c r="A30" s="696"/>
      <c r="B30" s="696"/>
      <c r="C30" s="697" t="s">
        <v>118</v>
      </c>
      <c r="D30" s="698">
        <v>213054</v>
      </c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K12" sqref="K12"/>
    </sheetView>
  </sheetViews>
  <sheetFormatPr baseColWidth="10" defaultColWidth="8.83203125" defaultRowHeight="14" x14ac:dyDescent="0"/>
  <sheetData>
    <row r="1" spans="1:9">
      <c r="A1" s="1" t="s">
        <v>41</v>
      </c>
    </row>
    <row r="3" spans="1:9" ht="67.5" customHeight="1">
      <c r="A3" s="783" t="s">
        <v>124</v>
      </c>
      <c r="B3" s="783"/>
      <c r="C3" s="783"/>
      <c r="D3" s="783"/>
      <c r="E3" s="783"/>
      <c r="F3" s="783"/>
      <c r="G3" s="783"/>
      <c r="H3" s="783"/>
      <c r="I3" s="783"/>
    </row>
  </sheetData>
  <mergeCells count="1">
    <mergeCell ref="A3:I3"/>
  </mergeCells>
  <phoneticPr fontId="4" type="noConversion"/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D14" sqref="D14"/>
    </sheetView>
  </sheetViews>
  <sheetFormatPr baseColWidth="10" defaultColWidth="8.83203125" defaultRowHeight="12" x14ac:dyDescent="0"/>
  <cols>
    <col min="1" max="1" width="4.5" style="3" customWidth="1"/>
    <col min="2" max="2" width="17.6640625" style="3" customWidth="1"/>
    <col min="3" max="3" width="8.5" style="4" customWidth="1"/>
    <col min="4" max="4" width="10" style="3" customWidth="1"/>
    <col min="5" max="5" width="7.6640625" style="4" customWidth="1"/>
    <col min="6" max="6" width="9" style="3" customWidth="1"/>
    <col min="7" max="7" width="10.6640625" style="3" customWidth="1"/>
    <col min="8" max="8" width="10" style="3" customWidth="1"/>
    <col min="9" max="9" width="3.5" style="3" customWidth="1"/>
    <col min="10" max="10" width="8.5" style="54" customWidth="1"/>
    <col min="11" max="11" width="10" style="3" customWidth="1"/>
    <col min="12" max="12" width="2.1640625" style="3" customWidth="1"/>
    <col min="13" max="256" width="8.83203125" style="3"/>
    <col min="257" max="257" width="4.5" style="3" customWidth="1"/>
    <col min="258" max="258" width="17.6640625" style="3" customWidth="1"/>
    <col min="259" max="259" width="8.5" style="3" customWidth="1"/>
    <col min="260" max="260" width="10" style="3" customWidth="1"/>
    <col min="261" max="261" width="7.6640625" style="3" customWidth="1"/>
    <col min="262" max="262" width="9" style="3" customWidth="1"/>
    <col min="263" max="263" width="10.6640625" style="3" customWidth="1"/>
    <col min="264" max="264" width="10" style="3" customWidth="1"/>
    <col min="265" max="265" width="3.5" style="3" customWidth="1"/>
    <col min="266" max="266" width="8.5" style="3" customWidth="1"/>
    <col min="267" max="267" width="10" style="3" customWidth="1"/>
    <col min="268" max="268" width="2.1640625" style="3" customWidth="1"/>
    <col min="269" max="512" width="8.83203125" style="3"/>
    <col min="513" max="513" width="4.5" style="3" customWidth="1"/>
    <col min="514" max="514" width="17.6640625" style="3" customWidth="1"/>
    <col min="515" max="515" width="8.5" style="3" customWidth="1"/>
    <col min="516" max="516" width="10" style="3" customWidth="1"/>
    <col min="517" max="517" width="7.6640625" style="3" customWidth="1"/>
    <col min="518" max="518" width="9" style="3" customWidth="1"/>
    <col min="519" max="519" width="10.6640625" style="3" customWidth="1"/>
    <col min="520" max="520" width="10" style="3" customWidth="1"/>
    <col min="521" max="521" width="3.5" style="3" customWidth="1"/>
    <col min="522" max="522" width="8.5" style="3" customWidth="1"/>
    <col min="523" max="523" width="10" style="3" customWidth="1"/>
    <col min="524" max="524" width="2.1640625" style="3" customWidth="1"/>
    <col min="525" max="768" width="8.83203125" style="3"/>
    <col min="769" max="769" width="4.5" style="3" customWidth="1"/>
    <col min="770" max="770" width="17.6640625" style="3" customWidth="1"/>
    <col min="771" max="771" width="8.5" style="3" customWidth="1"/>
    <col min="772" max="772" width="10" style="3" customWidth="1"/>
    <col min="773" max="773" width="7.6640625" style="3" customWidth="1"/>
    <col min="774" max="774" width="9" style="3" customWidth="1"/>
    <col min="775" max="775" width="10.6640625" style="3" customWidth="1"/>
    <col min="776" max="776" width="10" style="3" customWidth="1"/>
    <col min="777" max="777" width="3.5" style="3" customWidth="1"/>
    <col min="778" max="778" width="8.5" style="3" customWidth="1"/>
    <col min="779" max="779" width="10" style="3" customWidth="1"/>
    <col min="780" max="780" width="2.1640625" style="3" customWidth="1"/>
    <col min="781" max="1024" width="8.83203125" style="3"/>
    <col min="1025" max="1025" width="4.5" style="3" customWidth="1"/>
    <col min="1026" max="1026" width="17.6640625" style="3" customWidth="1"/>
    <col min="1027" max="1027" width="8.5" style="3" customWidth="1"/>
    <col min="1028" max="1028" width="10" style="3" customWidth="1"/>
    <col min="1029" max="1029" width="7.6640625" style="3" customWidth="1"/>
    <col min="1030" max="1030" width="9" style="3" customWidth="1"/>
    <col min="1031" max="1031" width="10.6640625" style="3" customWidth="1"/>
    <col min="1032" max="1032" width="10" style="3" customWidth="1"/>
    <col min="1033" max="1033" width="3.5" style="3" customWidth="1"/>
    <col min="1034" max="1034" width="8.5" style="3" customWidth="1"/>
    <col min="1035" max="1035" width="10" style="3" customWidth="1"/>
    <col min="1036" max="1036" width="2.1640625" style="3" customWidth="1"/>
    <col min="1037" max="1280" width="8.83203125" style="3"/>
    <col min="1281" max="1281" width="4.5" style="3" customWidth="1"/>
    <col min="1282" max="1282" width="17.6640625" style="3" customWidth="1"/>
    <col min="1283" max="1283" width="8.5" style="3" customWidth="1"/>
    <col min="1284" max="1284" width="10" style="3" customWidth="1"/>
    <col min="1285" max="1285" width="7.6640625" style="3" customWidth="1"/>
    <col min="1286" max="1286" width="9" style="3" customWidth="1"/>
    <col min="1287" max="1287" width="10.6640625" style="3" customWidth="1"/>
    <col min="1288" max="1288" width="10" style="3" customWidth="1"/>
    <col min="1289" max="1289" width="3.5" style="3" customWidth="1"/>
    <col min="1290" max="1290" width="8.5" style="3" customWidth="1"/>
    <col min="1291" max="1291" width="10" style="3" customWidth="1"/>
    <col min="1292" max="1292" width="2.1640625" style="3" customWidth="1"/>
    <col min="1293" max="1536" width="8.83203125" style="3"/>
    <col min="1537" max="1537" width="4.5" style="3" customWidth="1"/>
    <col min="1538" max="1538" width="17.6640625" style="3" customWidth="1"/>
    <col min="1539" max="1539" width="8.5" style="3" customWidth="1"/>
    <col min="1540" max="1540" width="10" style="3" customWidth="1"/>
    <col min="1541" max="1541" width="7.6640625" style="3" customWidth="1"/>
    <col min="1542" max="1542" width="9" style="3" customWidth="1"/>
    <col min="1543" max="1543" width="10.6640625" style="3" customWidth="1"/>
    <col min="1544" max="1544" width="10" style="3" customWidth="1"/>
    <col min="1545" max="1545" width="3.5" style="3" customWidth="1"/>
    <col min="1546" max="1546" width="8.5" style="3" customWidth="1"/>
    <col min="1547" max="1547" width="10" style="3" customWidth="1"/>
    <col min="1548" max="1548" width="2.1640625" style="3" customWidth="1"/>
    <col min="1549" max="1792" width="8.83203125" style="3"/>
    <col min="1793" max="1793" width="4.5" style="3" customWidth="1"/>
    <col min="1794" max="1794" width="17.6640625" style="3" customWidth="1"/>
    <col min="1795" max="1795" width="8.5" style="3" customWidth="1"/>
    <col min="1796" max="1796" width="10" style="3" customWidth="1"/>
    <col min="1797" max="1797" width="7.6640625" style="3" customWidth="1"/>
    <col min="1798" max="1798" width="9" style="3" customWidth="1"/>
    <col min="1799" max="1799" width="10.6640625" style="3" customWidth="1"/>
    <col min="1800" max="1800" width="10" style="3" customWidth="1"/>
    <col min="1801" max="1801" width="3.5" style="3" customWidth="1"/>
    <col min="1802" max="1802" width="8.5" style="3" customWidth="1"/>
    <col min="1803" max="1803" width="10" style="3" customWidth="1"/>
    <col min="1804" max="1804" width="2.1640625" style="3" customWidth="1"/>
    <col min="1805" max="2048" width="8.83203125" style="3"/>
    <col min="2049" max="2049" width="4.5" style="3" customWidth="1"/>
    <col min="2050" max="2050" width="17.6640625" style="3" customWidth="1"/>
    <col min="2051" max="2051" width="8.5" style="3" customWidth="1"/>
    <col min="2052" max="2052" width="10" style="3" customWidth="1"/>
    <col min="2053" max="2053" width="7.6640625" style="3" customWidth="1"/>
    <col min="2054" max="2054" width="9" style="3" customWidth="1"/>
    <col min="2055" max="2055" width="10.6640625" style="3" customWidth="1"/>
    <col min="2056" max="2056" width="10" style="3" customWidth="1"/>
    <col min="2057" max="2057" width="3.5" style="3" customWidth="1"/>
    <col min="2058" max="2058" width="8.5" style="3" customWidth="1"/>
    <col min="2059" max="2059" width="10" style="3" customWidth="1"/>
    <col min="2060" max="2060" width="2.1640625" style="3" customWidth="1"/>
    <col min="2061" max="2304" width="8.83203125" style="3"/>
    <col min="2305" max="2305" width="4.5" style="3" customWidth="1"/>
    <col min="2306" max="2306" width="17.6640625" style="3" customWidth="1"/>
    <col min="2307" max="2307" width="8.5" style="3" customWidth="1"/>
    <col min="2308" max="2308" width="10" style="3" customWidth="1"/>
    <col min="2309" max="2309" width="7.6640625" style="3" customWidth="1"/>
    <col min="2310" max="2310" width="9" style="3" customWidth="1"/>
    <col min="2311" max="2311" width="10.6640625" style="3" customWidth="1"/>
    <col min="2312" max="2312" width="10" style="3" customWidth="1"/>
    <col min="2313" max="2313" width="3.5" style="3" customWidth="1"/>
    <col min="2314" max="2314" width="8.5" style="3" customWidth="1"/>
    <col min="2315" max="2315" width="10" style="3" customWidth="1"/>
    <col min="2316" max="2316" width="2.1640625" style="3" customWidth="1"/>
    <col min="2317" max="2560" width="8.83203125" style="3"/>
    <col min="2561" max="2561" width="4.5" style="3" customWidth="1"/>
    <col min="2562" max="2562" width="17.6640625" style="3" customWidth="1"/>
    <col min="2563" max="2563" width="8.5" style="3" customWidth="1"/>
    <col min="2564" max="2564" width="10" style="3" customWidth="1"/>
    <col min="2565" max="2565" width="7.6640625" style="3" customWidth="1"/>
    <col min="2566" max="2566" width="9" style="3" customWidth="1"/>
    <col min="2567" max="2567" width="10.6640625" style="3" customWidth="1"/>
    <col min="2568" max="2568" width="10" style="3" customWidth="1"/>
    <col min="2569" max="2569" width="3.5" style="3" customWidth="1"/>
    <col min="2570" max="2570" width="8.5" style="3" customWidth="1"/>
    <col min="2571" max="2571" width="10" style="3" customWidth="1"/>
    <col min="2572" max="2572" width="2.1640625" style="3" customWidth="1"/>
    <col min="2573" max="2816" width="8.83203125" style="3"/>
    <col min="2817" max="2817" width="4.5" style="3" customWidth="1"/>
    <col min="2818" max="2818" width="17.6640625" style="3" customWidth="1"/>
    <col min="2819" max="2819" width="8.5" style="3" customWidth="1"/>
    <col min="2820" max="2820" width="10" style="3" customWidth="1"/>
    <col min="2821" max="2821" width="7.6640625" style="3" customWidth="1"/>
    <col min="2822" max="2822" width="9" style="3" customWidth="1"/>
    <col min="2823" max="2823" width="10.6640625" style="3" customWidth="1"/>
    <col min="2824" max="2824" width="10" style="3" customWidth="1"/>
    <col min="2825" max="2825" width="3.5" style="3" customWidth="1"/>
    <col min="2826" max="2826" width="8.5" style="3" customWidth="1"/>
    <col min="2827" max="2827" width="10" style="3" customWidth="1"/>
    <col min="2828" max="2828" width="2.1640625" style="3" customWidth="1"/>
    <col min="2829" max="3072" width="8.83203125" style="3"/>
    <col min="3073" max="3073" width="4.5" style="3" customWidth="1"/>
    <col min="3074" max="3074" width="17.6640625" style="3" customWidth="1"/>
    <col min="3075" max="3075" width="8.5" style="3" customWidth="1"/>
    <col min="3076" max="3076" width="10" style="3" customWidth="1"/>
    <col min="3077" max="3077" width="7.6640625" style="3" customWidth="1"/>
    <col min="3078" max="3078" width="9" style="3" customWidth="1"/>
    <col min="3079" max="3079" width="10.6640625" style="3" customWidth="1"/>
    <col min="3080" max="3080" width="10" style="3" customWidth="1"/>
    <col min="3081" max="3081" width="3.5" style="3" customWidth="1"/>
    <col min="3082" max="3082" width="8.5" style="3" customWidth="1"/>
    <col min="3083" max="3083" width="10" style="3" customWidth="1"/>
    <col min="3084" max="3084" width="2.1640625" style="3" customWidth="1"/>
    <col min="3085" max="3328" width="8.83203125" style="3"/>
    <col min="3329" max="3329" width="4.5" style="3" customWidth="1"/>
    <col min="3330" max="3330" width="17.6640625" style="3" customWidth="1"/>
    <col min="3331" max="3331" width="8.5" style="3" customWidth="1"/>
    <col min="3332" max="3332" width="10" style="3" customWidth="1"/>
    <col min="3333" max="3333" width="7.6640625" style="3" customWidth="1"/>
    <col min="3334" max="3334" width="9" style="3" customWidth="1"/>
    <col min="3335" max="3335" width="10.6640625" style="3" customWidth="1"/>
    <col min="3336" max="3336" width="10" style="3" customWidth="1"/>
    <col min="3337" max="3337" width="3.5" style="3" customWidth="1"/>
    <col min="3338" max="3338" width="8.5" style="3" customWidth="1"/>
    <col min="3339" max="3339" width="10" style="3" customWidth="1"/>
    <col min="3340" max="3340" width="2.1640625" style="3" customWidth="1"/>
    <col min="3341" max="3584" width="8.83203125" style="3"/>
    <col min="3585" max="3585" width="4.5" style="3" customWidth="1"/>
    <col min="3586" max="3586" width="17.6640625" style="3" customWidth="1"/>
    <col min="3587" max="3587" width="8.5" style="3" customWidth="1"/>
    <col min="3588" max="3588" width="10" style="3" customWidth="1"/>
    <col min="3589" max="3589" width="7.6640625" style="3" customWidth="1"/>
    <col min="3590" max="3590" width="9" style="3" customWidth="1"/>
    <col min="3591" max="3591" width="10.6640625" style="3" customWidth="1"/>
    <col min="3592" max="3592" width="10" style="3" customWidth="1"/>
    <col min="3593" max="3593" width="3.5" style="3" customWidth="1"/>
    <col min="3594" max="3594" width="8.5" style="3" customWidth="1"/>
    <col min="3595" max="3595" width="10" style="3" customWidth="1"/>
    <col min="3596" max="3596" width="2.1640625" style="3" customWidth="1"/>
    <col min="3597" max="3840" width="8.83203125" style="3"/>
    <col min="3841" max="3841" width="4.5" style="3" customWidth="1"/>
    <col min="3842" max="3842" width="17.6640625" style="3" customWidth="1"/>
    <col min="3843" max="3843" width="8.5" style="3" customWidth="1"/>
    <col min="3844" max="3844" width="10" style="3" customWidth="1"/>
    <col min="3845" max="3845" width="7.6640625" style="3" customWidth="1"/>
    <col min="3846" max="3846" width="9" style="3" customWidth="1"/>
    <col min="3847" max="3847" width="10.6640625" style="3" customWidth="1"/>
    <col min="3848" max="3848" width="10" style="3" customWidth="1"/>
    <col min="3849" max="3849" width="3.5" style="3" customWidth="1"/>
    <col min="3850" max="3850" width="8.5" style="3" customWidth="1"/>
    <col min="3851" max="3851" width="10" style="3" customWidth="1"/>
    <col min="3852" max="3852" width="2.1640625" style="3" customWidth="1"/>
    <col min="3853" max="4096" width="8.83203125" style="3"/>
    <col min="4097" max="4097" width="4.5" style="3" customWidth="1"/>
    <col min="4098" max="4098" width="17.6640625" style="3" customWidth="1"/>
    <col min="4099" max="4099" width="8.5" style="3" customWidth="1"/>
    <col min="4100" max="4100" width="10" style="3" customWidth="1"/>
    <col min="4101" max="4101" width="7.6640625" style="3" customWidth="1"/>
    <col min="4102" max="4102" width="9" style="3" customWidth="1"/>
    <col min="4103" max="4103" width="10.6640625" style="3" customWidth="1"/>
    <col min="4104" max="4104" width="10" style="3" customWidth="1"/>
    <col min="4105" max="4105" width="3.5" style="3" customWidth="1"/>
    <col min="4106" max="4106" width="8.5" style="3" customWidth="1"/>
    <col min="4107" max="4107" width="10" style="3" customWidth="1"/>
    <col min="4108" max="4108" width="2.1640625" style="3" customWidth="1"/>
    <col min="4109" max="4352" width="8.83203125" style="3"/>
    <col min="4353" max="4353" width="4.5" style="3" customWidth="1"/>
    <col min="4354" max="4354" width="17.6640625" style="3" customWidth="1"/>
    <col min="4355" max="4355" width="8.5" style="3" customWidth="1"/>
    <col min="4356" max="4356" width="10" style="3" customWidth="1"/>
    <col min="4357" max="4357" width="7.6640625" style="3" customWidth="1"/>
    <col min="4358" max="4358" width="9" style="3" customWidth="1"/>
    <col min="4359" max="4359" width="10.6640625" style="3" customWidth="1"/>
    <col min="4360" max="4360" width="10" style="3" customWidth="1"/>
    <col min="4361" max="4361" width="3.5" style="3" customWidth="1"/>
    <col min="4362" max="4362" width="8.5" style="3" customWidth="1"/>
    <col min="4363" max="4363" width="10" style="3" customWidth="1"/>
    <col min="4364" max="4364" width="2.1640625" style="3" customWidth="1"/>
    <col min="4365" max="4608" width="8.83203125" style="3"/>
    <col min="4609" max="4609" width="4.5" style="3" customWidth="1"/>
    <col min="4610" max="4610" width="17.6640625" style="3" customWidth="1"/>
    <col min="4611" max="4611" width="8.5" style="3" customWidth="1"/>
    <col min="4612" max="4612" width="10" style="3" customWidth="1"/>
    <col min="4613" max="4613" width="7.6640625" style="3" customWidth="1"/>
    <col min="4614" max="4614" width="9" style="3" customWidth="1"/>
    <col min="4615" max="4615" width="10.6640625" style="3" customWidth="1"/>
    <col min="4616" max="4616" width="10" style="3" customWidth="1"/>
    <col min="4617" max="4617" width="3.5" style="3" customWidth="1"/>
    <col min="4618" max="4618" width="8.5" style="3" customWidth="1"/>
    <col min="4619" max="4619" width="10" style="3" customWidth="1"/>
    <col min="4620" max="4620" width="2.1640625" style="3" customWidth="1"/>
    <col min="4621" max="4864" width="8.83203125" style="3"/>
    <col min="4865" max="4865" width="4.5" style="3" customWidth="1"/>
    <col min="4866" max="4866" width="17.6640625" style="3" customWidth="1"/>
    <col min="4867" max="4867" width="8.5" style="3" customWidth="1"/>
    <col min="4868" max="4868" width="10" style="3" customWidth="1"/>
    <col min="4869" max="4869" width="7.6640625" style="3" customWidth="1"/>
    <col min="4870" max="4870" width="9" style="3" customWidth="1"/>
    <col min="4871" max="4871" width="10.6640625" style="3" customWidth="1"/>
    <col min="4872" max="4872" width="10" style="3" customWidth="1"/>
    <col min="4873" max="4873" width="3.5" style="3" customWidth="1"/>
    <col min="4874" max="4874" width="8.5" style="3" customWidth="1"/>
    <col min="4875" max="4875" width="10" style="3" customWidth="1"/>
    <col min="4876" max="4876" width="2.1640625" style="3" customWidth="1"/>
    <col min="4877" max="5120" width="8.83203125" style="3"/>
    <col min="5121" max="5121" width="4.5" style="3" customWidth="1"/>
    <col min="5122" max="5122" width="17.6640625" style="3" customWidth="1"/>
    <col min="5123" max="5123" width="8.5" style="3" customWidth="1"/>
    <col min="5124" max="5124" width="10" style="3" customWidth="1"/>
    <col min="5125" max="5125" width="7.6640625" style="3" customWidth="1"/>
    <col min="5126" max="5126" width="9" style="3" customWidth="1"/>
    <col min="5127" max="5127" width="10.6640625" style="3" customWidth="1"/>
    <col min="5128" max="5128" width="10" style="3" customWidth="1"/>
    <col min="5129" max="5129" width="3.5" style="3" customWidth="1"/>
    <col min="5130" max="5130" width="8.5" style="3" customWidth="1"/>
    <col min="5131" max="5131" width="10" style="3" customWidth="1"/>
    <col min="5132" max="5132" width="2.1640625" style="3" customWidth="1"/>
    <col min="5133" max="5376" width="8.83203125" style="3"/>
    <col min="5377" max="5377" width="4.5" style="3" customWidth="1"/>
    <col min="5378" max="5378" width="17.6640625" style="3" customWidth="1"/>
    <col min="5379" max="5379" width="8.5" style="3" customWidth="1"/>
    <col min="5380" max="5380" width="10" style="3" customWidth="1"/>
    <col min="5381" max="5381" width="7.6640625" style="3" customWidth="1"/>
    <col min="5382" max="5382" width="9" style="3" customWidth="1"/>
    <col min="5383" max="5383" width="10.6640625" style="3" customWidth="1"/>
    <col min="5384" max="5384" width="10" style="3" customWidth="1"/>
    <col min="5385" max="5385" width="3.5" style="3" customWidth="1"/>
    <col min="5386" max="5386" width="8.5" style="3" customWidth="1"/>
    <col min="5387" max="5387" width="10" style="3" customWidth="1"/>
    <col min="5388" max="5388" width="2.1640625" style="3" customWidth="1"/>
    <col min="5389" max="5632" width="8.83203125" style="3"/>
    <col min="5633" max="5633" width="4.5" style="3" customWidth="1"/>
    <col min="5634" max="5634" width="17.6640625" style="3" customWidth="1"/>
    <col min="5635" max="5635" width="8.5" style="3" customWidth="1"/>
    <col min="5636" max="5636" width="10" style="3" customWidth="1"/>
    <col min="5637" max="5637" width="7.6640625" style="3" customWidth="1"/>
    <col min="5638" max="5638" width="9" style="3" customWidth="1"/>
    <col min="5639" max="5639" width="10.6640625" style="3" customWidth="1"/>
    <col min="5640" max="5640" width="10" style="3" customWidth="1"/>
    <col min="5641" max="5641" width="3.5" style="3" customWidth="1"/>
    <col min="5642" max="5642" width="8.5" style="3" customWidth="1"/>
    <col min="5643" max="5643" width="10" style="3" customWidth="1"/>
    <col min="5644" max="5644" width="2.1640625" style="3" customWidth="1"/>
    <col min="5645" max="5888" width="8.83203125" style="3"/>
    <col min="5889" max="5889" width="4.5" style="3" customWidth="1"/>
    <col min="5890" max="5890" width="17.6640625" style="3" customWidth="1"/>
    <col min="5891" max="5891" width="8.5" style="3" customWidth="1"/>
    <col min="5892" max="5892" width="10" style="3" customWidth="1"/>
    <col min="5893" max="5893" width="7.6640625" style="3" customWidth="1"/>
    <col min="5894" max="5894" width="9" style="3" customWidth="1"/>
    <col min="5895" max="5895" width="10.6640625" style="3" customWidth="1"/>
    <col min="5896" max="5896" width="10" style="3" customWidth="1"/>
    <col min="5897" max="5897" width="3.5" style="3" customWidth="1"/>
    <col min="5898" max="5898" width="8.5" style="3" customWidth="1"/>
    <col min="5899" max="5899" width="10" style="3" customWidth="1"/>
    <col min="5900" max="5900" width="2.1640625" style="3" customWidth="1"/>
    <col min="5901" max="6144" width="8.83203125" style="3"/>
    <col min="6145" max="6145" width="4.5" style="3" customWidth="1"/>
    <col min="6146" max="6146" width="17.6640625" style="3" customWidth="1"/>
    <col min="6147" max="6147" width="8.5" style="3" customWidth="1"/>
    <col min="6148" max="6148" width="10" style="3" customWidth="1"/>
    <col min="6149" max="6149" width="7.6640625" style="3" customWidth="1"/>
    <col min="6150" max="6150" width="9" style="3" customWidth="1"/>
    <col min="6151" max="6151" width="10.6640625" style="3" customWidth="1"/>
    <col min="6152" max="6152" width="10" style="3" customWidth="1"/>
    <col min="6153" max="6153" width="3.5" style="3" customWidth="1"/>
    <col min="6154" max="6154" width="8.5" style="3" customWidth="1"/>
    <col min="6155" max="6155" width="10" style="3" customWidth="1"/>
    <col min="6156" max="6156" width="2.1640625" style="3" customWidth="1"/>
    <col min="6157" max="6400" width="8.83203125" style="3"/>
    <col min="6401" max="6401" width="4.5" style="3" customWidth="1"/>
    <col min="6402" max="6402" width="17.6640625" style="3" customWidth="1"/>
    <col min="6403" max="6403" width="8.5" style="3" customWidth="1"/>
    <col min="6404" max="6404" width="10" style="3" customWidth="1"/>
    <col min="6405" max="6405" width="7.6640625" style="3" customWidth="1"/>
    <col min="6406" max="6406" width="9" style="3" customWidth="1"/>
    <col min="6407" max="6407" width="10.6640625" style="3" customWidth="1"/>
    <col min="6408" max="6408" width="10" style="3" customWidth="1"/>
    <col min="6409" max="6409" width="3.5" style="3" customWidth="1"/>
    <col min="6410" max="6410" width="8.5" style="3" customWidth="1"/>
    <col min="6411" max="6411" width="10" style="3" customWidth="1"/>
    <col min="6412" max="6412" width="2.1640625" style="3" customWidth="1"/>
    <col min="6413" max="6656" width="8.83203125" style="3"/>
    <col min="6657" max="6657" width="4.5" style="3" customWidth="1"/>
    <col min="6658" max="6658" width="17.6640625" style="3" customWidth="1"/>
    <col min="6659" max="6659" width="8.5" style="3" customWidth="1"/>
    <col min="6660" max="6660" width="10" style="3" customWidth="1"/>
    <col min="6661" max="6661" width="7.6640625" style="3" customWidth="1"/>
    <col min="6662" max="6662" width="9" style="3" customWidth="1"/>
    <col min="6663" max="6663" width="10.6640625" style="3" customWidth="1"/>
    <col min="6664" max="6664" width="10" style="3" customWidth="1"/>
    <col min="6665" max="6665" width="3.5" style="3" customWidth="1"/>
    <col min="6666" max="6666" width="8.5" style="3" customWidth="1"/>
    <col min="6667" max="6667" width="10" style="3" customWidth="1"/>
    <col min="6668" max="6668" width="2.1640625" style="3" customWidth="1"/>
    <col min="6669" max="6912" width="8.83203125" style="3"/>
    <col min="6913" max="6913" width="4.5" style="3" customWidth="1"/>
    <col min="6914" max="6914" width="17.6640625" style="3" customWidth="1"/>
    <col min="6915" max="6915" width="8.5" style="3" customWidth="1"/>
    <col min="6916" max="6916" width="10" style="3" customWidth="1"/>
    <col min="6917" max="6917" width="7.6640625" style="3" customWidth="1"/>
    <col min="6918" max="6918" width="9" style="3" customWidth="1"/>
    <col min="6919" max="6919" width="10.6640625" style="3" customWidth="1"/>
    <col min="6920" max="6920" width="10" style="3" customWidth="1"/>
    <col min="6921" max="6921" width="3.5" style="3" customWidth="1"/>
    <col min="6922" max="6922" width="8.5" style="3" customWidth="1"/>
    <col min="6923" max="6923" width="10" style="3" customWidth="1"/>
    <col min="6924" max="6924" width="2.1640625" style="3" customWidth="1"/>
    <col min="6925" max="7168" width="8.83203125" style="3"/>
    <col min="7169" max="7169" width="4.5" style="3" customWidth="1"/>
    <col min="7170" max="7170" width="17.6640625" style="3" customWidth="1"/>
    <col min="7171" max="7171" width="8.5" style="3" customWidth="1"/>
    <col min="7172" max="7172" width="10" style="3" customWidth="1"/>
    <col min="7173" max="7173" width="7.6640625" style="3" customWidth="1"/>
    <col min="7174" max="7174" width="9" style="3" customWidth="1"/>
    <col min="7175" max="7175" width="10.6640625" style="3" customWidth="1"/>
    <col min="7176" max="7176" width="10" style="3" customWidth="1"/>
    <col min="7177" max="7177" width="3.5" style="3" customWidth="1"/>
    <col min="7178" max="7178" width="8.5" style="3" customWidth="1"/>
    <col min="7179" max="7179" width="10" style="3" customWidth="1"/>
    <col min="7180" max="7180" width="2.1640625" style="3" customWidth="1"/>
    <col min="7181" max="7424" width="8.83203125" style="3"/>
    <col min="7425" max="7425" width="4.5" style="3" customWidth="1"/>
    <col min="7426" max="7426" width="17.6640625" style="3" customWidth="1"/>
    <col min="7427" max="7427" width="8.5" style="3" customWidth="1"/>
    <col min="7428" max="7428" width="10" style="3" customWidth="1"/>
    <col min="7429" max="7429" width="7.6640625" style="3" customWidth="1"/>
    <col min="7430" max="7430" width="9" style="3" customWidth="1"/>
    <col min="7431" max="7431" width="10.6640625" style="3" customWidth="1"/>
    <col min="7432" max="7432" width="10" style="3" customWidth="1"/>
    <col min="7433" max="7433" width="3.5" style="3" customWidth="1"/>
    <col min="7434" max="7434" width="8.5" style="3" customWidth="1"/>
    <col min="7435" max="7435" width="10" style="3" customWidth="1"/>
    <col min="7436" max="7436" width="2.1640625" style="3" customWidth="1"/>
    <col min="7437" max="7680" width="8.83203125" style="3"/>
    <col min="7681" max="7681" width="4.5" style="3" customWidth="1"/>
    <col min="7682" max="7682" width="17.6640625" style="3" customWidth="1"/>
    <col min="7683" max="7683" width="8.5" style="3" customWidth="1"/>
    <col min="7684" max="7684" width="10" style="3" customWidth="1"/>
    <col min="7685" max="7685" width="7.6640625" style="3" customWidth="1"/>
    <col min="7686" max="7686" width="9" style="3" customWidth="1"/>
    <col min="7687" max="7687" width="10.6640625" style="3" customWidth="1"/>
    <col min="7688" max="7688" width="10" style="3" customWidth="1"/>
    <col min="7689" max="7689" width="3.5" style="3" customWidth="1"/>
    <col min="7690" max="7690" width="8.5" style="3" customWidth="1"/>
    <col min="7691" max="7691" width="10" style="3" customWidth="1"/>
    <col min="7692" max="7692" width="2.1640625" style="3" customWidth="1"/>
    <col min="7693" max="7936" width="8.83203125" style="3"/>
    <col min="7937" max="7937" width="4.5" style="3" customWidth="1"/>
    <col min="7938" max="7938" width="17.6640625" style="3" customWidth="1"/>
    <col min="7939" max="7939" width="8.5" style="3" customWidth="1"/>
    <col min="7940" max="7940" width="10" style="3" customWidth="1"/>
    <col min="7941" max="7941" width="7.6640625" style="3" customWidth="1"/>
    <col min="7942" max="7942" width="9" style="3" customWidth="1"/>
    <col min="7943" max="7943" width="10.6640625" style="3" customWidth="1"/>
    <col min="7944" max="7944" width="10" style="3" customWidth="1"/>
    <col min="7945" max="7945" width="3.5" style="3" customWidth="1"/>
    <col min="7946" max="7946" width="8.5" style="3" customWidth="1"/>
    <col min="7947" max="7947" width="10" style="3" customWidth="1"/>
    <col min="7948" max="7948" width="2.1640625" style="3" customWidth="1"/>
    <col min="7949" max="8192" width="8.83203125" style="3"/>
    <col min="8193" max="8193" width="4.5" style="3" customWidth="1"/>
    <col min="8194" max="8194" width="17.6640625" style="3" customWidth="1"/>
    <col min="8195" max="8195" width="8.5" style="3" customWidth="1"/>
    <col min="8196" max="8196" width="10" style="3" customWidth="1"/>
    <col min="8197" max="8197" width="7.6640625" style="3" customWidth="1"/>
    <col min="8198" max="8198" width="9" style="3" customWidth="1"/>
    <col min="8199" max="8199" width="10.6640625" style="3" customWidth="1"/>
    <col min="8200" max="8200" width="10" style="3" customWidth="1"/>
    <col min="8201" max="8201" width="3.5" style="3" customWidth="1"/>
    <col min="8202" max="8202" width="8.5" style="3" customWidth="1"/>
    <col min="8203" max="8203" width="10" style="3" customWidth="1"/>
    <col min="8204" max="8204" width="2.1640625" style="3" customWidth="1"/>
    <col min="8205" max="8448" width="8.83203125" style="3"/>
    <col min="8449" max="8449" width="4.5" style="3" customWidth="1"/>
    <col min="8450" max="8450" width="17.6640625" style="3" customWidth="1"/>
    <col min="8451" max="8451" width="8.5" style="3" customWidth="1"/>
    <col min="8452" max="8452" width="10" style="3" customWidth="1"/>
    <col min="8453" max="8453" width="7.6640625" style="3" customWidth="1"/>
    <col min="8454" max="8454" width="9" style="3" customWidth="1"/>
    <col min="8455" max="8455" width="10.6640625" style="3" customWidth="1"/>
    <col min="8456" max="8456" width="10" style="3" customWidth="1"/>
    <col min="8457" max="8457" width="3.5" style="3" customWidth="1"/>
    <col min="8458" max="8458" width="8.5" style="3" customWidth="1"/>
    <col min="8459" max="8459" width="10" style="3" customWidth="1"/>
    <col min="8460" max="8460" width="2.1640625" style="3" customWidth="1"/>
    <col min="8461" max="8704" width="8.83203125" style="3"/>
    <col min="8705" max="8705" width="4.5" style="3" customWidth="1"/>
    <col min="8706" max="8706" width="17.6640625" style="3" customWidth="1"/>
    <col min="8707" max="8707" width="8.5" style="3" customWidth="1"/>
    <col min="8708" max="8708" width="10" style="3" customWidth="1"/>
    <col min="8709" max="8709" width="7.6640625" style="3" customWidth="1"/>
    <col min="8710" max="8710" width="9" style="3" customWidth="1"/>
    <col min="8711" max="8711" width="10.6640625" style="3" customWidth="1"/>
    <col min="8712" max="8712" width="10" style="3" customWidth="1"/>
    <col min="8713" max="8713" width="3.5" style="3" customWidth="1"/>
    <col min="8714" max="8714" width="8.5" style="3" customWidth="1"/>
    <col min="8715" max="8715" width="10" style="3" customWidth="1"/>
    <col min="8716" max="8716" width="2.1640625" style="3" customWidth="1"/>
    <col min="8717" max="8960" width="8.83203125" style="3"/>
    <col min="8961" max="8961" width="4.5" style="3" customWidth="1"/>
    <col min="8962" max="8962" width="17.6640625" style="3" customWidth="1"/>
    <col min="8963" max="8963" width="8.5" style="3" customWidth="1"/>
    <col min="8964" max="8964" width="10" style="3" customWidth="1"/>
    <col min="8965" max="8965" width="7.6640625" style="3" customWidth="1"/>
    <col min="8966" max="8966" width="9" style="3" customWidth="1"/>
    <col min="8967" max="8967" width="10.6640625" style="3" customWidth="1"/>
    <col min="8968" max="8968" width="10" style="3" customWidth="1"/>
    <col min="8969" max="8969" width="3.5" style="3" customWidth="1"/>
    <col min="8970" max="8970" width="8.5" style="3" customWidth="1"/>
    <col min="8971" max="8971" width="10" style="3" customWidth="1"/>
    <col min="8972" max="8972" width="2.1640625" style="3" customWidth="1"/>
    <col min="8973" max="9216" width="8.83203125" style="3"/>
    <col min="9217" max="9217" width="4.5" style="3" customWidth="1"/>
    <col min="9218" max="9218" width="17.6640625" style="3" customWidth="1"/>
    <col min="9219" max="9219" width="8.5" style="3" customWidth="1"/>
    <col min="9220" max="9220" width="10" style="3" customWidth="1"/>
    <col min="9221" max="9221" width="7.6640625" style="3" customWidth="1"/>
    <col min="9222" max="9222" width="9" style="3" customWidth="1"/>
    <col min="9223" max="9223" width="10.6640625" style="3" customWidth="1"/>
    <col min="9224" max="9224" width="10" style="3" customWidth="1"/>
    <col min="9225" max="9225" width="3.5" style="3" customWidth="1"/>
    <col min="9226" max="9226" width="8.5" style="3" customWidth="1"/>
    <col min="9227" max="9227" width="10" style="3" customWidth="1"/>
    <col min="9228" max="9228" width="2.1640625" style="3" customWidth="1"/>
    <col min="9229" max="9472" width="8.83203125" style="3"/>
    <col min="9473" max="9473" width="4.5" style="3" customWidth="1"/>
    <col min="9474" max="9474" width="17.6640625" style="3" customWidth="1"/>
    <col min="9475" max="9475" width="8.5" style="3" customWidth="1"/>
    <col min="9476" max="9476" width="10" style="3" customWidth="1"/>
    <col min="9477" max="9477" width="7.6640625" style="3" customWidth="1"/>
    <col min="9478" max="9478" width="9" style="3" customWidth="1"/>
    <col min="9479" max="9479" width="10.6640625" style="3" customWidth="1"/>
    <col min="9480" max="9480" width="10" style="3" customWidth="1"/>
    <col min="9481" max="9481" width="3.5" style="3" customWidth="1"/>
    <col min="9482" max="9482" width="8.5" style="3" customWidth="1"/>
    <col min="9483" max="9483" width="10" style="3" customWidth="1"/>
    <col min="9484" max="9484" width="2.1640625" style="3" customWidth="1"/>
    <col min="9485" max="9728" width="8.83203125" style="3"/>
    <col min="9729" max="9729" width="4.5" style="3" customWidth="1"/>
    <col min="9730" max="9730" width="17.6640625" style="3" customWidth="1"/>
    <col min="9731" max="9731" width="8.5" style="3" customWidth="1"/>
    <col min="9732" max="9732" width="10" style="3" customWidth="1"/>
    <col min="9733" max="9733" width="7.6640625" style="3" customWidth="1"/>
    <col min="9734" max="9734" width="9" style="3" customWidth="1"/>
    <col min="9735" max="9735" width="10.6640625" style="3" customWidth="1"/>
    <col min="9736" max="9736" width="10" style="3" customWidth="1"/>
    <col min="9737" max="9737" width="3.5" style="3" customWidth="1"/>
    <col min="9738" max="9738" width="8.5" style="3" customWidth="1"/>
    <col min="9739" max="9739" width="10" style="3" customWidth="1"/>
    <col min="9740" max="9740" width="2.1640625" style="3" customWidth="1"/>
    <col min="9741" max="9984" width="8.83203125" style="3"/>
    <col min="9985" max="9985" width="4.5" style="3" customWidth="1"/>
    <col min="9986" max="9986" width="17.6640625" style="3" customWidth="1"/>
    <col min="9987" max="9987" width="8.5" style="3" customWidth="1"/>
    <col min="9988" max="9988" width="10" style="3" customWidth="1"/>
    <col min="9989" max="9989" width="7.6640625" style="3" customWidth="1"/>
    <col min="9990" max="9990" width="9" style="3" customWidth="1"/>
    <col min="9991" max="9991" width="10.6640625" style="3" customWidth="1"/>
    <col min="9992" max="9992" width="10" style="3" customWidth="1"/>
    <col min="9993" max="9993" width="3.5" style="3" customWidth="1"/>
    <col min="9994" max="9994" width="8.5" style="3" customWidth="1"/>
    <col min="9995" max="9995" width="10" style="3" customWidth="1"/>
    <col min="9996" max="9996" width="2.1640625" style="3" customWidth="1"/>
    <col min="9997" max="10240" width="8.83203125" style="3"/>
    <col min="10241" max="10241" width="4.5" style="3" customWidth="1"/>
    <col min="10242" max="10242" width="17.6640625" style="3" customWidth="1"/>
    <col min="10243" max="10243" width="8.5" style="3" customWidth="1"/>
    <col min="10244" max="10244" width="10" style="3" customWidth="1"/>
    <col min="10245" max="10245" width="7.6640625" style="3" customWidth="1"/>
    <col min="10246" max="10246" width="9" style="3" customWidth="1"/>
    <col min="10247" max="10247" width="10.6640625" style="3" customWidth="1"/>
    <col min="10248" max="10248" width="10" style="3" customWidth="1"/>
    <col min="10249" max="10249" width="3.5" style="3" customWidth="1"/>
    <col min="10250" max="10250" width="8.5" style="3" customWidth="1"/>
    <col min="10251" max="10251" width="10" style="3" customWidth="1"/>
    <col min="10252" max="10252" width="2.1640625" style="3" customWidth="1"/>
    <col min="10253" max="10496" width="8.83203125" style="3"/>
    <col min="10497" max="10497" width="4.5" style="3" customWidth="1"/>
    <col min="10498" max="10498" width="17.6640625" style="3" customWidth="1"/>
    <col min="10499" max="10499" width="8.5" style="3" customWidth="1"/>
    <col min="10500" max="10500" width="10" style="3" customWidth="1"/>
    <col min="10501" max="10501" width="7.6640625" style="3" customWidth="1"/>
    <col min="10502" max="10502" width="9" style="3" customWidth="1"/>
    <col min="10503" max="10503" width="10.6640625" style="3" customWidth="1"/>
    <col min="10504" max="10504" width="10" style="3" customWidth="1"/>
    <col min="10505" max="10505" width="3.5" style="3" customWidth="1"/>
    <col min="10506" max="10506" width="8.5" style="3" customWidth="1"/>
    <col min="10507" max="10507" width="10" style="3" customWidth="1"/>
    <col min="10508" max="10508" width="2.1640625" style="3" customWidth="1"/>
    <col min="10509" max="10752" width="8.83203125" style="3"/>
    <col min="10753" max="10753" width="4.5" style="3" customWidth="1"/>
    <col min="10754" max="10754" width="17.6640625" style="3" customWidth="1"/>
    <col min="10755" max="10755" width="8.5" style="3" customWidth="1"/>
    <col min="10756" max="10756" width="10" style="3" customWidth="1"/>
    <col min="10757" max="10757" width="7.6640625" style="3" customWidth="1"/>
    <col min="10758" max="10758" width="9" style="3" customWidth="1"/>
    <col min="10759" max="10759" width="10.6640625" style="3" customWidth="1"/>
    <col min="10760" max="10760" width="10" style="3" customWidth="1"/>
    <col min="10761" max="10761" width="3.5" style="3" customWidth="1"/>
    <col min="10762" max="10762" width="8.5" style="3" customWidth="1"/>
    <col min="10763" max="10763" width="10" style="3" customWidth="1"/>
    <col min="10764" max="10764" width="2.1640625" style="3" customWidth="1"/>
    <col min="10765" max="11008" width="8.83203125" style="3"/>
    <col min="11009" max="11009" width="4.5" style="3" customWidth="1"/>
    <col min="11010" max="11010" width="17.6640625" style="3" customWidth="1"/>
    <col min="11011" max="11011" width="8.5" style="3" customWidth="1"/>
    <col min="11012" max="11012" width="10" style="3" customWidth="1"/>
    <col min="11013" max="11013" width="7.6640625" style="3" customWidth="1"/>
    <col min="11014" max="11014" width="9" style="3" customWidth="1"/>
    <col min="11015" max="11015" width="10.6640625" style="3" customWidth="1"/>
    <col min="11016" max="11016" width="10" style="3" customWidth="1"/>
    <col min="11017" max="11017" width="3.5" style="3" customWidth="1"/>
    <col min="11018" max="11018" width="8.5" style="3" customWidth="1"/>
    <col min="11019" max="11019" width="10" style="3" customWidth="1"/>
    <col min="11020" max="11020" width="2.1640625" style="3" customWidth="1"/>
    <col min="11021" max="11264" width="8.83203125" style="3"/>
    <col min="11265" max="11265" width="4.5" style="3" customWidth="1"/>
    <col min="11266" max="11266" width="17.6640625" style="3" customWidth="1"/>
    <col min="11267" max="11267" width="8.5" style="3" customWidth="1"/>
    <col min="11268" max="11268" width="10" style="3" customWidth="1"/>
    <col min="11269" max="11269" width="7.6640625" style="3" customWidth="1"/>
    <col min="11270" max="11270" width="9" style="3" customWidth="1"/>
    <col min="11271" max="11271" width="10.6640625" style="3" customWidth="1"/>
    <col min="11272" max="11272" width="10" style="3" customWidth="1"/>
    <col min="11273" max="11273" width="3.5" style="3" customWidth="1"/>
    <col min="11274" max="11274" width="8.5" style="3" customWidth="1"/>
    <col min="11275" max="11275" width="10" style="3" customWidth="1"/>
    <col min="11276" max="11276" width="2.1640625" style="3" customWidth="1"/>
    <col min="11277" max="11520" width="8.83203125" style="3"/>
    <col min="11521" max="11521" width="4.5" style="3" customWidth="1"/>
    <col min="11522" max="11522" width="17.6640625" style="3" customWidth="1"/>
    <col min="11523" max="11523" width="8.5" style="3" customWidth="1"/>
    <col min="11524" max="11524" width="10" style="3" customWidth="1"/>
    <col min="11525" max="11525" width="7.6640625" style="3" customWidth="1"/>
    <col min="11526" max="11526" width="9" style="3" customWidth="1"/>
    <col min="11527" max="11527" width="10.6640625" style="3" customWidth="1"/>
    <col min="11528" max="11528" width="10" style="3" customWidth="1"/>
    <col min="11529" max="11529" width="3.5" style="3" customWidth="1"/>
    <col min="11530" max="11530" width="8.5" style="3" customWidth="1"/>
    <col min="11531" max="11531" width="10" style="3" customWidth="1"/>
    <col min="11532" max="11532" width="2.1640625" style="3" customWidth="1"/>
    <col min="11533" max="11776" width="8.83203125" style="3"/>
    <col min="11777" max="11777" width="4.5" style="3" customWidth="1"/>
    <col min="11778" max="11778" width="17.6640625" style="3" customWidth="1"/>
    <col min="11779" max="11779" width="8.5" style="3" customWidth="1"/>
    <col min="11780" max="11780" width="10" style="3" customWidth="1"/>
    <col min="11781" max="11781" width="7.6640625" style="3" customWidth="1"/>
    <col min="11782" max="11782" width="9" style="3" customWidth="1"/>
    <col min="11783" max="11783" width="10.6640625" style="3" customWidth="1"/>
    <col min="11784" max="11784" width="10" style="3" customWidth="1"/>
    <col min="11785" max="11785" width="3.5" style="3" customWidth="1"/>
    <col min="11786" max="11786" width="8.5" style="3" customWidth="1"/>
    <col min="11787" max="11787" width="10" style="3" customWidth="1"/>
    <col min="11788" max="11788" width="2.1640625" style="3" customWidth="1"/>
    <col min="11789" max="12032" width="8.83203125" style="3"/>
    <col min="12033" max="12033" width="4.5" style="3" customWidth="1"/>
    <col min="12034" max="12034" width="17.6640625" style="3" customWidth="1"/>
    <col min="12035" max="12035" width="8.5" style="3" customWidth="1"/>
    <col min="12036" max="12036" width="10" style="3" customWidth="1"/>
    <col min="12037" max="12037" width="7.6640625" style="3" customWidth="1"/>
    <col min="12038" max="12038" width="9" style="3" customWidth="1"/>
    <col min="12039" max="12039" width="10.6640625" style="3" customWidth="1"/>
    <col min="12040" max="12040" width="10" style="3" customWidth="1"/>
    <col min="12041" max="12041" width="3.5" style="3" customWidth="1"/>
    <col min="12042" max="12042" width="8.5" style="3" customWidth="1"/>
    <col min="12043" max="12043" width="10" style="3" customWidth="1"/>
    <col min="12044" max="12044" width="2.1640625" style="3" customWidth="1"/>
    <col min="12045" max="12288" width="8.83203125" style="3"/>
    <col min="12289" max="12289" width="4.5" style="3" customWidth="1"/>
    <col min="12290" max="12290" width="17.6640625" style="3" customWidth="1"/>
    <col min="12291" max="12291" width="8.5" style="3" customWidth="1"/>
    <col min="12292" max="12292" width="10" style="3" customWidth="1"/>
    <col min="12293" max="12293" width="7.6640625" style="3" customWidth="1"/>
    <col min="12294" max="12294" width="9" style="3" customWidth="1"/>
    <col min="12295" max="12295" width="10.6640625" style="3" customWidth="1"/>
    <col min="12296" max="12296" width="10" style="3" customWidth="1"/>
    <col min="12297" max="12297" width="3.5" style="3" customWidth="1"/>
    <col min="12298" max="12298" width="8.5" style="3" customWidth="1"/>
    <col min="12299" max="12299" width="10" style="3" customWidth="1"/>
    <col min="12300" max="12300" width="2.1640625" style="3" customWidth="1"/>
    <col min="12301" max="12544" width="8.83203125" style="3"/>
    <col min="12545" max="12545" width="4.5" style="3" customWidth="1"/>
    <col min="12546" max="12546" width="17.6640625" style="3" customWidth="1"/>
    <col min="12547" max="12547" width="8.5" style="3" customWidth="1"/>
    <col min="12548" max="12548" width="10" style="3" customWidth="1"/>
    <col min="12549" max="12549" width="7.6640625" style="3" customWidth="1"/>
    <col min="12550" max="12550" width="9" style="3" customWidth="1"/>
    <col min="12551" max="12551" width="10.6640625" style="3" customWidth="1"/>
    <col min="12552" max="12552" width="10" style="3" customWidth="1"/>
    <col min="12553" max="12553" width="3.5" style="3" customWidth="1"/>
    <col min="12554" max="12554" width="8.5" style="3" customWidth="1"/>
    <col min="12555" max="12555" width="10" style="3" customWidth="1"/>
    <col min="12556" max="12556" width="2.1640625" style="3" customWidth="1"/>
    <col min="12557" max="12800" width="8.83203125" style="3"/>
    <col min="12801" max="12801" width="4.5" style="3" customWidth="1"/>
    <col min="12802" max="12802" width="17.6640625" style="3" customWidth="1"/>
    <col min="12803" max="12803" width="8.5" style="3" customWidth="1"/>
    <col min="12804" max="12804" width="10" style="3" customWidth="1"/>
    <col min="12805" max="12805" width="7.6640625" style="3" customWidth="1"/>
    <col min="12806" max="12806" width="9" style="3" customWidth="1"/>
    <col min="12807" max="12807" width="10.6640625" style="3" customWidth="1"/>
    <col min="12808" max="12808" width="10" style="3" customWidth="1"/>
    <col min="12809" max="12809" width="3.5" style="3" customWidth="1"/>
    <col min="12810" max="12810" width="8.5" style="3" customWidth="1"/>
    <col min="12811" max="12811" width="10" style="3" customWidth="1"/>
    <col min="12812" max="12812" width="2.1640625" style="3" customWidth="1"/>
    <col min="12813" max="13056" width="8.83203125" style="3"/>
    <col min="13057" max="13057" width="4.5" style="3" customWidth="1"/>
    <col min="13058" max="13058" width="17.6640625" style="3" customWidth="1"/>
    <col min="13059" max="13059" width="8.5" style="3" customWidth="1"/>
    <col min="13060" max="13060" width="10" style="3" customWidth="1"/>
    <col min="13061" max="13061" width="7.6640625" style="3" customWidth="1"/>
    <col min="13062" max="13062" width="9" style="3" customWidth="1"/>
    <col min="13063" max="13063" width="10.6640625" style="3" customWidth="1"/>
    <col min="13064" max="13064" width="10" style="3" customWidth="1"/>
    <col min="13065" max="13065" width="3.5" style="3" customWidth="1"/>
    <col min="13066" max="13066" width="8.5" style="3" customWidth="1"/>
    <col min="13067" max="13067" width="10" style="3" customWidth="1"/>
    <col min="13068" max="13068" width="2.1640625" style="3" customWidth="1"/>
    <col min="13069" max="13312" width="8.83203125" style="3"/>
    <col min="13313" max="13313" width="4.5" style="3" customWidth="1"/>
    <col min="13314" max="13314" width="17.6640625" style="3" customWidth="1"/>
    <col min="13315" max="13315" width="8.5" style="3" customWidth="1"/>
    <col min="13316" max="13316" width="10" style="3" customWidth="1"/>
    <col min="13317" max="13317" width="7.6640625" style="3" customWidth="1"/>
    <col min="13318" max="13318" width="9" style="3" customWidth="1"/>
    <col min="13319" max="13319" width="10.6640625" style="3" customWidth="1"/>
    <col min="13320" max="13320" width="10" style="3" customWidth="1"/>
    <col min="13321" max="13321" width="3.5" style="3" customWidth="1"/>
    <col min="13322" max="13322" width="8.5" style="3" customWidth="1"/>
    <col min="13323" max="13323" width="10" style="3" customWidth="1"/>
    <col min="13324" max="13324" width="2.1640625" style="3" customWidth="1"/>
    <col min="13325" max="13568" width="8.83203125" style="3"/>
    <col min="13569" max="13569" width="4.5" style="3" customWidth="1"/>
    <col min="13570" max="13570" width="17.6640625" style="3" customWidth="1"/>
    <col min="13571" max="13571" width="8.5" style="3" customWidth="1"/>
    <col min="13572" max="13572" width="10" style="3" customWidth="1"/>
    <col min="13573" max="13573" width="7.6640625" style="3" customWidth="1"/>
    <col min="13574" max="13574" width="9" style="3" customWidth="1"/>
    <col min="13575" max="13575" width="10.6640625" style="3" customWidth="1"/>
    <col min="13576" max="13576" width="10" style="3" customWidth="1"/>
    <col min="13577" max="13577" width="3.5" style="3" customWidth="1"/>
    <col min="13578" max="13578" width="8.5" style="3" customWidth="1"/>
    <col min="13579" max="13579" width="10" style="3" customWidth="1"/>
    <col min="13580" max="13580" width="2.1640625" style="3" customWidth="1"/>
    <col min="13581" max="13824" width="8.83203125" style="3"/>
    <col min="13825" max="13825" width="4.5" style="3" customWidth="1"/>
    <col min="13826" max="13826" width="17.6640625" style="3" customWidth="1"/>
    <col min="13827" max="13827" width="8.5" style="3" customWidth="1"/>
    <col min="13828" max="13828" width="10" style="3" customWidth="1"/>
    <col min="13829" max="13829" width="7.6640625" style="3" customWidth="1"/>
    <col min="13830" max="13830" width="9" style="3" customWidth="1"/>
    <col min="13831" max="13831" width="10.6640625" style="3" customWidth="1"/>
    <col min="13832" max="13832" width="10" style="3" customWidth="1"/>
    <col min="13833" max="13833" width="3.5" style="3" customWidth="1"/>
    <col min="13834" max="13834" width="8.5" style="3" customWidth="1"/>
    <col min="13835" max="13835" width="10" style="3" customWidth="1"/>
    <col min="13836" max="13836" width="2.1640625" style="3" customWidth="1"/>
    <col min="13837" max="14080" width="8.83203125" style="3"/>
    <col min="14081" max="14081" width="4.5" style="3" customWidth="1"/>
    <col min="14082" max="14082" width="17.6640625" style="3" customWidth="1"/>
    <col min="14083" max="14083" width="8.5" style="3" customWidth="1"/>
    <col min="14084" max="14084" width="10" style="3" customWidth="1"/>
    <col min="14085" max="14085" width="7.6640625" style="3" customWidth="1"/>
    <col min="14086" max="14086" width="9" style="3" customWidth="1"/>
    <col min="14087" max="14087" width="10.6640625" style="3" customWidth="1"/>
    <col min="14088" max="14088" width="10" style="3" customWidth="1"/>
    <col min="14089" max="14089" width="3.5" style="3" customWidth="1"/>
    <col min="14090" max="14090" width="8.5" style="3" customWidth="1"/>
    <col min="14091" max="14091" width="10" style="3" customWidth="1"/>
    <col min="14092" max="14092" width="2.1640625" style="3" customWidth="1"/>
    <col min="14093" max="14336" width="8.83203125" style="3"/>
    <col min="14337" max="14337" width="4.5" style="3" customWidth="1"/>
    <col min="14338" max="14338" width="17.6640625" style="3" customWidth="1"/>
    <col min="14339" max="14339" width="8.5" style="3" customWidth="1"/>
    <col min="14340" max="14340" width="10" style="3" customWidth="1"/>
    <col min="14341" max="14341" width="7.6640625" style="3" customWidth="1"/>
    <col min="14342" max="14342" width="9" style="3" customWidth="1"/>
    <col min="14343" max="14343" width="10.6640625" style="3" customWidth="1"/>
    <col min="14344" max="14344" width="10" style="3" customWidth="1"/>
    <col min="14345" max="14345" width="3.5" style="3" customWidth="1"/>
    <col min="14346" max="14346" width="8.5" style="3" customWidth="1"/>
    <col min="14347" max="14347" width="10" style="3" customWidth="1"/>
    <col min="14348" max="14348" width="2.1640625" style="3" customWidth="1"/>
    <col min="14349" max="14592" width="8.83203125" style="3"/>
    <col min="14593" max="14593" width="4.5" style="3" customWidth="1"/>
    <col min="14594" max="14594" width="17.6640625" style="3" customWidth="1"/>
    <col min="14595" max="14595" width="8.5" style="3" customWidth="1"/>
    <col min="14596" max="14596" width="10" style="3" customWidth="1"/>
    <col min="14597" max="14597" width="7.6640625" style="3" customWidth="1"/>
    <col min="14598" max="14598" width="9" style="3" customWidth="1"/>
    <col min="14599" max="14599" width="10.6640625" style="3" customWidth="1"/>
    <col min="14600" max="14600" width="10" style="3" customWidth="1"/>
    <col min="14601" max="14601" width="3.5" style="3" customWidth="1"/>
    <col min="14602" max="14602" width="8.5" style="3" customWidth="1"/>
    <col min="14603" max="14603" width="10" style="3" customWidth="1"/>
    <col min="14604" max="14604" width="2.1640625" style="3" customWidth="1"/>
    <col min="14605" max="14848" width="8.83203125" style="3"/>
    <col min="14849" max="14849" width="4.5" style="3" customWidth="1"/>
    <col min="14850" max="14850" width="17.6640625" style="3" customWidth="1"/>
    <col min="14851" max="14851" width="8.5" style="3" customWidth="1"/>
    <col min="14852" max="14852" width="10" style="3" customWidth="1"/>
    <col min="14853" max="14853" width="7.6640625" style="3" customWidth="1"/>
    <col min="14854" max="14854" width="9" style="3" customWidth="1"/>
    <col min="14855" max="14855" width="10.6640625" style="3" customWidth="1"/>
    <col min="14856" max="14856" width="10" style="3" customWidth="1"/>
    <col min="14857" max="14857" width="3.5" style="3" customWidth="1"/>
    <col min="14858" max="14858" width="8.5" style="3" customWidth="1"/>
    <col min="14859" max="14859" width="10" style="3" customWidth="1"/>
    <col min="14860" max="14860" width="2.1640625" style="3" customWidth="1"/>
    <col min="14861" max="15104" width="8.83203125" style="3"/>
    <col min="15105" max="15105" width="4.5" style="3" customWidth="1"/>
    <col min="15106" max="15106" width="17.6640625" style="3" customWidth="1"/>
    <col min="15107" max="15107" width="8.5" style="3" customWidth="1"/>
    <col min="15108" max="15108" width="10" style="3" customWidth="1"/>
    <col min="15109" max="15109" width="7.6640625" style="3" customWidth="1"/>
    <col min="15110" max="15110" width="9" style="3" customWidth="1"/>
    <col min="15111" max="15111" width="10.6640625" style="3" customWidth="1"/>
    <col min="15112" max="15112" width="10" style="3" customWidth="1"/>
    <col min="15113" max="15113" width="3.5" style="3" customWidth="1"/>
    <col min="15114" max="15114" width="8.5" style="3" customWidth="1"/>
    <col min="15115" max="15115" width="10" style="3" customWidth="1"/>
    <col min="15116" max="15116" width="2.1640625" style="3" customWidth="1"/>
    <col min="15117" max="15360" width="8.83203125" style="3"/>
    <col min="15361" max="15361" width="4.5" style="3" customWidth="1"/>
    <col min="15362" max="15362" width="17.6640625" style="3" customWidth="1"/>
    <col min="15363" max="15363" width="8.5" style="3" customWidth="1"/>
    <col min="15364" max="15364" width="10" style="3" customWidth="1"/>
    <col min="15365" max="15365" width="7.6640625" style="3" customWidth="1"/>
    <col min="15366" max="15366" width="9" style="3" customWidth="1"/>
    <col min="15367" max="15367" width="10.6640625" style="3" customWidth="1"/>
    <col min="15368" max="15368" width="10" style="3" customWidth="1"/>
    <col min="15369" max="15369" width="3.5" style="3" customWidth="1"/>
    <col min="15370" max="15370" width="8.5" style="3" customWidth="1"/>
    <col min="15371" max="15371" width="10" style="3" customWidth="1"/>
    <col min="15372" max="15372" width="2.1640625" style="3" customWidth="1"/>
    <col min="15373" max="15616" width="8.83203125" style="3"/>
    <col min="15617" max="15617" width="4.5" style="3" customWidth="1"/>
    <col min="15618" max="15618" width="17.6640625" style="3" customWidth="1"/>
    <col min="15619" max="15619" width="8.5" style="3" customWidth="1"/>
    <col min="15620" max="15620" width="10" style="3" customWidth="1"/>
    <col min="15621" max="15621" width="7.6640625" style="3" customWidth="1"/>
    <col min="15622" max="15622" width="9" style="3" customWidth="1"/>
    <col min="15623" max="15623" width="10.6640625" style="3" customWidth="1"/>
    <col min="15624" max="15624" width="10" style="3" customWidth="1"/>
    <col min="15625" max="15625" width="3.5" style="3" customWidth="1"/>
    <col min="15626" max="15626" width="8.5" style="3" customWidth="1"/>
    <col min="15627" max="15627" width="10" style="3" customWidth="1"/>
    <col min="15628" max="15628" width="2.1640625" style="3" customWidth="1"/>
    <col min="15629" max="15872" width="8.83203125" style="3"/>
    <col min="15873" max="15873" width="4.5" style="3" customWidth="1"/>
    <col min="15874" max="15874" width="17.6640625" style="3" customWidth="1"/>
    <col min="15875" max="15875" width="8.5" style="3" customWidth="1"/>
    <col min="15876" max="15876" width="10" style="3" customWidth="1"/>
    <col min="15877" max="15877" width="7.6640625" style="3" customWidth="1"/>
    <col min="15878" max="15878" width="9" style="3" customWidth="1"/>
    <col min="15879" max="15879" width="10.6640625" style="3" customWidth="1"/>
    <col min="15880" max="15880" width="10" style="3" customWidth="1"/>
    <col min="15881" max="15881" width="3.5" style="3" customWidth="1"/>
    <col min="15882" max="15882" width="8.5" style="3" customWidth="1"/>
    <col min="15883" max="15883" width="10" style="3" customWidth="1"/>
    <col min="15884" max="15884" width="2.1640625" style="3" customWidth="1"/>
    <col min="15885" max="16128" width="8.83203125" style="3"/>
    <col min="16129" max="16129" width="4.5" style="3" customWidth="1"/>
    <col min="16130" max="16130" width="17.6640625" style="3" customWidth="1"/>
    <col min="16131" max="16131" width="8.5" style="3" customWidth="1"/>
    <col min="16132" max="16132" width="10" style="3" customWidth="1"/>
    <col min="16133" max="16133" width="7.6640625" style="3" customWidth="1"/>
    <col min="16134" max="16134" width="9" style="3" customWidth="1"/>
    <col min="16135" max="16135" width="10.6640625" style="3" customWidth="1"/>
    <col min="16136" max="16136" width="10" style="3" customWidth="1"/>
    <col min="16137" max="16137" width="3.5" style="3" customWidth="1"/>
    <col min="16138" max="16138" width="8.5" style="3" customWidth="1"/>
    <col min="16139" max="16139" width="10" style="3" customWidth="1"/>
    <col min="16140" max="16140" width="2.1640625" style="3" customWidth="1"/>
    <col min="16141" max="16384" width="8.83203125" style="3"/>
  </cols>
  <sheetData>
    <row r="1" spans="1:13" ht="15">
      <c r="A1" s="2" t="s">
        <v>125</v>
      </c>
      <c r="J1" s="5"/>
    </row>
    <row r="3" spans="1:13">
      <c r="D3" s="290"/>
      <c r="E3" s="288"/>
      <c r="F3" s="291" t="s">
        <v>126</v>
      </c>
      <c r="G3" s="289"/>
      <c r="H3" s="290"/>
      <c r="J3" s="292" t="s">
        <v>127</v>
      </c>
    </row>
    <row r="4" spans="1:13" ht="12.75" customHeight="1">
      <c r="A4" s="293"/>
      <c r="B4" s="294"/>
      <c r="C4" s="295"/>
      <c r="D4" s="784" t="s">
        <v>128</v>
      </c>
      <c r="E4" s="785"/>
      <c r="F4" s="785"/>
      <c r="G4" s="785"/>
      <c r="H4" s="786"/>
      <c r="J4" s="787" t="s">
        <v>93</v>
      </c>
    </row>
    <row r="5" spans="1:13" ht="54" customHeight="1">
      <c r="A5" s="6" t="s">
        <v>6</v>
      </c>
      <c r="B5" s="7"/>
      <c r="C5" s="8" t="s">
        <v>129</v>
      </c>
      <c r="D5" s="8" t="s">
        <v>130</v>
      </c>
      <c r="E5" s="9" t="s">
        <v>94</v>
      </c>
      <c r="F5" s="10" t="s">
        <v>131</v>
      </c>
      <c r="G5" s="11" t="s">
        <v>95</v>
      </c>
      <c r="H5" s="12" t="s">
        <v>132</v>
      </c>
      <c r="I5" s="13"/>
      <c r="J5" s="788"/>
    </row>
    <row r="6" spans="1:13" s="22" customFormat="1">
      <c r="A6" s="14"/>
      <c r="B6" s="15"/>
      <c r="C6" s="16">
        <v>1</v>
      </c>
      <c r="D6" s="17">
        <v>2</v>
      </c>
      <c r="E6" s="18" t="s">
        <v>96</v>
      </c>
      <c r="F6" s="19">
        <v>3</v>
      </c>
      <c r="G6" s="20">
        <v>4</v>
      </c>
      <c r="H6" s="21">
        <v>5</v>
      </c>
      <c r="J6" s="23">
        <v>7</v>
      </c>
    </row>
    <row r="7" spans="1:13" ht="15" customHeight="1">
      <c r="A7" s="24">
        <v>11</v>
      </c>
      <c r="B7" s="25" t="s">
        <v>78</v>
      </c>
      <c r="C7" s="296">
        <f>'odhad odpisu'!D6</f>
        <v>16494</v>
      </c>
      <c r="D7" s="296">
        <v>39660</v>
      </c>
      <c r="E7" s="297"/>
      <c r="F7" s="298"/>
      <c r="G7" s="296">
        <f t="shared" ref="G7:G27" si="0">C7*0.5</f>
        <v>8247</v>
      </c>
      <c r="H7" s="296">
        <f t="shared" ref="H7:H29" si="1">D7+F7+G7</f>
        <v>47907</v>
      </c>
      <c r="I7" s="27"/>
      <c r="J7" s="28"/>
      <c r="M7" s="27"/>
    </row>
    <row r="8" spans="1:13" ht="15" customHeight="1">
      <c r="A8" s="29">
        <v>21</v>
      </c>
      <c r="B8" s="30" t="s">
        <v>9</v>
      </c>
      <c r="C8" s="299">
        <f>'odhad odpisu'!D7</f>
        <v>2222</v>
      </c>
      <c r="D8" s="299">
        <v>14259</v>
      </c>
      <c r="E8" s="300"/>
      <c r="F8" s="301"/>
      <c r="G8" s="299">
        <f t="shared" si="0"/>
        <v>1111</v>
      </c>
      <c r="H8" s="299">
        <f t="shared" si="1"/>
        <v>15370</v>
      </c>
      <c r="I8" s="27"/>
      <c r="J8" s="32"/>
      <c r="M8" s="27"/>
    </row>
    <row r="9" spans="1:13" ht="15" customHeight="1">
      <c r="A9" s="29">
        <v>22</v>
      </c>
      <c r="B9" s="30" t="s">
        <v>1</v>
      </c>
      <c r="C9" s="299">
        <f>'odhad odpisu'!D8</f>
        <v>750</v>
      </c>
      <c r="D9" s="299">
        <v>32476</v>
      </c>
      <c r="E9" s="300"/>
      <c r="F9" s="301"/>
      <c r="G9" s="299">
        <f t="shared" si="0"/>
        <v>375</v>
      </c>
      <c r="H9" s="299">
        <f t="shared" si="1"/>
        <v>32851</v>
      </c>
      <c r="I9" s="27"/>
      <c r="J9" s="32"/>
      <c r="M9" s="27"/>
    </row>
    <row r="10" spans="1:13" ht="15" customHeight="1">
      <c r="A10" s="29">
        <v>23</v>
      </c>
      <c r="B10" s="30" t="s">
        <v>79</v>
      </c>
      <c r="C10" s="299">
        <f>'odhad odpisu'!D9</f>
        <v>1059</v>
      </c>
      <c r="D10" s="299">
        <v>6691</v>
      </c>
      <c r="E10" s="300"/>
      <c r="F10" s="301"/>
      <c r="G10" s="299">
        <f t="shared" si="0"/>
        <v>529.5</v>
      </c>
      <c r="H10" s="299">
        <f t="shared" si="1"/>
        <v>7220.5</v>
      </c>
      <c r="I10" s="27"/>
      <c r="J10" s="32"/>
      <c r="M10" s="27"/>
    </row>
    <row r="11" spans="1:13" ht="15" customHeight="1">
      <c r="A11" s="29">
        <v>31</v>
      </c>
      <c r="B11" s="33" t="s">
        <v>10</v>
      </c>
      <c r="C11" s="299">
        <f>'odhad odpisu'!D10</f>
        <v>11633</v>
      </c>
      <c r="D11" s="299">
        <v>27858</v>
      </c>
      <c r="E11" s="300">
        <v>1016</v>
      </c>
      <c r="F11" s="301"/>
      <c r="G11" s="299">
        <f t="shared" si="0"/>
        <v>5816.5</v>
      </c>
      <c r="H11" s="299">
        <f t="shared" si="1"/>
        <v>33674.5</v>
      </c>
      <c r="I11" s="27"/>
      <c r="J11" s="32"/>
      <c r="M11" s="27"/>
    </row>
    <row r="12" spans="1:13" ht="15" customHeight="1">
      <c r="A12" s="29">
        <v>33</v>
      </c>
      <c r="B12" s="30" t="s">
        <v>80</v>
      </c>
      <c r="C12" s="299">
        <f>'odhad odpisu'!D11</f>
        <v>175</v>
      </c>
      <c r="D12" s="299">
        <v>15225</v>
      </c>
      <c r="E12" s="300">
        <v>989</v>
      </c>
      <c r="F12" s="301"/>
      <c r="G12" s="299">
        <f t="shared" si="0"/>
        <v>87.5</v>
      </c>
      <c r="H12" s="299">
        <f t="shared" si="1"/>
        <v>15312.5</v>
      </c>
      <c r="I12" s="27"/>
      <c r="J12" s="32"/>
      <c r="M12" s="27"/>
    </row>
    <row r="13" spans="1:13" ht="15" customHeight="1">
      <c r="A13" s="29">
        <v>41</v>
      </c>
      <c r="B13" s="33" t="s">
        <v>7</v>
      </c>
      <c r="C13" s="299">
        <f>'odhad odpisu'!D12</f>
        <v>1176</v>
      </c>
      <c r="D13" s="299">
        <v>206</v>
      </c>
      <c r="E13" s="300"/>
      <c r="F13" s="301"/>
      <c r="G13" s="299">
        <f t="shared" si="0"/>
        <v>588</v>
      </c>
      <c r="H13" s="299">
        <f t="shared" si="1"/>
        <v>794</v>
      </c>
      <c r="I13" s="27"/>
      <c r="J13" s="32"/>
      <c r="M13" s="27"/>
    </row>
    <row r="14" spans="1:13" ht="15" customHeight="1">
      <c r="A14" s="29">
        <v>51</v>
      </c>
      <c r="B14" s="33" t="s">
        <v>0</v>
      </c>
      <c r="C14" s="299">
        <f>'odhad odpisu'!D13</f>
        <v>2402</v>
      </c>
      <c r="D14" s="299">
        <v>5780</v>
      </c>
      <c r="E14" s="300"/>
      <c r="F14" s="301"/>
      <c r="G14" s="299">
        <f t="shared" si="0"/>
        <v>1201</v>
      </c>
      <c r="H14" s="299">
        <f t="shared" si="1"/>
        <v>6981</v>
      </c>
      <c r="I14" s="27"/>
      <c r="J14" s="32"/>
      <c r="M14" s="27"/>
    </row>
    <row r="15" spans="1:13" ht="15" customHeight="1">
      <c r="A15" s="29">
        <v>56</v>
      </c>
      <c r="B15" s="33" t="s">
        <v>2</v>
      </c>
      <c r="C15" s="299">
        <f>'odhad odpisu'!D14</f>
        <v>785</v>
      </c>
      <c r="D15" s="299">
        <v>7829</v>
      </c>
      <c r="E15" s="300"/>
      <c r="F15" s="301"/>
      <c r="G15" s="299">
        <f t="shared" si="0"/>
        <v>392.5</v>
      </c>
      <c r="H15" s="299">
        <f t="shared" si="1"/>
        <v>8221.5</v>
      </c>
      <c r="I15" s="27"/>
      <c r="J15" s="32"/>
      <c r="M15" s="27"/>
    </row>
    <row r="16" spans="1:13" ht="15" customHeight="1">
      <c r="A16" s="29">
        <v>71</v>
      </c>
      <c r="B16" s="30" t="s">
        <v>97</v>
      </c>
      <c r="C16" s="299">
        <f>'odhad odpisu'!D15</f>
        <v>2516</v>
      </c>
      <c r="D16" s="299">
        <v>3149</v>
      </c>
      <c r="E16" s="300"/>
      <c r="F16" s="301"/>
      <c r="G16" s="299">
        <f t="shared" si="0"/>
        <v>1258</v>
      </c>
      <c r="H16" s="299">
        <f t="shared" si="1"/>
        <v>4407</v>
      </c>
      <c r="I16" s="27"/>
      <c r="J16" s="32"/>
      <c r="M16" s="27"/>
    </row>
    <row r="17" spans="1:14" ht="15" customHeight="1">
      <c r="A17" s="29">
        <v>76</v>
      </c>
      <c r="B17" s="30" t="s">
        <v>98</v>
      </c>
      <c r="C17" s="299">
        <f>'odhad odpisu'!D16</f>
        <v>0</v>
      </c>
      <c r="D17" s="299"/>
      <c r="E17" s="300"/>
      <c r="F17" s="301"/>
      <c r="G17" s="299">
        <f t="shared" si="0"/>
        <v>0</v>
      </c>
      <c r="H17" s="299">
        <f t="shared" si="1"/>
        <v>0</v>
      </c>
      <c r="I17" s="27"/>
      <c r="J17" s="32"/>
      <c r="M17" s="27"/>
    </row>
    <row r="18" spans="1:14" ht="15" customHeight="1">
      <c r="A18" s="29">
        <v>81</v>
      </c>
      <c r="B18" s="33" t="s">
        <v>8</v>
      </c>
      <c r="C18" s="299">
        <f>'odhad odpisu'!D17</f>
        <v>8500</v>
      </c>
      <c r="D18" s="299">
        <v>13940</v>
      </c>
      <c r="E18" s="300">
        <v>126</v>
      </c>
      <c r="F18" s="301"/>
      <c r="G18" s="299">
        <f t="shared" si="0"/>
        <v>4250</v>
      </c>
      <c r="H18" s="299">
        <f t="shared" si="1"/>
        <v>18190</v>
      </c>
      <c r="I18" s="27"/>
      <c r="J18" s="32"/>
      <c r="M18" s="27"/>
    </row>
    <row r="19" spans="1:14" ht="15" customHeight="1">
      <c r="A19" s="29">
        <v>82</v>
      </c>
      <c r="B19" s="33" t="s">
        <v>3</v>
      </c>
      <c r="C19" s="299">
        <f>'odhad odpisu'!D18</f>
        <v>332</v>
      </c>
      <c r="D19" s="299">
        <v>105</v>
      </c>
      <c r="E19" s="300">
        <v>60</v>
      </c>
      <c r="F19" s="301"/>
      <c r="G19" s="299">
        <f t="shared" si="0"/>
        <v>166</v>
      </c>
      <c r="H19" s="299">
        <f t="shared" si="1"/>
        <v>271</v>
      </c>
      <c r="I19" s="27"/>
      <c r="J19" s="32"/>
      <c r="M19" s="27"/>
    </row>
    <row r="20" spans="1:14" ht="15" customHeight="1">
      <c r="A20" s="29">
        <v>83</v>
      </c>
      <c r="B20" s="33" t="s">
        <v>70</v>
      </c>
      <c r="C20" s="299">
        <f>'odhad odpisu'!D19</f>
        <v>704</v>
      </c>
      <c r="D20" s="299">
        <v>1194</v>
      </c>
      <c r="E20" s="300"/>
      <c r="F20" s="301"/>
      <c r="G20" s="299">
        <f t="shared" si="0"/>
        <v>352</v>
      </c>
      <c r="H20" s="299">
        <f t="shared" si="1"/>
        <v>1546</v>
      </c>
      <c r="I20" s="27"/>
      <c r="J20" s="32"/>
      <c r="M20" s="27"/>
    </row>
    <row r="21" spans="1:14" ht="15" customHeight="1">
      <c r="A21" s="29">
        <v>84</v>
      </c>
      <c r="B21" s="33" t="s">
        <v>71</v>
      </c>
      <c r="C21" s="299">
        <f>'odhad odpisu'!D20</f>
        <v>26</v>
      </c>
      <c r="D21" s="299">
        <v>367</v>
      </c>
      <c r="E21" s="300"/>
      <c r="F21" s="301"/>
      <c r="G21" s="299">
        <f t="shared" si="0"/>
        <v>13</v>
      </c>
      <c r="H21" s="299">
        <f t="shared" si="1"/>
        <v>380</v>
      </c>
      <c r="I21" s="27"/>
      <c r="J21" s="32"/>
      <c r="M21" s="27"/>
    </row>
    <row r="22" spans="1:14" ht="15" customHeight="1">
      <c r="A22" s="29">
        <v>85</v>
      </c>
      <c r="B22" s="33" t="s">
        <v>72</v>
      </c>
      <c r="C22" s="299">
        <f>'odhad odpisu'!D21</f>
        <v>195</v>
      </c>
      <c r="D22" s="299">
        <v>597</v>
      </c>
      <c r="E22" s="300"/>
      <c r="F22" s="301"/>
      <c r="G22" s="299">
        <f t="shared" si="0"/>
        <v>97.5</v>
      </c>
      <c r="H22" s="299">
        <f t="shared" si="1"/>
        <v>694.5</v>
      </c>
      <c r="I22" s="27"/>
      <c r="J22" s="32"/>
      <c r="M22" s="27"/>
    </row>
    <row r="23" spans="1:14" ht="15" customHeight="1">
      <c r="A23" s="29">
        <v>87</v>
      </c>
      <c r="B23" s="30" t="s">
        <v>57</v>
      </c>
      <c r="C23" s="299">
        <f>'odhad odpisu'!D22</f>
        <v>99</v>
      </c>
      <c r="D23" s="299">
        <v>336</v>
      </c>
      <c r="E23" s="300">
        <v>46</v>
      </c>
      <c r="F23" s="301"/>
      <c r="G23" s="299">
        <f t="shared" si="0"/>
        <v>49.5</v>
      </c>
      <c r="H23" s="299">
        <f t="shared" si="1"/>
        <v>385.5</v>
      </c>
      <c r="I23" s="27"/>
      <c r="J23" s="32"/>
      <c r="M23" s="27"/>
    </row>
    <row r="24" spans="1:14" ht="15" customHeight="1">
      <c r="A24" s="29">
        <v>92</v>
      </c>
      <c r="B24" s="33" t="s">
        <v>91</v>
      </c>
      <c r="C24" s="299">
        <f>'odhad odpisu'!D23</f>
        <v>3428</v>
      </c>
      <c r="D24" s="299">
        <v>6927</v>
      </c>
      <c r="E24" s="300">
        <v>531</v>
      </c>
      <c r="F24" s="301"/>
      <c r="G24" s="299">
        <f t="shared" si="0"/>
        <v>1714</v>
      </c>
      <c r="H24" s="299">
        <f t="shared" si="1"/>
        <v>8641</v>
      </c>
      <c r="I24" s="27"/>
      <c r="J24" s="32"/>
      <c r="M24" s="27"/>
    </row>
    <row r="25" spans="1:14" ht="15" customHeight="1">
      <c r="A25" s="29">
        <v>96</v>
      </c>
      <c r="B25" s="33" t="s">
        <v>74</v>
      </c>
      <c r="C25" s="299">
        <f>'odhad odpisu'!D24</f>
        <v>41</v>
      </c>
      <c r="D25" s="299">
        <v>1065</v>
      </c>
      <c r="E25" s="300"/>
      <c r="F25" s="301"/>
      <c r="G25" s="299">
        <f t="shared" si="0"/>
        <v>20.5</v>
      </c>
      <c r="H25" s="299">
        <f t="shared" si="1"/>
        <v>1085.5</v>
      </c>
      <c r="I25" s="27"/>
      <c r="J25" s="32"/>
      <c r="M25" s="27"/>
    </row>
    <row r="26" spans="1:14" ht="15" customHeight="1">
      <c r="A26" s="29">
        <v>97</v>
      </c>
      <c r="B26" s="33" t="s">
        <v>75</v>
      </c>
      <c r="C26" s="299">
        <f>'odhad odpisu'!D25</f>
        <v>0</v>
      </c>
      <c r="D26" s="299">
        <v>2527</v>
      </c>
      <c r="E26" s="300"/>
      <c r="F26" s="301"/>
      <c r="G26" s="299">
        <f t="shared" si="0"/>
        <v>0</v>
      </c>
      <c r="H26" s="299">
        <f t="shared" si="1"/>
        <v>2527</v>
      </c>
      <c r="I26" s="27"/>
      <c r="J26" s="32"/>
      <c r="M26" s="27"/>
    </row>
    <row r="27" spans="1:14" ht="15" customHeight="1">
      <c r="A27" s="29">
        <v>99</v>
      </c>
      <c r="B27" s="30" t="s">
        <v>99</v>
      </c>
      <c r="C27" s="299">
        <f>'odhad odpisu'!D26</f>
        <v>425</v>
      </c>
      <c r="D27" s="299">
        <v>13128</v>
      </c>
      <c r="E27" s="300"/>
      <c r="F27" s="301"/>
      <c r="G27" s="299">
        <f t="shared" si="0"/>
        <v>212.5</v>
      </c>
      <c r="H27" s="299">
        <f t="shared" si="1"/>
        <v>13340.5</v>
      </c>
      <c r="I27" s="27"/>
      <c r="J27" s="32"/>
      <c r="M27" s="27"/>
    </row>
    <row r="28" spans="1:14" s="41" customFormat="1" ht="11">
      <c r="A28" s="35"/>
      <c r="B28" s="36" t="s">
        <v>100</v>
      </c>
      <c r="C28" s="302"/>
      <c r="D28" s="37">
        <v>129131</v>
      </c>
      <c r="E28" s="38"/>
      <c r="F28" s="303"/>
      <c r="G28" s="37"/>
      <c r="H28" s="37">
        <f t="shared" si="1"/>
        <v>129131</v>
      </c>
      <c r="I28" s="39"/>
      <c r="J28" s="40"/>
    </row>
    <row r="29" spans="1:14" ht="15" customHeight="1">
      <c r="A29" s="42"/>
      <c r="B29" s="43" t="s">
        <v>101</v>
      </c>
      <c r="C29" s="304"/>
      <c r="D29" s="44">
        <f>88362+E29</f>
        <v>119336</v>
      </c>
      <c r="E29" s="45">
        <v>30974</v>
      </c>
      <c r="F29" s="305"/>
      <c r="G29" s="44">
        <f>C30*0.5</f>
        <v>26481</v>
      </c>
      <c r="H29" s="44">
        <f t="shared" si="1"/>
        <v>145817</v>
      </c>
      <c r="I29" s="27"/>
      <c r="J29" s="306">
        <f>G29</f>
        <v>26481</v>
      </c>
    </row>
    <row r="30" spans="1:14" ht="15" customHeight="1">
      <c r="A30" s="307" t="s">
        <v>85</v>
      </c>
      <c r="B30" s="308" t="s">
        <v>15</v>
      </c>
      <c r="C30" s="309">
        <f t="shared" ref="C30:H30" si="2">SUM(C7:C29)</f>
        <v>52962</v>
      </c>
      <c r="D30" s="309">
        <f t="shared" si="2"/>
        <v>441786</v>
      </c>
      <c r="E30" s="310">
        <f t="shared" si="2"/>
        <v>33742</v>
      </c>
      <c r="F30" s="311">
        <f t="shared" si="2"/>
        <v>0</v>
      </c>
      <c r="G30" s="309">
        <f t="shared" si="2"/>
        <v>52962</v>
      </c>
      <c r="H30" s="309">
        <f t="shared" si="2"/>
        <v>494748</v>
      </c>
      <c r="I30" s="27"/>
      <c r="J30" s="312">
        <f>SUM(J7:J29)</f>
        <v>26481</v>
      </c>
      <c r="N30" s="27"/>
    </row>
    <row r="31" spans="1:14" s="41" customFormat="1" ht="11">
      <c r="A31" s="46" t="s">
        <v>102</v>
      </c>
      <c r="B31" s="47" t="s">
        <v>103</v>
      </c>
      <c r="C31" s="48"/>
      <c r="D31" s="48"/>
      <c r="E31" s="39"/>
      <c r="J31" s="49"/>
    </row>
    <row r="33" spans="1:10" s="50" customFormat="1" ht="11">
      <c r="B33" s="50" t="s">
        <v>104</v>
      </c>
      <c r="C33" s="51">
        <f t="shared" ref="C33:H33" si="3">SUM(C7:C15)</f>
        <v>36696</v>
      </c>
      <c r="D33" s="51">
        <f t="shared" si="3"/>
        <v>149984</v>
      </c>
      <c r="E33" s="51">
        <f t="shared" si="3"/>
        <v>2005</v>
      </c>
      <c r="F33" s="51">
        <f t="shared" si="3"/>
        <v>0</v>
      </c>
      <c r="G33" s="51">
        <f t="shared" si="3"/>
        <v>18348</v>
      </c>
      <c r="H33" s="51">
        <f t="shared" si="3"/>
        <v>168332</v>
      </c>
      <c r="J33" s="52"/>
    </row>
    <row r="34" spans="1:10" s="50" customFormat="1" ht="11">
      <c r="B34" s="50" t="s">
        <v>105</v>
      </c>
      <c r="C34" s="51">
        <f t="shared" ref="C34:H34" si="4">SUM(C16:C29)</f>
        <v>16266</v>
      </c>
      <c r="D34" s="51">
        <f t="shared" si="4"/>
        <v>291802</v>
      </c>
      <c r="E34" s="51">
        <f t="shared" si="4"/>
        <v>31737</v>
      </c>
      <c r="F34" s="51">
        <f t="shared" si="4"/>
        <v>0</v>
      </c>
      <c r="G34" s="51">
        <f t="shared" si="4"/>
        <v>34614</v>
      </c>
      <c r="H34" s="51">
        <f t="shared" si="4"/>
        <v>326416</v>
      </c>
      <c r="J34" s="52"/>
    </row>
    <row r="35" spans="1:10">
      <c r="D35" s="27"/>
      <c r="E35" s="53"/>
    </row>
    <row r="37" spans="1:10">
      <c r="A37" s="55" t="s">
        <v>133</v>
      </c>
    </row>
    <row r="38" spans="1:10">
      <c r="A38" s="55" t="s">
        <v>106</v>
      </c>
    </row>
  </sheetData>
  <mergeCells count="2">
    <mergeCell ref="D4:H4"/>
    <mergeCell ref="J4:J5"/>
  </mergeCells>
  <pageMargins left="0.78740157499999996" right="0.34" top="0.984251969" bottom="0.984251969" header="0.4921259845" footer="0.492125984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P46"/>
  <sheetViews>
    <sheetView showGridLines="0" workbookViewId="0">
      <selection activeCell="I9" sqref="I9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10" style="107" customWidth="1"/>
    <col min="10" max="10" width="9" style="107" customWidth="1"/>
    <col min="11" max="12" width="8.6640625" style="108" customWidth="1"/>
    <col min="13" max="16" width="10.83203125" style="110" customWidth="1"/>
    <col min="17" max="16384" width="8.83203125" style="107"/>
  </cols>
  <sheetData>
    <row r="1" spans="1:13" ht="15" thickBot="1">
      <c r="M1" s="109" t="s">
        <v>11</v>
      </c>
    </row>
    <row r="2" spans="1:13">
      <c r="A2" s="111"/>
      <c r="B2" s="112"/>
      <c r="C2" s="113"/>
      <c r="D2" s="113"/>
      <c r="E2" s="114"/>
      <c r="F2" s="114"/>
      <c r="G2" s="114"/>
      <c r="H2" s="114"/>
      <c r="I2" s="602"/>
      <c r="J2" s="114"/>
      <c r="K2" s="114"/>
      <c r="L2" s="114"/>
      <c r="M2" s="603"/>
    </row>
    <row r="3" spans="1:13">
      <c r="A3" s="116"/>
      <c r="B3" s="768" t="s">
        <v>123</v>
      </c>
      <c r="C3" s="769"/>
      <c r="D3" s="117"/>
      <c r="E3" s="118"/>
      <c r="F3" s="118"/>
      <c r="G3" s="118"/>
      <c r="H3" s="118"/>
      <c r="I3" s="604"/>
      <c r="J3" s="118"/>
      <c r="K3" s="118"/>
      <c r="L3" s="118"/>
      <c r="M3" s="605"/>
    </row>
    <row r="4" spans="1:13">
      <c r="A4" s="116"/>
      <c r="B4" s="770"/>
      <c r="C4" s="769"/>
      <c r="D4" s="606" t="s">
        <v>78</v>
      </c>
      <c r="E4" s="121" t="s">
        <v>9</v>
      </c>
      <c r="F4" s="121" t="s">
        <v>1</v>
      </c>
      <c r="G4" s="121" t="s">
        <v>79</v>
      </c>
      <c r="H4" s="121" t="s">
        <v>10</v>
      </c>
      <c r="I4" s="607" t="s">
        <v>80</v>
      </c>
      <c r="J4" s="121" t="s">
        <v>7</v>
      </c>
      <c r="K4" s="121" t="s">
        <v>0</v>
      </c>
      <c r="L4" s="121" t="s">
        <v>2</v>
      </c>
      <c r="M4" s="608" t="s">
        <v>82</v>
      </c>
    </row>
    <row r="5" spans="1:13">
      <c r="A5" s="124"/>
      <c r="B5" s="125" t="s">
        <v>16</v>
      </c>
      <c r="C5" s="609" t="s">
        <v>84</v>
      </c>
      <c r="D5" s="127">
        <v>71</v>
      </c>
      <c r="E5" s="127">
        <v>79</v>
      </c>
      <c r="F5" s="127">
        <v>81</v>
      </c>
      <c r="G5" s="127">
        <v>82</v>
      </c>
      <c r="H5" s="127">
        <v>83</v>
      </c>
      <c r="I5" s="610">
        <v>84</v>
      </c>
      <c r="J5" s="127">
        <v>85</v>
      </c>
      <c r="K5" s="127">
        <v>87</v>
      </c>
      <c r="L5" s="127">
        <v>92</v>
      </c>
      <c r="M5" s="611" t="s">
        <v>15</v>
      </c>
    </row>
    <row r="6" spans="1:13">
      <c r="A6" s="130"/>
      <c r="B6" s="131"/>
      <c r="C6" s="132"/>
      <c r="D6" s="133"/>
      <c r="E6" s="134"/>
      <c r="F6" s="134"/>
      <c r="G6" s="134"/>
      <c r="H6" s="134"/>
      <c r="I6" s="612"/>
      <c r="J6" s="134"/>
      <c r="K6" s="134"/>
      <c r="L6" s="134"/>
      <c r="M6" s="613"/>
    </row>
    <row r="7" spans="1:13">
      <c r="A7" s="137">
        <v>1</v>
      </c>
      <c r="B7" s="138" t="s">
        <v>23</v>
      </c>
      <c r="C7" s="139"/>
      <c r="D7" s="140">
        <f>D8+SUM(D15:D20)</f>
        <v>27118</v>
      </c>
      <c r="E7" s="141">
        <f t="shared" ref="E7:L7" si="0">E8+SUM(E15:E20)</f>
        <v>176968</v>
      </c>
      <c r="F7" s="141">
        <f t="shared" si="0"/>
        <v>3800</v>
      </c>
      <c r="G7" s="141">
        <f t="shared" si="0"/>
        <v>2200</v>
      </c>
      <c r="H7" s="141">
        <f t="shared" si="0"/>
        <v>166300</v>
      </c>
      <c r="I7" s="141">
        <f t="shared" si="0"/>
        <v>143800</v>
      </c>
      <c r="J7" s="141">
        <f t="shared" si="0"/>
        <v>45947</v>
      </c>
      <c r="K7" s="141">
        <f t="shared" si="0"/>
        <v>2023</v>
      </c>
      <c r="L7" s="141">
        <f t="shared" si="0"/>
        <v>3200</v>
      </c>
      <c r="M7" s="614">
        <f t="shared" ref="M7:M20" si="1">SUM(D7:L7)</f>
        <v>571356</v>
      </c>
    </row>
    <row r="8" spans="1:13">
      <c r="A8" s="144">
        <v>2</v>
      </c>
      <c r="B8" s="145" t="s">
        <v>24</v>
      </c>
      <c r="C8" s="146"/>
      <c r="D8" s="147">
        <f>SUM(D9:D14)</f>
        <v>118</v>
      </c>
      <c r="E8" s="148">
        <f t="shared" ref="E8:L8" si="2">SUM(E9:E14)</f>
        <v>175468</v>
      </c>
      <c r="F8" s="148">
        <f t="shared" si="2"/>
        <v>0</v>
      </c>
      <c r="G8" s="148">
        <f t="shared" si="2"/>
        <v>0</v>
      </c>
      <c r="H8" s="148">
        <f t="shared" si="2"/>
        <v>162400</v>
      </c>
      <c r="I8" s="148">
        <f t="shared" si="2"/>
        <v>100800</v>
      </c>
      <c r="J8" s="148">
        <f t="shared" si="2"/>
        <v>43947</v>
      </c>
      <c r="K8" s="148">
        <f t="shared" si="2"/>
        <v>300</v>
      </c>
      <c r="L8" s="148">
        <f t="shared" si="2"/>
        <v>0</v>
      </c>
      <c r="M8" s="615">
        <f t="shared" si="1"/>
        <v>483033</v>
      </c>
    </row>
    <row r="9" spans="1:13">
      <c r="A9" s="151">
        <v>3</v>
      </c>
      <c r="B9" s="152"/>
      <c r="C9" s="153" t="s">
        <v>25</v>
      </c>
      <c r="D9" s="154">
        <f>LF!D10</f>
        <v>0</v>
      </c>
      <c r="E9" s="155">
        <f>FF!D10</f>
        <v>0</v>
      </c>
      <c r="F9" s="155">
        <f>PrF!D10</f>
        <v>0</v>
      </c>
      <c r="G9" s="155">
        <f>FSS!D10</f>
        <v>0</v>
      </c>
      <c r="H9" s="155">
        <f>PřF!D10</f>
        <v>0</v>
      </c>
      <c r="I9" s="155">
        <f>FI!D10</f>
        <v>0</v>
      </c>
      <c r="J9" s="155">
        <f>PdF!D10</f>
        <v>0</v>
      </c>
      <c r="K9" s="155">
        <f>FSpS!D10</f>
        <v>0</v>
      </c>
      <c r="L9" s="155">
        <f>ESF!D10</f>
        <v>0</v>
      </c>
      <c r="M9" s="616">
        <f t="shared" si="1"/>
        <v>0</v>
      </c>
    </row>
    <row r="10" spans="1:13">
      <c r="A10" s="151">
        <v>4</v>
      </c>
      <c r="B10" s="152"/>
      <c r="C10" s="153" t="s">
        <v>26</v>
      </c>
      <c r="D10" s="154">
        <f>LF!D11</f>
        <v>0</v>
      </c>
      <c r="E10" s="155">
        <f>FF!D11</f>
        <v>0</v>
      </c>
      <c r="F10" s="155">
        <f>PrF!D11</f>
        <v>0</v>
      </c>
      <c r="G10" s="155">
        <f>FSS!D11</f>
        <v>0</v>
      </c>
      <c r="H10" s="155">
        <f>PřF!D11</f>
        <v>0</v>
      </c>
      <c r="I10" s="155">
        <f>FI!D11</f>
        <v>0</v>
      </c>
      <c r="J10" s="155">
        <f>PdF!D11</f>
        <v>0</v>
      </c>
      <c r="K10" s="155">
        <f>FSpS!D11</f>
        <v>0</v>
      </c>
      <c r="L10" s="155">
        <f>ESF!D11</f>
        <v>0</v>
      </c>
      <c r="M10" s="616">
        <f t="shared" si="1"/>
        <v>0</v>
      </c>
    </row>
    <row r="11" spans="1:13">
      <c r="A11" s="151">
        <v>5</v>
      </c>
      <c r="B11" s="152"/>
      <c r="C11" s="153" t="s">
        <v>27</v>
      </c>
      <c r="D11" s="154">
        <f>LF!D12</f>
        <v>118</v>
      </c>
      <c r="E11" s="155">
        <f>FF!D12</f>
        <v>3320</v>
      </c>
      <c r="F11" s="155">
        <f>PrF!D12</f>
        <v>0</v>
      </c>
      <c r="G11" s="155">
        <f>FSS!D12</f>
        <v>0</v>
      </c>
      <c r="H11" s="155">
        <f>PřF!D12</f>
        <v>0</v>
      </c>
      <c r="I11" s="155">
        <f>FI!D12</f>
        <v>800</v>
      </c>
      <c r="J11" s="155">
        <f>PdF!D12</f>
        <v>0</v>
      </c>
      <c r="K11" s="155">
        <f>FSpS!D12</f>
        <v>0</v>
      </c>
      <c r="L11" s="155">
        <f>ESF!D12</f>
        <v>0</v>
      </c>
      <c r="M11" s="616">
        <f t="shared" si="1"/>
        <v>4238</v>
      </c>
    </row>
    <row r="12" spans="1:13">
      <c r="A12" s="151">
        <v>6</v>
      </c>
      <c r="B12" s="152"/>
      <c r="C12" s="153" t="s">
        <v>28</v>
      </c>
      <c r="D12" s="154">
        <f>LF!D13</f>
        <v>0</v>
      </c>
      <c r="E12" s="155">
        <f>FF!D13</f>
        <v>0</v>
      </c>
      <c r="F12" s="155">
        <f>PrF!D13</f>
        <v>0</v>
      </c>
      <c r="G12" s="155">
        <f>FSS!D13</f>
        <v>0</v>
      </c>
      <c r="H12" s="155">
        <f>PřF!D13</f>
        <v>12500</v>
      </c>
      <c r="I12" s="155">
        <f>FI!D13</f>
        <v>0</v>
      </c>
      <c r="J12" s="155">
        <f>PdF!D13</f>
        <v>50</v>
      </c>
      <c r="K12" s="155">
        <f>FSpS!D13</f>
        <v>300</v>
      </c>
      <c r="L12" s="155">
        <f>ESF!D13</f>
        <v>0</v>
      </c>
      <c r="M12" s="616">
        <f t="shared" si="1"/>
        <v>12850</v>
      </c>
    </row>
    <row r="13" spans="1:13">
      <c r="A13" s="151">
        <v>7</v>
      </c>
      <c r="B13" s="152"/>
      <c r="C13" s="153" t="s">
        <v>29</v>
      </c>
      <c r="D13" s="154">
        <f>LF!D14</f>
        <v>0</v>
      </c>
      <c r="E13" s="155">
        <f>FF!D14</f>
        <v>172148</v>
      </c>
      <c r="F13" s="155">
        <f>PrF!D14</f>
        <v>0</v>
      </c>
      <c r="G13" s="155">
        <f>FSS!D14</f>
        <v>0</v>
      </c>
      <c r="H13" s="155">
        <f>PřF!D14</f>
        <v>149000</v>
      </c>
      <c r="I13" s="155">
        <f>FI!D14</f>
        <v>100000</v>
      </c>
      <c r="J13" s="155">
        <f>PdF!D14</f>
        <v>43897</v>
      </c>
      <c r="K13" s="155">
        <f>FSpS!D14</f>
        <v>0</v>
      </c>
      <c r="L13" s="155">
        <f>ESF!D14</f>
        <v>0</v>
      </c>
      <c r="M13" s="616">
        <f t="shared" si="1"/>
        <v>465045</v>
      </c>
    </row>
    <row r="14" spans="1:13">
      <c r="A14" s="158">
        <v>8</v>
      </c>
      <c r="B14" s="159"/>
      <c r="C14" s="160" t="s">
        <v>30</v>
      </c>
      <c r="D14" s="617">
        <f>LF!D15</f>
        <v>0</v>
      </c>
      <c r="E14" s="618">
        <f>FF!D15</f>
        <v>0</v>
      </c>
      <c r="F14" s="618">
        <f>PrF!D15</f>
        <v>0</v>
      </c>
      <c r="G14" s="618">
        <f>FSS!D15</f>
        <v>0</v>
      </c>
      <c r="H14" s="618">
        <f>PřF!D15</f>
        <v>900</v>
      </c>
      <c r="I14" s="618">
        <f>FI!D15</f>
        <v>0</v>
      </c>
      <c r="J14" s="618">
        <f>PdF!D15</f>
        <v>0</v>
      </c>
      <c r="K14" s="618">
        <f>FSpS!D15</f>
        <v>0</v>
      </c>
      <c r="L14" s="618">
        <f>ESF!D15</f>
        <v>0</v>
      </c>
      <c r="M14" s="619">
        <f t="shared" si="1"/>
        <v>900</v>
      </c>
    </row>
    <row r="15" spans="1:13">
      <c r="A15" s="165">
        <v>9</v>
      </c>
      <c r="B15" s="166" t="s">
        <v>31</v>
      </c>
      <c r="C15" s="167"/>
      <c r="D15" s="168">
        <f>LF!D16</f>
        <v>0</v>
      </c>
      <c r="E15" s="169">
        <f>FF!D16</f>
        <v>0</v>
      </c>
      <c r="F15" s="169">
        <f>PrF!D16</f>
        <v>0</v>
      </c>
      <c r="G15" s="169">
        <f>FSS!D16</f>
        <v>0</v>
      </c>
      <c r="H15" s="169">
        <f>PřF!D16</f>
        <v>1500</v>
      </c>
      <c r="I15" s="169">
        <f>FI!D16</f>
        <v>3000</v>
      </c>
      <c r="J15" s="169">
        <f>PdF!D16</f>
        <v>0</v>
      </c>
      <c r="K15" s="169">
        <f>FSpS!D16</f>
        <v>0</v>
      </c>
      <c r="L15" s="169">
        <f>ESF!D16</f>
        <v>0</v>
      </c>
      <c r="M15" s="620">
        <f t="shared" si="1"/>
        <v>4500</v>
      </c>
    </row>
    <row r="16" spans="1:13">
      <c r="A16" s="165">
        <v>10</v>
      </c>
      <c r="B16" s="166" t="s">
        <v>32</v>
      </c>
      <c r="C16" s="167"/>
      <c r="D16" s="168">
        <f>LF!D17</f>
        <v>0</v>
      </c>
      <c r="E16" s="169">
        <f>FF!D17</f>
        <v>0</v>
      </c>
      <c r="F16" s="169">
        <f>PrF!D17</f>
        <v>0</v>
      </c>
      <c r="G16" s="169">
        <f>FSS!D17</f>
        <v>0</v>
      </c>
      <c r="H16" s="169">
        <f>PřF!D17</f>
        <v>0</v>
      </c>
      <c r="I16" s="169">
        <f>FI!D17</f>
        <v>0</v>
      </c>
      <c r="J16" s="169">
        <f>PdF!D17</f>
        <v>0</v>
      </c>
      <c r="K16" s="169">
        <f>FSpS!D17</f>
        <v>0</v>
      </c>
      <c r="L16" s="169">
        <f>ESF!D17</f>
        <v>0</v>
      </c>
      <c r="M16" s="621">
        <f t="shared" si="1"/>
        <v>0</v>
      </c>
    </row>
    <row r="17" spans="1:13">
      <c r="A17" s="165">
        <v>11</v>
      </c>
      <c r="B17" s="166" t="s">
        <v>33</v>
      </c>
      <c r="C17" s="167"/>
      <c r="D17" s="168">
        <f>LF!D18</f>
        <v>0</v>
      </c>
      <c r="E17" s="169">
        <f>FF!D18</f>
        <v>0</v>
      </c>
      <c r="F17" s="169">
        <f>PrF!D18</f>
        <v>0</v>
      </c>
      <c r="G17" s="169">
        <f>FSS!D18</f>
        <v>0</v>
      </c>
      <c r="H17" s="169">
        <f>PřF!D18</f>
        <v>0</v>
      </c>
      <c r="I17" s="169">
        <f>FI!D18</f>
        <v>0</v>
      </c>
      <c r="J17" s="169">
        <f>PdF!D18</f>
        <v>0</v>
      </c>
      <c r="K17" s="169">
        <f>FSpS!D18</f>
        <v>0</v>
      </c>
      <c r="L17" s="169">
        <f>ESF!D18</f>
        <v>0</v>
      </c>
      <c r="M17" s="621">
        <f t="shared" si="1"/>
        <v>0</v>
      </c>
    </row>
    <row r="18" spans="1:13">
      <c r="A18" s="165">
        <v>12</v>
      </c>
      <c r="B18" s="166" t="s">
        <v>34</v>
      </c>
      <c r="C18" s="167"/>
      <c r="D18" s="168">
        <f>LF!D19</f>
        <v>27000</v>
      </c>
      <c r="E18" s="169">
        <f>FF!D19</f>
        <v>1500</v>
      </c>
      <c r="F18" s="169">
        <f>PrF!D19</f>
        <v>3800</v>
      </c>
      <c r="G18" s="169">
        <f>FSS!D19</f>
        <v>2200</v>
      </c>
      <c r="H18" s="169">
        <f>PřF!D19</f>
        <v>2000</v>
      </c>
      <c r="I18" s="169">
        <f>FI!D19</f>
        <v>40000</v>
      </c>
      <c r="J18" s="169">
        <f>PdF!D19</f>
        <v>2000</v>
      </c>
      <c r="K18" s="169">
        <f>FSpS!D19</f>
        <v>1723</v>
      </c>
      <c r="L18" s="169">
        <f>ESF!D19</f>
        <v>3200</v>
      </c>
      <c r="M18" s="621">
        <f t="shared" si="1"/>
        <v>83423</v>
      </c>
    </row>
    <row r="19" spans="1:13">
      <c r="A19" s="165">
        <v>13</v>
      </c>
      <c r="B19" s="166" t="s">
        <v>35</v>
      </c>
      <c r="C19" s="167"/>
      <c r="D19" s="168">
        <f>LF!D20</f>
        <v>0</v>
      </c>
      <c r="E19" s="169">
        <f>FF!D20</f>
        <v>0</v>
      </c>
      <c r="F19" s="169">
        <f>PrF!D20</f>
        <v>0</v>
      </c>
      <c r="G19" s="169">
        <f>FSS!D20</f>
        <v>0</v>
      </c>
      <c r="H19" s="169">
        <f>PřF!D20</f>
        <v>0</v>
      </c>
      <c r="I19" s="169">
        <f>FI!D20</f>
        <v>0</v>
      </c>
      <c r="J19" s="169">
        <f>PdF!D20</f>
        <v>0</v>
      </c>
      <c r="K19" s="169">
        <f>FSpS!D20</f>
        <v>0</v>
      </c>
      <c r="L19" s="169">
        <f>ESF!D20</f>
        <v>0</v>
      </c>
      <c r="M19" s="621">
        <f t="shared" si="1"/>
        <v>0</v>
      </c>
    </row>
    <row r="20" spans="1:13" ht="15" thickBot="1">
      <c r="A20" s="622">
        <v>14</v>
      </c>
      <c r="B20" s="623" t="s">
        <v>36</v>
      </c>
      <c r="C20" s="624"/>
      <c r="D20" s="625">
        <f>LF!D21</f>
        <v>0</v>
      </c>
      <c r="E20" s="626">
        <f>FF!D21</f>
        <v>0</v>
      </c>
      <c r="F20" s="626">
        <f>PrF!D21</f>
        <v>0</v>
      </c>
      <c r="G20" s="626">
        <f>FSS!D21</f>
        <v>0</v>
      </c>
      <c r="H20" s="626">
        <f>PřF!D21</f>
        <v>400</v>
      </c>
      <c r="I20" s="626">
        <f>FI!D21</f>
        <v>0</v>
      </c>
      <c r="J20" s="626">
        <f>PdF!D21</f>
        <v>0</v>
      </c>
      <c r="K20" s="626">
        <f>FSpS!D21</f>
        <v>0</v>
      </c>
      <c r="L20" s="626">
        <f>ESF!D21</f>
        <v>0</v>
      </c>
      <c r="M20" s="627">
        <f t="shared" si="1"/>
        <v>400</v>
      </c>
    </row>
    <row r="23" spans="1:13" ht="15" thickBot="1">
      <c r="H23" s="109"/>
      <c r="I23" s="108"/>
      <c r="J23" s="108"/>
      <c r="L23" s="109" t="s">
        <v>11</v>
      </c>
    </row>
    <row r="24" spans="1:13" s="185" customFormat="1" ht="15" customHeight="1">
      <c r="A24" s="111"/>
      <c r="B24" s="183"/>
      <c r="C24" s="184"/>
      <c r="D24" s="771" t="s">
        <v>12</v>
      </c>
      <c r="E24" s="772"/>
      <c r="F24" s="772"/>
      <c r="G24" s="772"/>
      <c r="H24" s="772"/>
      <c r="I24" s="772"/>
      <c r="J24" s="772"/>
      <c r="K24" s="772"/>
      <c r="L24" s="773"/>
    </row>
    <row r="25" spans="1:13" s="185" customFormat="1">
      <c r="A25" s="116"/>
      <c r="B25" s="774" t="s">
        <v>123</v>
      </c>
      <c r="C25" s="775"/>
      <c r="D25" s="186"/>
      <c r="E25" s="777" t="s">
        <v>40</v>
      </c>
      <c r="F25" s="778"/>
      <c r="G25" s="778"/>
      <c r="H25" s="779"/>
      <c r="I25" s="780" t="s">
        <v>39</v>
      </c>
      <c r="J25" s="781"/>
      <c r="K25" s="781"/>
      <c r="L25" s="782"/>
    </row>
    <row r="26" spans="1:13" s="185" customFormat="1">
      <c r="A26" s="116"/>
      <c r="B26" s="776"/>
      <c r="C26" s="775"/>
      <c r="D26" s="186" t="s">
        <v>13</v>
      </c>
      <c r="E26" s="628"/>
      <c r="F26" s="629" t="s">
        <v>14</v>
      </c>
      <c r="G26" s="630"/>
      <c r="H26" s="631" t="s">
        <v>15</v>
      </c>
      <c r="I26" s="628"/>
      <c r="J26" s="629" t="s">
        <v>14</v>
      </c>
      <c r="K26" s="630"/>
      <c r="L26" s="632" t="s">
        <v>15</v>
      </c>
    </row>
    <row r="27" spans="1:13" s="189" customFormat="1">
      <c r="A27" s="124"/>
      <c r="B27" s="187" t="s">
        <v>16</v>
      </c>
      <c r="C27" s="633" t="s">
        <v>90</v>
      </c>
      <c r="D27" s="188" t="s">
        <v>17</v>
      </c>
      <c r="E27" s="634" t="s">
        <v>18</v>
      </c>
      <c r="F27" s="635" t="s">
        <v>19</v>
      </c>
      <c r="G27" s="636" t="s">
        <v>20</v>
      </c>
      <c r="H27" s="637" t="s">
        <v>21</v>
      </c>
      <c r="I27" s="634" t="s">
        <v>18</v>
      </c>
      <c r="J27" s="635" t="s">
        <v>19</v>
      </c>
      <c r="K27" s="636" t="s">
        <v>20</v>
      </c>
      <c r="L27" s="638" t="s">
        <v>22</v>
      </c>
    </row>
    <row r="28" spans="1:13" s="196" customFormat="1" ht="12">
      <c r="A28" s="190"/>
      <c r="B28" s="191"/>
      <c r="C28" s="191"/>
      <c r="D28" s="192">
        <v>1</v>
      </c>
      <c r="E28" s="191">
        <v>2</v>
      </c>
      <c r="F28" s="193">
        <v>3</v>
      </c>
      <c r="G28" s="132">
        <v>4</v>
      </c>
      <c r="H28" s="639">
        <v>5</v>
      </c>
      <c r="I28" s="191">
        <v>6</v>
      </c>
      <c r="J28" s="193">
        <v>7</v>
      </c>
      <c r="K28" s="132">
        <v>8</v>
      </c>
      <c r="L28" s="195">
        <v>9</v>
      </c>
    </row>
    <row r="29" spans="1:13" s="206" customFormat="1" ht="15" customHeight="1">
      <c r="A29" s="197">
        <v>1</v>
      </c>
      <c r="B29" s="198" t="s">
        <v>23</v>
      </c>
      <c r="C29" s="198"/>
      <c r="D29" s="199">
        <f t="shared" ref="D29:L29" si="3">SUM(D37:D42)+D30</f>
        <v>571356</v>
      </c>
      <c r="E29" s="200">
        <f t="shared" si="3"/>
        <v>372701</v>
      </c>
      <c r="F29" s="201">
        <f t="shared" si="3"/>
        <v>186329</v>
      </c>
      <c r="G29" s="204">
        <f t="shared" si="3"/>
        <v>12326</v>
      </c>
      <c r="H29" s="640">
        <f t="shared" si="3"/>
        <v>571356</v>
      </c>
      <c r="I29" s="200">
        <f t="shared" si="3"/>
        <v>0</v>
      </c>
      <c r="J29" s="201">
        <f t="shared" si="3"/>
        <v>0</v>
      </c>
      <c r="K29" s="204">
        <f t="shared" si="3"/>
        <v>0</v>
      </c>
      <c r="L29" s="205">
        <f t="shared" si="3"/>
        <v>0</v>
      </c>
    </row>
    <row r="30" spans="1:13" s="206" customFormat="1" ht="15" customHeight="1">
      <c r="A30" s="207">
        <v>2</v>
      </c>
      <c r="B30" s="145" t="s">
        <v>24</v>
      </c>
      <c r="C30" s="209"/>
      <c r="D30" s="641">
        <f t="shared" ref="D30:D42" si="4">H30+L30</f>
        <v>483033</v>
      </c>
      <c r="E30" s="148">
        <f>SUM(E31:E36)</f>
        <v>320589</v>
      </c>
      <c r="F30" s="148">
        <f>SUM(F31:F36)</f>
        <v>153618</v>
      </c>
      <c r="G30" s="148">
        <f>SUM(G31:G36)</f>
        <v>8826</v>
      </c>
      <c r="H30" s="148">
        <f>SUM(E30:G30)</f>
        <v>483033</v>
      </c>
      <c r="I30" s="148">
        <f>SUM(I31:I36)</f>
        <v>0</v>
      </c>
      <c r="J30" s="148">
        <f>SUM(J31:J36)</f>
        <v>0</v>
      </c>
      <c r="K30" s="148">
        <f>SUM(K31:K36)</f>
        <v>0</v>
      </c>
      <c r="L30" s="642">
        <f>SUM(I30:K30)</f>
        <v>0</v>
      </c>
    </row>
    <row r="31" spans="1:13" s="228" customFormat="1" ht="15" customHeight="1">
      <c r="A31" s="217">
        <v>3</v>
      </c>
      <c r="B31" s="152"/>
      <c r="C31" s="219" t="s">
        <v>25</v>
      </c>
      <c r="D31" s="643">
        <f t="shared" si="4"/>
        <v>0</v>
      </c>
      <c r="E31" s="155">
        <f>LF!E10+FF!E10+PrF!E10+FSS!E10+PřF!E10+PdF!E10+FSpS!E10+ESF!E10+FI!E10</f>
        <v>0</v>
      </c>
      <c r="F31" s="155">
        <f>LF!F10+FF!F10+PrF!F10+FSS!F10+PřF!F10+PdF!F10+FSpS!F10+ESF!F10+FI!F10</f>
        <v>0</v>
      </c>
      <c r="G31" s="155">
        <f>LF!G10+FF!G10+PrF!G10+FSS!G10+PřF!G10+PdF!G10+FSpS!G10+ESF!G10+FI!G10</f>
        <v>0</v>
      </c>
      <c r="H31" s="644">
        <f>LF!H10+FF!H10+PrF!H10+FSS!H10+PřF!H10+PdF!H10+FSpS!H10+ESF!H10+FI!H10</f>
        <v>0</v>
      </c>
      <c r="I31" s="155">
        <f>LF!I10+FF!I10+PrF!I10+FSS!I10+PřF!I10+PdF!I10+FSpS!I10+ESF!I10+FI!I10</f>
        <v>0</v>
      </c>
      <c r="J31" s="155">
        <f>LF!J10+FF!J10+PrF!J10+FSS!J10+PřF!J10+PdF!J10+FSpS!J10+ESF!J10+FI!J10</f>
        <v>0</v>
      </c>
      <c r="K31" s="155">
        <f>LF!K10+FF!K10+PrF!K10+FSS!K10+PřF!K10+PdF!K10+FSpS!K10+ESF!K10+FI!K10</f>
        <v>0</v>
      </c>
      <c r="L31" s="645">
        <f>LF!L10+FF!L10+PrF!L10+FSS!L10+PřF!L10+PdF!L10+FSpS!L10+ESF!L10+FI!L10</f>
        <v>0</v>
      </c>
    </row>
    <row r="32" spans="1:13" s="228" customFormat="1" ht="15" customHeight="1">
      <c r="A32" s="217">
        <v>4</v>
      </c>
      <c r="B32" s="152"/>
      <c r="C32" s="219" t="s">
        <v>26</v>
      </c>
      <c r="D32" s="643">
        <f t="shared" si="4"/>
        <v>0</v>
      </c>
      <c r="E32" s="155">
        <f>LF!E11+FF!E11+PrF!E11+FSS!E11+PřF!E11+PdF!E11+FSpS!E11+ESF!E11+FI!E11</f>
        <v>0</v>
      </c>
      <c r="F32" s="155">
        <f>LF!F11+FF!F11+PrF!F11+FSS!F11+PřF!F11+PdF!F11+FSpS!F11+ESF!F11+FI!F11</f>
        <v>0</v>
      </c>
      <c r="G32" s="155">
        <f>LF!G11+FF!G11+PrF!G11+FSS!G11+PřF!G11+PdF!G11+FSpS!G11+ESF!G11+FI!G11</f>
        <v>0</v>
      </c>
      <c r="H32" s="644">
        <f>LF!H11+FF!H11+PrF!H11+FSS!H11+PřF!H11+PdF!H11+FSpS!H11+ESF!H11+FI!H11</f>
        <v>0</v>
      </c>
      <c r="I32" s="155">
        <f>LF!I11+FF!I11+PrF!I11+FSS!I11+PřF!I11+PdF!I11+FSpS!I11+ESF!I11+FI!I11</f>
        <v>0</v>
      </c>
      <c r="J32" s="155">
        <f>LF!J11+FF!J11+PrF!J11+FSS!J11+PřF!J11+PdF!J11+FSpS!J11+ESF!J11+FI!J11</f>
        <v>0</v>
      </c>
      <c r="K32" s="155">
        <f>LF!K11+FF!K11+PrF!K11+FSS!K11+PřF!K11+PdF!K11+FSpS!K11+ESF!K11+FI!K11</f>
        <v>0</v>
      </c>
      <c r="L32" s="645">
        <f>LF!L11+FF!L11+PrF!L11+FSS!L11+PřF!L11+PdF!L11+FSpS!L11+ESF!L11+FI!L11</f>
        <v>0</v>
      </c>
    </row>
    <row r="33" spans="1:12" s="228" customFormat="1" ht="15" customHeight="1">
      <c r="A33" s="217">
        <v>5</v>
      </c>
      <c r="B33" s="152"/>
      <c r="C33" s="219" t="s">
        <v>27</v>
      </c>
      <c r="D33" s="643">
        <f t="shared" si="4"/>
        <v>4238</v>
      </c>
      <c r="E33" s="155">
        <f>LF!E12+FF!E12+PrF!E12+FSS!E12+PřF!E12+PdF!E12+FSpS!E12+ESF!E12+FI!E12</f>
        <v>0</v>
      </c>
      <c r="F33" s="155">
        <f>LF!F12+FF!F12+PrF!F12+FSS!F12+PřF!F12+PdF!F12+FSpS!F12+ESF!F12+FI!F12</f>
        <v>918</v>
      </c>
      <c r="G33" s="155">
        <f>LF!G12+FF!G12+PrF!G12+FSS!G12+PřF!G12+PdF!G12+FSpS!G12+ESF!G12+FI!G12</f>
        <v>3320</v>
      </c>
      <c r="H33" s="644">
        <f>LF!H12+FF!H12+PrF!H12+FSS!H12+PřF!H12+PdF!H12+FSpS!H12+ESF!H12+FI!H12</f>
        <v>4238</v>
      </c>
      <c r="I33" s="155">
        <f>LF!I12+FF!I12+PrF!I12+FSS!I12+PřF!I12+PdF!I12+FSpS!I12+ESF!I12+FI!I12</f>
        <v>0</v>
      </c>
      <c r="J33" s="155">
        <f>LF!J12+FF!J12+PrF!J12+FSS!J12+PřF!J12+PdF!J12+FSpS!J12+ESF!J12+FI!J12</f>
        <v>0</v>
      </c>
      <c r="K33" s="155">
        <f>LF!K12+FF!K12+PrF!K12+FSS!K12+PřF!K12+PdF!K12+FSpS!K12+ESF!K12+FI!K12</f>
        <v>0</v>
      </c>
      <c r="L33" s="645">
        <f>LF!L12+FF!L12+PrF!L12+FSS!L12+PřF!L12+PdF!L12+FSpS!L12+ESF!L12+FI!L12</f>
        <v>0</v>
      </c>
    </row>
    <row r="34" spans="1:12" s="228" customFormat="1" ht="15" customHeight="1">
      <c r="A34" s="217">
        <v>6</v>
      </c>
      <c r="B34" s="152"/>
      <c r="C34" s="219" t="s">
        <v>28</v>
      </c>
      <c r="D34" s="643">
        <f t="shared" si="4"/>
        <v>12850</v>
      </c>
      <c r="E34" s="155">
        <f>LF!E13+FF!E13+PrF!E13+FSS!E13+PřF!E13+PdF!E13+FSpS!E13+ESF!E13+FI!E13</f>
        <v>50</v>
      </c>
      <c r="F34" s="155">
        <f>LF!F13+FF!F13+PrF!F13+FSS!F13+PřF!F13+PdF!F13+FSpS!F13+ESF!F13+FI!F13</f>
        <v>12800</v>
      </c>
      <c r="G34" s="155">
        <f>LF!G13+FF!G13+PrF!G13+FSS!G13+PřF!G13+PdF!G13+FSpS!G13+ESF!G13+FI!G13</f>
        <v>0</v>
      </c>
      <c r="H34" s="644">
        <f>LF!H13+FF!H13+PrF!H13+FSS!H13+PřF!H13+PdF!H13+FSpS!H13+ESF!H13+FI!H13</f>
        <v>12850</v>
      </c>
      <c r="I34" s="155">
        <f>LF!I13+FF!I13+PrF!I13+FSS!I13+PřF!I13+PdF!I13+FSpS!I13+ESF!I13+FI!I13</f>
        <v>0</v>
      </c>
      <c r="J34" s="155">
        <f>LF!J13+FF!J13+PrF!J13+FSS!J13+PřF!J13+PdF!J13+FSpS!J13+ESF!J13+FI!J13</f>
        <v>0</v>
      </c>
      <c r="K34" s="155">
        <f>LF!K13+FF!K13+PrF!K13+FSS!K13+PřF!K13+PdF!K13+FSpS!K13+ESF!K13+FI!K13</f>
        <v>0</v>
      </c>
      <c r="L34" s="645">
        <f>LF!L13+FF!L13+PrF!L13+FSS!L13+PřF!L13+PdF!L13+FSpS!L13+ESF!L13+FI!L13</f>
        <v>0</v>
      </c>
    </row>
    <row r="35" spans="1:12" s="228" customFormat="1" ht="15" customHeight="1">
      <c r="A35" s="217">
        <v>7</v>
      </c>
      <c r="B35" s="152"/>
      <c r="C35" s="219" t="s">
        <v>29</v>
      </c>
      <c r="D35" s="643">
        <f t="shared" si="4"/>
        <v>465045</v>
      </c>
      <c r="E35" s="155">
        <f>LF!E14+FF!E14+PrF!E14+FSS!E14+PřF!E14+PdF!E14+FSpS!E14+ESF!E14+FI!E14</f>
        <v>320539</v>
      </c>
      <c r="F35" s="155">
        <f>LF!F14+FF!F14+PrF!F14+FSS!F14+PřF!F14+PdF!F14+FSpS!F14+ESF!F14+FI!F14</f>
        <v>139000</v>
      </c>
      <c r="G35" s="155">
        <f>LF!G14+FF!G14+PrF!G14+FSS!G14+PřF!G14+PdF!G14+FSpS!G14+ESF!G14+FI!G14</f>
        <v>5506</v>
      </c>
      <c r="H35" s="644">
        <f>LF!H14+FF!H14+PrF!H14+FSS!H14+PřF!H14+PdF!H14+FSpS!H14+ESF!H14+FI!H14</f>
        <v>465045</v>
      </c>
      <c r="I35" s="155">
        <f>LF!I14+FF!I14+PrF!I14+FSS!I14+PřF!I14+PdF!I14+FSpS!I14+ESF!I14+FI!I14</f>
        <v>0</v>
      </c>
      <c r="J35" s="155">
        <f>LF!J14+FF!J14+PrF!J14+FSS!J14+PřF!J14+PdF!J14+FSpS!J14+ESF!J14+FI!J14</f>
        <v>0</v>
      </c>
      <c r="K35" s="155">
        <f>LF!K14+FF!K14+PrF!K14+FSS!K14+PřF!K14+PdF!K14+FSpS!K14+ESF!K14+FI!K14</f>
        <v>0</v>
      </c>
      <c r="L35" s="645">
        <f>LF!L14+FF!L14+PrF!L14+FSS!L14+PřF!L14+PdF!L14+FSpS!L14+ESF!L14+FI!L14</f>
        <v>0</v>
      </c>
    </row>
    <row r="36" spans="1:12" s="228" customFormat="1" ht="15" customHeight="1">
      <c r="A36" s="235">
        <v>8</v>
      </c>
      <c r="B36" s="159"/>
      <c r="C36" s="237" t="s">
        <v>30</v>
      </c>
      <c r="D36" s="646">
        <f t="shared" si="4"/>
        <v>900</v>
      </c>
      <c r="E36" s="618">
        <f>LF!E15+FF!E15+PrF!E15+FSS!E15+PřF!E15+PdF!E15+FSpS!E15+ESF!E15+FI!E15</f>
        <v>0</v>
      </c>
      <c r="F36" s="618">
        <f>LF!F15+FF!F15+PrF!F15+FSS!F15+PřF!F15+PdF!F15+FSpS!F15+ESF!F15+FI!F15</f>
        <v>900</v>
      </c>
      <c r="G36" s="618">
        <f>LF!G15+FF!G15+PrF!G15+FSS!G15+PřF!G15+PdF!G15+FSpS!G15+ESF!G15+FI!G15</f>
        <v>0</v>
      </c>
      <c r="H36" s="647">
        <f>LF!H15+FF!H15+PrF!H15+FSS!H15+PřF!H15+PdF!H15+FSpS!H15+ESF!H15+FI!H15</f>
        <v>900</v>
      </c>
      <c r="I36" s="618">
        <f>LF!I15+FF!I15+PrF!I15+FSS!I15+PřF!I15+PdF!I15+FSpS!I15+ESF!I15+FI!I15</f>
        <v>0</v>
      </c>
      <c r="J36" s="618">
        <f>LF!J15+FF!J15+PrF!J15+FSS!J15+PřF!J15+PdF!J15+FSpS!J15+ESF!J15+FI!J15</f>
        <v>0</v>
      </c>
      <c r="K36" s="618">
        <f>LF!K15+FF!K15+PrF!K15+FSS!K15+PřF!K15+PdF!K15+FSpS!K15+ESF!K15+FI!K15</f>
        <v>0</v>
      </c>
      <c r="L36" s="648">
        <f>LF!L15+FF!L15+PrF!L15+FSS!L15+PřF!L15+PdF!L15+FSpS!L15+ESF!L15+FI!L15</f>
        <v>0</v>
      </c>
    </row>
    <row r="37" spans="1:12" s="206" customFormat="1" ht="15" customHeight="1">
      <c r="A37" s="246">
        <v>9</v>
      </c>
      <c r="B37" s="166" t="s">
        <v>31</v>
      </c>
      <c r="C37" s="247"/>
      <c r="D37" s="649">
        <f t="shared" si="4"/>
        <v>4500</v>
      </c>
      <c r="E37" s="169">
        <f>LF!E16+FF!E16+PrF!E16+FSS!E16+PřF!E16+PdF!E16+FSpS!E16+ESF!E16+FI!E16</f>
        <v>1500</v>
      </c>
      <c r="F37" s="169">
        <f>LF!F16+FF!F16+PrF!F16+FSS!F16+PřF!F16+PdF!F16+FSpS!F16+ESF!F16+FI!F16</f>
        <v>2500</v>
      </c>
      <c r="G37" s="169">
        <f>LF!G16+FF!G16+PrF!G16+FSS!G16+PřF!G16+PdF!G16+FSpS!G16+ESF!G16+FI!G16</f>
        <v>500</v>
      </c>
      <c r="H37" s="650">
        <f>LF!H16+FF!H16+PrF!H16+FSS!H16+PřF!H16+PdF!H16+FSpS!H16+ESF!H16+FI!H16</f>
        <v>4500</v>
      </c>
      <c r="I37" s="169">
        <f>LF!I16+FF!I16+PrF!I16+FSS!I16+PřF!I16+PdF!I16+FSpS!I16+ESF!I16+FI!I16</f>
        <v>0</v>
      </c>
      <c r="J37" s="169">
        <f>LF!J16+FF!J16+PrF!J16+FSS!J16+PřF!J16+PdF!J16+FSpS!J16+ESF!J16+FI!J16</f>
        <v>0</v>
      </c>
      <c r="K37" s="169">
        <f>LF!K16+FF!K16+PrF!K16+FSS!K16+PřF!K16+PdF!K16+FSpS!K16+ESF!K16+FI!K16</f>
        <v>0</v>
      </c>
      <c r="L37" s="651">
        <f>LF!L16+FF!L16+PrF!L16+FSS!L16+PřF!L16+PdF!L16+FSpS!L16+ESF!L16+FI!L16</f>
        <v>0</v>
      </c>
    </row>
    <row r="38" spans="1:12" s="206" customFormat="1" ht="15" customHeight="1">
      <c r="A38" s="246">
        <v>10</v>
      </c>
      <c r="B38" s="166" t="s">
        <v>32</v>
      </c>
      <c r="C38" s="247"/>
      <c r="D38" s="649">
        <f t="shared" si="4"/>
        <v>0</v>
      </c>
      <c r="E38" s="169">
        <f>LF!E17+FF!E17+PrF!E17+FSS!E17+PřF!E17+PdF!E17+FSpS!E17+ESF!E17+FI!E17</f>
        <v>0</v>
      </c>
      <c r="F38" s="169">
        <f>LF!F17+FF!F17+PrF!F17+FSS!F17+PřF!F17+PdF!F17+FSpS!F17+ESF!F17+FI!F17</f>
        <v>0</v>
      </c>
      <c r="G38" s="169">
        <f>LF!G17+FF!G17+PrF!G17+FSS!G17+PřF!G17+PdF!G17+FSpS!G17+ESF!G17+FI!G17</f>
        <v>0</v>
      </c>
      <c r="H38" s="650">
        <f>LF!H17+FF!H17+PrF!H17+FSS!H17+PřF!H17+PdF!H17+FSpS!H17+ESF!H17+FI!H17</f>
        <v>0</v>
      </c>
      <c r="I38" s="169">
        <f>LF!I17+FF!I17+PrF!I17+FSS!I17+PřF!I17+PdF!I17+FSpS!I17+ESF!I17+FI!I17</f>
        <v>0</v>
      </c>
      <c r="J38" s="169">
        <f>LF!J17+FF!J17+PrF!J17+FSS!J17+PřF!J17+PdF!J17+FSpS!J17+ESF!J17+FI!J17</f>
        <v>0</v>
      </c>
      <c r="K38" s="169">
        <f>LF!K17+FF!K17+PrF!K17+FSS!K17+PřF!K17+PdF!K17+FSpS!K17+ESF!K17+FI!K17</f>
        <v>0</v>
      </c>
      <c r="L38" s="651">
        <f>LF!L17+FF!L17+PrF!L17+FSS!L17+PřF!L17+PdF!L17+FSpS!L17+ESF!L17+FI!L17</f>
        <v>0</v>
      </c>
    </row>
    <row r="39" spans="1:12" s="206" customFormat="1" ht="15" customHeight="1">
      <c r="A39" s="207">
        <v>11</v>
      </c>
      <c r="B39" s="166" t="s">
        <v>33</v>
      </c>
      <c r="C39" s="247"/>
      <c r="D39" s="649">
        <f t="shared" si="4"/>
        <v>0</v>
      </c>
      <c r="E39" s="169">
        <f>LF!E18+FF!E18+PrF!E18+FSS!E18+PřF!E18+PdF!E18+FSpS!E18+ESF!E18+FI!E18</f>
        <v>0</v>
      </c>
      <c r="F39" s="169">
        <f>LF!F18+FF!F18+PrF!F18+FSS!F18+PřF!F18+PdF!F18+FSpS!F18+ESF!F18+FI!F18</f>
        <v>0</v>
      </c>
      <c r="G39" s="169">
        <f>LF!G18+FF!G18+PrF!G18+FSS!G18+PřF!G18+PdF!G18+FSpS!G18+ESF!G18+FI!G18</f>
        <v>0</v>
      </c>
      <c r="H39" s="650">
        <f>LF!H18+FF!H18+PrF!H18+FSS!H18+PřF!H18+PdF!H18+FSpS!H18+ESF!H18+FI!H18</f>
        <v>0</v>
      </c>
      <c r="I39" s="169">
        <f>LF!I18+FF!I18+PrF!I18+FSS!I18+PřF!I18+PdF!I18+FSpS!I18+ESF!I18+FI!I18</f>
        <v>0</v>
      </c>
      <c r="J39" s="169">
        <f>LF!J18+FF!J18+PrF!J18+FSS!J18+PřF!J18+PdF!J18+FSpS!J18+ESF!J18+FI!J18</f>
        <v>0</v>
      </c>
      <c r="K39" s="169">
        <f>LF!K18+FF!K18+PrF!K18+FSS!K18+PřF!K18+PdF!K18+FSpS!K18+ESF!K18+FI!K18</f>
        <v>0</v>
      </c>
      <c r="L39" s="651">
        <f>LF!L18+FF!L18+PrF!L18+FSS!L18+PřF!L18+PdF!L18+FSpS!L18+ESF!L18+FI!L18</f>
        <v>0</v>
      </c>
    </row>
    <row r="40" spans="1:12" s="206" customFormat="1" ht="15" customHeight="1">
      <c r="A40" s="246">
        <v>12</v>
      </c>
      <c r="B40" s="166" t="s">
        <v>34</v>
      </c>
      <c r="C40" s="247"/>
      <c r="D40" s="649">
        <f t="shared" si="4"/>
        <v>83423</v>
      </c>
      <c r="E40" s="169">
        <f>LF!E19+FF!E19+PrF!E19+FSS!E19+PřF!E19+PdF!E19+FSpS!E19+ESF!E19+FI!E19</f>
        <v>50612</v>
      </c>
      <c r="F40" s="169">
        <f>LF!F19+FF!F19+PrF!F19+FSS!F19+PřF!F19+PdF!F19+FSpS!F19+ESF!F19+FI!F19</f>
        <v>29811</v>
      </c>
      <c r="G40" s="169">
        <f>LF!G19+FF!G19+PrF!G19+FSS!G19+PřF!G19+PdF!G19+FSpS!G19+ESF!G19+FI!G19</f>
        <v>3000</v>
      </c>
      <c r="H40" s="650">
        <f>LF!H19+FF!H19+PrF!H19+FSS!H19+PřF!H19+PdF!H19+FSpS!H19+ESF!H19+FI!H19</f>
        <v>83423</v>
      </c>
      <c r="I40" s="169">
        <f>LF!I19+FF!I19+PrF!I19+FSS!I19+PřF!I19+PdF!I19+FSpS!I19+ESF!I19+FI!I19</f>
        <v>0</v>
      </c>
      <c r="J40" s="169">
        <f>LF!J19+FF!J19+PrF!J19+FSS!J19+PřF!J19+PdF!J19+FSpS!J19+ESF!J19+FI!J19</f>
        <v>0</v>
      </c>
      <c r="K40" s="169">
        <f>LF!K19+FF!K19+PrF!K19+FSS!K19+PřF!K19+PdF!K19+FSpS!K19+ESF!K19+FI!K19</f>
        <v>0</v>
      </c>
      <c r="L40" s="651">
        <f>LF!L19+FF!L19+PrF!L19+FSS!L19+PřF!L19+PdF!L19+FSpS!L19+ESF!L19+FI!L19</f>
        <v>0</v>
      </c>
    </row>
    <row r="41" spans="1:12" s="206" customFormat="1" ht="15" customHeight="1">
      <c r="A41" s="246">
        <v>13</v>
      </c>
      <c r="B41" s="166" t="s">
        <v>35</v>
      </c>
      <c r="C41" s="247"/>
      <c r="D41" s="649">
        <f t="shared" si="4"/>
        <v>0</v>
      </c>
      <c r="E41" s="169">
        <f>LF!E20+FF!E20+PrF!E20+FSS!E20+PřF!E20+PdF!E20+FSpS!E20+ESF!E20+FI!E20</f>
        <v>0</v>
      </c>
      <c r="F41" s="169">
        <f>LF!F20+FF!F20+PrF!F20+FSS!F20+PřF!F20+PdF!F20+FSpS!F20+ESF!F20+FI!F20</f>
        <v>0</v>
      </c>
      <c r="G41" s="169">
        <f>LF!G20+FF!G20+PrF!G20+FSS!G20+PřF!G20+PdF!G20+FSpS!G20+ESF!G20+FI!G20</f>
        <v>0</v>
      </c>
      <c r="H41" s="650">
        <f>LF!H20+FF!H20+PrF!H20+FSS!H20+PřF!H20+PdF!H20+FSpS!H20+ESF!H20+FI!H20</f>
        <v>0</v>
      </c>
      <c r="I41" s="169">
        <f>LF!I20+FF!I20+PrF!I20+FSS!I20+PřF!I20+PdF!I20+FSpS!I20+ESF!I20+FI!I20</f>
        <v>0</v>
      </c>
      <c r="J41" s="169">
        <f>LF!J20+FF!J20+PrF!J20+FSS!J20+PřF!J20+PdF!J20+FSpS!J20+ESF!J20+FI!J20</f>
        <v>0</v>
      </c>
      <c r="K41" s="169">
        <f>LF!K20+FF!K20+PrF!K20+FSS!K20+PřF!K20+PdF!K20+FSpS!K20+ESF!K20+FI!K20</f>
        <v>0</v>
      </c>
      <c r="L41" s="651">
        <f>LF!L20+FF!L20+PrF!L20+FSS!L20+PřF!L20+PdF!L20+FSpS!L20+ESF!L20+FI!L20</f>
        <v>0</v>
      </c>
    </row>
    <row r="42" spans="1:12" s="206" customFormat="1" ht="15" customHeight="1" thickBot="1">
      <c r="A42" s="264">
        <v>14</v>
      </c>
      <c r="B42" s="623" t="s">
        <v>36</v>
      </c>
      <c r="C42" s="652"/>
      <c r="D42" s="653">
        <f t="shared" si="4"/>
        <v>400</v>
      </c>
      <c r="E42" s="626">
        <f>LF!E21+FF!E21+PrF!E21+FSS!E21+PřF!E21+PdF!E21+FSpS!E21+ESF!E21+FI!E21</f>
        <v>0</v>
      </c>
      <c r="F42" s="626">
        <f>LF!F21+FF!F21+PrF!F21+FSS!F21+PřF!F21+PdF!F21+FSpS!F21+ESF!F21+FI!F21</f>
        <v>400</v>
      </c>
      <c r="G42" s="626">
        <f>LF!G21+FF!G21+PrF!G21+FSS!G21+PřF!G21+PdF!G21+FSpS!G21+ESF!G21+FI!G21</f>
        <v>0</v>
      </c>
      <c r="H42" s="654">
        <f>LF!H21+FF!H21+PrF!H21+FSS!H21+PřF!H21+PdF!H21+FSpS!H21+ESF!H21+FI!H21</f>
        <v>400</v>
      </c>
      <c r="I42" s="626">
        <f>LF!I21+FF!I21+PrF!I21+FSS!I21+PřF!I21+PdF!I21+FSpS!I21+ESF!I21+FI!I21</f>
        <v>0</v>
      </c>
      <c r="J42" s="626">
        <f>LF!J21+FF!J21+PrF!J21+FSS!J21+PřF!J21+PdF!J21+FSpS!J21+ESF!J21+FI!J21</f>
        <v>0</v>
      </c>
      <c r="K42" s="626">
        <f>LF!K21+FF!K21+PrF!K21+FSS!K21+PřF!K21+PdF!K21+FSpS!K21+ESF!K21+FI!K21</f>
        <v>0</v>
      </c>
      <c r="L42" s="655">
        <f>LF!L21+FF!L21+PrF!L21+FSS!L21+PřF!L21+PdF!L21+FSpS!L21+ESF!L21+FI!L21</f>
        <v>0</v>
      </c>
    </row>
    <row r="43" spans="1:12" s="274" customFormat="1" ht="11">
      <c r="A43" s="273" t="s">
        <v>42</v>
      </c>
      <c r="B43" s="273" t="s">
        <v>37</v>
      </c>
      <c r="C43" s="273"/>
      <c r="D43" s="273"/>
      <c r="E43" s="273"/>
      <c r="F43" s="273"/>
      <c r="G43" s="273"/>
      <c r="H43" s="273"/>
      <c r="I43" s="273"/>
      <c r="J43" s="273"/>
      <c r="K43" s="273"/>
      <c r="L43" s="273"/>
    </row>
    <row r="44" spans="1:12" s="274" customFormat="1" ht="11">
      <c r="A44" s="273"/>
      <c r="B44" s="273" t="s">
        <v>43</v>
      </c>
      <c r="C44" s="273"/>
      <c r="D44" s="273"/>
      <c r="E44" s="273"/>
      <c r="F44" s="273"/>
      <c r="G44" s="273"/>
      <c r="H44" s="273"/>
      <c r="I44" s="273"/>
      <c r="J44" s="273"/>
      <c r="K44" s="273"/>
      <c r="L44" s="273"/>
    </row>
    <row r="45" spans="1:12" s="274" customFormat="1" ht="11">
      <c r="A45" s="273" t="s">
        <v>44</v>
      </c>
      <c r="B45" s="273" t="s">
        <v>351</v>
      </c>
      <c r="C45" s="273"/>
      <c r="D45" s="273"/>
      <c r="E45" s="273"/>
      <c r="F45" s="273"/>
      <c r="G45" s="273"/>
      <c r="H45" s="273"/>
      <c r="I45" s="273"/>
      <c r="J45" s="273"/>
      <c r="K45" s="273"/>
      <c r="L45" s="273"/>
    </row>
    <row r="46" spans="1:12" s="276" customFormat="1" ht="12">
      <c r="A46" s="275"/>
      <c r="B46" s="275"/>
      <c r="C46" s="275"/>
      <c r="E46" s="277"/>
    </row>
  </sheetData>
  <mergeCells count="5">
    <mergeCell ref="B3:C4"/>
    <mergeCell ref="D24:L24"/>
    <mergeCell ref="B25:C26"/>
    <mergeCell ref="E25:H25"/>
    <mergeCell ref="I25:L25"/>
  </mergeCells>
  <phoneticPr fontId="4" type="noConversion"/>
  <printOptions horizontalCentered="1"/>
  <pageMargins left="0.59055118110236227" right="0.31496062992125984" top="0.5" bottom="0.24" header="0.19685039370078741" footer="0.16"/>
  <pageSetup paperSize="9" scale="80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M18" sqref="M18"/>
    </sheetView>
  </sheetViews>
  <sheetFormatPr baseColWidth="10" defaultColWidth="8.83203125" defaultRowHeight="10" x14ac:dyDescent="0"/>
  <cols>
    <col min="1" max="1" width="4.5" style="98" customWidth="1"/>
    <col min="2" max="2" width="10" style="57" customWidth="1"/>
    <col min="3" max="3" width="8.33203125" style="58" customWidth="1"/>
    <col min="4" max="4" width="9.6640625" style="58" customWidth="1"/>
    <col min="5" max="6" width="8.33203125" style="58" customWidth="1"/>
    <col min="7" max="7" width="9.6640625" style="58" customWidth="1"/>
    <col min="8" max="8" width="8.33203125" style="58" customWidth="1"/>
    <col min="9" max="256" width="8.83203125" style="58"/>
    <col min="257" max="257" width="4.5" style="58" customWidth="1"/>
    <col min="258" max="258" width="10" style="58" customWidth="1"/>
    <col min="259" max="259" width="8.33203125" style="58" customWidth="1"/>
    <col min="260" max="260" width="9.6640625" style="58" customWidth="1"/>
    <col min="261" max="262" width="8.33203125" style="58" customWidth="1"/>
    <col min="263" max="263" width="9.6640625" style="58" customWidth="1"/>
    <col min="264" max="264" width="8.33203125" style="58" customWidth="1"/>
    <col min="265" max="512" width="8.83203125" style="58"/>
    <col min="513" max="513" width="4.5" style="58" customWidth="1"/>
    <col min="514" max="514" width="10" style="58" customWidth="1"/>
    <col min="515" max="515" width="8.33203125" style="58" customWidth="1"/>
    <col min="516" max="516" width="9.6640625" style="58" customWidth="1"/>
    <col min="517" max="518" width="8.33203125" style="58" customWidth="1"/>
    <col min="519" max="519" width="9.6640625" style="58" customWidth="1"/>
    <col min="520" max="520" width="8.33203125" style="58" customWidth="1"/>
    <col min="521" max="768" width="8.83203125" style="58"/>
    <col min="769" max="769" width="4.5" style="58" customWidth="1"/>
    <col min="770" max="770" width="10" style="58" customWidth="1"/>
    <col min="771" max="771" width="8.33203125" style="58" customWidth="1"/>
    <col min="772" max="772" width="9.6640625" style="58" customWidth="1"/>
    <col min="773" max="774" width="8.33203125" style="58" customWidth="1"/>
    <col min="775" max="775" width="9.6640625" style="58" customWidth="1"/>
    <col min="776" max="776" width="8.33203125" style="58" customWidth="1"/>
    <col min="777" max="1024" width="8.83203125" style="58"/>
    <col min="1025" max="1025" width="4.5" style="58" customWidth="1"/>
    <col min="1026" max="1026" width="10" style="58" customWidth="1"/>
    <col min="1027" max="1027" width="8.33203125" style="58" customWidth="1"/>
    <col min="1028" max="1028" width="9.6640625" style="58" customWidth="1"/>
    <col min="1029" max="1030" width="8.33203125" style="58" customWidth="1"/>
    <col min="1031" max="1031" width="9.6640625" style="58" customWidth="1"/>
    <col min="1032" max="1032" width="8.33203125" style="58" customWidth="1"/>
    <col min="1033" max="1280" width="8.83203125" style="58"/>
    <col min="1281" max="1281" width="4.5" style="58" customWidth="1"/>
    <col min="1282" max="1282" width="10" style="58" customWidth="1"/>
    <col min="1283" max="1283" width="8.33203125" style="58" customWidth="1"/>
    <col min="1284" max="1284" width="9.6640625" style="58" customWidth="1"/>
    <col min="1285" max="1286" width="8.33203125" style="58" customWidth="1"/>
    <col min="1287" max="1287" width="9.6640625" style="58" customWidth="1"/>
    <col min="1288" max="1288" width="8.33203125" style="58" customWidth="1"/>
    <col min="1289" max="1536" width="8.83203125" style="58"/>
    <col min="1537" max="1537" width="4.5" style="58" customWidth="1"/>
    <col min="1538" max="1538" width="10" style="58" customWidth="1"/>
    <col min="1539" max="1539" width="8.33203125" style="58" customWidth="1"/>
    <col min="1540" max="1540" width="9.6640625" style="58" customWidth="1"/>
    <col min="1541" max="1542" width="8.33203125" style="58" customWidth="1"/>
    <col min="1543" max="1543" width="9.6640625" style="58" customWidth="1"/>
    <col min="1544" max="1544" width="8.33203125" style="58" customWidth="1"/>
    <col min="1545" max="1792" width="8.83203125" style="58"/>
    <col min="1793" max="1793" width="4.5" style="58" customWidth="1"/>
    <col min="1794" max="1794" width="10" style="58" customWidth="1"/>
    <col min="1795" max="1795" width="8.33203125" style="58" customWidth="1"/>
    <col min="1796" max="1796" width="9.6640625" style="58" customWidth="1"/>
    <col min="1797" max="1798" width="8.33203125" style="58" customWidth="1"/>
    <col min="1799" max="1799" width="9.6640625" style="58" customWidth="1"/>
    <col min="1800" max="1800" width="8.33203125" style="58" customWidth="1"/>
    <col min="1801" max="2048" width="8.83203125" style="58"/>
    <col min="2049" max="2049" width="4.5" style="58" customWidth="1"/>
    <col min="2050" max="2050" width="10" style="58" customWidth="1"/>
    <col min="2051" max="2051" width="8.33203125" style="58" customWidth="1"/>
    <col min="2052" max="2052" width="9.6640625" style="58" customWidth="1"/>
    <col min="2053" max="2054" width="8.33203125" style="58" customWidth="1"/>
    <col min="2055" max="2055" width="9.6640625" style="58" customWidth="1"/>
    <col min="2056" max="2056" width="8.33203125" style="58" customWidth="1"/>
    <col min="2057" max="2304" width="8.83203125" style="58"/>
    <col min="2305" max="2305" width="4.5" style="58" customWidth="1"/>
    <col min="2306" max="2306" width="10" style="58" customWidth="1"/>
    <col min="2307" max="2307" width="8.33203125" style="58" customWidth="1"/>
    <col min="2308" max="2308" width="9.6640625" style="58" customWidth="1"/>
    <col min="2309" max="2310" width="8.33203125" style="58" customWidth="1"/>
    <col min="2311" max="2311" width="9.6640625" style="58" customWidth="1"/>
    <col min="2312" max="2312" width="8.33203125" style="58" customWidth="1"/>
    <col min="2313" max="2560" width="8.83203125" style="58"/>
    <col min="2561" max="2561" width="4.5" style="58" customWidth="1"/>
    <col min="2562" max="2562" width="10" style="58" customWidth="1"/>
    <col min="2563" max="2563" width="8.33203125" style="58" customWidth="1"/>
    <col min="2564" max="2564" width="9.6640625" style="58" customWidth="1"/>
    <col min="2565" max="2566" width="8.33203125" style="58" customWidth="1"/>
    <col min="2567" max="2567" width="9.6640625" style="58" customWidth="1"/>
    <col min="2568" max="2568" width="8.33203125" style="58" customWidth="1"/>
    <col min="2569" max="2816" width="8.83203125" style="58"/>
    <col min="2817" max="2817" width="4.5" style="58" customWidth="1"/>
    <col min="2818" max="2818" width="10" style="58" customWidth="1"/>
    <col min="2819" max="2819" width="8.33203125" style="58" customWidth="1"/>
    <col min="2820" max="2820" width="9.6640625" style="58" customWidth="1"/>
    <col min="2821" max="2822" width="8.33203125" style="58" customWidth="1"/>
    <col min="2823" max="2823" width="9.6640625" style="58" customWidth="1"/>
    <col min="2824" max="2824" width="8.33203125" style="58" customWidth="1"/>
    <col min="2825" max="3072" width="8.83203125" style="58"/>
    <col min="3073" max="3073" width="4.5" style="58" customWidth="1"/>
    <col min="3074" max="3074" width="10" style="58" customWidth="1"/>
    <col min="3075" max="3075" width="8.33203125" style="58" customWidth="1"/>
    <col min="3076" max="3076" width="9.6640625" style="58" customWidth="1"/>
    <col min="3077" max="3078" width="8.33203125" style="58" customWidth="1"/>
    <col min="3079" max="3079" width="9.6640625" style="58" customWidth="1"/>
    <col min="3080" max="3080" width="8.33203125" style="58" customWidth="1"/>
    <col min="3081" max="3328" width="8.83203125" style="58"/>
    <col min="3329" max="3329" width="4.5" style="58" customWidth="1"/>
    <col min="3330" max="3330" width="10" style="58" customWidth="1"/>
    <col min="3331" max="3331" width="8.33203125" style="58" customWidth="1"/>
    <col min="3332" max="3332" width="9.6640625" style="58" customWidth="1"/>
    <col min="3333" max="3334" width="8.33203125" style="58" customWidth="1"/>
    <col min="3335" max="3335" width="9.6640625" style="58" customWidth="1"/>
    <col min="3336" max="3336" width="8.33203125" style="58" customWidth="1"/>
    <col min="3337" max="3584" width="8.83203125" style="58"/>
    <col min="3585" max="3585" width="4.5" style="58" customWidth="1"/>
    <col min="3586" max="3586" width="10" style="58" customWidth="1"/>
    <col min="3587" max="3587" width="8.33203125" style="58" customWidth="1"/>
    <col min="3588" max="3588" width="9.6640625" style="58" customWidth="1"/>
    <col min="3589" max="3590" width="8.33203125" style="58" customWidth="1"/>
    <col min="3591" max="3591" width="9.6640625" style="58" customWidth="1"/>
    <col min="3592" max="3592" width="8.33203125" style="58" customWidth="1"/>
    <col min="3593" max="3840" width="8.83203125" style="58"/>
    <col min="3841" max="3841" width="4.5" style="58" customWidth="1"/>
    <col min="3842" max="3842" width="10" style="58" customWidth="1"/>
    <col min="3843" max="3843" width="8.33203125" style="58" customWidth="1"/>
    <col min="3844" max="3844" width="9.6640625" style="58" customWidth="1"/>
    <col min="3845" max="3846" width="8.33203125" style="58" customWidth="1"/>
    <col min="3847" max="3847" width="9.6640625" style="58" customWidth="1"/>
    <col min="3848" max="3848" width="8.33203125" style="58" customWidth="1"/>
    <col min="3849" max="4096" width="8.83203125" style="58"/>
    <col min="4097" max="4097" width="4.5" style="58" customWidth="1"/>
    <col min="4098" max="4098" width="10" style="58" customWidth="1"/>
    <col min="4099" max="4099" width="8.33203125" style="58" customWidth="1"/>
    <col min="4100" max="4100" width="9.6640625" style="58" customWidth="1"/>
    <col min="4101" max="4102" width="8.33203125" style="58" customWidth="1"/>
    <col min="4103" max="4103" width="9.6640625" style="58" customWidth="1"/>
    <col min="4104" max="4104" width="8.33203125" style="58" customWidth="1"/>
    <col min="4105" max="4352" width="8.83203125" style="58"/>
    <col min="4353" max="4353" width="4.5" style="58" customWidth="1"/>
    <col min="4354" max="4354" width="10" style="58" customWidth="1"/>
    <col min="4355" max="4355" width="8.33203125" style="58" customWidth="1"/>
    <col min="4356" max="4356" width="9.6640625" style="58" customWidth="1"/>
    <col min="4357" max="4358" width="8.33203125" style="58" customWidth="1"/>
    <col min="4359" max="4359" width="9.6640625" style="58" customWidth="1"/>
    <col min="4360" max="4360" width="8.33203125" style="58" customWidth="1"/>
    <col min="4361" max="4608" width="8.83203125" style="58"/>
    <col min="4609" max="4609" width="4.5" style="58" customWidth="1"/>
    <col min="4610" max="4610" width="10" style="58" customWidth="1"/>
    <col min="4611" max="4611" width="8.33203125" style="58" customWidth="1"/>
    <col min="4612" max="4612" width="9.6640625" style="58" customWidth="1"/>
    <col min="4613" max="4614" width="8.33203125" style="58" customWidth="1"/>
    <col min="4615" max="4615" width="9.6640625" style="58" customWidth="1"/>
    <col min="4616" max="4616" width="8.33203125" style="58" customWidth="1"/>
    <col min="4617" max="4864" width="8.83203125" style="58"/>
    <col min="4865" max="4865" width="4.5" style="58" customWidth="1"/>
    <col min="4866" max="4866" width="10" style="58" customWidth="1"/>
    <col min="4867" max="4867" width="8.33203125" style="58" customWidth="1"/>
    <col min="4868" max="4868" width="9.6640625" style="58" customWidth="1"/>
    <col min="4869" max="4870" width="8.33203125" style="58" customWidth="1"/>
    <col min="4871" max="4871" width="9.6640625" style="58" customWidth="1"/>
    <col min="4872" max="4872" width="8.33203125" style="58" customWidth="1"/>
    <col min="4873" max="5120" width="8.83203125" style="58"/>
    <col min="5121" max="5121" width="4.5" style="58" customWidth="1"/>
    <col min="5122" max="5122" width="10" style="58" customWidth="1"/>
    <col min="5123" max="5123" width="8.33203125" style="58" customWidth="1"/>
    <col min="5124" max="5124" width="9.6640625" style="58" customWidth="1"/>
    <col min="5125" max="5126" width="8.33203125" style="58" customWidth="1"/>
    <col min="5127" max="5127" width="9.6640625" style="58" customWidth="1"/>
    <col min="5128" max="5128" width="8.33203125" style="58" customWidth="1"/>
    <col min="5129" max="5376" width="8.83203125" style="58"/>
    <col min="5377" max="5377" width="4.5" style="58" customWidth="1"/>
    <col min="5378" max="5378" width="10" style="58" customWidth="1"/>
    <col min="5379" max="5379" width="8.33203125" style="58" customWidth="1"/>
    <col min="5380" max="5380" width="9.6640625" style="58" customWidth="1"/>
    <col min="5381" max="5382" width="8.33203125" style="58" customWidth="1"/>
    <col min="5383" max="5383" width="9.6640625" style="58" customWidth="1"/>
    <col min="5384" max="5384" width="8.33203125" style="58" customWidth="1"/>
    <col min="5385" max="5632" width="8.83203125" style="58"/>
    <col min="5633" max="5633" width="4.5" style="58" customWidth="1"/>
    <col min="5634" max="5634" width="10" style="58" customWidth="1"/>
    <col min="5635" max="5635" width="8.33203125" style="58" customWidth="1"/>
    <col min="5636" max="5636" width="9.6640625" style="58" customWidth="1"/>
    <col min="5637" max="5638" width="8.33203125" style="58" customWidth="1"/>
    <col min="5639" max="5639" width="9.6640625" style="58" customWidth="1"/>
    <col min="5640" max="5640" width="8.33203125" style="58" customWidth="1"/>
    <col min="5641" max="5888" width="8.83203125" style="58"/>
    <col min="5889" max="5889" width="4.5" style="58" customWidth="1"/>
    <col min="5890" max="5890" width="10" style="58" customWidth="1"/>
    <col min="5891" max="5891" width="8.33203125" style="58" customWidth="1"/>
    <col min="5892" max="5892" width="9.6640625" style="58" customWidth="1"/>
    <col min="5893" max="5894" width="8.33203125" style="58" customWidth="1"/>
    <col min="5895" max="5895" width="9.6640625" style="58" customWidth="1"/>
    <col min="5896" max="5896" width="8.33203125" style="58" customWidth="1"/>
    <col min="5897" max="6144" width="8.83203125" style="58"/>
    <col min="6145" max="6145" width="4.5" style="58" customWidth="1"/>
    <col min="6146" max="6146" width="10" style="58" customWidth="1"/>
    <col min="6147" max="6147" width="8.33203125" style="58" customWidth="1"/>
    <col min="6148" max="6148" width="9.6640625" style="58" customWidth="1"/>
    <col min="6149" max="6150" width="8.33203125" style="58" customWidth="1"/>
    <col min="6151" max="6151" width="9.6640625" style="58" customWidth="1"/>
    <col min="6152" max="6152" width="8.33203125" style="58" customWidth="1"/>
    <col min="6153" max="6400" width="8.83203125" style="58"/>
    <col min="6401" max="6401" width="4.5" style="58" customWidth="1"/>
    <col min="6402" max="6402" width="10" style="58" customWidth="1"/>
    <col min="6403" max="6403" width="8.33203125" style="58" customWidth="1"/>
    <col min="6404" max="6404" width="9.6640625" style="58" customWidth="1"/>
    <col min="6405" max="6406" width="8.33203125" style="58" customWidth="1"/>
    <col min="6407" max="6407" width="9.6640625" style="58" customWidth="1"/>
    <col min="6408" max="6408" width="8.33203125" style="58" customWidth="1"/>
    <col min="6409" max="6656" width="8.83203125" style="58"/>
    <col min="6657" max="6657" width="4.5" style="58" customWidth="1"/>
    <col min="6658" max="6658" width="10" style="58" customWidth="1"/>
    <col min="6659" max="6659" width="8.33203125" style="58" customWidth="1"/>
    <col min="6660" max="6660" width="9.6640625" style="58" customWidth="1"/>
    <col min="6661" max="6662" width="8.33203125" style="58" customWidth="1"/>
    <col min="6663" max="6663" width="9.6640625" style="58" customWidth="1"/>
    <col min="6664" max="6664" width="8.33203125" style="58" customWidth="1"/>
    <col min="6665" max="6912" width="8.83203125" style="58"/>
    <col min="6913" max="6913" width="4.5" style="58" customWidth="1"/>
    <col min="6914" max="6914" width="10" style="58" customWidth="1"/>
    <col min="6915" max="6915" width="8.33203125" style="58" customWidth="1"/>
    <col min="6916" max="6916" width="9.6640625" style="58" customWidth="1"/>
    <col min="6917" max="6918" width="8.33203125" style="58" customWidth="1"/>
    <col min="6919" max="6919" width="9.6640625" style="58" customWidth="1"/>
    <col min="6920" max="6920" width="8.33203125" style="58" customWidth="1"/>
    <col min="6921" max="7168" width="8.83203125" style="58"/>
    <col min="7169" max="7169" width="4.5" style="58" customWidth="1"/>
    <col min="7170" max="7170" width="10" style="58" customWidth="1"/>
    <col min="7171" max="7171" width="8.33203125" style="58" customWidth="1"/>
    <col min="7172" max="7172" width="9.6640625" style="58" customWidth="1"/>
    <col min="7173" max="7174" width="8.33203125" style="58" customWidth="1"/>
    <col min="7175" max="7175" width="9.6640625" style="58" customWidth="1"/>
    <col min="7176" max="7176" width="8.33203125" style="58" customWidth="1"/>
    <col min="7177" max="7424" width="8.83203125" style="58"/>
    <col min="7425" max="7425" width="4.5" style="58" customWidth="1"/>
    <col min="7426" max="7426" width="10" style="58" customWidth="1"/>
    <col min="7427" max="7427" width="8.33203125" style="58" customWidth="1"/>
    <col min="7428" max="7428" width="9.6640625" style="58" customWidth="1"/>
    <col min="7429" max="7430" width="8.33203125" style="58" customWidth="1"/>
    <col min="7431" max="7431" width="9.6640625" style="58" customWidth="1"/>
    <col min="7432" max="7432" width="8.33203125" style="58" customWidth="1"/>
    <col min="7433" max="7680" width="8.83203125" style="58"/>
    <col min="7681" max="7681" width="4.5" style="58" customWidth="1"/>
    <col min="7682" max="7682" width="10" style="58" customWidth="1"/>
    <col min="7683" max="7683" width="8.33203125" style="58" customWidth="1"/>
    <col min="7684" max="7684" width="9.6640625" style="58" customWidth="1"/>
    <col min="7685" max="7686" width="8.33203125" style="58" customWidth="1"/>
    <col min="7687" max="7687" width="9.6640625" style="58" customWidth="1"/>
    <col min="7688" max="7688" width="8.33203125" style="58" customWidth="1"/>
    <col min="7689" max="7936" width="8.83203125" style="58"/>
    <col min="7937" max="7937" width="4.5" style="58" customWidth="1"/>
    <col min="7938" max="7938" width="10" style="58" customWidth="1"/>
    <col min="7939" max="7939" width="8.33203125" style="58" customWidth="1"/>
    <col min="7940" max="7940" width="9.6640625" style="58" customWidth="1"/>
    <col min="7941" max="7942" width="8.33203125" style="58" customWidth="1"/>
    <col min="7943" max="7943" width="9.6640625" style="58" customWidth="1"/>
    <col min="7944" max="7944" width="8.33203125" style="58" customWidth="1"/>
    <col min="7945" max="8192" width="8.83203125" style="58"/>
    <col min="8193" max="8193" width="4.5" style="58" customWidth="1"/>
    <col min="8194" max="8194" width="10" style="58" customWidth="1"/>
    <col min="8195" max="8195" width="8.33203125" style="58" customWidth="1"/>
    <col min="8196" max="8196" width="9.6640625" style="58" customWidth="1"/>
    <col min="8197" max="8198" width="8.33203125" style="58" customWidth="1"/>
    <col min="8199" max="8199" width="9.6640625" style="58" customWidth="1"/>
    <col min="8200" max="8200" width="8.33203125" style="58" customWidth="1"/>
    <col min="8201" max="8448" width="8.83203125" style="58"/>
    <col min="8449" max="8449" width="4.5" style="58" customWidth="1"/>
    <col min="8450" max="8450" width="10" style="58" customWidth="1"/>
    <col min="8451" max="8451" width="8.33203125" style="58" customWidth="1"/>
    <col min="8452" max="8452" width="9.6640625" style="58" customWidth="1"/>
    <col min="8453" max="8454" width="8.33203125" style="58" customWidth="1"/>
    <col min="8455" max="8455" width="9.6640625" style="58" customWidth="1"/>
    <col min="8456" max="8456" width="8.33203125" style="58" customWidth="1"/>
    <col min="8457" max="8704" width="8.83203125" style="58"/>
    <col min="8705" max="8705" width="4.5" style="58" customWidth="1"/>
    <col min="8706" max="8706" width="10" style="58" customWidth="1"/>
    <col min="8707" max="8707" width="8.33203125" style="58" customWidth="1"/>
    <col min="8708" max="8708" width="9.6640625" style="58" customWidth="1"/>
    <col min="8709" max="8710" width="8.33203125" style="58" customWidth="1"/>
    <col min="8711" max="8711" width="9.6640625" style="58" customWidth="1"/>
    <col min="8712" max="8712" width="8.33203125" style="58" customWidth="1"/>
    <col min="8713" max="8960" width="8.83203125" style="58"/>
    <col min="8961" max="8961" width="4.5" style="58" customWidth="1"/>
    <col min="8962" max="8962" width="10" style="58" customWidth="1"/>
    <col min="8963" max="8963" width="8.33203125" style="58" customWidth="1"/>
    <col min="8964" max="8964" width="9.6640625" style="58" customWidth="1"/>
    <col min="8965" max="8966" width="8.33203125" style="58" customWidth="1"/>
    <col min="8967" max="8967" width="9.6640625" style="58" customWidth="1"/>
    <col min="8968" max="8968" width="8.33203125" style="58" customWidth="1"/>
    <col min="8969" max="9216" width="8.83203125" style="58"/>
    <col min="9217" max="9217" width="4.5" style="58" customWidth="1"/>
    <col min="9218" max="9218" width="10" style="58" customWidth="1"/>
    <col min="9219" max="9219" width="8.33203125" style="58" customWidth="1"/>
    <col min="9220" max="9220" width="9.6640625" style="58" customWidth="1"/>
    <col min="9221" max="9222" width="8.33203125" style="58" customWidth="1"/>
    <col min="9223" max="9223" width="9.6640625" style="58" customWidth="1"/>
    <col min="9224" max="9224" width="8.33203125" style="58" customWidth="1"/>
    <col min="9225" max="9472" width="8.83203125" style="58"/>
    <col min="9473" max="9473" width="4.5" style="58" customWidth="1"/>
    <col min="9474" max="9474" width="10" style="58" customWidth="1"/>
    <col min="9475" max="9475" width="8.33203125" style="58" customWidth="1"/>
    <col min="9476" max="9476" width="9.6640625" style="58" customWidth="1"/>
    <col min="9477" max="9478" width="8.33203125" style="58" customWidth="1"/>
    <col min="9479" max="9479" width="9.6640625" style="58" customWidth="1"/>
    <col min="9480" max="9480" width="8.33203125" style="58" customWidth="1"/>
    <col min="9481" max="9728" width="8.83203125" style="58"/>
    <col min="9729" max="9729" width="4.5" style="58" customWidth="1"/>
    <col min="9730" max="9730" width="10" style="58" customWidth="1"/>
    <col min="9731" max="9731" width="8.33203125" style="58" customWidth="1"/>
    <col min="9732" max="9732" width="9.6640625" style="58" customWidth="1"/>
    <col min="9733" max="9734" width="8.33203125" style="58" customWidth="1"/>
    <col min="9735" max="9735" width="9.6640625" style="58" customWidth="1"/>
    <col min="9736" max="9736" width="8.33203125" style="58" customWidth="1"/>
    <col min="9737" max="9984" width="8.83203125" style="58"/>
    <col min="9985" max="9985" width="4.5" style="58" customWidth="1"/>
    <col min="9986" max="9986" width="10" style="58" customWidth="1"/>
    <col min="9987" max="9987" width="8.33203125" style="58" customWidth="1"/>
    <col min="9988" max="9988" width="9.6640625" style="58" customWidth="1"/>
    <col min="9989" max="9990" width="8.33203125" style="58" customWidth="1"/>
    <col min="9991" max="9991" width="9.6640625" style="58" customWidth="1"/>
    <col min="9992" max="9992" width="8.33203125" style="58" customWidth="1"/>
    <col min="9993" max="10240" width="8.83203125" style="58"/>
    <col min="10241" max="10241" width="4.5" style="58" customWidth="1"/>
    <col min="10242" max="10242" width="10" style="58" customWidth="1"/>
    <col min="10243" max="10243" width="8.33203125" style="58" customWidth="1"/>
    <col min="10244" max="10244" width="9.6640625" style="58" customWidth="1"/>
    <col min="10245" max="10246" width="8.33203125" style="58" customWidth="1"/>
    <col min="10247" max="10247" width="9.6640625" style="58" customWidth="1"/>
    <col min="10248" max="10248" width="8.33203125" style="58" customWidth="1"/>
    <col min="10249" max="10496" width="8.83203125" style="58"/>
    <col min="10497" max="10497" width="4.5" style="58" customWidth="1"/>
    <col min="10498" max="10498" width="10" style="58" customWidth="1"/>
    <col min="10499" max="10499" width="8.33203125" style="58" customWidth="1"/>
    <col min="10500" max="10500" width="9.6640625" style="58" customWidth="1"/>
    <col min="10501" max="10502" width="8.33203125" style="58" customWidth="1"/>
    <col min="10503" max="10503" width="9.6640625" style="58" customWidth="1"/>
    <col min="10504" max="10504" width="8.33203125" style="58" customWidth="1"/>
    <col min="10505" max="10752" width="8.83203125" style="58"/>
    <col min="10753" max="10753" width="4.5" style="58" customWidth="1"/>
    <col min="10754" max="10754" width="10" style="58" customWidth="1"/>
    <col min="10755" max="10755" width="8.33203125" style="58" customWidth="1"/>
    <col min="10756" max="10756" width="9.6640625" style="58" customWidth="1"/>
    <col min="10757" max="10758" width="8.33203125" style="58" customWidth="1"/>
    <col min="10759" max="10759" width="9.6640625" style="58" customWidth="1"/>
    <col min="10760" max="10760" width="8.33203125" style="58" customWidth="1"/>
    <col min="10761" max="11008" width="8.83203125" style="58"/>
    <col min="11009" max="11009" width="4.5" style="58" customWidth="1"/>
    <col min="11010" max="11010" width="10" style="58" customWidth="1"/>
    <col min="11011" max="11011" width="8.33203125" style="58" customWidth="1"/>
    <col min="11012" max="11012" width="9.6640625" style="58" customWidth="1"/>
    <col min="11013" max="11014" width="8.33203125" style="58" customWidth="1"/>
    <col min="11015" max="11015" width="9.6640625" style="58" customWidth="1"/>
    <col min="11016" max="11016" width="8.33203125" style="58" customWidth="1"/>
    <col min="11017" max="11264" width="8.83203125" style="58"/>
    <col min="11265" max="11265" width="4.5" style="58" customWidth="1"/>
    <col min="11266" max="11266" width="10" style="58" customWidth="1"/>
    <col min="11267" max="11267" width="8.33203125" style="58" customWidth="1"/>
    <col min="11268" max="11268" width="9.6640625" style="58" customWidth="1"/>
    <col min="11269" max="11270" width="8.33203125" style="58" customWidth="1"/>
    <col min="11271" max="11271" width="9.6640625" style="58" customWidth="1"/>
    <col min="11272" max="11272" width="8.33203125" style="58" customWidth="1"/>
    <col min="11273" max="11520" width="8.83203125" style="58"/>
    <col min="11521" max="11521" width="4.5" style="58" customWidth="1"/>
    <col min="11522" max="11522" width="10" style="58" customWidth="1"/>
    <col min="11523" max="11523" width="8.33203125" style="58" customWidth="1"/>
    <col min="11524" max="11524" width="9.6640625" style="58" customWidth="1"/>
    <col min="11525" max="11526" width="8.33203125" style="58" customWidth="1"/>
    <col min="11527" max="11527" width="9.6640625" style="58" customWidth="1"/>
    <col min="11528" max="11528" width="8.33203125" style="58" customWidth="1"/>
    <col min="11529" max="11776" width="8.83203125" style="58"/>
    <col min="11777" max="11777" width="4.5" style="58" customWidth="1"/>
    <col min="11778" max="11778" width="10" style="58" customWidth="1"/>
    <col min="11779" max="11779" width="8.33203125" style="58" customWidth="1"/>
    <col min="11780" max="11780" width="9.6640625" style="58" customWidth="1"/>
    <col min="11781" max="11782" width="8.33203125" style="58" customWidth="1"/>
    <col min="11783" max="11783" width="9.6640625" style="58" customWidth="1"/>
    <col min="11784" max="11784" width="8.33203125" style="58" customWidth="1"/>
    <col min="11785" max="12032" width="8.83203125" style="58"/>
    <col min="12033" max="12033" width="4.5" style="58" customWidth="1"/>
    <col min="12034" max="12034" width="10" style="58" customWidth="1"/>
    <col min="12035" max="12035" width="8.33203125" style="58" customWidth="1"/>
    <col min="12036" max="12036" width="9.6640625" style="58" customWidth="1"/>
    <col min="12037" max="12038" width="8.33203125" style="58" customWidth="1"/>
    <col min="12039" max="12039" width="9.6640625" style="58" customWidth="1"/>
    <col min="12040" max="12040" width="8.33203125" style="58" customWidth="1"/>
    <col min="12041" max="12288" width="8.83203125" style="58"/>
    <col min="12289" max="12289" width="4.5" style="58" customWidth="1"/>
    <col min="12290" max="12290" width="10" style="58" customWidth="1"/>
    <col min="12291" max="12291" width="8.33203125" style="58" customWidth="1"/>
    <col min="12292" max="12292" width="9.6640625" style="58" customWidth="1"/>
    <col min="12293" max="12294" width="8.33203125" style="58" customWidth="1"/>
    <col min="12295" max="12295" width="9.6640625" style="58" customWidth="1"/>
    <col min="12296" max="12296" width="8.33203125" style="58" customWidth="1"/>
    <col min="12297" max="12544" width="8.83203125" style="58"/>
    <col min="12545" max="12545" width="4.5" style="58" customWidth="1"/>
    <col min="12546" max="12546" width="10" style="58" customWidth="1"/>
    <col min="12547" max="12547" width="8.33203125" style="58" customWidth="1"/>
    <col min="12548" max="12548" width="9.6640625" style="58" customWidth="1"/>
    <col min="12549" max="12550" width="8.33203125" style="58" customWidth="1"/>
    <col min="12551" max="12551" width="9.6640625" style="58" customWidth="1"/>
    <col min="12552" max="12552" width="8.33203125" style="58" customWidth="1"/>
    <col min="12553" max="12800" width="8.83203125" style="58"/>
    <col min="12801" max="12801" width="4.5" style="58" customWidth="1"/>
    <col min="12802" max="12802" width="10" style="58" customWidth="1"/>
    <col min="12803" max="12803" width="8.33203125" style="58" customWidth="1"/>
    <col min="12804" max="12804" width="9.6640625" style="58" customWidth="1"/>
    <col min="12805" max="12806" width="8.33203125" style="58" customWidth="1"/>
    <col min="12807" max="12807" width="9.6640625" style="58" customWidth="1"/>
    <col min="12808" max="12808" width="8.33203125" style="58" customWidth="1"/>
    <col min="12809" max="13056" width="8.83203125" style="58"/>
    <col min="13057" max="13057" width="4.5" style="58" customWidth="1"/>
    <col min="13058" max="13058" width="10" style="58" customWidth="1"/>
    <col min="13059" max="13059" width="8.33203125" style="58" customWidth="1"/>
    <col min="13060" max="13060" width="9.6640625" style="58" customWidth="1"/>
    <col min="13061" max="13062" width="8.33203125" style="58" customWidth="1"/>
    <col min="13063" max="13063" width="9.6640625" style="58" customWidth="1"/>
    <col min="13064" max="13064" width="8.33203125" style="58" customWidth="1"/>
    <col min="13065" max="13312" width="8.83203125" style="58"/>
    <col min="13313" max="13313" width="4.5" style="58" customWidth="1"/>
    <col min="13314" max="13314" width="10" style="58" customWidth="1"/>
    <col min="13315" max="13315" width="8.33203125" style="58" customWidth="1"/>
    <col min="13316" max="13316" width="9.6640625" style="58" customWidth="1"/>
    <col min="13317" max="13318" width="8.33203125" style="58" customWidth="1"/>
    <col min="13319" max="13319" width="9.6640625" style="58" customWidth="1"/>
    <col min="13320" max="13320" width="8.33203125" style="58" customWidth="1"/>
    <col min="13321" max="13568" width="8.83203125" style="58"/>
    <col min="13569" max="13569" width="4.5" style="58" customWidth="1"/>
    <col min="13570" max="13570" width="10" style="58" customWidth="1"/>
    <col min="13571" max="13571" width="8.33203125" style="58" customWidth="1"/>
    <col min="13572" max="13572" width="9.6640625" style="58" customWidth="1"/>
    <col min="13573" max="13574" width="8.33203125" style="58" customWidth="1"/>
    <col min="13575" max="13575" width="9.6640625" style="58" customWidth="1"/>
    <col min="13576" max="13576" width="8.33203125" style="58" customWidth="1"/>
    <col min="13577" max="13824" width="8.83203125" style="58"/>
    <col min="13825" max="13825" width="4.5" style="58" customWidth="1"/>
    <col min="13826" max="13826" width="10" style="58" customWidth="1"/>
    <col min="13827" max="13827" width="8.33203125" style="58" customWidth="1"/>
    <col min="13828" max="13828" width="9.6640625" style="58" customWidth="1"/>
    <col min="13829" max="13830" width="8.33203125" style="58" customWidth="1"/>
    <col min="13831" max="13831" width="9.6640625" style="58" customWidth="1"/>
    <col min="13832" max="13832" width="8.33203125" style="58" customWidth="1"/>
    <col min="13833" max="14080" width="8.83203125" style="58"/>
    <col min="14081" max="14081" width="4.5" style="58" customWidth="1"/>
    <col min="14082" max="14082" width="10" style="58" customWidth="1"/>
    <col min="14083" max="14083" width="8.33203125" style="58" customWidth="1"/>
    <col min="14084" max="14084" width="9.6640625" style="58" customWidth="1"/>
    <col min="14085" max="14086" width="8.33203125" style="58" customWidth="1"/>
    <col min="14087" max="14087" width="9.6640625" style="58" customWidth="1"/>
    <col min="14088" max="14088" width="8.33203125" style="58" customWidth="1"/>
    <col min="14089" max="14336" width="8.83203125" style="58"/>
    <col min="14337" max="14337" width="4.5" style="58" customWidth="1"/>
    <col min="14338" max="14338" width="10" style="58" customWidth="1"/>
    <col min="14339" max="14339" width="8.33203125" style="58" customWidth="1"/>
    <col min="14340" max="14340" width="9.6640625" style="58" customWidth="1"/>
    <col min="14341" max="14342" width="8.33203125" style="58" customWidth="1"/>
    <col min="14343" max="14343" width="9.6640625" style="58" customWidth="1"/>
    <col min="14344" max="14344" width="8.33203125" style="58" customWidth="1"/>
    <col min="14345" max="14592" width="8.83203125" style="58"/>
    <col min="14593" max="14593" width="4.5" style="58" customWidth="1"/>
    <col min="14594" max="14594" width="10" style="58" customWidth="1"/>
    <col min="14595" max="14595" width="8.33203125" style="58" customWidth="1"/>
    <col min="14596" max="14596" width="9.6640625" style="58" customWidth="1"/>
    <col min="14597" max="14598" width="8.33203125" style="58" customWidth="1"/>
    <col min="14599" max="14599" width="9.6640625" style="58" customWidth="1"/>
    <col min="14600" max="14600" width="8.33203125" style="58" customWidth="1"/>
    <col min="14601" max="14848" width="8.83203125" style="58"/>
    <col min="14849" max="14849" width="4.5" style="58" customWidth="1"/>
    <col min="14850" max="14850" width="10" style="58" customWidth="1"/>
    <col min="14851" max="14851" width="8.33203125" style="58" customWidth="1"/>
    <col min="14852" max="14852" width="9.6640625" style="58" customWidth="1"/>
    <col min="14853" max="14854" width="8.33203125" style="58" customWidth="1"/>
    <col min="14855" max="14855" width="9.6640625" style="58" customWidth="1"/>
    <col min="14856" max="14856" width="8.33203125" style="58" customWidth="1"/>
    <col min="14857" max="15104" width="8.83203125" style="58"/>
    <col min="15105" max="15105" width="4.5" style="58" customWidth="1"/>
    <col min="15106" max="15106" width="10" style="58" customWidth="1"/>
    <col min="15107" max="15107" width="8.33203125" style="58" customWidth="1"/>
    <col min="15108" max="15108" width="9.6640625" style="58" customWidth="1"/>
    <col min="15109" max="15110" width="8.33203125" style="58" customWidth="1"/>
    <col min="15111" max="15111" width="9.6640625" style="58" customWidth="1"/>
    <col min="15112" max="15112" width="8.33203125" style="58" customWidth="1"/>
    <col min="15113" max="15360" width="8.83203125" style="58"/>
    <col min="15361" max="15361" width="4.5" style="58" customWidth="1"/>
    <col min="15362" max="15362" width="10" style="58" customWidth="1"/>
    <col min="15363" max="15363" width="8.33203125" style="58" customWidth="1"/>
    <col min="15364" max="15364" width="9.6640625" style="58" customWidth="1"/>
    <col min="15365" max="15366" width="8.33203125" style="58" customWidth="1"/>
    <col min="15367" max="15367" width="9.6640625" style="58" customWidth="1"/>
    <col min="15368" max="15368" width="8.33203125" style="58" customWidth="1"/>
    <col min="15369" max="15616" width="8.83203125" style="58"/>
    <col min="15617" max="15617" width="4.5" style="58" customWidth="1"/>
    <col min="15618" max="15618" width="10" style="58" customWidth="1"/>
    <col min="15619" max="15619" width="8.33203125" style="58" customWidth="1"/>
    <col min="15620" max="15620" width="9.6640625" style="58" customWidth="1"/>
    <col min="15621" max="15622" width="8.33203125" style="58" customWidth="1"/>
    <col min="15623" max="15623" width="9.6640625" style="58" customWidth="1"/>
    <col min="15624" max="15624" width="8.33203125" style="58" customWidth="1"/>
    <col min="15625" max="15872" width="8.83203125" style="58"/>
    <col min="15873" max="15873" width="4.5" style="58" customWidth="1"/>
    <col min="15874" max="15874" width="10" style="58" customWidth="1"/>
    <col min="15875" max="15875" width="8.33203125" style="58" customWidth="1"/>
    <col min="15876" max="15876" width="9.6640625" style="58" customWidth="1"/>
    <col min="15877" max="15878" width="8.33203125" style="58" customWidth="1"/>
    <col min="15879" max="15879" width="9.6640625" style="58" customWidth="1"/>
    <col min="15880" max="15880" width="8.33203125" style="58" customWidth="1"/>
    <col min="15881" max="16128" width="8.83203125" style="58"/>
    <col min="16129" max="16129" width="4.5" style="58" customWidth="1"/>
    <col min="16130" max="16130" width="10" style="58" customWidth="1"/>
    <col min="16131" max="16131" width="8.33203125" style="58" customWidth="1"/>
    <col min="16132" max="16132" width="9.6640625" style="58" customWidth="1"/>
    <col min="16133" max="16134" width="8.33203125" style="58" customWidth="1"/>
    <col min="16135" max="16135" width="9.6640625" style="58" customWidth="1"/>
    <col min="16136" max="16136" width="8.33203125" style="58" customWidth="1"/>
    <col min="16137" max="16384" width="8.83203125" style="58"/>
  </cols>
  <sheetData>
    <row r="1" spans="1:8" ht="13">
      <c r="A1" s="56" t="s">
        <v>134</v>
      </c>
    </row>
    <row r="2" spans="1:8" ht="14.25" customHeight="1" thickBot="1">
      <c r="A2" s="59"/>
      <c r="C2" s="789"/>
      <c r="D2" s="789"/>
      <c r="E2" s="789"/>
      <c r="F2" s="789"/>
      <c r="G2" s="789"/>
      <c r="H2" s="789"/>
    </row>
    <row r="3" spans="1:8" ht="34.5" customHeight="1">
      <c r="A3" s="60"/>
      <c r="B3" s="61"/>
      <c r="C3" s="790" t="s">
        <v>135</v>
      </c>
      <c r="D3" s="791"/>
      <c r="E3" s="792"/>
      <c r="F3" s="790" t="s">
        <v>136</v>
      </c>
      <c r="G3" s="791"/>
      <c r="H3" s="792"/>
    </row>
    <row r="4" spans="1:8" ht="18" customHeight="1">
      <c r="A4" s="313" t="s">
        <v>6</v>
      </c>
      <c r="B4" s="314"/>
      <c r="C4" s="315" t="s">
        <v>107</v>
      </c>
      <c r="D4" s="316" t="s">
        <v>108</v>
      </c>
      <c r="E4" s="317" t="s">
        <v>15</v>
      </c>
      <c r="F4" s="315" t="s">
        <v>109</v>
      </c>
      <c r="G4" s="318" t="s">
        <v>108</v>
      </c>
      <c r="H4" s="317" t="s">
        <v>15</v>
      </c>
    </row>
    <row r="5" spans="1:8" s="62" customFormat="1">
      <c r="A5" s="319"/>
      <c r="B5" s="320"/>
      <c r="C5" s="321">
        <v>4</v>
      </c>
      <c r="D5" s="322">
        <v>5</v>
      </c>
      <c r="E5" s="323">
        <v>6</v>
      </c>
      <c r="F5" s="321">
        <v>7</v>
      </c>
      <c r="G5" s="324">
        <v>8</v>
      </c>
      <c r="H5" s="323">
        <v>9</v>
      </c>
    </row>
    <row r="6" spans="1:8" ht="15" customHeight="1">
      <c r="A6" s="63">
        <v>11</v>
      </c>
      <c r="B6" s="64" t="s">
        <v>78</v>
      </c>
      <c r="C6" s="65">
        <v>33155</v>
      </c>
      <c r="D6" s="26">
        <v>16494</v>
      </c>
      <c r="E6" s="66">
        <f t="shared" ref="E6:E27" si="0">SUM(C6:D6)</f>
        <v>49649</v>
      </c>
      <c r="F6" s="67"/>
      <c r="G6" s="68"/>
      <c r="H6" s="66">
        <f t="shared" ref="H6:H27" si="1">SUM(F6:G6)</f>
        <v>0</v>
      </c>
    </row>
    <row r="7" spans="1:8" ht="15" customHeight="1">
      <c r="A7" s="69">
        <v>21</v>
      </c>
      <c r="B7" s="70" t="s">
        <v>9</v>
      </c>
      <c r="C7" s="71">
        <v>5120</v>
      </c>
      <c r="D7" s="31">
        <v>2222</v>
      </c>
      <c r="E7" s="72">
        <f t="shared" si="0"/>
        <v>7342</v>
      </c>
      <c r="F7" s="67"/>
      <c r="G7" s="68"/>
      <c r="H7" s="72">
        <f t="shared" si="1"/>
        <v>0</v>
      </c>
    </row>
    <row r="8" spans="1:8" ht="15" customHeight="1">
      <c r="A8" s="69">
        <v>22</v>
      </c>
      <c r="B8" s="70" t="s">
        <v>1</v>
      </c>
      <c r="C8" s="71">
        <v>1807</v>
      </c>
      <c r="D8" s="31">
        <v>750</v>
      </c>
      <c r="E8" s="72">
        <f t="shared" si="0"/>
        <v>2557</v>
      </c>
      <c r="F8" s="73"/>
      <c r="G8" s="74"/>
      <c r="H8" s="72">
        <f t="shared" si="1"/>
        <v>0</v>
      </c>
    </row>
    <row r="9" spans="1:8" ht="15" customHeight="1">
      <c r="A9" s="69">
        <v>23</v>
      </c>
      <c r="B9" s="70" t="s">
        <v>79</v>
      </c>
      <c r="C9" s="71">
        <v>4765</v>
      </c>
      <c r="D9" s="31">
        <v>1059</v>
      </c>
      <c r="E9" s="72">
        <f t="shared" si="0"/>
        <v>5824</v>
      </c>
      <c r="F9" s="73"/>
      <c r="G9" s="74"/>
      <c r="H9" s="72">
        <f t="shared" si="1"/>
        <v>0</v>
      </c>
    </row>
    <row r="10" spans="1:8" ht="15" customHeight="1">
      <c r="A10" s="69">
        <v>31</v>
      </c>
      <c r="B10" s="70" t="s">
        <v>10</v>
      </c>
      <c r="C10" s="71">
        <v>89999</v>
      </c>
      <c r="D10" s="31">
        <v>11633</v>
      </c>
      <c r="E10" s="72">
        <f t="shared" si="0"/>
        <v>101632</v>
      </c>
      <c r="F10" s="73"/>
      <c r="G10" s="74"/>
      <c r="H10" s="72">
        <f t="shared" si="1"/>
        <v>0</v>
      </c>
    </row>
    <row r="11" spans="1:8" ht="15" customHeight="1">
      <c r="A11" s="69">
        <v>33</v>
      </c>
      <c r="B11" s="70" t="s">
        <v>80</v>
      </c>
      <c r="C11" s="71">
        <v>9244</v>
      </c>
      <c r="D11" s="31">
        <v>175</v>
      </c>
      <c r="E11" s="72">
        <f t="shared" si="0"/>
        <v>9419</v>
      </c>
      <c r="F11" s="73"/>
      <c r="G11" s="74"/>
      <c r="H11" s="72">
        <f t="shared" si="1"/>
        <v>0</v>
      </c>
    </row>
    <row r="12" spans="1:8" ht="15" customHeight="1">
      <c r="A12" s="69">
        <v>41</v>
      </c>
      <c r="B12" s="70" t="s">
        <v>7</v>
      </c>
      <c r="C12" s="71">
        <v>4406</v>
      </c>
      <c r="D12" s="31">
        <v>1176</v>
      </c>
      <c r="E12" s="72">
        <f t="shared" si="0"/>
        <v>5582</v>
      </c>
      <c r="F12" s="73"/>
      <c r="G12" s="74"/>
      <c r="H12" s="72">
        <f t="shared" si="1"/>
        <v>0</v>
      </c>
    </row>
    <row r="13" spans="1:8" ht="15" customHeight="1">
      <c r="A13" s="69">
        <v>51</v>
      </c>
      <c r="B13" s="70" t="s">
        <v>0</v>
      </c>
      <c r="C13" s="71">
        <v>3294</v>
      </c>
      <c r="D13" s="31">
        <v>2402</v>
      </c>
      <c r="E13" s="72">
        <f t="shared" si="0"/>
        <v>5696</v>
      </c>
      <c r="F13" s="73"/>
      <c r="G13" s="74"/>
      <c r="H13" s="72">
        <f t="shared" si="1"/>
        <v>0</v>
      </c>
    </row>
    <row r="14" spans="1:8" ht="15" customHeight="1">
      <c r="A14" s="75">
        <v>56</v>
      </c>
      <c r="B14" s="76" t="s">
        <v>2</v>
      </c>
      <c r="C14" s="77">
        <v>6512</v>
      </c>
      <c r="D14" s="78">
        <v>785</v>
      </c>
      <c r="E14" s="79">
        <f t="shared" si="0"/>
        <v>7297</v>
      </c>
      <c r="F14" s="80"/>
      <c r="G14" s="81"/>
      <c r="H14" s="79">
        <f t="shared" si="1"/>
        <v>0</v>
      </c>
    </row>
    <row r="15" spans="1:8" ht="15" customHeight="1">
      <c r="A15" s="63">
        <v>71</v>
      </c>
      <c r="B15" s="64" t="s">
        <v>97</v>
      </c>
      <c r="C15" s="82">
        <v>114155</v>
      </c>
      <c r="D15" s="34">
        <v>2516</v>
      </c>
      <c r="E15" s="66">
        <f t="shared" si="0"/>
        <v>116671</v>
      </c>
      <c r="F15" s="83"/>
      <c r="G15" s="84"/>
      <c r="H15" s="66"/>
    </row>
    <row r="16" spans="1:8" ht="15" customHeight="1">
      <c r="A16" s="69">
        <v>79</v>
      </c>
      <c r="B16" s="70" t="s">
        <v>98</v>
      </c>
      <c r="C16" s="82">
        <v>3933</v>
      </c>
      <c r="D16" s="34">
        <v>0</v>
      </c>
      <c r="E16" s="72">
        <f t="shared" si="0"/>
        <v>3933</v>
      </c>
      <c r="F16" s="67"/>
      <c r="G16" s="68"/>
      <c r="H16" s="72"/>
    </row>
    <row r="17" spans="1:8" ht="15" customHeight="1">
      <c r="A17" s="85">
        <v>81</v>
      </c>
      <c r="B17" s="86" t="s">
        <v>8</v>
      </c>
      <c r="C17" s="82">
        <v>4160</v>
      </c>
      <c r="D17" s="34">
        <v>8500</v>
      </c>
      <c r="E17" s="87">
        <f t="shared" si="0"/>
        <v>12660</v>
      </c>
      <c r="F17" s="73"/>
      <c r="G17" s="74">
        <v>0</v>
      </c>
      <c r="H17" s="87">
        <f t="shared" si="1"/>
        <v>0</v>
      </c>
    </row>
    <row r="18" spans="1:8" ht="15" customHeight="1">
      <c r="A18" s="69">
        <v>82</v>
      </c>
      <c r="B18" s="70" t="s">
        <v>3</v>
      </c>
      <c r="C18" s="71">
        <v>113036</v>
      </c>
      <c r="D18" s="31">
        <v>332</v>
      </c>
      <c r="E18" s="72">
        <f t="shared" si="0"/>
        <v>113368</v>
      </c>
      <c r="F18" s="73"/>
      <c r="G18" s="88">
        <v>0</v>
      </c>
      <c r="H18" s="72">
        <f t="shared" si="1"/>
        <v>0</v>
      </c>
    </row>
    <row r="19" spans="1:8" ht="15" customHeight="1">
      <c r="A19" s="69">
        <v>83</v>
      </c>
      <c r="B19" s="70" t="s">
        <v>70</v>
      </c>
      <c r="C19" s="71">
        <v>2644</v>
      </c>
      <c r="D19" s="31">
        <v>704</v>
      </c>
      <c r="E19" s="72">
        <f t="shared" si="0"/>
        <v>3348</v>
      </c>
      <c r="F19" s="73"/>
      <c r="G19" s="88">
        <f>D19</f>
        <v>704</v>
      </c>
      <c r="H19" s="72">
        <f t="shared" si="1"/>
        <v>704</v>
      </c>
    </row>
    <row r="20" spans="1:8" ht="15" customHeight="1">
      <c r="A20" s="69">
        <v>84</v>
      </c>
      <c r="B20" s="70" t="s">
        <v>71</v>
      </c>
      <c r="C20" s="71">
        <v>606</v>
      </c>
      <c r="D20" s="31">
        <v>26</v>
      </c>
      <c r="E20" s="72">
        <f t="shared" si="0"/>
        <v>632</v>
      </c>
      <c r="F20" s="73"/>
      <c r="G20" s="88">
        <f>D20</f>
        <v>26</v>
      </c>
      <c r="H20" s="72">
        <f t="shared" si="1"/>
        <v>26</v>
      </c>
    </row>
    <row r="21" spans="1:8" ht="15" customHeight="1">
      <c r="A21" s="69">
        <v>85</v>
      </c>
      <c r="B21" s="70" t="s">
        <v>72</v>
      </c>
      <c r="C21" s="71">
        <v>160</v>
      </c>
      <c r="D21" s="31">
        <v>195</v>
      </c>
      <c r="E21" s="89">
        <f t="shared" si="0"/>
        <v>355</v>
      </c>
      <c r="F21" s="67"/>
      <c r="G21" s="68">
        <v>0</v>
      </c>
      <c r="H21" s="89">
        <f t="shared" si="1"/>
        <v>0</v>
      </c>
    </row>
    <row r="22" spans="1:8" ht="15" customHeight="1">
      <c r="A22" s="69">
        <v>87</v>
      </c>
      <c r="B22" s="70" t="s">
        <v>57</v>
      </c>
      <c r="C22" s="71">
        <v>192</v>
      </c>
      <c r="D22" s="31">
        <v>99</v>
      </c>
      <c r="E22" s="72">
        <f>SUM(C22:D22)</f>
        <v>291</v>
      </c>
      <c r="F22" s="67"/>
      <c r="G22" s="68"/>
      <c r="H22" s="72">
        <f t="shared" si="1"/>
        <v>0</v>
      </c>
    </row>
    <row r="23" spans="1:8" ht="15" customHeight="1">
      <c r="A23" s="69">
        <v>92</v>
      </c>
      <c r="B23" s="70" t="s">
        <v>91</v>
      </c>
      <c r="C23" s="71">
        <v>72662</v>
      </c>
      <c r="D23" s="31">
        <v>3428</v>
      </c>
      <c r="E23" s="72">
        <f t="shared" si="0"/>
        <v>76090</v>
      </c>
      <c r="F23" s="67"/>
      <c r="G23" s="68">
        <f>D23</f>
        <v>3428</v>
      </c>
      <c r="H23" s="72">
        <f t="shared" si="1"/>
        <v>3428</v>
      </c>
    </row>
    <row r="24" spans="1:8" ht="15" customHeight="1">
      <c r="A24" s="69">
        <v>96</v>
      </c>
      <c r="B24" s="70" t="s">
        <v>74</v>
      </c>
      <c r="C24" s="71">
        <v>97</v>
      </c>
      <c r="D24" s="31">
        <v>41</v>
      </c>
      <c r="E24" s="72">
        <f t="shared" si="0"/>
        <v>138</v>
      </c>
      <c r="F24" s="67"/>
      <c r="G24" s="68">
        <f>D24</f>
        <v>41</v>
      </c>
      <c r="H24" s="72">
        <f t="shared" si="1"/>
        <v>41</v>
      </c>
    </row>
    <row r="25" spans="1:8" ht="15" customHeight="1">
      <c r="A25" s="69">
        <v>97</v>
      </c>
      <c r="B25" s="70" t="s">
        <v>75</v>
      </c>
      <c r="C25" s="71">
        <v>0</v>
      </c>
      <c r="D25" s="31">
        <v>0</v>
      </c>
      <c r="E25" s="72">
        <f t="shared" si="0"/>
        <v>0</v>
      </c>
      <c r="F25" s="67"/>
      <c r="G25" s="68">
        <f>D25</f>
        <v>0</v>
      </c>
      <c r="H25" s="72">
        <f t="shared" si="1"/>
        <v>0</v>
      </c>
    </row>
    <row r="26" spans="1:8" ht="15" customHeight="1">
      <c r="A26" s="75">
        <v>99</v>
      </c>
      <c r="B26" s="76" t="s">
        <v>5</v>
      </c>
      <c r="C26" s="90">
        <v>6709</v>
      </c>
      <c r="D26" s="78">
        <v>425</v>
      </c>
      <c r="E26" s="91">
        <f t="shared" si="0"/>
        <v>7134</v>
      </c>
      <c r="F26" s="67"/>
      <c r="G26" s="68">
        <f>D26</f>
        <v>425</v>
      </c>
      <c r="H26" s="91">
        <f t="shared" si="1"/>
        <v>425</v>
      </c>
    </row>
    <row r="27" spans="1:8">
      <c r="A27" s="325" t="s">
        <v>15</v>
      </c>
      <c r="B27" s="326"/>
      <c r="C27" s="327">
        <f>SUM(C6:C26)</f>
        <v>476656</v>
      </c>
      <c r="D27" s="328">
        <f>SUM(D6:D26)</f>
        <v>52962</v>
      </c>
      <c r="E27" s="329">
        <f t="shared" si="0"/>
        <v>529618</v>
      </c>
      <c r="F27" s="327">
        <f>SUM(F6:F26)</f>
        <v>0</v>
      </c>
      <c r="G27" s="330">
        <f>SUM(G6:G26)</f>
        <v>4624</v>
      </c>
      <c r="H27" s="329">
        <f t="shared" si="1"/>
        <v>4624</v>
      </c>
    </row>
    <row r="28" spans="1:8">
      <c r="A28" s="92" t="s">
        <v>110</v>
      </c>
      <c r="B28" s="93"/>
      <c r="C28" s="94">
        <f t="shared" ref="C28:H28" si="2">SUM(C6:C14)</f>
        <v>158302</v>
      </c>
      <c r="D28" s="95">
        <f t="shared" si="2"/>
        <v>36696</v>
      </c>
      <c r="E28" s="96">
        <f t="shared" si="2"/>
        <v>194998</v>
      </c>
      <c r="F28" s="94">
        <f t="shared" si="2"/>
        <v>0</v>
      </c>
      <c r="G28" s="97">
        <f t="shared" si="2"/>
        <v>0</v>
      </c>
      <c r="H28" s="96">
        <f t="shared" si="2"/>
        <v>0</v>
      </c>
    </row>
    <row r="29" spans="1:8" ht="11" thickBot="1">
      <c r="A29" s="331" t="s">
        <v>105</v>
      </c>
      <c r="B29" s="332"/>
      <c r="C29" s="333">
        <f>SUM(C15:C26)</f>
        <v>318354</v>
      </c>
      <c r="D29" s="334">
        <f>SUM(D15:D26)</f>
        <v>16266</v>
      </c>
      <c r="E29" s="335">
        <f>SUM(E15:E26)</f>
        <v>334620</v>
      </c>
      <c r="F29" s="333">
        <f>SUM(F17:F26)</f>
        <v>0</v>
      </c>
      <c r="G29" s="336">
        <f>SUM(G17:G26)</f>
        <v>4624</v>
      </c>
      <c r="H29" s="335">
        <f>SUM(H17:H26)</f>
        <v>4624</v>
      </c>
    </row>
    <row r="30" spans="1:8" ht="11.25" hidden="1" customHeight="1">
      <c r="C30" s="99">
        <f t="shared" ref="C30:C35" si="3">C27/E27*100</f>
        <v>89.999962236933044</v>
      </c>
      <c r="D30" s="99">
        <f t="shared" ref="D30:D35" si="4">D27/E27*100</f>
        <v>10.000037763066965</v>
      </c>
      <c r="E30" s="99">
        <f t="shared" ref="E30:E35" si="5">C30+D30</f>
        <v>100.00000000000001</v>
      </c>
      <c r="F30" s="99">
        <f>F27/H27*100</f>
        <v>0</v>
      </c>
      <c r="G30" s="99">
        <f>G27/H27*100</f>
        <v>100</v>
      </c>
      <c r="H30" s="99">
        <f>F30+G30</f>
        <v>100</v>
      </c>
    </row>
    <row r="31" spans="1:8" ht="11.25" hidden="1" customHeight="1">
      <c r="C31" s="99">
        <f t="shared" si="3"/>
        <v>81.18134544969692</v>
      </c>
      <c r="D31" s="99">
        <f t="shared" si="4"/>
        <v>18.81865455030308</v>
      </c>
      <c r="E31" s="99">
        <f t="shared" si="5"/>
        <v>100</v>
      </c>
      <c r="F31" s="99" t="e">
        <f>F28/H28*100</f>
        <v>#DIV/0!</v>
      </c>
      <c r="G31" s="99" t="e">
        <f>G28/H28*100</f>
        <v>#DIV/0!</v>
      </c>
      <c r="H31" s="99" t="e">
        <f>F31+G31</f>
        <v>#DIV/0!</v>
      </c>
    </row>
    <row r="32" spans="1:8" ht="11.25" hidden="1" customHeight="1">
      <c r="C32" s="99">
        <f t="shared" si="3"/>
        <v>95.138963600502052</v>
      </c>
      <c r="D32" s="99">
        <f t="shared" si="4"/>
        <v>4.8610363994979382</v>
      </c>
      <c r="E32" s="99">
        <f t="shared" si="5"/>
        <v>99.999999999999986</v>
      </c>
      <c r="F32" s="99">
        <f>F29/H29*100</f>
        <v>0</v>
      </c>
      <c r="G32" s="99">
        <f>G29/H29*100</f>
        <v>100</v>
      </c>
      <c r="H32" s="99">
        <f>F32+G32</f>
        <v>100</v>
      </c>
    </row>
    <row r="33" spans="1:8">
      <c r="C33" s="99">
        <f t="shared" si="3"/>
        <v>89.99996223693303</v>
      </c>
      <c r="D33" s="99">
        <f t="shared" si="4"/>
        <v>10.000037763066963</v>
      </c>
      <c r="E33" s="99">
        <f t="shared" si="5"/>
        <v>100</v>
      </c>
      <c r="F33" s="99"/>
      <c r="G33" s="99"/>
      <c r="H33" s="99"/>
    </row>
    <row r="34" spans="1:8">
      <c r="A34" s="100"/>
      <c r="B34" s="101"/>
      <c r="C34" s="99">
        <f t="shared" si="3"/>
        <v>81.18134544969692</v>
      </c>
      <c r="D34" s="99">
        <f t="shared" si="4"/>
        <v>18.81865455030308</v>
      </c>
      <c r="E34" s="99">
        <f t="shared" si="5"/>
        <v>100</v>
      </c>
      <c r="F34" s="99"/>
      <c r="G34" s="99"/>
      <c r="H34" s="99"/>
    </row>
    <row r="35" spans="1:8">
      <c r="C35" s="99">
        <f t="shared" si="3"/>
        <v>95.138963600502066</v>
      </c>
      <c r="D35" s="99">
        <f t="shared" si="4"/>
        <v>4.8610363994979391</v>
      </c>
      <c r="E35" s="99">
        <f t="shared" si="5"/>
        <v>100</v>
      </c>
      <c r="F35" s="99"/>
      <c r="G35" s="99"/>
      <c r="H35" s="99"/>
    </row>
    <row r="36" spans="1:8" s="62" customFormat="1" ht="11">
      <c r="A36" s="102" t="s">
        <v>111</v>
      </c>
      <c r="B36" s="103"/>
    </row>
    <row r="37" spans="1:8" s="62" customFormat="1">
      <c r="A37" s="104"/>
      <c r="B37" s="103"/>
    </row>
    <row r="39" spans="1:8">
      <c r="A39" s="105" t="s">
        <v>137</v>
      </c>
      <c r="B39" s="106"/>
    </row>
    <row r="40" spans="1:8">
      <c r="A40" s="105" t="s">
        <v>106</v>
      </c>
      <c r="B40" s="106"/>
    </row>
    <row r="41" spans="1:8">
      <c r="A41" s="59"/>
    </row>
  </sheetData>
  <mergeCells count="4">
    <mergeCell ref="C2:E2"/>
    <mergeCell ref="F2:H2"/>
    <mergeCell ref="C3:E3"/>
    <mergeCell ref="F3:H3"/>
  </mergeCells>
  <pageMargins left="0.76" right="0.32" top="0.64" bottom="0.56999999999999995" header="0.4921259845" footer="0.4921259845"/>
  <pageSetup paperSize="9" orientation="portrait"/>
  <headerFooter alignWithMargins="0">
    <oddHeader>&amp;R&amp;8Příloha 5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V116"/>
  <sheetViews>
    <sheetView view="pageBreakPreview" zoomScale="80" zoomScaleNormal="65" zoomScaleSheetLayoutView="80" zoomScalePageLayoutView="65" workbookViewId="0">
      <pane ySplit="5" topLeftCell="A24" activePane="bottomLeft" state="frozen"/>
      <selection activeCell="M18" sqref="M18"/>
      <selection pane="bottomLeft" activeCell="L109" sqref="L109"/>
    </sheetView>
  </sheetViews>
  <sheetFormatPr baseColWidth="10" defaultColWidth="8.83203125" defaultRowHeight="13" outlineLevelRow="1" outlineLevelCol="2" x14ac:dyDescent="0"/>
  <cols>
    <col min="1" max="1" width="2.83203125" style="352" customWidth="1"/>
    <col min="2" max="2" width="7.5" style="510" customWidth="1"/>
    <col min="3" max="3" width="9.83203125" style="511" customWidth="1"/>
    <col min="4" max="4" width="43.33203125" style="512" customWidth="1"/>
    <col min="5" max="5" width="14.6640625" style="360" customWidth="1" outlineLevel="1"/>
    <col min="6" max="6" width="13.5" style="513" customWidth="1" outlineLevel="1"/>
    <col min="7" max="7" width="2.6640625" style="513" customWidth="1" outlineLevel="1"/>
    <col min="8" max="8" width="12.83203125" style="513" customWidth="1" outlineLevel="1"/>
    <col min="9" max="9" width="11.6640625" style="513" customWidth="1" outlineLevel="1"/>
    <col min="10" max="10" width="12.33203125" style="513" customWidth="1" outlineLevel="1"/>
    <col min="11" max="12" width="10.5" style="513" customWidth="1" outlineLevel="1"/>
    <col min="13" max="13" width="9.5" style="513" customWidth="1" outlineLevel="2"/>
    <col min="14" max="14" width="11.6640625" style="513" customWidth="1" outlineLevel="1"/>
    <col min="15" max="15" width="11" style="513" customWidth="1" outlineLevel="1"/>
    <col min="16" max="16" width="10" style="513" customWidth="1" outlineLevel="1"/>
    <col min="17" max="17" width="9.5" style="513" customWidth="1" outlineLevel="1"/>
    <col min="18" max="18" width="9.83203125" style="513" customWidth="1" outlineLevel="1"/>
    <col min="19" max="19" width="11.5" style="513" customWidth="1" outlineLevel="1"/>
    <col min="20" max="20" width="4.83203125" style="514" customWidth="1" outlineLevel="1"/>
    <col min="21" max="21" width="22.1640625" style="352" hidden="1" customWidth="1"/>
    <col min="22" max="22" width="7" style="360" customWidth="1"/>
    <col min="23" max="16384" width="8.83203125" style="360"/>
  </cols>
  <sheetData>
    <row r="1" spans="1:21" s="341" customFormat="1" ht="18" outlineLevel="1">
      <c r="A1" s="337"/>
      <c r="B1" s="338" t="s">
        <v>138</v>
      </c>
      <c r="C1" s="339"/>
      <c r="D1" s="340"/>
      <c r="F1" s="342"/>
      <c r="G1" s="342"/>
      <c r="H1" s="343"/>
      <c r="I1" s="338"/>
      <c r="J1" s="344"/>
      <c r="K1" s="342"/>
      <c r="L1" s="342"/>
      <c r="M1" s="342"/>
      <c r="N1" s="342"/>
      <c r="O1" s="342"/>
      <c r="P1" s="342"/>
      <c r="Q1" s="342"/>
      <c r="R1" s="342"/>
      <c r="S1" s="342"/>
      <c r="T1" s="345"/>
      <c r="U1" s="337"/>
    </row>
    <row r="2" spans="1:21" s="349" customFormat="1" ht="16" outlineLevel="1" thickBot="1">
      <c r="A2" s="346"/>
      <c r="B2" s="341"/>
      <c r="C2" s="347"/>
      <c r="D2" s="348"/>
      <c r="F2" s="350"/>
      <c r="G2" s="350"/>
      <c r="H2" s="350"/>
      <c r="I2" s="350"/>
      <c r="J2" s="350" t="s">
        <v>139</v>
      </c>
      <c r="K2" s="350"/>
      <c r="L2" s="350"/>
      <c r="M2" s="350"/>
      <c r="N2" s="350"/>
      <c r="O2" s="350"/>
      <c r="P2" s="350"/>
      <c r="Q2" s="350"/>
      <c r="R2" s="350"/>
      <c r="S2" s="350"/>
      <c r="T2" s="351"/>
      <c r="U2" s="346"/>
    </row>
    <row r="3" spans="1:21" ht="28.5" customHeight="1">
      <c r="B3" s="796" t="s">
        <v>140</v>
      </c>
      <c r="C3" s="353" t="s">
        <v>141</v>
      </c>
      <c r="D3" s="354"/>
      <c r="E3" s="355"/>
      <c r="F3" s="356" t="s">
        <v>142</v>
      </c>
      <c r="G3" s="356"/>
      <c r="H3" s="356" t="s">
        <v>143</v>
      </c>
      <c r="I3" s="357" t="s">
        <v>144</v>
      </c>
      <c r="J3" s="357" t="s">
        <v>144</v>
      </c>
      <c r="K3" s="357" t="s">
        <v>144</v>
      </c>
      <c r="L3" s="357" t="s">
        <v>144</v>
      </c>
      <c r="M3" s="357" t="s">
        <v>144</v>
      </c>
      <c r="N3" s="357" t="s">
        <v>144</v>
      </c>
      <c r="O3" s="357" t="s">
        <v>144</v>
      </c>
      <c r="P3" s="357" t="s">
        <v>144</v>
      </c>
      <c r="Q3" s="357" t="s">
        <v>144</v>
      </c>
      <c r="R3" s="357" t="s">
        <v>144</v>
      </c>
      <c r="S3" s="357" t="s">
        <v>144</v>
      </c>
      <c r="T3" s="358" t="s">
        <v>145</v>
      </c>
      <c r="U3" s="359" t="s">
        <v>146</v>
      </c>
    </row>
    <row r="4" spans="1:21" s="361" customFormat="1" ht="14.25" customHeight="1">
      <c r="B4" s="797"/>
      <c r="C4" s="362"/>
      <c r="D4" s="363"/>
      <c r="E4" s="364"/>
      <c r="F4" s="365"/>
      <c r="G4" s="365"/>
      <c r="H4" s="366" t="s">
        <v>147</v>
      </c>
      <c r="I4" s="367">
        <v>4745</v>
      </c>
      <c r="J4" s="368">
        <v>4746</v>
      </c>
      <c r="K4" s="369">
        <v>4749</v>
      </c>
      <c r="L4" s="370">
        <v>4741</v>
      </c>
      <c r="M4" s="368">
        <v>4741</v>
      </c>
      <c r="N4" s="371">
        <v>1119</v>
      </c>
      <c r="O4" s="371">
        <v>1119</v>
      </c>
      <c r="P4" s="371">
        <v>1119</v>
      </c>
      <c r="Q4" s="371">
        <v>1119</v>
      </c>
      <c r="R4" s="371">
        <v>1119</v>
      </c>
      <c r="S4" s="371">
        <v>1119</v>
      </c>
      <c r="T4" s="372"/>
      <c r="U4" s="373"/>
    </row>
    <row r="5" spans="1:21" s="383" customFormat="1" ht="92.25" customHeight="1" thickBot="1">
      <c r="A5" s="374"/>
      <c r="B5" s="797"/>
      <c r="C5" s="375" t="s">
        <v>148</v>
      </c>
      <c r="D5" s="376" t="s">
        <v>149</v>
      </c>
      <c r="E5" s="377" t="s">
        <v>150</v>
      </c>
      <c r="F5" s="378" t="s">
        <v>151</v>
      </c>
      <c r="G5" s="378" t="s">
        <v>152</v>
      </c>
      <c r="H5" s="378" t="s">
        <v>153</v>
      </c>
      <c r="I5" s="379" t="s">
        <v>154</v>
      </c>
      <c r="J5" s="379" t="s">
        <v>155</v>
      </c>
      <c r="K5" s="379" t="s">
        <v>156</v>
      </c>
      <c r="L5" s="379" t="s">
        <v>157</v>
      </c>
      <c r="M5" s="380" t="s">
        <v>158</v>
      </c>
      <c r="N5" s="379" t="s">
        <v>159</v>
      </c>
      <c r="O5" s="379" t="s">
        <v>160</v>
      </c>
      <c r="P5" s="379" t="s">
        <v>161</v>
      </c>
      <c r="Q5" s="379" t="s">
        <v>162</v>
      </c>
      <c r="R5" s="379" t="s">
        <v>163</v>
      </c>
      <c r="S5" s="379" t="s">
        <v>164</v>
      </c>
      <c r="T5" s="381"/>
      <c r="U5" s="382"/>
    </row>
    <row r="6" spans="1:21" s="384" customFormat="1" ht="13.5" customHeight="1">
      <c r="B6" s="385"/>
      <c r="C6" s="386"/>
      <c r="D6" s="387"/>
      <c r="E6" s="388" t="s">
        <v>165</v>
      </c>
      <c r="F6" s="389"/>
      <c r="G6" s="389"/>
      <c r="H6" s="390">
        <v>1</v>
      </c>
      <c r="I6" s="390">
        <f>H6+1</f>
        <v>2</v>
      </c>
      <c r="J6" s="390">
        <f t="shared" ref="J6:T6" si="0">I6+1</f>
        <v>3</v>
      </c>
      <c r="K6" s="390">
        <f t="shared" si="0"/>
        <v>4</v>
      </c>
      <c r="L6" s="390">
        <f t="shared" si="0"/>
        <v>5</v>
      </c>
      <c r="M6" s="390">
        <f t="shared" si="0"/>
        <v>6</v>
      </c>
      <c r="N6" s="390">
        <f t="shared" si="0"/>
        <v>7</v>
      </c>
      <c r="O6" s="390">
        <f t="shared" si="0"/>
        <v>8</v>
      </c>
      <c r="P6" s="390">
        <f t="shared" si="0"/>
        <v>9</v>
      </c>
      <c r="Q6" s="390">
        <f t="shared" si="0"/>
        <v>10</v>
      </c>
      <c r="R6" s="390">
        <f t="shared" si="0"/>
        <v>11</v>
      </c>
      <c r="S6" s="390">
        <f t="shared" si="0"/>
        <v>12</v>
      </c>
      <c r="T6" s="390">
        <f t="shared" si="0"/>
        <v>13</v>
      </c>
      <c r="U6" s="388"/>
    </row>
    <row r="7" spans="1:21" s="383" customFormat="1" ht="29.25" customHeight="1">
      <c r="A7" s="374"/>
      <c r="B7" s="391"/>
      <c r="C7" s="392"/>
      <c r="D7" s="393"/>
      <c r="E7" s="394"/>
      <c r="F7" s="395"/>
      <c r="G7" s="395"/>
      <c r="H7" s="396" t="s">
        <v>166</v>
      </c>
      <c r="I7" s="397" t="s">
        <v>167</v>
      </c>
      <c r="J7" s="397" t="s">
        <v>168</v>
      </c>
      <c r="K7" s="397" t="s">
        <v>5</v>
      </c>
      <c r="L7" s="397" t="s">
        <v>6</v>
      </c>
      <c r="M7" s="397" t="s">
        <v>168</v>
      </c>
      <c r="N7" s="397" t="s">
        <v>168</v>
      </c>
      <c r="O7" s="397" t="s">
        <v>168</v>
      </c>
      <c r="P7" s="397" t="s">
        <v>6</v>
      </c>
      <c r="Q7" s="397" t="s">
        <v>168</v>
      </c>
      <c r="R7" s="397" t="s">
        <v>6</v>
      </c>
      <c r="S7" s="397" t="s">
        <v>6</v>
      </c>
      <c r="T7" s="398"/>
      <c r="U7" s="399"/>
    </row>
    <row r="8" spans="1:21" s="383" customFormat="1" ht="27" customHeight="1">
      <c r="A8" s="374"/>
      <c r="B8" s="400"/>
      <c r="C8" s="401"/>
      <c r="D8" s="402"/>
      <c r="E8" s="403"/>
      <c r="F8" s="404"/>
      <c r="G8" s="404"/>
      <c r="H8" s="396" t="s">
        <v>169</v>
      </c>
      <c r="I8" s="397" t="s">
        <v>167</v>
      </c>
      <c r="J8" s="397" t="s">
        <v>168</v>
      </c>
      <c r="K8" s="397" t="s">
        <v>168</v>
      </c>
      <c r="L8" s="397" t="s">
        <v>6</v>
      </c>
      <c r="M8" s="397" t="s">
        <v>168</v>
      </c>
      <c r="N8" s="397" t="s">
        <v>168</v>
      </c>
      <c r="O8" s="397" t="s">
        <v>168</v>
      </c>
      <c r="P8" s="397" t="s">
        <v>6</v>
      </c>
      <c r="Q8" s="397" t="s">
        <v>168</v>
      </c>
      <c r="R8" s="397" t="s">
        <v>6</v>
      </c>
      <c r="S8" s="397" t="s">
        <v>6</v>
      </c>
      <c r="T8" s="405"/>
      <c r="U8" s="399"/>
    </row>
    <row r="9" spans="1:21" s="383" customFormat="1" ht="54" customHeight="1">
      <c r="A9" s="374"/>
      <c r="B9" s="400"/>
      <c r="C9" s="401"/>
      <c r="D9" s="402" t="s">
        <v>170</v>
      </c>
      <c r="E9" s="403"/>
      <c r="F9" s="404"/>
      <c r="G9" s="404"/>
      <c r="H9" s="396" t="s">
        <v>171</v>
      </c>
      <c r="I9" s="397" t="s">
        <v>167</v>
      </c>
      <c r="J9" s="397" t="s">
        <v>168</v>
      </c>
      <c r="K9" s="397" t="s">
        <v>168</v>
      </c>
      <c r="L9" s="397" t="s">
        <v>6</v>
      </c>
      <c r="M9" s="397" t="s">
        <v>168</v>
      </c>
      <c r="N9" s="397" t="s">
        <v>168</v>
      </c>
      <c r="O9" s="397" t="s">
        <v>168</v>
      </c>
      <c r="P9" s="397" t="s">
        <v>6</v>
      </c>
      <c r="Q9" s="397" t="s">
        <v>168</v>
      </c>
      <c r="R9" s="397" t="s">
        <v>6</v>
      </c>
      <c r="S9" s="397" t="s">
        <v>6</v>
      </c>
      <c r="T9" s="405"/>
      <c r="U9" s="399"/>
    </row>
    <row r="10" spans="1:21" s="383" customFormat="1" ht="18" customHeight="1">
      <c r="A10" s="374"/>
      <c r="B10" s="400"/>
      <c r="C10" s="401"/>
      <c r="D10" s="402"/>
      <c r="E10" s="403"/>
      <c r="F10" s="404"/>
      <c r="G10" s="404"/>
      <c r="H10" s="396" t="s">
        <v>172</v>
      </c>
      <c r="I10" s="397" t="s">
        <v>173</v>
      </c>
      <c r="J10" s="397" t="s">
        <v>173</v>
      </c>
      <c r="K10" s="397" t="s">
        <v>173</v>
      </c>
      <c r="L10" s="397" t="s">
        <v>173</v>
      </c>
      <c r="M10" s="397" t="s">
        <v>173</v>
      </c>
      <c r="N10" s="397" t="s">
        <v>173</v>
      </c>
      <c r="O10" s="397" t="s">
        <v>173</v>
      </c>
      <c r="P10" s="397" t="s">
        <v>173</v>
      </c>
      <c r="Q10" s="397" t="s">
        <v>173</v>
      </c>
      <c r="R10" s="397" t="s">
        <v>173</v>
      </c>
      <c r="S10" s="397" t="s">
        <v>173</v>
      </c>
      <c r="T10" s="405"/>
      <c r="U10" s="399"/>
    </row>
    <row r="11" spans="1:21" s="383" customFormat="1" ht="28.5" customHeight="1">
      <c r="A11" s="374"/>
      <c r="B11" s="400"/>
      <c r="C11" s="401"/>
      <c r="D11" s="402"/>
      <c r="E11" s="403"/>
      <c r="F11" s="404"/>
      <c r="G11" s="404"/>
      <c r="H11" s="396" t="s">
        <v>174</v>
      </c>
      <c r="I11" s="397" t="s">
        <v>175</v>
      </c>
      <c r="J11" s="397" t="s">
        <v>175</v>
      </c>
      <c r="K11" s="397" t="s">
        <v>175</v>
      </c>
      <c r="L11" s="397" t="s">
        <v>175</v>
      </c>
      <c r="M11" s="397" t="s">
        <v>175</v>
      </c>
      <c r="N11" s="397" t="s">
        <v>175</v>
      </c>
      <c r="O11" s="397" t="s">
        <v>175</v>
      </c>
      <c r="P11" s="397" t="s">
        <v>175</v>
      </c>
      <c r="Q11" s="397" t="s">
        <v>175</v>
      </c>
      <c r="R11" s="397" t="s">
        <v>175</v>
      </c>
      <c r="S11" s="397" t="s">
        <v>175</v>
      </c>
      <c r="T11" s="405"/>
      <c r="U11" s="399"/>
    </row>
    <row r="12" spans="1:21" s="383" customFormat="1" ht="29.25" customHeight="1">
      <c r="A12" s="374"/>
      <c r="B12" s="406"/>
      <c r="C12" s="407"/>
      <c r="D12" s="408"/>
      <c r="E12" s="409"/>
      <c r="F12" s="410"/>
      <c r="G12" s="410"/>
      <c r="H12" s="396" t="s">
        <v>176</v>
      </c>
      <c r="I12" s="397" t="s">
        <v>175</v>
      </c>
      <c r="J12" s="397" t="s">
        <v>175</v>
      </c>
      <c r="K12" s="397" t="s">
        <v>175</v>
      </c>
      <c r="L12" s="397" t="s">
        <v>175</v>
      </c>
      <c r="M12" s="397" t="s">
        <v>175</v>
      </c>
      <c r="N12" s="397" t="s">
        <v>175</v>
      </c>
      <c r="O12" s="397" t="s">
        <v>175</v>
      </c>
      <c r="P12" s="397" t="s">
        <v>175</v>
      </c>
      <c r="Q12" s="397" t="s">
        <v>175</v>
      </c>
      <c r="R12" s="397" t="s">
        <v>175</v>
      </c>
      <c r="S12" s="397" t="s">
        <v>175</v>
      </c>
      <c r="T12" s="411"/>
      <c r="U12" s="399"/>
    </row>
    <row r="13" spans="1:21" s="412" customFormat="1" ht="7.5" customHeight="1" thickBot="1">
      <c r="B13" s="413"/>
      <c r="C13" s="414"/>
      <c r="D13" s="415"/>
      <c r="E13" s="416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</row>
    <row r="14" spans="1:21" s="352" customFormat="1" ht="15" customHeight="1">
      <c r="B14" s="793" t="s">
        <v>7</v>
      </c>
      <c r="C14" s="418"/>
      <c r="D14" s="419" t="s">
        <v>177</v>
      </c>
      <c r="E14" s="420" t="s">
        <v>178</v>
      </c>
      <c r="F14" s="421">
        <v>3800000</v>
      </c>
      <c r="G14" s="421"/>
      <c r="H14" s="421">
        <f>F14</f>
        <v>3800000</v>
      </c>
      <c r="I14" s="421"/>
      <c r="J14" s="421"/>
      <c r="K14" s="421"/>
      <c r="L14" s="421"/>
      <c r="M14" s="421"/>
      <c r="N14" s="422">
        <f>F14</f>
        <v>3800000</v>
      </c>
      <c r="O14" s="422"/>
      <c r="P14" s="422"/>
      <c r="Q14" s="422"/>
      <c r="R14" s="422"/>
      <c r="S14" s="423"/>
    </row>
    <row r="15" spans="1:21" s="352" customFormat="1" ht="15" customHeight="1">
      <c r="B15" s="795"/>
      <c r="C15" s="424"/>
      <c r="D15" s="425" t="s">
        <v>179</v>
      </c>
      <c r="E15" s="426" t="s">
        <v>180</v>
      </c>
      <c r="F15" s="427">
        <v>1900000</v>
      </c>
      <c r="G15" s="427"/>
      <c r="H15" s="427"/>
      <c r="I15" s="427"/>
      <c r="J15" s="427"/>
      <c r="K15" s="427"/>
      <c r="L15" s="427"/>
      <c r="M15" s="427"/>
      <c r="N15" s="428"/>
      <c r="O15" s="428"/>
      <c r="P15" s="428"/>
      <c r="Q15" s="428"/>
      <c r="R15" s="428"/>
      <c r="S15" s="429"/>
    </row>
    <row r="16" spans="1:21" s="352" customFormat="1" ht="15.75" customHeight="1" thickBot="1">
      <c r="B16" s="795"/>
      <c r="C16" s="424"/>
      <c r="D16" s="425" t="s">
        <v>181</v>
      </c>
      <c r="E16" s="426" t="s">
        <v>182</v>
      </c>
      <c r="F16" s="427">
        <v>1400000</v>
      </c>
      <c r="G16" s="427"/>
      <c r="H16" s="427"/>
      <c r="I16" s="427"/>
      <c r="J16" s="427"/>
      <c r="K16" s="430"/>
      <c r="L16" s="427"/>
      <c r="M16" s="427"/>
      <c r="N16" s="428"/>
      <c r="O16" s="428"/>
      <c r="P16" s="428"/>
      <c r="Q16" s="428"/>
      <c r="R16" s="428"/>
      <c r="S16" s="429"/>
    </row>
    <row r="17" spans="1:20" s="431" customFormat="1" ht="15.75" customHeight="1" thickBot="1">
      <c r="B17" s="794"/>
      <c r="C17" s="432"/>
      <c r="D17" s="433"/>
      <c r="E17" s="434"/>
      <c r="F17" s="435">
        <f>SUM(F14:F16)</f>
        <v>7100000</v>
      </c>
      <c r="G17" s="436"/>
      <c r="H17" s="437">
        <f>SUM(H14:H16)</f>
        <v>3800000</v>
      </c>
      <c r="I17" s="437">
        <f t="shared" ref="I17:S17" si="1">SUM(I14:I16)</f>
        <v>0</v>
      </c>
      <c r="J17" s="437">
        <f t="shared" si="1"/>
        <v>0</v>
      </c>
      <c r="K17" s="437">
        <f t="shared" si="1"/>
        <v>0</v>
      </c>
      <c r="L17" s="437">
        <f t="shared" si="1"/>
        <v>0</v>
      </c>
      <c r="M17" s="437">
        <f t="shared" si="1"/>
        <v>0</v>
      </c>
      <c r="N17" s="437">
        <f t="shared" si="1"/>
        <v>3800000</v>
      </c>
      <c r="O17" s="437">
        <f t="shared" si="1"/>
        <v>0</v>
      </c>
      <c r="P17" s="437">
        <f t="shared" si="1"/>
        <v>0</v>
      </c>
      <c r="Q17" s="437">
        <f t="shared" si="1"/>
        <v>0</v>
      </c>
      <c r="R17" s="437">
        <f t="shared" si="1"/>
        <v>0</v>
      </c>
      <c r="S17" s="437">
        <f t="shared" si="1"/>
        <v>0</v>
      </c>
    </row>
    <row r="18" spans="1:20" s="445" customFormat="1" ht="9" customHeight="1" thickBot="1">
      <c r="A18" s="352"/>
      <c r="B18" s="438"/>
      <c r="C18" s="439"/>
      <c r="D18" s="440"/>
      <c r="E18" s="441"/>
      <c r="F18" s="442"/>
      <c r="G18" s="442"/>
      <c r="H18" s="442"/>
      <c r="I18" s="442"/>
      <c r="J18" s="442"/>
      <c r="K18" s="442"/>
      <c r="L18" s="442"/>
      <c r="M18" s="442"/>
      <c r="N18" s="443"/>
      <c r="O18" s="443"/>
      <c r="P18" s="443"/>
      <c r="Q18" s="443"/>
      <c r="R18" s="443"/>
      <c r="S18" s="444"/>
      <c r="T18" s="352"/>
    </row>
    <row r="19" spans="1:20">
      <c r="B19" s="793" t="s">
        <v>8</v>
      </c>
      <c r="C19" s="418"/>
      <c r="D19" s="419" t="s">
        <v>183</v>
      </c>
      <c r="E19" s="446" t="s">
        <v>184</v>
      </c>
      <c r="F19" s="421">
        <v>500000</v>
      </c>
      <c r="G19" s="421"/>
      <c r="H19" s="421"/>
      <c r="I19" s="421"/>
      <c r="J19" s="421"/>
      <c r="K19" s="421"/>
      <c r="L19" s="421"/>
      <c r="M19" s="421"/>
      <c r="N19" s="422"/>
      <c r="O19" s="422"/>
      <c r="P19" s="422"/>
      <c r="Q19" s="422"/>
      <c r="R19" s="422"/>
      <c r="S19" s="423"/>
      <c r="T19" s="352"/>
    </row>
    <row r="20" spans="1:20" ht="15" customHeight="1">
      <c r="B20" s="795"/>
      <c r="C20" s="424"/>
      <c r="D20" s="425" t="s">
        <v>185</v>
      </c>
      <c r="E20" s="426" t="s">
        <v>184</v>
      </c>
      <c r="F20" s="427">
        <v>6000000</v>
      </c>
      <c r="G20" s="427"/>
      <c r="H20" s="427"/>
      <c r="I20" s="427"/>
      <c r="J20" s="427"/>
      <c r="K20" s="427"/>
      <c r="L20" s="427"/>
      <c r="M20" s="427"/>
      <c r="N20" s="428"/>
      <c r="O20" s="428"/>
      <c r="P20" s="428"/>
      <c r="Q20" s="428"/>
      <c r="R20" s="428"/>
      <c r="S20" s="429"/>
      <c r="T20" s="352"/>
    </row>
    <row r="21" spans="1:20" ht="15" customHeight="1">
      <c r="B21" s="795"/>
      <c r="C21" s="424"/>
      <c r="D21" s="425" t="s">
        <v>186</v>
      </c>
      <c r="E21" s="426" t="s">
        <v>184</v>
      </c>
      <c r="F21" s="427">
        <v>1000000</v>
      </c>
      <c r="G21" s="427"/>
      <c r="H21" s="427"/>
      <c r="I21" s="427"/>
      <c r="J21" s="427"/>
      <c r="K21" s="427"/>
      <c r="L21" s="427"/>
      <c r="M21" s="427"/>
      <c r="N21" s="428"/>
      <c r="O21" s="428"/>
      <c r="P21" s="428"/>
      <c r="Q21" s="428"/>
      <c r="R21" s="428"/>
      <c r="S21" s="429"/>
      <c r="T21" s="352"/>
    </row>
    <row r="22" spans="1:20" ht="15" customHeight="1">
      <c r="B22" s="795"/>
      <c r="C22" s="424"/>
      <c r="D22" s="425" t="s">
        <v>187</v>
      </c>
      <c r="E22" s="426" t="s">
        <v>188</v>
      </c>
      <c r="F22" s="427">
        <v>600000</v>
      </c>
      <c r="G22" s="427"/>
      <c r="H22" s="427"/>
      <c r="I22" s="427"/>
      <c r="J22" s="427"/>
      <c r="K22" s="427"/>
      <c r="L22" s="427"/>
      <c r="M22" s="427"/>
      <c r="N22" s="428"/>
      <c r="O22" s="428"/>
      <c r="P22" s="428"/>
      <c r="Q22" s="428"/>
      <c r="R22" s="428"/>
      <c r="S22" s="429"/>
      <c r="T22" s="352"/>
    </row>
    <row r="23" spans="1:20" ht="15" customHeight="1">
      <c r="B23" s="795"/>
      <c r="C23" s="424"/>
      <c r="D23" s="425" t="s">
        <v>189</v>
      </c>
      <c r="E23" s="426" t="s">
        <v>190</v>
      </c>
      <c r="F23" s="427">
        <v>400000</v>
      </c>
      <c r="G23" s="427"/>
      <c r="H23" s="427"/>
      <c r="I23" s="427"/>
      <c r="J23" s="427"/>
      <c r="K23" s="427"/>
      <c r="L23" s="427"/>
      <c r="M23" s="427"/>
      <c r="N23" s="428"/>
      <c r="O23" s="428"/>
      <c r="P23" s="428"/>
      <c r="Q23" s="428"/>
      <c r="R23" s="428"/>
      <c r="S23" s="429"/>
      <c r="T23" s="352"/>
    </row>
    <row r="24" spans="1:20" ht="15" customHeight="1">
      <c r="B24" s="795"/>
      <c r="C24" s="424"/>
      <c r="D24" s="425" t="s">
        <v>191</v>
      </c>
      <c r="E24" s="426" t="s">
        <v>192</v>
      </c>
      <c r="F24" s="427">
        <v>15000000</v>
      </c>
      <c r="G24" s="427"/>
      <c r="H24" s="427"/>
      <c r="I24" s="427"/>
      <c r="J24" s="427"/>
      <c r="K24" s="427"/>
      <c r="L24" s="427"/>
      <c r="M24" s="427"/>
      <c r="N24" s="428"/>
      <c r="O24" s="428"/>
      <c r="P24" s="428"/>
      <c r="Q24" s="428"/>
      <c r="R24" s="428"/>
      <c r="S24" s="429"/>
      <c r="T24" s="352"/>
    </row>
    <row r="25" spans="1:20" ht="15" customHeight="1">
      <c r="B25" s="795"/>
      <c r="C25" s="424"/>
      <c r="D25" s="425" t="s">
        <v>193</v>
      </c>
      <c r="E25" s="426" t="s">
        <v>192</v>
      </c>
      <c r="F25" s="427">
        <v>20000000</v>
      </c>
      <c r="G25" s="427"/>
      <c r="H25" s="427"/>
      <c r="I25" s="427"/>
      <c r="J25" s="427"/>
      <c r="K25" s="427"/>
      <c r="L25" s="427"/>
      <c r="M25" s="427"/>
      <c r="N25" s="428"/>
      <c r="O25" s="428"/>
      <c r="P25" s="428"/>
      <c r="Q25" s="428"/>
      <c r="R25" s="428"/>
      <c r="S25" s="429"/>
      <c r="T25" s="352"/>
    </row>
    <row r="26" spans="1:20" ht="15" customHeight="1">
      <c r="B26" s="795"/>
      <c r="C26" s="424"/>
      <c r="D26" s="425" t="s">
        <v>194</v>
      </c>
      <c r="E26" s="426" t="s">
        <v>195</v>
      </c>
      <c r="F26" s="427">
        <v>100000</v>
      </c>
      <c r="G26" s="427"/>
      <c r="H26" s="427"/>
      <c r="I26" s="427"/>
      <c r="J26" s="427"/>
      <c r="K26" s="427"/>
      <c r="L26" s="427"/>
      <c r="M26" s="427"/>
      <c r="N26" s="428"/>
      <c r="O26" s="428"/>
      <c r="P26" s="428"/>
      <c r="Q26" s="428"/>
      <c r="R26" s="428"/>
      <c r="S26" s="429"/>
      <c r="T26" s="352"/>
    </row>
    <row r="27" spans="1:20" ht="15" customHeight="1">
      <c r="B27" s="795"/>
      <c r="C27" s="424"/>
      <c r="D27" s="425" t="s">
        <v>196</v>
      </c>
      <c r="E27" s="426" t="s">
        <v>197</v>
      </c>
      <c r="F27" s="427">
        <v>2500000</v>
      </c>
      <c r="G27" s="427"/>
      <c r="H27" s="427"/>
      <c r="I27" s="427"/>
      <c r="J27" s="427"/>
      <c r="K27" s="427"/>
      <c r="L27" s="427"/>
      <c r="M27" s="427"/>
      <c r="N27" s="428"/>
      <c r="O27" s="428"/>
      <c r="P27" s="428"/>
      <c r="Q27" s="428"/>
      <c r="R27" s="428"/>
      <c r="S27" s="429"/>
      <c r="T27" s="352"/>
    </row>
    <row r="28" spans="1:20" ht="15" customHeight="1">
      <c r="B28" s="795"/>
      <c r="C28" s="424" t="s">
        <v>198</v>
      </c>
      <c r="D28" s="425" t="s">
        <v>196</v>
      </c>
      <c r="E28" s="426" t="s">
        <v>199</v>
      </c>
      <c r="F28" s="427">
        <v>12000000</v>
      </c>
      <c r="G28" s="427"/>
      <c r="H28" s="427">
        <f>F28</f>
        <v>12000000</v>
      </c>
      <c r="I28" s="427"/>
      <c r="J28" s="427">
        <v>6000000</v>
      </c>
      <c r="K28" s="427"/>
      <c r="L28" s="750">
        <v>6000000</v>
      </c>
      <c r="M28" s="427"/>
      <c r="N28" s="428"/>
      <c r="O28" s="428"/>
      <c r="P28" s="428"/>
      <c r="Q28" s="428"/>
      <c r="R28" s="428"/>
      <c r="S28" s="429"/>
      <c r="T28" s="352"/>
    </row>
    <row r="29" spans="1:20" ht="15" customHeight="1">
      <c r="B29" s="795"/>
      <c r="C29" s="424"/>
      <c r="D29" s="425" t="s">
        <v>200</v>
      </c>
      <c r="E29" s="426" t="s">
        <v>199</v>
      </c>
      <c r="F29" s="427">
        <v>200000</v>
      </c>
      <c r="G29" s="427"/>
      <c r="H29" s="427"/>
      <c r="I29" s="427"/>
      <c r="J29" s="427"/>
      <c r="K29" s="427"/>
      <c r="L29" s="750"/>
      <c r="M29" s="427"/>
      <c r="N29" s="428"/>
      <c r="O29" s="428"/>
      <c r="P29" s="428"/>
      <c r="Q29" s="428"/>
      <c r="R29" s="428"/>
      <c r="S29" s="429"/>
      <c r="T29" s="352"/>
    </row>
    <row r="30" spans="1:20" ht="15" customHeight="1">
      <c r="B30" s="795"/>
      <c r="C30" s="424"/>
      <c r="D30" s="425" t="s">
        <v>201</v>
      </c>
      <c r="E30" s="426" t="s">
        <v>202</v>
      </c>
      <c r="F30" s="427">
        <v>300000</v>
      </c>
      <c r="G30" s="427"/>
      <c r="H30" s="427"/>
      <c r="I30" s="427"/>
      <c r="J30" s="427"/>
      <c r="K30" s="427"/>
      <c r="L30" s="750"/>
      <c r="M30" s="427"/>
      <c r="N30" s="428"/>
      <c r="O30" s="428"/>
      <c r="P30" s="428"/>
      <c r="Q30" s="428"/>
      <c r="R30" s="428"/>
      <c r="S30" s="429"/>
      <c r="T30" s="352"/>
    </row>
    <row r="31" spans="1:20" ht="15" customHeight="1">
      <c r="B31" s="795"/>
      <c r="C31" s="424"/>
      <c r="D31" s="425" t="s">
        <v>203</v>
      </c>
      <c r="E31" s="426" t="s">
        <v>204</v>
      </c>
      <c r="F31" s="427">
        <v>1000000</v>
      </c>
      <c r="G31" s="427"/>
      <c r="H31" s="427"/>
      <c r="I31" s="427"/>
      <c r="J31" s="427"/>
      <c r="K31" s="427"/>
      <c r="L31" s="750"/>
      <c r="M31" s="427"/>
      <c r="N31" s="428"/>
      <c r="O31" s="428"/>
      <c r="P31" s="428"/>
      <c r="Q31" s="428"/>
      <c r="R31" s="428"/>
      <c r="S31" s="429"/>
      <c r="T31" s="352"/>
    </row>
    <row r="32" spans="1:20" ht="15" customHeight="1">
      <c r="B32" s="795"/>
      <c r="C32" s="424"/>
      <c r="D32" s="425" t="s">
        <v>205</v>
      </c>
      <c r="E32" s="426" t="s">
        <v>206</v>
      </c>
      <c r="F32" s="427">
        <v>12000000</v>
      </c>
      <c r="G32" s="427"/>
      <c r="H32" s="427"/>
      <c r="I32" s="427"/>
      <c r="J32" s="427"/>
      <c r="K32" s="427"/>
      <c r="L32" s="750"/>
      <c r="M32" s="427"/>
      <c r="N32" s="428"/>
      <c r="O32" s="428"/>
      <c r="P32" s="428"/>
      <c r="Q32" s="428"/>
      <c r="R32" s="428"/>
      <c r="S32" s="429"/>
      <c r="T32" s="352"/>
    </row>
    <row r="33" spans="1:22" s="352" customFormat="1" ht="15" customHeight="1">
      <c r="B33" s="795"/>
      <c r="C33" s="424" t="s">
        <v>207</v>
      </c>
      <c r="D33" s="425" t="s">
        <v>208</v>
      </c>
      <c r="E33" s="426" t="s">
        <v>209</v>
      </c>
      <c r="F33" s="427">
        <v>3000000</v>
      </c>
      <c r="G33" s="427"/>
      <c r="H33" s="427"/>
      <c r="I33" s="427"/>
      <c r="J33" s="427"/>
      <c r="K33" s="447"/>
      <c r="L33" s="750"/>
      <c r="M33" s="427"/>
      <c r="N33" s="428"/>
      <c r="O33" s="428"/>
      <c r="P33" s="428"/>
      <c r="Q33" s="428"/>
      <c r="R33" s="428"/>
      <c r="S33" s="429"/>
      <c r="V33" s="360"/>
    </row>
    <row r="34" spans="1:22" s="352" customFormat="1" ht="15" customHeight="1">
      <c r="B34" s="795"/>
      <c r="D34" s="425" t="s">
        <v>210</v>
      </c>
      <c r="E34" s="426" t="s">
        <v>209</v>
      </c>
      <c r="F34" s="427">
        <v>1000000</v>
      </c>
      <c r="G34" s="427"/>
      <c r="H34" s="427"/>
      <c r="I34" s="427"/>
      <c r="J34" s="427"/>
      <c r="K34" s="447"/>
      <c r="L34" s="750"/>
      <c r="M34" s="427"/>
      <c r="N34" s="428"/>
      <c r="O34" s="428"/>
      <c r="P34" s="428"/>
      <c r="Q34" s="428"/>
      <c r="R34" s="428"/>
      <c r="S34" s="429"/>
      <c r="V34" s="360"/>
    </row>
    <row r="35" spans="1:22" s="352" customFormat="1" ht="15" customHeight="1">
      <c r="B35" s="795"/>
      <c r="C35" s="424"/>
      <c r="D35" s="425" t="s">
        <v>211</v>
      </c>
      <c r="E35" s="426" t="s">
        <v>209</v>
      </c>
      <c r="F35" s="427">
        <v>400000</v>
      </c>
      <c r="G35" s="427"/>
      <c r="H35" s="427"/>
      <c r="I35" s="427"/>
      <c r="J35" s="427"/>
      <c r="K35" s="447"/>
      <c r="L35" s="750"/>
      <c r="M35" s="427"/>
      <c r="N35" s="428"/>
      <c r="O35" s="428"/>
      <c r="P35" s="428"/>
      <c r="Q35" s="428"/>
      <c r="R35" s="428"/>
      <c r="S35" s="429"/>
      <c r="V35" s="360"/>
    </row>
    <row r="36" spans="1:22" s="352" customFormat="1" ht="15" customHeight="1">
      <c r="B36" s="795"/>
      <c r="C36" s="424"/>
      <c r="D36" s="425" t="s">
        <v>212</v>
      </c>
      <c r="E36" s="426" t="s">
        <v>213</v>
      </c>
      <c r="F36" s="427">
        <v>1000000</v>
      </c>
      <c r="G36" s="427"/>
      <c r="H36" s="427"/>
      <c r="I36" s="427"/>
      <c r="J36" s="427"/>
      <c r="K36" s="447"/>
      <c r="L36" s="750"/>
      <c r="M36" s="427"/>
      <c r="N36" s="428"/>
      <c r="O36" s="428"/>
      <c r="P36" s="428"/>
      <c r="Q36" s="428"/>
      <c r="R36" s="428"/>
      <c r="S36" s="429"/>
      <c r="V36" s="360"/>
    </row>
    <row r="37" spans="1:22" s="352" customFormat="1" ht="15" customHeight="1">
      <c r="B37" s="795"/>
      <c r="C37" s="424"/>
      <c r="D37" s="425" t="s">
        <v>214</v>
      </c>
      <c r="E37" s="426" t="s">
        <v>213</v>
      </c>
      <c r="F37" s="427">
        <v>2000000</v>
      </c>
      <c r="G37" s="427"/>
      <c r="H37" s="427">
        <f>F37</f>
        <v>2000000</v>
      </c>
      <c r="I37" s="427"/>
      <c r="J37" s="427"/>
      <c r="K37" s="447"/>
      <c r="L37" s="750">
        <f>F37</f>
        <v>2000000</v>
      </c>
      <c r="M37" s="427"/>
      <c r="N37" s="428"/>
      <c r="O37" s="428"/>
      <c r="P37" s="428"/>
      <c r="Q37" s="428"/>
      <c r="R37" s="428"/>
      <c r="S37" s="429"/>
      <c r="V37" s="360"/>
    </row>
    <row r="38" spans="1:22" s="352" customFormat="1" ht="15" customHeight="1">
      <c r="B38" s="795"/>
      <c r="C38" s="424"/>
      <c r="D38" s="425" t="s">
        <v>215</v>
      </c>
      <c r="E38" s="426" t="s">
        <v>216</v>
      </c>
      <c r="F38" s="427">
        <v>2100000</v>
      </c>
      <c r="G38" s="427"/>
      <c r="H38" s="427">
        <v>2100000</v>
      </c>
      <c r="I38" s="427"/>
      <c r="J38" s="427">
        <v>2100000</v>
      </c>
      <c r="K38" s="447"/>
      <c r="L38" s="427"/>
      <c r="M38" s="427"/>
      <c r="N38" s="428"/>
      <c r="O38" s="428"/>
      <c r="P38" s="428"/>
      <c r="Q38" s="428"/>
      <c r="R38" s="428"/>
      <c r="S38" s="429"/>
      <c r="V38" s="360"/>
    </row>
    <row r="39" spans="1:22" s="352" customFormat="1" ht="15.75" customHeight="1" thickBot="1">
      <c r="B39" s="795"/>
      <c r="C39" s="448"/>
      <c r="D39" s="425" t="s">
        <v>217</v>
      </c>
      <c r="E39" s="755" t="s">
        <v>218</v>
      </c>
      <c r="F39" s="750">
        <v>5000000</v>
      </c>
      <c r="G39" s="750"/>
      <c r="H39" s="750">
        <f>F39</f>
        <v>5000000</v>
      </c>
      <c r="I39" s="750"/>
      <c r="J39" s="750">
        <v>5000000</v>
      </c>
      <c r="K39" s="447"/>
      <c r="L39" s="427"/>
      <c r="M39" s="427"/>
      <c r="N39" s="428"/>
      <c r="O39" s="428"/>
      <c r="P39" s="428"/>
      <c r="Q39" s="428"/>
      <c r="R39" s="428"/>
      <c r="S39" s="429"/>
      <c r="V39" s="360"/>
    </row>
    <row r="40" spans="1:22" s="431" customFormat="1" ht="15.75" customHeight="1" thickBot="1">
      <c r="B40" s="794"/>
      <c r="C40" s="432"/>
      <c r="D40" s="433"/>
      <c r="E40" s="434"/>
      <c r="F40" s="435">
        <f>SUM(F19:F39)-F24</f>
        <v>71100000</v>
      </c>
      <c r="G40" s="436"/>
      <c r="H40" s="437">
        <f>SUM(H19:H39)</f>
        <v>21100000</v>
      </c>
      <c r="I40" s="437">
        <f t="shared" ref="I40:S40" si="2">SUM(I19:I38)</f>
        <v>0</v>
      </c>
      <c r="J40" s="437">
        <f>SUM(J19:J39)</f>
        <v>13100000</v>
      </c>
      <c r="K40" s="437">
        <f t="shared" si="2"/>
        <v>0</v>
      </c>
      <c r="L40" s="437">
        <f t="shared" si="2"/>
        <v>8000000</v>
      </c>
      <c r="M40" s="437">
        <f t="shared" si="2"/>
        <v>0</v>
      </c>
      <c r="N40" s="437">
        <f t="shared" si="2"/>
        <v>0</v>
      </c>
      <c r="O40" s="437">
        <f t="shared" si="2"/>
        <v>0</v>
      </c>
      <c r="P40" s="437">
        <f t="shared" si="2"/>
        <v>0</v>
      </c>
      <c r="Q40" s="437">
        <f t="shared" si="2"/>
        <v>0</v>
      </c>
      <c r="R40" s="437">
        <f t="shared" si="2"/>
        <v>0</v>
      </c>
      <c r="S40" s="437">
        <f t="shared" si="2"/>
        <v>0</v>
      </c>
    </row>
    <row r="41" spans="1:22" s="445" customFormat="1" ht="9" customHeight="1" thickBot="1">
      <c r="A41" s="352"/>
      <c r="B41" s="438"/>
      <c r="C41" s="439"/>
      <c r="D41" s="440"/>
      <c r="E41" s="441"/>
      <c r="F41" s="442"/>
      <c r="G41" s="442"/>
      <c r="H41" s="442"/>
      <c r="I41" s="442"/>
      <c r="J41" s="442"/>
      <c r="K41" s="442"/>
      <c r="L41" s="442"/>
      <c r="M41" s="442"/>
      <c r="N41" s="443"/>
      <c r="O41" s="443"/>
      <c r="P41" s="443"/>
      <c r="Q41" s="443"/>
      <c r="R41" s="443"/>
      <c r="S41" s="444"/>
      <c r="T41" s="352"/>
    </row>
    <row r="42" spans="1:22" s="352" customFormat="1">
      <c r="B42" s="793" t="s">
        <v>9</v>
      </c>
      <c r="C42" s="418"/>
      <c r="D42" s="419" t="s">
        <v>219</v>
      </c>
      <c r="E42" s="446" t="s">
        <v>220</v>
      </c>
      <c r="F42" s="421">
        <v>365000</v>
      </c>
      <c r="G42" s="421"/>
      <c r="H42" s="421">
        <f>F42</f>
        <v>365000</v>
      </c>
      <c r="I42" s="421"/>
      <c r="J42" s="421"/>
      <c r="K42" s="421"/>
      <c r="L42" s="421"/>
      <c r="M42" s="421"/>
      <c r="N42" s="422">
        <f>H42</f>
        <v>365000</v>
      </c>
      <c r="O42" s="422"/>
      <c r="P42" s="422"/>
      <c r="Q42" s="422"/>
      <c r="R42" s="422"/>
      <c r="S42" s="423"/>
      <c r="V42" s="360"/>
    </row>
    <row r="43" spans="1:22" ht="15" customHeight="1">
      <c r="B43" s="795"/>
      <c r="C43" s="449"/>
      <c r="D43" s="450" t="s">
        <v>221</v>
      </c>
      <c r="E43" s="451" t="s">
        <v>220</v>
      </c>
      <c r="F43" s="447">
        <v>270000</v>
      </c>
      <c r="G43" s="447"/>
      <c r="H43" s="447">
        <f>F43</f>
        <v>270000</v>
      </c>
      <c r="I43" s="447"/>
      <c r="J43" s="447"/>
      <c r="K43" s="447"/>
      <c r="L43" s="447"/>
      <c r="M43" s="447"/>
      <c r="N43" s="452">
        <f>H43</f>
        <v>270000</v>
      </c>
      <c r="O43" s="452"/>
      <c r="P43" s="447"/>
      <c r="Q43" s="447"/>
      <c r="R43" s="447"/>
      <c r="S43" s="453"/>
      <c r="T43" s="352"/>
    </row>
    <row r="44" spans="1:22" ht="23.25" customHeight="1">
      <c r="B44" s="795"/>
      <c r="C44" s="449"/>
      <c r="D44" s="450" t="s">
        <v>222</v>
      </c>
      <c r="E44" s="451" t="s">
        <v>220</v>
      </c>
      <c r="F44" s="447">
        <v>1350000</v>
      </c>
      <c r="G44" s="447"/>
      <c r="H44" s="447">
        <f>F44</f>
        <v>1350000</v>
      </c>
      <c r="I44" s="447"/>
      <c r="J44" s="447"/>
      <c r="K44" s="447"/>
      <c r="L44" s="447"/>
      <c r="M44" s="447"/>
      <c r="N44" s="452">
        <f>H44</f>
        <v>1350000</v>
      </c>
      <c r="O44" s="452"/>
      <c r="P44" s="447"/>
      <c r="Q44" s="447"/>
      <c r="R44" s="447"/>
      <c r="S44" s="453"/>
      <c r="T44" s="352"/>
    </row>
    <row r="45" spans="1:22" ht="25.5" customHeight="1">
      <c r="B45" s="795"/>
      <c r="C45" s="449"/>
      <c r="D45" s="450" t="s">
        <v>223</v>
      </c>
      <c r="E45" s="451" t="s">
        <v>224</v>
      </c>
      <c r="F45" s="447">
        <v>285000</v>
      </c>
      <c r="G45" s="447"/>
      <c r="H45" s="447"/>
      <c r="I45" s="447"/>
      <c r="J45" s="447"/>
      <c r="K45" s="447"/>
      <c r="L45" s="447"/>
      <c r="M45" s="447"/>
      <c r="N45" s="452"/>
      <c r="O45" s="452"/>
      <c r="P45" s="447"/>
      <c r="Q45" s="447"/>
      <c r="R45" s="447"/>
      <c r="S45" s="453"/>
      <c r="T45" s="352"/>
    </row>
    <row r="46" spans="1:22" ht="23.25" customHeight="1">
      <c r="B46" s="795"/>
      <c r="C46" s="449"/>
      <c r="D46" s="450" t="s">
        <v>225</v>
      </c>
      <c r="E46" s="451" t="s">
        <v>224</v>
      </c>
      <c r="F46" s="447">
        <v>125000</v>
      </c>
      <c r="G46" s="447"/>
      <c r="H46" s="447"/>
      <c r="I46" s="447"/>
      <c r="J46" s="447"/>
      <c r="K46" s="447"/>
      <c r="L46" s="447"/>
      <c r="M46" s="447"/>
      <c r="N46" s="452"/>
      <c r="O46" s="452"/>
      <c r="P46" s="447"/>
      <c r="Q46" s="447"/>
      <c r="R46" s="447"/>
      <c r="S46" s="453"/>
      <c r="T46" s="352"/>
    </row>
    <row r="47" spans="1:22" s="352" customFormat="1" ht="15" customHeight="1">
      <c r="B47" s="795"/>
      <c r="C47" s="424"/>
      <c r="D47" s="425" t="s">
        <v>226</v>
      </c>
      <c r="E47" s="426" t="s">
        <v>224</v>
      </c>
      <c r="F47" s="427">
        <v>3100000</v>
      </c>
      <c r="G47" s="427"/>
      <c r="H47" s="427"/>
      <c r="I47" s="427"/>
      <c r="J47" s="427"/>
      <c r="K47" s="447"/>
      <c r="L47" s="427"/>
      <c r="M47" s="427"/>
      <c r="N47" s="428"/>
      <c r="O47" s="428"/>
      <c r="P47" s="428"/>
      <c r="Q47" s="428"/>
      <c r="R47" s="428"/>
      <c r="S47" s="429"/>
      <c r="V47" s="360"/>
    </row>
    <row r="48" spans="1:22" s="352" customFormat="1" ht="15" customHeight="1">
      <c r="B48" s="795"/>
      <c r="C48" s="424"/>
      <c r="D48" s="425" t="s">
        <v>227</v>
      </c>
      <c r="E48" s="426" t="s">
        <v>224</v>
      </c>
      <c r="F48" s="427">
        <v>1300000</v>
      </c>
      <c r="G48" s="427"/>
      <c r="H48" s="427"/>
      <c r="I48" s="427"/>
      <c r="J48" s="427"/>
      <c r="K48" s="447"/>
      <c r="L48" s="427"/>
      <c r="M48" s="427"/>
      <c r="N48" s="428"/>
      <c r="O48" s="428"/>
      <c r="P48" s="428"/>
      <c r="Q48" s="428"/>
      <c r="R48" s="428"/>
      <c r="S48" s="429"/>
      <c r="V48" s="360"/>
    </row>
    <row r="49" spans="1:22" s="352" customFormat="1" ht="23.25" customHeight="1">
      <c r="B49" s="795"/>
      <c r="C49" s="424"/>
      <c r="D49" s="425" t="s">
        <v>228</v>
      </c>
      <c r="E49" s="426" t="s">
        <v>229</v>
      </c>
      <c r="F49" s="427">
        <v>410000</v>
      </c>
      <c r="G49" s="427"/>
      <c r="H49" s="427"/>
      <c r="I49" s="427"/>
      <c r="J49" s="427"/>
      <c r="K49" s="447"/>
      <c r="L49" s="427"/>
      <c r="M49" s="427"/>
      <c r="N49" s="428"/>
      <c r="O49" s="428"/>
      <c r="P49" s="428"/>
      <c r="Q49" s="428"/>
      <c r="R49" s="428"/>
      <c r="S49" s="429"/>
      <c r="V49" s="360"/>
    </row>
    <row r="50" spans="1:22" s="352" customFormat="1" ht="27" customHeight="1" thickBot="1">
      <c r="B50" s="795"/>
      <c r="C50" s="424"/>
      <c r="D50" s="425" t="s">
        <v>230</v>
      </c>
      <c r="E50" s="426" t="s">
        <v>231</v>
      </c>
      <c r="F50" s="427">
        <v>425000</v>
      </c>
      <c r="G50" s="427"/>
      <c r="H50" s="427"/>
      <c r="I50" s="427"/>
      <c r="J50" s="427"/>
      <c r="K50" s="447"/>
      <c r="L50" s="427"/>
      <c r="M50" s="427"/>
      <c r="N50" s="428"/>
      <c r="O50" s="428"/>
      <c r="P50" s="428"/>
      <c r="Q50" s="428"/>
      <c r="R50" s="428"/>
      <c r="S50" s="429"/>
      <c r="V50" s="360"/>
    </row>
    <row r="51" spans="1:22" s="431" customFormat="1" ht="15.75" customHeight="1" thickBot="1">
      <c r="B51" s="794"/>
      <c r="C51" s="432"/>
      <c r="D51" s="433"/>
      <c r="E51" s="434"/>
      <c r="F51" s="435">
        <f>SUM(F42:F50)</f>
        <v>7630000</v>
      </c>
      <c r="G51" s="436"/>
      <c r="H51" s="437">
        <f>SUM(H42:H50)</f>
        <v>1985000</v>
      </c>
      <c r="I51" s="437">
        <f t="shared" ref="I51:S51" si="3">SUM(I42:I50)</f>
        <v>0</v>
      </c>
      <c r="J51" s="437">
        <f t="shared" si="3"/>
        <v>0</v>
      </c>
      <c r="K51" s="437">
        <f t="shared" si="3"/>
        <v>0</v>
      </c>
      <c r="L51" s="437">
        <f t="shared" si="3"/>
        <v>0</v>
      </c>
      <c r="M51" s="437">
        <f t="shared" si="3"/>
        <v>0</v>
      </c>
      <c r="N51" s="437">
        <f t="shared" si="3"/>
        <v>1985000</v>
      </c>
      <c r="O51" s="437">
        <f t="shared" si="3"/>
        <v>0</v>
      </c>
      <c r="P51" s="437">
        <f t="shared" si="3"/>
        <v>0</v>
      </c>
      <c r="Q51" s="437">
        <f t="shared" si="3"/>
        <v>0</v>
      </c>
      <c r="R51" s="437">
        <f t="shared" si="3"/>
        <v>0</v>
      </c>
      <c r="S51" s="437">
        <f t="shared" si="3"/>
        <v>0</v>
      </c>
    </row>
    <row r="52" spans="1:22" s="445" customFormat="1" ht="9" customHeight="1" thickBot="1">
      <c r="A52" s="352"/>
      <c r="B52" s="438"/>
      <c r="C52" s="439"/>
      <c r="D52" s="440"/>
      <c r="E52" s="441"/>
      <c r="F52" s="442"/>
      <c r="G52" s="442"/>
      <c r="H52" s="442"/>
      <c r="I52" s="442"/>
      <c r="J52" s="442"/>
      <c r="K52" s="442"/>
      <c r="L52" s="442"/>
      <c r="M52" s="442"/>
      <c r="N52" s="443"/>
      <c r="O52" s="443"/>
      <c r="P52" s="443"/>
      <c r="Q52" s="443"/>
      <c r="R52" s="443"/>
      <c r="S52" s="444"/>
      <c r="T52" s="352"/>
    </row>
    <row r="53" spans="1:22" s="352" customFormat="1" ht="14" thickBot="1">
      <c r="B53" s="793" t="s">
        <v>10</v>
      </c>
      <c r="C53" s="454"/>
      <c r="D53" s="419" t="s">
        <v>232</v>
      </c>
      <c r="E53" s="446" t="s">
        <v>233</v>
      </c>
      <c r="F53" s="421">
        <v>1500000</v>
      </c>
      <c r="G53" s="421"/>
      <c r="H53" s="421">
        <f>F53</f>
        <v>1500000</v>
      </c>
      <c r="I53" s="421"/>
      <c r="J53" s="421"/>
      <c r="K53" s="421"/>
      <c r="L53" s="421"/>
      <c r="M53" s="421"/>
      <c r="N53" s="422">
        <f>H53</f>
        <v>1500000</v>
      </c>
      <c r="O53" s="422"/>
      <c r="P53" s="422"/>
      <c r="Q53" s="422"/>
      <c r="R53" s="422"/>
      <c r="S53" s="423"/>
      <c r="V53" s="360"/>
    </row>
    <row r="54" spans="1:22" s="431" customFormat="1" ht="15.75" customHeight="1" thickBot="1">
      <c r="B54" s="794"/>
      <c r="C54" s="432"/>
      <c r="D54" s="433"/>
      <c r="E54" s="434"/>
      <c r="F54" s="435">
        <f>SUM(F53:F53)</f>
        <v>1500000</v>
      </c>
      <c r="G54" s="436"/>
      <c r="H54" s="437">
        <f>SUM(H53)</f>
        <v>1500000</v>
      </c>
      <c r="I54" s="437">
        <f t="shared" ref="I54:S54" si="4">SUM(I53)</f>
        <v>0</v>
      </c>
      <c r="J54" s="437">
        <f t="shared" si="4"/>
        <v>0</v>
      </c>
      <c r="K54" s="437">
        <f t="shared" si="4"/>
        <v>0</v>
      </c>
      <c r="L54" s="437">
        <f t="shared" si="4"/>
        <v>0</v>
      </c>
      <c r="M54" s="437">
        <f t="shared" si="4"/>
        <v>0</v>
      </c>
      <c r="N54" s="437">
        <f t="shared" si="4"/>
        <v>1500000</v>
      </c>
      <c r="O54" s="437">
        <f t="shared" si="4"/>
        <v>0</v>
      </c>
      <c r="P54" s="437">
        <f t="shared" si="4"/>
        <v>0</v>
      </c>
      <c r="Q54" s="437">
        <f t="shared" si="4"/>
        <v>0</v>
      </c>
      <c r="R54" s="437">
        <f t="shared" si="4"/>
        <v>0</v>
      </c>
      <c r="S54" s="437">
        <f t="shared" si="4"/>
        <v>0</v>
      </c>
    </row>
    <row r="55" spans="1:22" s="445" customFormat="1" ht="9" customHeight="1" thickBot="1">
      <c r="A55" s="352"/>
      <c r="B55" s="438"/>
      <c r="C55" s="439"/>
      <c r="D55" s="440"/>
      <c r="E55" s="441"/>
      <c r="F55" s="442"/>
      <c r="G55" s="442"/>
      <c r="H55" s="442"/>
      <c r="I55" s="442"/>
      <c r="J55" s="442"/>
      <c r="K55" s="442"/>
      <c r="L55" s="442"/>
      <c r="M55" s="442"/>
      <c r="N55" s="443"/>
      <c r="O55" s="443"/>
      <c r="P55" s="443"/>
      <c r="Q55" s="443"/>
      <c r="R55" s="443"/>
      <c r="S55" s="444"/>
      <c r="T55" s="352"/>
    </row>
    <row r="56" spans="1:22" s="352" customFormat="1" ht="29.25" customHeight="1">
      <c r="B56" s="793" t="s">
        <v>5</v>
      </c>
      <c r="C56" s="418"/>
      <c r="D56" s="455" t="s">
        <v>234</v>
      </c>
      <c r="E56" s="446" t="s">
        <v>235</v>
      </c>
      <c r="F56" s="421">
        <v>2300000</v>
      </c>
      <c r="G56" s="421"/>
      <c r="H56" s="421"/>
      <c r="I56" s="421"/>
      <c r="J56" s="421"/>
      <c r="K56" s="421"/>
      <c r="L56" s="421"/>
      <c r="M56" s="421"/>
      <c r="N56" s="422"/>
      <c r="O56" s="422"/>
      <c r="P56" s="422"/>
      <c r="Q56" s="422"/>
      <c r="R56" s="422"/>
      <c r="S56" s="423"/>
    </row>
    <row r="57" spans="1:22" s="352" customFormat="1" ht="23.25" customHeight="1">
      <c r="B57" s="795"/>
      <c r="C57" s="424"/>
      <c r="D57" s="425" t="s">
        <v>236</v>
      </c>
      <c r="E57" s="451" t="s">
        <v>235</v>
      </c>
      <c r="F57" s="447">
        <v>1300000</v>
      </c>
      <c r="G57" s="427"/>
      <c r="H57" s="427">
        <f>F57</f>
        <v>1300000</v>
      </c>
      <c r="I57" s="427"/>
      <c r="J57" s="427"/>
      <c r="K57" s="427"/>
      <c r="L57" s="427"/>
      <c r="M57" s="427"/>
      <c r="N57" s="428">
        <f>H57</f>
        <v>1300000</v>
      </c>
      <c r="O57" s="428"/>
      <c r="P57" s="428"/>
      <c r="Q57" s="428"/>
      <c r="R57" s="428"/>
      <c r="S57" s="429"/>
    </row>
    <row r="58" spans="1:22" s="352" customFormat="1" ht="15" customHeight="1">
      <c r="B58" s="795"/>
      <c r="C58" s="424"/>
      <c r="D58" s="450" t="s">
        <v>237</v>
      </c>
      <c r="E58" s="451" t="s">
        <v>235</v>
      </c>
      <c r="F58" s="447">
        <v>50000</v>
      </c>
      <c r="G58" s="427"/>
      <c r="H58" s="427">
        <f>F58</f>
        <v>50000</v>
      </c>
      <c r="I58" s="427"/>
      <c r="J58" s="427"/>
      <c r="K58" s="427"/>
      <c r="L58" s="427"/>
      <c r="M58" s="427"/>
      <c r="N58" s="428">
        <f>H58</f>
        <v>50000</v>
      </c>
      <c r="O58" s="428"/>
      <c r="P58" s="428"/>
      <c r="Q58" s="428"/>
      <c r="R58" s="428"/>
      <c r="S58" s="429"/>
    </row>
    <row r="59" spans="1:22" s="352" customFormat="1" ht="15" customHeight="1">
      <c r="B59" s="795"/>
      <c r="C59" s="424"/>
      <c r="D59" s="450" t="s">
        <v>238</v>
      </c>
      <c r="E59" s="451" t="s">
        <v>235</v>
      </c>
      <c r="F59" s="447">
        <v>4000000</v>
      </c>
      <c r="G59" s="427"/>
      <c r="H59" s="427">
        <f>F59</f>
        <v>4000000</v>
      </c>
      <c r="I59" s="427"/>
      <c r="J59" s="427"/>
      <c r="K59" s="456"/>
      <c r="L59" s="427"/>
      <c r="M59" s="427"/>
      <c r="N59" s="428">
        <v>4000000</v>
      </c>
      <c r="O59" s="428"/>
      <c r="P59" s="428"/>
      <c r="Q59" s="428"/>
      <c r="R59" s="428"/>
      <c r="S59" s="429"/>
    </row>
    <row r="60" spans="1:22" s="352" customFormat="1" ht="15" customHeight="1">
      <c r="B60" s="795"/>
      <c r="C60" s="424"/>
      <c r="D60" s="425" t="s">
        <v>239</v>
      </c>
      <c r="E60" s="451" t="s">
        <v>240</v>
      </c>
      <c r="F60" s="447">
        <v>1300000</v>
      </c>
      <c r="G60" s="427"/>
      <c r="H60" s="427"/>
      <c r="I60" s="427"/>
      <c r="J60" s="427"/>
      <c r="K60" s="456"/>
      <c r="L60" s="427"/>
      <c r="M60" s="427"/>
      <c r="N60" s="428"/>
      <c r="O60" s="428"/>
      <c r="P60" s="428"/>
      <c r="Q60" s="428"/>
      <c r="R60" s="428"/>
      <c r="S60" s="429"/>
    </row>
    <row r="61" spans="1:22" s="457" customFormat="1" ht="15" customHeight="1">
      <c r="B61" s="795"/>
      <c r="C61" s="458" t="s">
        <v>241</v>
      </c>
      <c r="D61" s="459" t="s">
        <v>242</v>
      </c>
      <c r="E61" s="427" t="s">
        <v>4</v>
      </c>
      <c r="F61" s="427">
        <v>7200000</v>
      </c>
      <c r="G61" s="460"/>
      <c r="H61" s="460">
        <f>F61</f>
        <v>7200000</v>
      </c>
      <c r="I61" s="460"/>
      <c r="J61" s="460">
        <v>7200000</v>
      </c>
      <c r="K61" s="461"/>
      <c r="L61" s="460"/>
      <c r="M61" s="460"/>
      <c r="N61" s="428"/>
      <c r="O61" s="462"/>
      <c r="P61" s="462"/>
      <c r="Q61" s="462"/>
      <c r="R61" s="462"/>
      <c r="S61" s="463"/>
      <c r="V61" s="464"/>
    </row>
    <row r="62" spans="1:22" s="352" customFormat="1" ht="15.75" customHeight="1" thickBot="1">
      <c r="B62" s="795"/>
      <c r="C62" s="424"/>
      <c r="D62" s="450" t="s">
        <v>243</v>
      </c>
      <c r="E62" s="451" t="s">
        <v>240</v>
      </c>
      <c r="F62" s="447">
        <v>50000</v>
      </c>
      <c r="G62" s="427"/>
      <c r="H62" s="427">
        <f>F62</f>
        <v>50000</v>
      </c>
      <c r="I62" s="427"/>
      <c r="J62" s="427">
        <v>50000</v>
      </c>
      <c r="K62" s="456"/>
      <c r="L62" s="427"/>
      <c r="M62" s="427"/>
      <c r="N62" s="428"/>
      <c r="O62" s="428"/>
      <c r="P62" s="428"/>
      <c r="Q62" s="428"/>
      <c r="R62" s="428"/>
      <c r="S62" s="429"/>
    </row>
    <row r="63" spans="1:22" s="431" customFormat="1" ht="15.75" customHeight="1" thickBot="1">
      <c r="B63" s="794"/>
      <c r="C63" s="432"/>
      <c r="D63" s="433"/>
      <c r="E63" s="434"/>
      <c r="F63" s="435">
        <f>SUM(F56:F62)-F57</f>
        <v>14900000</v>
      </c>
      <c r="G63" s="436"/>
      <c r="H63" s="437">
        <f>SUM(H56:H62)</f>
        <v>12600000</v>
      </c>
      <c r="I63" s="437">
        <f t="shared" ref="I63:S63" si="5">SUM(I56:I62)</f>
        <v>0</v>
      </c>
      <c r="J63" s="437">
        <f t="shared" si="5"/>
        <v>7250000</v>
      </c>
      <c r="K63" s="437">
        <f t="shared" si="5"/>
        <v>0</v>
      </c>
      <c r="L63" s="437">
        <f t="shared" si="5"/>
        <v>0</v>
      </c>
      <c r="M63" s="437">
        <f t="shared" si="5"/>
        <v>0</v>
      </c>
      <c r="N63" s="437">
        <f t="shared" si="5"/>
        <v>5350000</v>
      </c>
      <c r="O63" s="437">
        <f t="shared" si="5"/>
        <v>0</v>
      </c>
      <c r="P63" s="437">
        <f t="shared" si="5"/>
        <v>0</v>
      </c>
      <c r="Q63" s="437">
        <f t="shared" si="5"/>
        <v>0</v>
      </c>
      <c r="R63" s="437">
        <f t="shared" si="5"/>
        <v>0</v>
      </c>
      <c r="S63" s="437">
        <f t="shared" si="5"/>
        <v>0</v>
      </c>
    </row>
    <row r="64" spans="1:22" s="445" customFormat="1" ht="9" customHeight="1" thickBot="1">
      <c r="A64" s="352"/>
      <c r="B64" s="465"/>
      <c r="C64" s="466"/>
      <c r="D64" s="467"/>
      <c r="E64" s="468"/>
      <c r="F64" s="469"/>
      <c r="G64" s="469"/>
      <c r="H64" s="469"/>
      <c r="I64" s="469"/>
      <c r="J64" s="469"/>
      <c r="K64" s="469"/>
      <c r="L64" s="469"/>
      <c r="M64" s="469"/>
      <c r="N64" s="470"/>
      <c r="O64" s="470"/>
      <c r="P64" s="470"/>
      <c r="Q64" s="470"/>
      <c r="R64" s="470"/>
      <c r="S64" s="471"/>
      <c r="T64" s="352"/>
    </row>
    <row r="65" spans="1:22" s="457" customFormat="1" ht="26">
      <c r="B65" s="800" t="s">
        <v>3</v>
      </c>
      <c r="C65" s="458"/>
      <c r="D65" s="455" t="s">
        <v>244</v>
      </c>
      <c r="E65" s="472" t="s">
        <v>245</v>
      </c>
      <c r="F65" s="421">
        <v>600000</v>
      </c>
      <c r="G65" s="460"/>
      <c r="H65" s="460">
        <f>F65</f>
        <v>600000</v>
      </c>
      <c r="I65" s="460"/>
      <c r="J65" s="460"/>
      <c r="K65" s="460"/>
      <c r="L65" s="460"/>
      <c r="M65" s="460"/>
      <c r="N65" s="460">
        <f>F65</f>
        <v>600000</v>
      </c>
      <c r="O65" s="462"/>
      <c r="P65" s="462"/>
      <c r="Q65" s="462"/>
      <c r="R65" s="462"/>
      <c r="S65" s="463"/>
      <c r="V65" s="464"/>
    </row>
    <row r="66" spans="1:22" s="457" customFormat="1" ht="22.5" customHeight="1">
      <c r="B66" s="801"/>
      <c r="C66" s="458"/>
      <c r="D66" s="425" t="s">
        <v>244</v>
      </c>
      <c r="E66" s="473" t="s">
        <v>246</v>
      </c>
      <c r="F66" s="427">
        <v>600000</v>
      </c>
      <c r="G66" s="460"/>
      <c r="H66" s="460">
        <f>F66</f>
        <v>600000</v>
      </c>
      <c r="I66" s="460"/>
      <c r="J66" s="460"/>
      <c r="K66" s="460"/>
      <c r="L66" s="460"/>
      <c r="M66" s="460"/>
      <c r="N66" s="460">
        <f>F66</f>
        <v>600000</v>
      </c>
      <c r="O66" s="462"/>
      <c r="P66" s="462"/>
      <c r="Q66" s="462"/>
      <c r="R66" s="462"/>
      <c r="S66" s="463"/>
      <c r="V66" s="464"/>
    </row>
    <row r="67" spans="1:22" s="457" customFormat="1" ht="15" customHeight="1">
      <c r="B67" s="801"/>
      <c r="C67" s="458"/>
      <c r="D67" s="459" t="s">
        <v>247</v>
      </c>
      <c r="E67" s="427"/>
      <c r="F67" s="427">
        <v>2500000</v>
      </c>
      <c r="G67" s="460"/>
      <c r="H67" s="460">
        <f>F67</f>
        <v>2500000</v>
      </c>
      <c r="I67" s="460"/>
      <c r="J67" s="460"/>
      <c r="K67" s="460"/>
      <c r="L67" s="460"/>
      <c r="M67" s="460"/>
      <c r="N67" s="460">
        <f>H67</f>
        <v>2500000</v>
      </c>
      <c r="O67" s="462"/>
      <c r="P67" s="462"/>
      <c r="Q67" s="462"/>
      <c r="R67" s="462"/>
      <c r="S67" s="463"/>
      <c r="V67" s="464"/>
    </row>
    <row r="68" spans="1:22" s="457" customFormat="1" ht="23.25" customHeight="1">
      <c r="B68" s="801"/>
      <c r="C68" s="458"/>
      <c r="D68" s="459" t="s">
        <v>248</v>
      </c>
      <c r="E68" s="427" t="s">
        <v>249</v>
      </c>
      <c r="F68" s="427">
        <v>350000</v>
      </c>
      <c r="G68" s="460"/>
      <c r="H68" s="460">
        <f>F68</f>
        <v>350000</v>
      </c>
      <c r="I68" s="460"/>
      <c r="J68" s="460"/>
      <c r="K68" s="460"/>
      <c r="L68" s="460"/>
      <c r="M68" s="460"/>
      <c r="N68" s="460">
        <f>F68</f>
        <v>350000</v>
      </c>
      <c r="O68" s="462"/>
      <c r="P68" s="462"/>
      <c r="Q68" s="462"/>
      <c r="R68" s="462"/>
      <c r="S68" s="463"/>
      <c r="V68" s="464"/>
    </row>
    <row r="69" spans="1:22" s="457" customFormat="1" ht="23.25" customHeight="1">
      <c r="B69" s="801"/>
      <c r="C69" s="458"/>
      <c r="D69" s="459" t="s">
        <v>250</v>
      </c>
      <c r="E69" s="427" t="s">
        <v>251</v>
      </c>
      <c r="F69" s="427">
        <v>2500000</v>
      </c>
      <c r="G69" s="460"/>
      <c r="H69" s="460">
        <f>F69</f>
        <v>2500000</v>
      </c>
      <c r="I69" s="460"/>
      <c r="J69" s="460"/>
      <c r="K69" s="460"/>
      <c r="L69" s="460"/>
      <c r="M69" s="460"/>
      <c r="N69" s="460">
        <f>F69</f>
        <v>2500000</v>
      </c>
      <c r="O69" s="462"/>
      <c r="P69" s="462"/>
      <c r="Q69" s="462"/>
      <c r="R69" s="462"/>
      <c r="S69" s="463"/>
      <c r="V69" s="464"/>
    </row>
    <row r="70" spans="1:22" s="457" customFormat="1" ht="24" customHeight="1" thickBot="1">
      <c r="B70" s="801"/>
      <c r="C70" s="474"/>
      <c r="D70" s="475" t="s">
        <v>252</v>
      </c>
      <c r="E70" s="427" t="s">
        <v>253</v>
      </c>
      <c r="F70" s="427">
        <v>400000</v>
      </c>
      <c r="G70" s="476"/>
      <c r="H70" s="477"/>
      <c r="I70" s="478"/>
      <c r="J70" s="478"/>
      <c r="K70" s="478"/>
      <c r="L70" s="478"/>
      <c r="M70" s="478"/>
      <c r="N70" s="477"/>
      <c r="O70" s="479"/>
      <c r="P70" s="479"/>
      <c r="Q70" s="479"/>
      <c r="R70" s="480"/>
      <c r="S70" s="481"/>
      <c r="V70" s="464"/>
    </row>
    <row r="71" spans="1:22" s="482" customFormat="1" ht="15.75" customHeight="1" thickBot="1">
      <c r="B71" s="802"/>
      <c r="C71" s="483"/>
      <c r="D71" s="484"/>
      <c r="E71" s="485"/>
      <c r="F71" s="435">
        <f>SUM(F65:F70)</f>
        <v>6950000</v>
      </c>
      <c r="G71" s="436"/>
      <c r="H71" s="437">
        <f>SUM(H65:H70)</f>
        <v>6550000</v>
      </c>
      <c r="I71" s="437">
        <f t="shared" ref="I71:S71" si="6">SUM(I65:I70)</f>
        <v>0</v>
      </c>
      <c r="J71" s="437">
        <f t="shared" si="6"/>
        <v>0</v>
      </c>
      <c r="K71" s="437">
        <f t="shared" si="6"/>
        <v>0</v>
      </c>
      <c r="L71" s="437">
        <f t="shared" si="6"/>
        <v>0</v>
      </c>
      <c r="M71" s="437">
        <f t="shared" si="6"/>
        <v>0</v>
      </c>
      <c r="N71" s="437">
        <f t="shared" si="6"/>
        <v>6550000</v>
      </c>
      <c r="O71" s="437">
        <f t="shared" si="6"/>
        <v>0</v>
      </c>
      <c r="P71" s="437">
        <f t="shared" si="6"/>
        <v>0</v>
      </c>
      <c r="Q71" s="437">
        <f t="shared" si="6"/>
        <v>0</v>
      </c>
      <c r="R71" s="437">
        <f t="shared" si="6"/>
        <v>0</v>
      </c>
      <c r="S71" s="437">
        <f t="shared" si="6"/>
        <v>0</v>
      </c>
    </row>
    <row r="72" spans="1:22" s="445" customFormat="1" ht="9" customHeight="1" thickBot="1">
      <c r="A72" s="352"/>
      <c r="B72" s="465"/>
      <c r="C72" s="466"/>
      <c r="D72" s="486"/>
      <c r="E72" s="468"/>
      <c r="F72" s="469"/>
      <c r="G72" s="469"/>
      <c r="H72" s="469"/>
      <c r="I72" s="469"/>
      <c r="J72" s="469"/>
      <c r="K72" s="469"/>
      <c r="L72" s="469"/>
      <c r="M72" s="469"/>
      <c r="N72" s="470"/>
      <c r="O72" s="470"/>
      <c r="P72" s="470"/>
      <c r="Q72" s="470"/>
      <c r="R72" s="470"/>
      <c r="S72" s="471"/>
      <c r="T72" s="352"/>
    </row>
    <row r="73" spans="1:22" s="352" customFormat="1" ht="22">
      <c r="B73" s="793" t="s">
        <v>254</v>
      </c>
      <c r="C73" s="798"/>
      <c r="D73" s="419" t="s">
        <v>255</v>
      </c>
      <c r="E73" s="487" t="s">
        <v>256</v>
      </c>
      <c r="F73" s="421">
        <v>3000000</v>
      </c>
      <c r="G73" s="488"/>
      <c r="H73" s="803">
        <v>8000000</v>
      </c>
      <c r="I73" s="488"/>
      <c r="J73" s="488"/>
      <c r="K73" s="488"/>
      <c r="L73" s="488"/>
      <c r="M73" s="488"/>
      <c r="N73" s="803">
        <v>8000000</v>
      </c>
      <c r="O73" s="489"/>
      <c r="P73" s="489"/>
      <c r="Q73" s="489"/>
      <c r="R73" s="489"/>
      <c r="S73" s="490"/>
    </row>
    <row r="74" spans="1:22" s="352" customFormat="1" ht="15" customHeight="1">
      <c r="B74" s="795"/>
      <c r="C74" s="799"/>
      <c r="D74" s="459" t="s">
        <v>257</v>
      </c>
      <c r="E74" s="487" t="s">
        <v>258</v>
      </c>
      <c r="F74" s="488">
        <v>150000</v>
      </c>
      <c r="G74" s="488"/>
      <c r="H74" s="804"/>
      <c r="I74" s="488"/>
      <c r="J74" s="488"/>
      <c r="K74" s="488"/>
      <c r="L74" s="488"/>
      <c r="M74" s="488"/>
      <c r="N74" s="804"/>
      <c r="O74" s="489"/>
      <c r="P74" s="489"/>
      <c r="Q74" s="489"/>
      <c r="R74" s="489"/>
      <c r="S74" s="463"/>
    </row>
    <row r="75" spans="1:22" s="352" customFormat="1" ht="23.25" customHeight="1">
      <c r="B75" s="795"/>
      <c r="C75" s="799"/>
      <c r="D75" s="459" t="s">
        <v>259</v>
      </c>
      <c r="E75" s="487"/>
      <c r="F75" s="488">
        <v>2000000</v>
      </c>
      <c r="G75" s="488"/>
      <c r="H75" s="804"/>
      <c r="I75" s="488"/>
      <c r="J75" s="488"/>
      <c r="K75" s="488"/>
      <c r="L75" s="488"/>
      <c r="M75" s="488"/>
      <c r="N75" s="804"/>
      <c r="O75" s="489"/>
      <c r="P75" s="489"/>
      <c r="Q75" s="489"/>
      <c r="R75" s="489"/>
      <c r="S75" s="463"/>
    </row>
    <row r="76" spans="1:22" s="352" customFormat="1" ht="15" customHeight="1">
      <c r="B76" s="795"/>
      <c r="C76" s="799"/>
      <c r="D76" s="459" t="s">
        <v>260</v>
      </c>
      <c r="E76" s="487"/>
      <c r="F76" s="488">
        <v>2000000</v>
      </c>
      <c r="G76" s="488"/>
      <c r="H76" s="804"/>
      <c r="I76" s="488"/>
      <c r="J76" s="488"/>
      <c r="K76" s="488"/>
      <c r="L76" s="488"/>
      <c r="M76" s="488"/>
      <c r="N76" s="804"/>
      <c r="O76" s="489"/>
      <c r="P76" s="489"/>
      <c r="Q76" s="489"/>
      <c r="R76" s="489"/>
      <c r="S76" s="463"/>
    </row>
    <row r="77" spans="1:22" s="352" customFormat="1" ht="15" customHeight="1">
      <c r="B77" s="795"/>
      <c r="C77" s="799"/>
      <c r="D77" s="459" t="s">
        <v>261</v>
      </c>
      <c r="E77" s="487"/>
      <c r="F77" s="488">
        <v>500000</v>
      </c>
      <c r="G77" s="488"/>
      <c r="H77" s="804"/>
      <c r="I77" s="488"/>
      <c r="J77" s="488"/>
      <c r="K77" s="488"/>
      <c r="L77" s="488"/>
      <c r="M77" s="488"/>
      <c r="N77" s="804"/>
      <c r="O77" s="489"/>
      <c r="P77" s="489"/>
      <c r="Q77" s="489"/>
      <c r="R77" s="489"/>
      <c r="S77" s="463"/>
    </row>
    <row r="78" spans="1:22" s="352" customFormat="1" ht="23.25" customHeight="1">
      <c r="B78" s="795"/>
      <c r="C78" s="799"/>
      <c r="D78" s="459" t="s">
        <v>262</v>
      </c>
      <c r="E78" s="487"/>
      <c r="F78" s="488">
        <v>800000</v>
      </c>
      <c r="G78" s="488"/>
      <c r="H78" s="804"/>
      <c r="I78" s="488"/>
      <c r="J78" s="488"/>
      <c r="K78" s="488"/>
      <c r="L78" s="488"/>
      <c r="M78" s="488"/>
      <c r="N78" s="804"/>
      <c r="O78" s="489"/>
      <c r="P78" s="489"/>
      <c r="Q78" s="489"/>
      <c r="R78" s="489"/>
      <c r="S78" s="463"/>
    </row>
    <row r="79" spans="1:22" s="352" customFormat="1" ht="23.25" customHeight="1">
      <c r="B79" s="795"/>
      <c r="C79" s="799"/>
      <c r="D79" s="459" t="s">
        <v>263</v>
      </c>
      <c r="E79" s="487"/>
      <c r="F79" s="488">
        <v>1700000</v>
      </c>
      <c r="G79" s="488"/>
      <c r="H79" s="804"/>
      <c r="I79" s="488"/>
      <c r="J79" s="488"/>
      <c r="K79" s="488"/>
      <c r="L79" s="488"/>
      <c r="M79" s="488"/>
      <c r="N79" s="804"/>
      <c r="O79" s="489"/>
      <c r="P79" s="489"/>
      <c r="Q79" s="489"/>
      <c r="R79" s="489"/>
      <c r="S79" s="463"/>
    </row>
    <row r="80" spans="1:22" s="352" customFormat="1" ht="23.25" customHeight="1">
      <c r="B80" s="795"/>
      <c r="C80" s="799"/>
      <c r="D80" s="459" t="s">
        <v>264</v>
      </c>
      <c r="E80" s="487"/>
      <c r="F80" s="488">
        <v>1475000</v>
      </c>
      <c r="G80" s="488"/>
      <c r="H80" s="804"/>
      <c r="I80" s="488"/>
      <c r="J80" s="488"/>
      <c r="K80" s="488"/>
      <c r="L80" s="488"/>
      <c r="M80" s="488"/>
      <c r="N80" s="804"/>
      <c r="O80" s="489"/>
      <c r="P80" s="489"/>
      <c r="Q80" s="489"/>
      <c r="R80" s="489"/>
      <c r="S80" s="463"/>
    </row>
    <row r="81" spans="1:20" s="352" customFormat="1" ht="23.25" customHeight="1">
      <c r="B81" s="795"/>
      <c r="C81" s="799"/>
      <c r="D81" s="459" t="s">
        <v>265</v>
      </c>
      <c r="E81" s="487"/>
      <c r="F81" s="488">
        <v>1500000</v>
      </c>
      <c r="G81" s="488"/>
      <c r="H81" s="804"/>
      <c r="I81" s="488"/>
      <c r="J81" s="488"/>
      <c r="K81" s="488"/>
      <c r="L81" s="488"/>
      <c r="M81" s="488"/>
      <c r="N81" s="804"/>
      <c r="O81" s="489"/>
      <c r="P81" s="489"/>
      <c r="Q81" s="489"/>
      <c r="R81" s="489"/>
      <c r="S81" s="463"/>
    </row>
    <row r="82" spans="1:20" ht="23.25" customHeight="1">
      <c r="B82" s="795"/>
      <c r="C82" s="799"/>
      <c r="D82" s="459" t="s">
        <v>266</v>
      </c>
      <c r="E82" s="487"/>
      <c r="F82" s="488">
        <v>800000</v>
      </c>
      <c r="G82" s="488"/>
      <c r="H82" s="804"/>
      <c r="I82" s="488"/>
      <c r="J82" s="488"/>
      <c r="K82" s="488"/>
      <c r="L82" s="488"/>
      <c r="M82" s="488"/>
      <c r="N82" s="804"/>
      <c r="O82" s="489"/>
      <c r="P82" s="489"/>
      <c r="Q82" s="489"/>
      <c r="R82" s="489"/>
      <c r="S82" s="463"/>
      <c r="T82" s="352"/>
    </row>
    <row r="83" spans="1:20" ht="15" customHeight="1">
      <c r="B83" s="795"/>
      <c r="C83" s="799"/>
      <c r="D83" s="459" t="s">
        <v>267</v>
      </c>
      <c r="E83" s="487"/>
      <c r="F83" s="488">
        <v>1200000</v>
      </c>
      <c r="G83" s="488"/>
      <c r="H83" s="804"/>
      <c r="I83" s="488"/>
      <c r="J83" s="488"/>
      <c r="K83" s="488"/>
      <c r="L83" s="488"/>
      <c r="M83" s="488"/>
      <c r="N83" s="804"/>
      <c r="O83" s="489"/>
      <c r="P83" s="489"/>
      <c r="Q83" s="489"/>
      <c r="R83" s="489"/>
      <c r="S83" s="463"/>
      <c r="T83" s="352"/>
    </row>
    <row r="84" spans="1:20" ht="15" customHeight="1">
      <c r="B84" s="795"/>
      <c r="C84" s="799"/>
      <c r="D84" s="459" t="s">
        <v>268</v>
      </c>
      <c r="E84" s="491"/>
      <c r="F84" s="427">
        <v>800000</v>
      </c>
      <c r="G84" s="488"/>
      <c r="H84" s="804"/>
      <c r="I84" s="427"/>
      <c r="J84" s="427"/>
      <c r="K84" s="427"/>
      <c r="L84" s="427"/>
      <c r="M84" s="427"/>
      <c r="N84" s="804"/>
      <c r="O84" s="428"/>
      <c r="P84" s="428"/>
      <c r="Q84" s="428"/>
      <c r="R84" s="428"/>
      <c r="S84" s="463"/>
      <c r="T84" s="352"/>
    </row>
    <row r="85" spans="1:20" ht="15" customHeight="1">
      <c r="B85" s="795"/>
      <c r="C85" s="799"/>
      <c r="D85" s="459" t="s">
        <v>269</v>
      </c>
      <c r="E85" s="491"/>
      <c r="F85" s="427">
        <v>2500000</v>
      </c>
      <c r="G85" s="488"/>
      <c r="H85" s="804"/>
      <c r="I85" s="427"/>
      <c r="J85" s="427"/>
      <c r="K85" s="427"/>
      <c r="L85" s="427"/>
      <c r="M85" s="427"/>
      <c r="N85" s="804"/>
      <c r="O85" s="428"/>
      <c r="P85" s="428"/>
      <c r="Q85" s="428"/>
      <c r="R85" s="428"/>
      <c r="S85" s="463"/>
      <c r="T85" s="352"/>
    </row>
    <row r="86" spans="1:20" ht="15.75" customHeight="1" thickBot="1">
      <c r="B86" s="795"/>
      <c r="C86" s="799"/>
      <c r="D86" s="459" t="s">
        <v>270</v>
      </c>
      <c r="E86" s="491"/>
      <c r="F86" s="427">
        <v>2000000</v>
      </c>
      <c r="G86" s="488"/>
      <c r="H86" s="805"/>
      <c r="I86" s="427"/>
      <c r="J86" s="427"/>
      <c r="K86" s="427"/>
      <c r="L86" s="427"/>
      <c r="M86" s="427"/>
      <c r="N86" s="805"/>
      <c r="O86" s="428"/>
      <c r="P86" s="428"/>
      <c r="Q86" s="428"/>
      <c r="R86" s="428"/>
      <c r="S86" s="463"/>
      <c r="T86" s="352"/>
    </row>
    <row r="87" spans="1:20" s="431" customFormat="1" ht="15.75" customHeight="1" thickBot="1">
      <c r="B87" s="794"/>
      <c r="C87" s="432"/>
      <c r="D87" s="433"/>
      <c r="E87" s="434"/>
      <c r="F87" s="435">
        <f>SUM(F73:F86)</f>
        <v>20425000</v>
      </c>
      <c r="G87" s="436"/>
      <c r="H87" s="437">
        <f>SUM(H73:H86)</f>
        <v>8000000</v>
      </c>
      <c r="I87" s="437">
        <f t="shared" ref="I87:S87" si="7">SUM(I73:I86)</f>
        <v>0</v>
      </c>
      <c r="J87" s="437">
        <f t="shared" si="7"/>
        <v>0</v>
      </c>
      <c r="K87" s="437">
        <f t="shared" si="7"/>
        <v>0</v>
      </c>
      <c r="L87" s="437">
        <f t="shared" si="7"/>
        <v>0</v>
      </c>
      <c r="M87" s="437">
        <f t="shared" si="7"/>
        <v>0</v>
      </c>
      <c r="N87" s="437">
        <f t="shared" si="7"/>
        <v>8000000</v>
      </c>
      <c r="O87" s="437">
        <f t="shared" si="7"/>
        <v>0</v>
      </c>
      <c r="P87" s="437">
        <f t="shared" si="7"/>
        <v>0</v>
      </c>
      <c r="Q87" s="437">
        <f t="shared" si="7"/>
        <v>0</v>
      </c>
      <c r="R87" s="437">
        <f t="shared" si="7"/>
        <v>0</v>
      </c>
      <c r="S87" s="437">
        <f t="shared" si="7"/>
        <v>0</v>
      </c>
    </row>
    <row r="88" spans="1:20" s="445" customFormat="1" ht="9" customHeight="1" thickBot="1">
      <c r="A88" s="352"/>
      <c r="B88" s="438"/>
      <c r="C88" s="439"/>
      <c r="D88" s="440"/>
      <c r="E88" s="441"/>
      <c r="F88" s="442"/>
      <c r="G88" s="442"/>
      <c r="H88" s="442"/>
      <c r="I88" s="442"/>
      <c r="J88" s="442"/>
      <c r="K88" s="442"/>
      <c r="L88" s="442"/>
      <c r="M88" s="442"/>
      <c r="N88" s="443"/>
      <c r="O88" s="443"/>
      <c r="P88" s="443"/>
      <c r="Q88" s="443"/>
      <c r="R88" s="443"/>
      <c r="S88" s="444"/>
      <c r="T88" s="352"/>
    </row>
    <row r="89" spans="1:20" ht="24" customHeight="1">
      <c r="B89" s="793" t="s">
        <v>71</v>
      </c>
      <c r="C89" s="418"/>
      <c r="D89" s="419" t="s">
        <v>271</v>
      </c>
      <c r="E89" s="420" t="s">
        <v>272</v>
      </c>
      <c r="F89" s="421">
        <v>100000</v>
      </c>
      <c r="G89" s="421"/>
      <c r="H89" s="421">
        <f>F89</f>
        <v>100000</v>
      </c>
      <c r="I89" s="421"/>
      <c r="J89" s="421"/>
      <c r="K89" s="421"/>
      <c r="L89" s="421"/>
      <c r="M89" s="421"/>
      <c r="N89" s="422">
        <f>F89</f>
        <v>100000</v>
      </c>
      <c r="O89" s="422"/>
      <c r="P89" s="422"/>
      <c r="Q89" s="422"/>
      <c r="R89" s="422"/>
      <c r="S89" s="423"/>
      <c r="T89" s="352"/>
    </row>
    <row r="90" spans="1:20" ht="35.25" customHeight="1" thickBot="1">
      <c r="B90" s="795"/>
      <c r="C90" s="424"/>
      <c r="D90" s="492" t="s">
        <v>273</v>
      </c>
      <c r="E90" s="488" t="s">
        <v>274</v>
      </c>
      <c r="F90" s="488">
        <v>1100000</v>
      </c>
      <c r="G90" s="488"/>
      <c r="H90" s="488">
        <f>F90</f>
        <v>1100000</v>
      </c>
      <c r="I90" s="488"/>
      <c r="J90" s="488"/>
      <c r="K90" s="488"/>
      <c r="L90" s="488"/>
      <c r="M90" s="488"/>
      <c r="N90" s="756">
        <v>1100000</v>
      </c>
      <c r="O90" s="489"/>
      <c r="P90" s="489"/>
      <c r="Q90" s="489"/>
      <c r="R90" s="489"/>
      <c r="S90" s="490"/>
      <c r="T90" s="352"/>
    </row>
    <row r="91" spans="1:20" s="431" customFormat="1" ht="15.75" customHeight="1" thickBot="1">
      <c r="B91" s="794"/>
      <c r="C91" s="432"/>
      <c r="D91" s="433"/>
      <c r="E91" s="434"/>
      <c r="F91" s="435">
        <f>SUM(F89:F90)</f>
        <v>1200000</v>
      </c>
      <c r="G91" s="436"/>
      <c r="H91" s="437">
        <f>SUM(H89:H90)</f>
        <v>1200000</v>
      </c>
      <c r="I91" s="437">
        <f t="shared" ref="I91:S91" si="8">SUM(I89:I90)</f>
        <v>0</v>
      </c>
      <c r="J91" s="437">
        <f t="shared" si="8"/>
        <v>0</v>
      </c>
      <c r="K91" s="437">
        <f t="shared" si="8"/>
        <v>0</v>
      </c>
      <c r="L91" s="437">
        <f t="shared" si="8"/>
        <v>0</v>
      </c>
      <c r="M91" s="437">
        <f t="shared" si="8"/>
        <v>0</v>
      </c>
      <c r="N91" s="437">
        <f t="shared" si="8"/>
        <v>1200000</v>
      </c>
      <c r="O91" s="437">
        <f t="shared" si="8"/>
        <v>0</v>
      </c>
      <c r="P91" s="437">
        <f t="shared" si="8"/>
        <v>0</v>
      </c>
      <c r="Q91" s="437">
        <f t="shared" si="8"/>
        <v>0</v>
      </c>
      <c r="R91" s="437">
        <f t="shared" si="8"/>
        <v>0</v>
      </c>
      <c r="S91" s="437">
        <f t="shared" si="8"/>
        <v>0</v>
      </c>
    </row>
    <row r="92" spans="1:20" s="445" customFormat="1" ht="9" customHeight="1" thickBot="1">
      <c r="A92" s="352"/>
      <c r="B92" s="438"/>
      <c r="C92" s="439"/>
      <c r="D92" s="440"/>
      <c r="E92" s="441"/>
      <c r="F92" s="442"/>
      <c r="G92" s="442"/>
      <c r="H92" s="442"/>
      <c r="I92" s="442"/>
      <c r="J92" s="442"/>
      <c r="K92" s="442"/>
      <c r="L92" s="442"/>
      <c r="M92" s="442"/>
      <c r="N92" s="443"/>
      <c r="O92" s="443"/>
      <c r="P92" s="443"/>
      <c r="Q92" s="443"/>
      <c r="R92" s="443"/>
      <c r="S92" s="444"/>
      <c r="T92" s="352"/>
    </row>
    <row r="93" spans="1:20" ht="33">
      <c r="B93" s="793" t="s">
        <v>80</v>
      </c>
      <c r="C93" s="418"/>
      <c r="D93" s="419" t="s">
        <v>275</v>
      </c>
      <c r="E93" s="420" t="s">
        <v>276</v>
      </c>
      <c r="F93" s="421">
        <v>1000000</v>
      </c>
      <c r="G93" s="421"/>
      <c r="H93" s="803">
        <v>5000000</v>
      </c>
      <c r="I93" s="803">
        <v>5000000</v>
      </c>
      <c r="J93" s="421"/>
      <c r="K93" s="421"/>
      <c r="L93" s="421"/>
      <c r="M93" s="421"/>
      <c r="N93" s="803"/>
      <c r="O93" s="422"/>
      <c r="P93" s="422"/>
      <c r="Q93" s="422"/>
      <c r="R93" s="422"/>
      <c r="S93" s="423"/>
      <c r="T93" s="352"/>
    </row>
    <row r="94" spans="1:20" ht="23.25" customHeight="1">
      <c r="B94" s="795"/>
      <c r="C94" s="493"/>
      <c r="D94" s="459" t="s">
        <v>277</v>
      </c>
      <c r="E94" s="487" t="s">
        <v>276</v>
      </c>
      <c r="F94" s="488">
        <v>5000000</v>
      </c>
      <c r="G94" s="488"/>
      <c r="H94" s="806"/>
      <c r="I94" s="807"/>
      <c r="J94" s="488"/>
      <c r="K94" s="488"/>
      <c r="L94" s="488"/>
      <c r="M94" s="488"/>
      <c r="N94" s="806"/>
      <c r="O94" s="489"/>
      <c r="P94" s="489"/>
      <c r="Q94" s="489"/>
      <c r="R94" s="489"/>
      <c r="S94" s="490"/>
      <c r="T94" s="352"/>
    </row>
    <row r="95" spans="1:20" ht="17.25" customHeight="1" thickBot="1">
      <c r="B95" s="795"/>
      <c r="C95" s="493"/>
      <c r="D95" s="459" t="s">
        <v>278</v>
      </c>
      <c r="E95" s="487" t="s">
        <v>276</v>
      </c>
      <c r="F95" s="488">
        <v>7000000</v>
      </c>
      <c r="G95" s="488"/>
      <c r="H95" s="488"/>
      <c r="I95" s="488"/>
      <c r="J95" s="488"/>
      <c r="K95" s="488"/>
      <c r="L95" s="488"/>
      <c r="M95" s="488"/>
      <c r="N95" s="489"/>
      <c r="O95" s="489"/>
      <c r="P95" s="489"/>
      <c r="Q95" s="489"/>
      <c r="R95" s="489"/>
      <c r="S95" s="490"/>
      <c r="T95" s="352"/>
    </row>
    <row r="96" spans="1:20" s="431" customFormat="1" ht="15.75" customHeight="1" thickBot="1">
      <c r="B96" s="794"/>
      <c r="C96" s="432"/>
      <c r="D96" s="433"/>
      <c r="E96" s="434"/>
      <c r="F96" s="435">
        <f>SUM(F93:F95)</f>
        <v>13000000</v>
      </c>
      <c r="G96" s="436"/>
      <c r="H96" s="437">
        <f>SUM(H93:H95)</f>
        <v>5000000</v>
      </c>
      <c r="I96" s="437">
        <f>SUM(I93:I95)</f>
        <v>5000000</v>
      </c>
      <c r="J96" s="437">
        <f t="shared" ref="J96:S96" si="9">SUM(J93:J95)</f>
        <v>0</v>
      </c>
      <c r="K96" s="437">
        <f t="shared" si="9"/>
        <v>0</v>
      </c>
      <c r="L96" s="437">
        <f t="shared" si="9"/>
        <v>0</v>
      </c>
      <c r="M96" s="437">
        <f t="shared" si="9"/>
        <v>0</v>
      </c>
      <c r="N96" s="437">
        <f t="shared" si="9"/>
        <v>0</v>
      </c>
      <c r="O96" s="437">
        <f t="shared" si="9"/>
        <v>0</v>
      </c>
      <c r="P96" s="437">
        <f t="shared" si="9"/>
        <v>0</v>
      </c>
      <c r="Q96" s="437">
        <f t="shared" si="9"/>
        <v>0</v>
      </c>
      <c r="R96" s="437">
        <f t="shared" si="9"/>
        <v>0</v>
      </c>
      <c r="S96" s="437">
        <f t="shared" si="9"/>
        <v>0</v>
      </c>
    </row>
    <row r="97" spans="1:20" s="445" customFormat="1" ht="9" customHeight="1" thickBot="1">
      <c r="A97" s="352"/>
      <c r="B97" s="438"/>
      <c r="C97" s="439"/>
      <c r="D97" s="440"/>
      <c r="E97" s="441"/>
      <c r="F97" s="442"/>
      <c r="G97" s="442"/>
      <c r="H97" s="442"/>
      <c r="I97" s="442"/>
      <c r="J97" s="442"/>
      <c r="K97" s="442"/>
      <c r="L97" s="442"/>
      <c r="M97" s="442"/>
      <c r="N97" s="443"/>
      <c r="O97" s="443"/>
      <c r="P97" s="443"/>
      <c r="Q97" s="443"/>
      <c r="R97" s="443"/>
      <c r="S97" s="444"/>
      <c r="T97" s="352"/>
    </row>
    <row r="98" spans="1:20" ht="14" thickBot="1">
      <c r="B98" s="793" t="s">
        <v>1</v>
      </c>
      <c r="C98" s="424" t="s">
        <v>279</v>
      </c>
      <c r="D98" s="494" t="s">
        <v>280</v>
      </c>
      <c r="E98" s="426" t="s">
        <v>281</v>
      </c>
      <c r="F98" s="421">
        <v>6000000</v>
      </c>
      <c r="G98" s="421"/>
      <c r="H98" s="421">
        <f>F98</f>
        <v>6000000</v>
      </c>
      <c r="I98" s="421"/>
      <c r="J98" s="421"/>
      <c r="K98" s="421"/>
      <c r="L98" s="421"/>
      <c r="M98" s="421"/>
      <c r="N98" s="422">
        <f>H98</f>
        <v>6000000</v>
      </c>
      <c r="O98" s="422"/>
      <c r="P98" s="422"/>
      <c r="Q98" s="422"/>
      <c r="R98" s="422"/>
      <c r="S98" s="423"/>
      <c r="T98" s="352"/>
    </row>
    <row r="99" spans="1:20" s="431" customFormat="1" ht="15.75" customHeight="1" thickBot="1">
      <c r="B99" s="794"/>
      <c r="C99" s="432"/>
      <c r="D99" s="433"/>
      <c r="E99" s="434"/>
      <c r="F99" s="435">
        <f>SUM(F98)</f>
        <v>6000000</v>
      </c>
      <c r="G99" s="436"/>
      <c r="H99" s="437">
        <f t="shared" ref="H99:S99" si="10">SUM(H98)</f>
        <v>6000000</v>
      </c>
      <c r="I99" s="437">
        <f t="shared" si="10"/>
        <v>0</v>
      </c>
      <c r="J99" s="437">
        <f t="shared" si="10"/>
        <v>0</v>
      </c>
      <c r="K99" s="437">
        <f t="shared" si="10"/>
        <v>0</v>
      </c>
      <c r="L99" s="437">
        <f t="shared" si="10"/>
        <v>0</v>
      </c>
      <c r="M99" s="437">
        <f t="shared" si="10"/>
        <v>0</v>
      </c>
      <c r="N99" s="437">
        <f t="shared" si="10"/>
        <v>6000000</v>
      </c>
      <c r="O99" s="437">
        <f t="shared" si="10"/>
        <v>0</v>
      </c>
      <c r="P99" s="437">
        <f t="shared" si="10"/>
        <v>0</v>
      </c>
      <c r="Q99" s="437">
        <f t="shared" si="10"/>
        <v>0</v>
      </c>
      <c r="R99" s="437">
        <f t="shared" si="10"/>
        <v>0</v>
      </c>
      <c r="S99" s="437">
        <f t="shared" si="10"/>
        <v>0</v>
      </c>
    </row>
    <row r="100" spans="1:20" s="445" customFormat="1" ht="9" customHeight="1" thickBot="1">
      <c r="A100" s="352"/>
      <c r="B100" s="438"/>
      <c r="C100" s="439"/>
      <c r="D100" s="440"/>
      <c r="E100" s="441"/>
      <c r="F100" s="442"/>
      <c r="G100" s="442"/>
      <c r="H100" s="442"/>
      <c r="I100" s="442"/>
      <c r="J100" s="442"/>
      <c r="K100" s="442"/>
      <c r="L100" s="442"/>
      <c r="M100" s="442"/>
      <c r="N100" s="443"/>
      <c r="O100" s="443"/>
      <c r="P100" s="443"/>
      <c r="Q100" s="443"/>
      <c r="R100" s="443"/>
      <c r="S100" s="444"/>
      <c r="T100" s="352"/>
    </row>
    <row r="101" spans="1:20">
      <c r="B101" s="793" t="s">
        <v>2</v>
      </c>
      <c r="C101" s="418"/>
      <c r="D101" s="419" t="s">
        <v>282</v>
      </c>
      <c r="E101" s="420" t="s">
        <v>283</v>
      </c>
      <c r="F101" s="421">
        <f>5852000*1.2</f>
        <v>7022400</v>
      </c>
      <c r="G101" s="421"/>
      <c r="H101" s="421"/>
      <c r="I101" s="421"/>
      <c r="J101" s="421"/>
      <c r="K101" s="421"/>
      <c r="L101" s="421"/>
      <c r="M101" s="421"/>
      <c r="N101" s="422"/>
      <c r="O101" s="422"/>
      <c r="P101" s="422"/>
      <c r="Q101" s="422"/>
      <c r="R101" s="422"/>
      <c r="S101" s="423"/>
      <c r="T101" s="352"/>
    </row>
    <row r="102" spans="1:20" ht="15.75" customHeight="1" thickBot="1">
      <c r="B102" s="795"/>
      <c r="C102" s="473"/>
      <c r="D102" s="425" t="s">
        <v>284</v>
      </c>
      <c r="E102" s="491"/>
      <c r="F102" s="488">
        <f>3200000*1.2</f>
        <v>3840000</v>
      </c>
      <c r="G102" s="488"/>
      <c r="H102" s="495">
        <f>F102</f>
        <v>3840000</v>
      </c>
      <c r="I102" s="427"/>
      <c r="J102" s="427"/>
      <c r="K102" s="427"/>
      <c r="L102" s="427"/>
      <c r="M102" s="427"/>
      <c r="N102" s="427">
        <f>H102</f>
        <v>3840000</v>
      </c>
      <c r="O102" s="428"/>
      <c r="P102" s="428"/>
      <c r="Q102" s="428"/>
      <c r="R102" s="428"/>
      <c r="S102" s="429"/>
      <c r="T102" s="352"/>
    </row>
    <row r="103" spans="1:20" s="431" customFormat="1" ht="15.75" customHeight="1" thickBot="1">
      <c r="B103" s="794"/>
      <c r="C103" s="432"/>
      <c r="D103" s="433"/>
      <c r="E103" s="434"/>
      <c r="F103" s="435">
        <f>F101+F102</f>
        <v>10862400</v>
      </c>
      <c r="G103" s="436"/>
      <c r="H103" s="437">
        <f t="shared" ref="H103:S103" si="11">SUM(H102)</f>
        <v>3840000</v>
      </c>
      <c r="I103" s="437">
        <f t="shared" si="11"/>
        <v>0</v>
      </c>
      <c r="J103" s="437">
        <f t="shared" si="11"/>
        <v>0</v>
      </c>
      <c r="K103" s="437">
        <f t="shared" si="11"/>
        <v>0</v>
      </c>
      <c r="L103" s="437">
        <f t="shared" si="11"/>
        <v>0</v>
      </c>
      <c r="M103" s="437">
        <f t="shared" si="11"/>
        <v>0</v>
      </c>
      <c r="N103" s="437">
        <f t="shared" si="11"/>
        <v>3840000</v>
      </c>
      <c r="O103" s="437">
        <f t="shared" si="11"/>
        <v>0</v>
      </c>
      <c r="P103" s="437">
        <f t="shared" si="11"/>
        <v>0</v>
      </c>
      <c r="Q103" s="437">
        <f t="shared" si="11"/>
        <v>0</v>
      </c>
      <c r="R103" s="437">
        <f t="shared" si="11"/>
        <v>0</v>
      </c>
      <c r="S103" s="437">
        <f t="shared" si="11"/>
        <v>0</v>
      </c>
    </row>
    <row r="104" spans="1:20" s="445" customFormat="1" ht="9" customHeight="1" thickBot="1">
      <c r="A104" s="352"/>
      <c r="B104" s="438"/>
      <c r="C104" s="439"/>
      <c r="D104" s="440"/>
      <c r="E104" s="441"/>
      <c r="F104" s="442"/>
      <c r="G104" s="442"/>
      <c r="H104" s="442"/>
      <c r="I104" s="442"/>
      <c r="J104" s="442"/>
      <c r="K104" s="442"/>
      <c r="L104" s="442"/>
      <c r="M104" s="442"/>
      <c r="N104" s="443"/>
      <c r="O104" s="443"/>
      <c r="P104" s="443"/>
      <c r="Q104" s="443"/>
      <c r="R104" s="443"/>
      <c r="S104" s="444"/>
      <c r="T104" s="352"/>
    </row>
    <row r="105" spans="1:20">
      <c r="B105" s="793" t="s">
        <v>0</v>
      </c>
      <c r="C105" s="418"/>
      <c r="D105" s="419" t="s">
        <v>285</v>
      </c>
      <c r="E105" s="420" t="s">
        <v>286</v>
      </c>
      <c r="F105" s="421">
        <v>2001600</v>
      </c>
      <c r="G105" s="421"/>
      <c r="H105" s="421">
        <f>F105</f>
        <v>2001600</v>
      </c>
      <c r="I105" s="421"/>
      <c r="J105" s="421"/>
      <c r="K105" s="421"/>
      <c r="L105" s="421"/>
      <c r="M105" s="421"/>
      <c r="N105" s="496">
        <f>H105</f>
        <v>2001600</v>
      </c>
      <c r="O105" s="422"/>
      <c r="P105" s="422"/>
      <c r="Q105" s="422"/>
      <c r="R105" s="422"/>
      <c r="S105" s="423"/>
      <c r="T105" s="352"/>
    </row>
    <row r="106" spans="1:20" ht="15" customHeight="1">
      <c r="B106" s="795"/>
      <c r="C106" s="493"/>
      <c r="D106" s="459" t="s">
        <v>287</v>
      </c>
      <c r="E106" s="487" t="s">
        <v>288</v>
      </c>
      <c r="F106" s="488">
        <v>840000</v>
      </c>
      <c r="G106" s="488"/>
      <c r="H106" s="488">
        <f>F106</f>
        <v>840000</v>
      </c>
      <c r="I106" s="488"/>
      <c r="J106" s="488"/>
      <c r="K106" s="488"/>
      <c r="L106" s="488"/>
      <c r="M106" s="488"/>
      <c r="N106" s="427">
        <f>H106</f>
        <v>840000</v>
      </c>
      <c r="O106" s="489"/>
      <c r="P106" s="489"/>
      <c r="Q106" s="489"/>
      <c r="R106" s="489"/>
      <c r="S106" s="490"/>
      <c r="T106" s="352"/>
    </row>
    <row r="107" spans="1:20" ht="13.5" customHeight="1">
      <c r="B107" s="795"/>
      <c r="C107" s="493"/>
      <c r="D107" s="459" t="s">
        <v>289</v>
      </c>
      <c r="E107" s="487" t="s">
        <v>290</v>
      </c>
      <c r="F107" s="488">
        <f>50000</f>
        <v>50000</v>
      </c>
      <c r="G107" s="488"/>
      <c r="H107" s="488"/>
      <c r="I107" s="488"/>
      <c r="J107" s="488"/>
      <c r="K107" s="488"/>
      <c r="L107" s="488"/>
      <c r="M107" s="488"/>
      <c r="N107" s="489"/>
      <c r="O107" s="489"/>
      <c r="P107" s="489"/>
      <c r="Q107" s="489"/>
      <c r="R107" s="489"/>
      <c r="S107" s="490"/>
      <c r="T107" s="352"/>
    </row>
    <row r="108" spans="1:20" ht="15" customHeight="1">
      <c r="B108" s="795"/>
      <c r="C108" s="493"/>
      <c r="D108" s="459" t="s">
        <v>291</v>
      </c>
      <c r="E108" s="487" t="s">
        <v>195</v>
      </c>
      <c r="F108" s="488">
        <v>4000000</v>
      </c>
      <c r="G108" s="488"/>
      <c r="H108" s="488"/>
      <c r="I108" s="488"/>
      <c r="J108" s="488"/>
      <c r="K108" s="488"/>
      <c r="L108" s="488"/>
      <c r="M108" s="488"/>
      <c r="N108" s="489"/>
      <c r="O108" s="489"/>
      <c r="P108" s="489"/>
      <c r="Q108" s="489"/>
      <c r="R108" s="489"/>
      <c r="S108" s="490"/>
      <c r="T108" s="352"/>
    </row>
    <row r="109" spans="1:20" ht="15" customHeight="1">
      <c r="B109" s="795"/>
      <c r="C109" s="493"/>
      <c r="D109" s="459" t="s">
        <v>292</v>
      </c>
      <c r="E109" s="487" t="s">
        <v>195</v>
      </c>
      <c r="F109" s="488">
        <v>50000</v>
      </c>
      <c r="G109" s="488"/>
      <c r="H109" s="488"/>
      <c r="I109" s="488"/>
      <c r="J109" s="488"/>
      <c r="K109" s="488"/>
      <c r="L109" s="488"/>
      <c r="M109" s="488"/>
      <c r="N109" s="489"/>
      <c r="O109" s="489"/>
      <c r="P109" s="489"/>
      <c r="Q109" s="489"/>
      <c r="R109" s="489"/>
      <c r="S109" s="490"/>
      <c r="T109" s="352"/>
    </row>
    <row r="110" spans="1:20" ht="15.75" customHeight="1" thickBot="1">
      <c r="B110" s="795"/>
      <c r="C110" s="493"/>
      <c r="D110" s="459" t="s">
        <v>293</v>
      </c>
      <c r="E110" s="487" t="s">
        <v>294</v>
      </c>
      <c r="F110" s="488">
        <f>35000+70000</f>
        <v>105000</v>
      </c>
      <c r="G110" s="488"/>
      <c r="H110" s="488"/>
      <c r="I110" s="488"/>
      <c r="J110" s="488"/>
      <c r="K110" s="488"/>
      <c r="L110" s="488"/>
      <c r="M110" s="488"/>
      <c r="N110" s="489"/>
      <c r="O110" s="489"/>
      <c r="P110" s="489"/>
      <c r="Q110" s="489"/>
      <c r="R110" s="489"/>
      <c r="S110" s="490"/>
      <c r="T110" s="352"/>
    </row>
    <row r="111" spans="1:20" s="431" customFormat="1" ht="15.75" customHeight="1" thickBot="1">
      <c r="B111" s="794"/>
      <c r="C111" s="432"/>
      <c r="D111" s="497"/>
      <c r="E111" s="434"/>
      <c r="F111" s="435">
        <f>SUM(F105:F110)</f>
        <v>7046600</v>
      </c>
      <c r="G111" s="436"/>
      <c r="H111" s="437">
        <f>SUM(H105:H110)</f>
        <v>2841600</v>
      </c>
      <c r="I111" s="437">
        <f t="shared" ref="I111:S111" si="12">SUM(I105:I110)</f>
        <v>0</v>
      </c>
      <c r="J111" s="437">
        <f t="shared" si="12"/>
        <v>0</v>
      </c>
      <c r="K111" s="437">
        <f t="shared" si="12"/>
        <v>0</v>
      </c>
      <c r="L111" s="437">
        <f t="shared" si="12"/>
        <v>0</v>
      </c>
      <c r="M111" s="437">
        <f t="shared" si="12"/>
        <v>0</v>
      </c>
      <c r="N111" s="437">
        <f t="shared" si="12"/>
        <v>2841600</v>
      </c>
      <c r="O111" s="437">
        <f t="shared" si="12"/>
        <v>0</v>
      </c>
      <c r="P111" s="437">
        <f t="shared" si="12"/>
        <v>0</v>
      </c>
      <c r="Q111" s="437">
        <f t="shared" si="12"/>
        <v>0</v>
      </c>
      <c r="R111" s="437">
        <f t="shared" si="12"/>
        <v>0</v>
      </c>
      <c r="S111" s="437">
        <f t="shared" si="12"/>
        <v>0</v>
      </c>
    </row>
    <row r="112" spans="1:20" s="445" customFormat="1" ht="9" customHeight="1">
      <c r="A112" s="352"/>
      <c r="B112" s="438"/>
      <c r="C112" s="439"/>
      <c r="D112" s="498"/>
      <c r="E112" s="441"/>
      <c r="F112" s="442"/>
      <c r="G112" s="442"/>
      <c r="H112" s="442"/>
      <c r="I112" s="442"/>
      <c r="J112" s="442"/>
      <c r="K112" s="442"/>
      <c r="L112" s="442"/>
      <c r="M112" s="442"/>
      <c r="N112" s="443"/>
      <c r="O112" s="443"/>
      <c r="P112" s="443"/>
      <c r="Q112" s="443"/>
      <c r="R112" s="443"/>
      <c r="S112" s="444"/>
      <c r="T112" s="352"/>
    </row>
    <row r="113" spans="2:19" s="431" customFormat="1" ht="14" thickBot="1">
      <c r="B113" s="499"/>
      <c r="C113" s="500"/>
      <c r="D113" s="501" t="s">
        <v>295</v>
      </c>
      <c r="E113" s="502"/>
      <c r="F113" s="503">
        <f>F111+F91+F87+F71+F63+F54+F51+F40+F17+F103+F96+F99</f>
        <v>167714000</v>
      </c>
      <c r="G113" s="503"/>
      <c r="H113" s="503">
        <f>H111+H91+H87+H71+H63+H54+H51+H40+H17+H103+H96+H99</f>
        <v>74416600</v>
      </c>
      <c r="I113" s="503">
        <f>I111+I91+I87+I71+I63+I54+I51+I40+I17+I103+I96+I99</f>
        <v>5000000</v>
      </c>
      <c r="J113" s="503">
        <f>J111+J91+J87+J71+J63+J54+J51+J40+J17+J103+J96+J99</f>
        <v>20350000</v>
      </c>
      <c r="K113" s="503">
        <f t="shared" ref="K113:S113" si="13">K111+K91+K87+K71+K63+K54+K51+K40+K17+K103+K96+K99</f>
        <v>0</v>
      </c>
      <c r="L113" s="503">
        <f t="shared" si="13"/>
        <v>8000000</v>
      </c>
      <c r="M113" s="503">
        <f t="shared" si="13"/>
        <v>0</v>
      </c>
      <c r="N113" s="503">
        <f t="shared" si="13"/>
        <v>41066600</v>
      </c>
      <c r="O113" s="503">
        <f t="shared" si="13"/>
        <v>0</v>
      </c>
      <c r="P113" s="503">
        <f t="shared" si="13"/>
        <v>0</v>
      </c>
      <c r="Q113" s="503">
        <f t="shared" si="13"/>
        <v>0</v>
      </c>
      <c r="R113" s="503">
        <f t="shared" si="13"/>
        <v>0</v>
      </c>
      <c r="S113" s="503">
        <f t="shared" si="13"/>
        <v>0</v>
      </c>
    </row>
    <row r="114" spans="2:19" s="431" customFormat="1">
      <c r="B114" s="504"/>
      <c r="C114" s="505"/>
      <c r="D114" s="506" t="s">
        <v>100</v>
      </c>
      <c r="E114" s="504"/>
      <c r="F114" s="507"/>
      <c r="G114" s="507"/>
      <c r="H114" s="757">
        <f>SUM(I114:S114)</f>
        <v>7473400</v>
      </c>
      <c r="I114" s="507"/>
      <c r="J114" s="507"/>
      <c r="K114" s="507"/>
      <c r="L114" s="507"/>
      <c r="M114" s="507"/>
      <c r="N114" s="507">
        <f>'[1]příl.1 - cp 2013'!Q11*1000-stavby!N113-jiné!F64</f>
        <v>7473400</v>
      </c>
      <c r="O114" s="507"/>
      <c r="P114" s="507"/>
      <c r="Q114" s="507"/>
      <c r="R114" s="507"/>
      <c r="S114" s="507"/>
    </row>
    <row r="115" spans="2:19" s="431" customFormat="1">
      <c r="B115" s="504"/>
      <c r="C115" s="505"/>
      <c r="D115" s="506" t="s">
        <v>15</v>
      </c>
      <c r="E115" s="504"/>
      <c r="F115" s="507"/>
      <c r="G115" s="507"/>
      <c r="H115" s="507">
        <f t="shared" ref="H115:S115" si="14">SUM(H113:H114)</f>
        <v>81890000</v>
      </c>
      <c r="I115" s="507">
        <f t="shared" si="14"/>
        <v>5000000</v>
      </c>
      <c r="J115" s="507">
        <f t="shared" si="14"/>
        <v>20350000</v>
      </c>
      <c r="K115" s="507">
        <f t="shared" si="14"/>
        <v>0</v>
      </c>
      <c r="L115" s="507">
        <f t="shared" si="14"/>
        <v>8000000</v>
      </c>
      <c r="M115" s="507">
        <f t="shared" si="14"/>
        <v>0</v>
      </c>
      <c r="N115" s="507">
        <f t="shared" si="14"/>
        <v>48540000</v>
      </c>
      <c r="O115" s="507">
        <f t="shared" si="14"/>
        <v>0</v>
      </c>
      <c r="P115" s="507">
        <f t="shared" si="14"/>
        <v>0</v>
      </c>
      <c r="Q115" s="507">
        <f t="shared" si="14"/>
        <v>0</v>
      </c>
      <c r="R115" s="507">
        <f t="shared" si="14"/>
        <v>0</v>
      </c>
      <c r="S115" s="507">
        <f t="shared" si="14"/>
        <v>0</v>
      </c>
    </row>
    <row r="116" spans="2:19" s="431" customFormat="1">
      <c r="B116" s="504"/>
      <c r="C116" s="505"/>
      <c r="D116" s="508" t="s">
        <v>296</v>
      </c>
      <c r="E116" s="352"/>
      <c r="F116" s="509"/>
      <c r="G116" s="509"/>
      <c r="H116" s="509">
        <f>J115+N115</f>
        <v>68890000</v>
      </c>
      <c r="I116" s="507">
        <f>I113</f>
        <v>5000000</v>
      </c>
      <c r="J116" s="507">
        <f>J113</f>
        <v>20350000</v>
      </c>
      <c r="K116" s="507"/>
      <c r="L116" s="507"/>
      <c r="M116" s="507"/>
      <c r="N116" s="507">
        <f>N113+N114</f>
        <v>48540000</v>
      </c>
      <c r="O116" s="507"/>
      <c r="P116" s="507"/>
      <c r="Q116" s="507"/>
      <c r="R116" s="507"/>
      <c r="S116" s="507"/>
    </row>
  </sheetData>
  <dataConsolidate/>
  <mergeCells count="19">
    <mergeCell ref="H73:H86"/>
    <mergeCell ref="N73:N86"/>
    <mergeCell ref="H93:H94"/>
    <mergeCell ref="I93:I94"/>
    <mergeCell ref="N93:N94"/>
    <mergeCell ref="B98:B99"/>
    <mergeCell ref="B101:B103"/>
    <mergeCell ref="B105:B111"/>
    <mergeCell ref="B3:B5"/>
    <mergeCell ref="C73:C86"/>
    <mergeCell ref="B14:B17"/>
    <mergeCell ref="B19:B40"/>
    <mergeCell ref="B42:B51"/>
    <mergeCell ref="B53:B54"/>
    <mergeCell ref="B56:B63"/>
    <mergeCell ref="B65:B71"/>
    <mergeCell ref="B73:B87"/>
    <mergeCell ref="B89:B91"/>
    <mergeCell ref="B93:B96"/>
  </mergeCells>
  <pageMargins left="0.51181102362204722" right="0.47244094488188981" top="0.51181102362204722" bottom="0.47244094488188981" header="0.31496062992125984" footer="0.31496062992125984"/>
  <pageSetup paperSize="8" scale="55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H68"/>
  <sheetViews>
    <sheetView topLeftCell="A13" zoomScale="80" zoomScaleNormal="80" zoomScalePageLayoutView="80" workbookViewId="0">
      <selection activeCell="M18" sqref="M18"/>
    </sheetView>
  </sheetViews>
  <sheetFormatPr baseColWidth="10" defaultColWidth="8.83203125" defaultRowHeight="13" outlineLevelRow="1" outlineLevelCol="1" x14ac:dyDescent="0"/>
  <cols>
    <col min="1" max="1" width="10.33203125" style="360" customWidth="1"/>
    <col min="2" max="2" width="59.6640625" style="360" customWidth="1"/>
    <col min="3" max="3" width="13.1640625" style="513" customWidth="1" outlineLevel="1"/>
    <col min="4" max="5" width="13.6640625" style="513" customWidth="1" outlineLevel="1"/>
    <col min="6" max="6" width="12.5" style="513" customWidth="1" outlineLevel="1"/>
    <col min="7" max="7" width="13.6640625" style="513" customWidth="1" outlineLevel="1"/>
    <col min="8" max="8" width="61" style="360" customWidth="1"/>
    <col min="9" max="13" width="8.83203125" style="360"/>
    <col min="14" max="14" width="12.5" style="360" bestFit="1" customWidth="1"/>
    <col min="15" max="128" width="8.83203125" style="360"/>
    <col min="129" max="129" width="10.33203125" style="360" customWidth="1"/>
    <col min="130" max="130" width="59.6640625" style="360" customWidth="1"/>
    <col min="131" max="131" width="17.5" style="360" customWidth="1"/>
    <col min="132" max="132" width="14.33203125" style="360" customWidth="1"/>
    <col min="133" max="135" width="13.6640625" style="360" customWidth="1"/>
    <col min="136" max="136" width="19.83203125" style="360" customWidth="1"/>
    <col min="137" max="137" width="0.33203125" style="360" customWidth="1"/>
    <col min="138" max="16384" width="8.83203125" style="360"/>
  </cols>
  <sheetData>
    <row r="1" spans="1:8" s="341" customFormat="1" ht="18" outlineLevel="1">
      <c r="A1" s="338" t="s">
        <v>297</v>
      </c>
      <c r="C1" s="342"/>
      <c r="D1" s="342"/>
      <c r="E1" s="342"/>
      <c r="F1" s="342"/>
      <c r="G1" s="342"/>
    </row>
    <row r="2" spans="1:8" s="349" customFormat="1" ht="16" outlineLevel="1" thickBot="1">
      <c r="C2" s="350"/>
      <c r="D2" s="350"/>
      <c r="E2" s="350"/>
      <c r="F2" s="350"/>
      <c r="G2" s="350"/>
    </row>
    <row r="3" spans="1:8" s="521" customFormat="1" ht="14.25" customHeight="1">
      <c r="A3" s="815" t="s">
        <v>298</v>
      </c>
      <c r="B3" s="515"/>
      <c r="C3" s="516" t="s">
        <v>142</v>
      </c>
      <c r="D3" s="517"/>
      <c r="E3" s="518" t="s">
        <v>144</v>
      </c>
      <c r="F3" s="519" t="s">
        <v>144</v>
      </c>
      <c r="G3" s="520" t="s">
        <v>144</v>
      </c>
      <c r="H3" s="817" t="s">
        <v>145</v>
      </c>
    </row>
    <row r="4" spans="1:8" s="383" customFormat="1" ht="31.5" customHeight="1" thickBot="1">
      <c r="A4" s="816"/>
      <c r="B4" s="522" t="s">
        <v>149</v>
      </c>
      <c r="C4" s="523" t="s">
        <v>151</v>
      </c>
      <c r="D4" s="524" t="s">
        <v>153</v>
      </c>
      <c r="E4" s="525" t="s">
        <v>299</v>
      </c>
      <c r="F4" s="526" t="s">
        <v>300</v>
      </c>
      <c r="G4" s="527" t="s">
        <v>301</v>
      </c>
      <c r="H4" s="818"/>
    </row>
    <row r="5" spans="1:8">
      <c r="A5" s="819" t="s">
        <v>91</v>
      </c>
      <c r="B5" s="528" t="s">
        <v>302</v>
      </c>
      <c r="C5" s="529">
        <f>(405867+89712)*1.2</f>
        <v>594694.79999999993</v>
      </c>
      <c r="D5" s="530">
        <f>C5</f>
        <v>594694.79999999993</v>
      </c>
      <c r="E5" s="531">
        <f>D5-F5-G5</f>
        <v>594694.79999999993</v>
      </c>
      <c r="F5" s="532"/>
      <c r="G5" s="533"/>
      <c r="H5" s="534"/>
    </row>
    <row r="6" spans="1:8">
      <c r="A6" s="820"/>
      <c r="B6" s="426" t="s">
        <v>303</v>
      </c>
      <c r="C6" s="535">
        <f>195000*1.2</f>
        <v>234000</v>
      </c>
      <c r="D6" s="536">
        <f t="shared" ref="D6:D25" si="0">C6</f>
        <v>234000</v>
      </c>
      <c r="E6" s="537">
        <f t="shared" ref="E6:E24" si="1">D6-F6-G6</f>
        <v>234000</v>
      </c>
      <c r="F6" s="538"/>
      <c r="G6" s="535"/>
      <c r="H6" s="539" t="s">
        <v>304</v>
      </c>
    </row>
    <row r="7" spans="1:8">
      <c r="A7" s="820"/>
      <c r="B7" s="426" t="s">
        <v>305</v>
      </c>
      <c r="C7" s="535">
        <v>3700000</v>
      </c>
      <c r="D7" s="536">
        <f t="shared" si="0"/>
        <v>3700000</v>
      </c>
      <c r="E7" s="537">
        <f t="shared" si="1"/>
        <v>3700000</v>
      </c>
      <c r="F7" s="538"/>
      <c r="G7" s="535"/>
      <c r="H7" s="539"/>
    </row>
    <row r="8" spans="1:8">
      <c r="A8" s="820"/>
      <c r="B8" s="426" t="s">
        <v>306</v>
      </c>
      <c r="C8" s="535">
        <v>650000</v>
      </c>
      <c r="D8" s="536">
        <f t="shared" si="0"/>
        <v>650000</v>
      </c>
      <c r="E8" s="537">
        <f t="shared" si="1"/>
        <v>650000</v>
      </c>
      <c r="F8" s="538"/>
      <c r="G8" s="535"/>
      <c r="H8" s="539"/>
    </row>
    <row r="9" spans="1:8">
      <c r="A9" s="820"/>
      <c r="B9" s="426" t="s">
        <v>307</v>
      </c>
      <c r="C9" s="535">
        <v>600000</v>
      </c>
      <c r="D9" s="536">
        <f t="shared" si="0"/>
        <v>600000</v>
      </c>
      <c r="E9" s="537">
        <f t="shared" si="1"/>
        <v>600000</v>
      </c>
      <c r="F9" s="538"/>
      <c r="G9" s="535"/>
      <c r="H9" s="539"/>
    </row>
    <row r="10" spans="1:8">
      <c r="A10" s="820"/>
      <c r="B10" s="426" t="s">
        <v>308</v>
      </c>
      <c r="C10" s="540">
        <v>2500000</v>
      </c>
      <c r="D10" s="541">
        <f t="shared" si="0"/>
        <v>2500000</v>
      </c>
      <c r="E10" s="542">
        <f t="shared" si="1"/>
        <v>0</v>
      </c>
      <c r="F10" s="538"/>
      <c r="G10" s="540">
        <v>2500000</v>
      </c>
      <c r="H10" s="539"/>
    </row>
    <row r="11" spans="1:8">
      <c r="A11" s="820"/>
      <c r="B11" s="426" t="s">
        <v>309</v>
      </c>
      <c r="C11" s="540">
        <v>1500000</v>
      </c>
      <c r="D11" s="541">
        <f t="shared" si="0"/>
        <v>1500000</v>
      </c>
      <c r="E11" s="542">
        <f t="shared" si="1"/>
        <v>0</v>
      </c>
      <c r="F11" s="538"/>
      <c r="G11" s="540">
        <v>1500000</v>
      </c>
      <c r="H11" s="539"/>
    </row>
    <row r="12" spans="1:8">
      <c r="A12" s="820"/>
      <c r="B12" s="426" t="s">
        <v>310</v>
      </c>
      <c r="C12" s="543">
        <v>16000000</v>
      </c>
      <c r="D12" s="544">
        <f t="shared" si="0"/>
        <v>16000000</v>
      </c>
      <c r="E12" s="545">
        <f t="shared" si="1"/>
        <v>16000000</v>
      </c>
      <c r="F12" s="546"/>
      <c r="G12" s="540"/>
      <c r="H12" s="539"/>
    </row>
    <row r="13" spans="1:8">
      <c r="A13" s="820"/>
      <c r="B13" s="426" t="s">
        <v>311</v>
      </c>
      <c r="C13" s="540">
        <v>1000000</v>
      </c>
      <c r="D13" s="541">
        <f t="shared" si="0"/>
        <v>1000000</v>
      </c>
      <c r="E13" s="542">
        <f t="shared" si="1"/>
        <v>1000000</v>
      </c>
      <c r="F13" s="538"/>
      <c r="G13" s="540"/>
      <c r="H13" s="539"/>
    </row>
    <row r="14" spans="1:8">
      <c r="A14" s="820"/>
      <c r="B14" s="426" t="s">
        <v>312</v>
      </c>
      <c r="C14" s="540">
        <v>1000000</v>
      </c>
      <c r="D14" s="541">
        <f t="shared" si="0"/>
        <v>1000000</v>
      </c>
      <c r="E14" s="542">
        <f t="shared" si="1"/>
        <v>0</v>
      </c>
      <c r="F14" s="538"/>
      <c r="G14" s="540">
        <v>1000000</v>
      </c>
      <c r="H14" s="539"/>
    </row>
    <row r="15" spans="1:8">
      <c r="A15" s="820"/>
      <c r="B15" s="426" t="s">
        <v>313</v>
      </c>
      <c r="C15" s="540">
        <v>2000000</v>
      </c>
      <c r="D15" s="541">
        <f t="shared" si="0"/>
        <v>2000000</v>
      </c>
      <c r="E15" s="542">
        <f t="shared" si="1"/>
        <v>0</v>
      </c>
      <c r="F15" s="538"/>
      <c r="G15" s="540">
        <v>2000000</v>
      </c>
      <c r="H15" s="539"/>
    </row>
    <row r="16" spans="1:8">
      <c r="A16" s="820"/>
      <c r="B16" s="547" t="s">
        <v>314</v>
      </c>
      <c r="C16" s="540">
        <v>4000000</v>
      </c>
      <c r="D16" s="541">
        <f t="shared" si="0"/>
        <v>4000000</v>
      </c>
      <c r="E16" s="542">
        <f t="shared" si="1"/>
        <v>0</v>
      </c>
      <c r="F16" s="538"/>
      <c r="G16" s="540">
        <v>4000000</v>
      </c>
      <c r="H16" s="539"/>
    </row>
    <row r="17" spans="1:8">
      <c r="A17" s="820"/>
      <c r="B17" s="426" t="s">
        <v>315</v>
      </c>
      <c r="C17" s="540">
        <v>4000000</v>
      </c>
      <c r="D17" s="541">
        <f t="shared" si="0"/>
        <v>4000000</v>
      </c>
      <c r="E17" s="542">
        <f t="shared" si="1"/>
        <v>0</v>
      </c>
      <c r="F17" s="538"/>
      <c r="G17" s="540">
        <v>4000000</v>
      </c>
      <c r="H17" s="539"/>
    </row>
    <row r="18" spans="1:8">
      <c r="A18" s="820"/>
      <c r="B18" s="426" t="s">
        <v>316</v>
      </c>
      <c r="C18" s="540">
        <v>6500000</v>
      </c>
      <c r="D18" s="541">
        <f t="shared" si="0"/>
        <v>6500000</v>
      </c>
      <c r="E18" s="542">
        <f t="shared" si="1"/>
        <v>0</v>
      </c>
      <c r="F18" s="538"/>
      <c r="G18" s="540">
        <v>6500000</v>
      </c>
      <c r="H18" s="539"/>
    </row>
    <row r="19" spans="1:8">
      <c r="A19" s="820"/>
      <c r="B19" s="426" t="s">
        <v>92</v>
      </c>
      <c r="C19" s="540">
        <v>400000</v>
      </c>
      <c r="D19" s="541">
        <f t="shared" si="0"/>
        <v>400000</v>
      </c>
      <c r="E19" s="542">
        <f t="shared" si="1"/>
        <v>400000</v>
      </c>
      <c r="F19" s="538"/>
      <c r="G19" s="540"/>
      <c r="H19" s="539"/>
    </row>
    <row r="20" spans="1:8">
      <c r="A20" s="820"/>
      <c r="B20" s="426" t="s">
        <v>317</v>
      </c>
      <c r="C20" s="540">
        <v>700000</v>
      </c>
      <c r="D20" s="541">
        <f t="shared" si="0"/>
        <v>700000</v>
      </c>
      <c r="E20" s="542">
        <f t="shared" si="1"/>
        <v>0</v>
      </c>
      <c r="F20" s="538"/>
      <c r="G20" s="540">
        <v>700000</v>
      </c>
      <c r="H20" s="539"/>
    </row>
    <row r="21" spans="1:8">
      <c r="A21" s="820"/>
      <c r="B21" s="426" t="s">
        <v>318</v>
      </c>
      <c r="C21" s="540">
        <v>300000</v>
      </c>
      <c r="D21" s="541">
        <f t="shared" si="0"/>
        <v>300000</v>
      </c>
      <c r="E21" s="542">
        <f t="shared" si="1"/>
        <v>300000</v>
      </c>
      <c r="F21" s="538"/>
      <c r="G21" s="535"/>
      <c r="H21" s="539"/>
    </row>
    <row r="22" spans="1:8">
      <c r="A22" s="820"/>
      <c r="B22" s="426" t="s">
        <v>319</v>
      </c>
      <c r="C22" s="540">
        <v>1000000</v>
      </c>
      <c r="D22" s="541">
        <f t="shared" si="0"/>
        <v>1000000</v>
      </c>
      <c r="E22" s="542">
        <f t="shared" si="1"/>
        <v>1000000</v>
      </c>
      <c r="F22" s="538"/>
      <c r="G22" s="535"/>
      <c r="H22" s="539"/>
    </row>
    <row r="23" spans="1:8">
      <c r="A23" s="820"/>
      <c r="B23" s="426" t="s">
        <v>320</v>
      </c>
      <c r="C23" s="540">
        <v>200000</v>
      </c>
      <c r="D23" s="541">
        <f t="shared" si="0"/>
        <v>200000</v>
      </c>
      <c r="E23" s="542">
        <f t="shared" si="1"/>
        <v>200000</v>
      </c>
      <c r="F23" s="538"/>
      <c r="G23" s="535"/>
      <c r="H23" s="539" t="s">
        <v>321</v>
      </c>
    </row>
    <row r="24" spans="1:8">
      <c r="A24" s="820"/>
      <c r="B24" s="426" t="s">
        <v>322</v>
      </c>
      <c r="C24" s="540">
        <v>120000</v>
      </c>
      <c r="D24" s="541">
        <f t="shared" si="0"/>
        <v>120000</v>
      </c>
      <c r="E24" s="542">
        <f t="shared" si="1"/>
        <v>120000</v>
      </c>
      <c r="F24" s="538"/>
      <c r="G24" s="535"/>
      <c r="H24" s="539"/>
    </row>
    <row r="25" spans="1:8">
      <c r="A25" s="820"/>
      <c r="B25" s="547" t="s">
        <v>323</v>
      </c>
      <c r="C25" s="540">
        <v>4000000</v>
      </c>
      <c r="D25" s="541">
        <f t="shared" si="0"/>
        <v>4000000</v>
      </c>
      <c r="E25" s="542"/>
      <c r="F25" s="538"/>
      <c r="G25" s="535"/>
      <c r="H25" s="539" t="s">
        <v>324</v>
      </c>
    </row>
    <row r="26" spans="1:8">
      <c r="A26" s="820"/>
      <c r="B26" s="548" t="s">
        <v>20</v>
      </c>
      <c r="C26" s="540"/>
      <c r="D26" s="541"/>
      <c r="E26" s="542"/>
      <c r="F26" s="538"/>
      <c r="G26" s="535">
        <v>300000</v>
      </c>
      <c r="H26" s="539"/>
    </row>
    <row r="27" spans="1:8">
      <c r="A27" s="821"/>
      <c r="B27" s="549"/>
      <c r="C27" s="550">
        <f>SUM(C5:C26)</f>
        <v>50998694.799999997</v>
      </c>
      <c r="D27" s="551">
        <f t="shared" ref="D27:G27" si="2">SUM(D5:D26)</f>
        <v>50998694.799999997</v>
      </c>
      <c r="E27" s="552">
        <f t="shared" si="2"/>
        <v>24798694.800000001</v>
      </c>
      <c r="F27" s="553">
        <f t="shared" si="2"/>
        <v>0</v>
      </c>
      <c r="G27" s="550">
        <f t="shared" si="2"/>
        <v>22500000</v>
      </c>
      <c r="H27" s="554" t="s">
        <v>325</v>
      </c>
    </row>
    <row r="28" spans="1:8" ht="39">
      <c r="A28" s="822" t="s">
        <v>9</v>
      </c>
      <c r="B28" s="555" t="s">
        <v>326</v>
      </c>
      <c r="C28" s="535">
        <v>1120000</v>
      </c>
      <c r="D28" s="556">
        <v>0</v>
      </c>
      <c r="E28" s="557"/>
      <c r="F28" s="538"/>
      <c r="G28" s="535"/>
      <c r="H28" s="539" t="s">
        <v>327</v>
      </c>
    </row>
    <row r="29" spans="1:8">
      <c r="A29" s="820"/>
      <c r="B29" s="555" t="s">
        <v>328</v>
      </c>
      <c r="C29" s="558">
        <v>890000</v>
      </c>
      <c r="D29" s="559">
        <v>0</v>
      </c>
      <c r="E29" s="560"/>
      <c r="F29" s="561"/>
      <c r="G29" s="558"/>
      <c r="H29" s="539" t="s">
        <v>327</v>
      </c>
    </row>
    <row r="30" spans="1:8">
      <c r="A30" s="821"/>
      <c r="B30" s="549"/>
      <c r="C30" s="550">
        <f>SUM(C28:C29)</f>
        <v>2010000</v>
      </c>
      <c r="D30" s="551">
        <f>SUM(D28:D29)</f>
        <v>0</v>
      </c>
      <c r="E30" s="552">
        <f>SUM(E28:E29)</f>
        <v>0</v>
      </c>
      <c r="F30" s="553">
        <f>SUM(F28:F29)</f>
        <v>0</v>
      </c>
      <c r="G30" s="550">
        <f>SUM(G28:G29)</f>
        <v>0</v>
      </c>
      <c r="H30" s="554" t="s">
        <v>329</v>
      </c>
    </row>
    <row r="31" spans="1:8">
      <c r="A31" s="562" t="s">
        <v>330</v>
      </c>
      <c r="B31" s="426" t="s">
        <v>331</v>
      </c>
      <c r="C31" s="540">
        <v>500000</v>
      </c>
      <c r="D31" s="556">
        <f>C31</f>
        <v>500000</v>
      </c>
      <c r="E31" s="563"/>
      <c r="F31" s="564"/>
      <c r="G31" s="540">
        <v>500000</v>
      </c>
      <c r="H31" s="565"/>
    </row>
    <row r="32" spans="1:8">
      <c r="A32" s="562"/>
      <c r="B32" s="426" t="s">
        <v>331</v>
      </c>
      <c r="C32" s="566">
        <v>160000</v>
      </c>
      <c r="D32" s="556">
        <f t="shared" ref="D32:D33" si="3">C32</f>
        <v>160000</v>
      </c>
      <c r="E32" s="563"/>
      <c r="F32" s="564">
        <v>60000</v>
      </c>
      <c r="G32" s="566">
        <v>100000</v>
      </c>
      <c r="H32" s="565"/>
    </row>
    <row r="33" spans="1:8">
      <c r="A33" s="562"/>
      <c r="B33" s="426" t="s">
        <v>332</v>
      </c>
      <c r="C33" s="566">
        <v>200000</v>
      </c>
      <c r="D33" s="556">
        <f t="shared" si="3"/>
        <v>200000</v>
      </c>
      <c r="E33" s="563"/>
      <c r="F33" s="564"/>
      <c r="G33" s="566">
        <v>200000</v>
      </c>
      <c r="H33" s="565"/>
    </row>
    <row r="34" spans="1:8">
      <c r="A34" s="562"/>
      <c r="B34" s="567"/>
      <c r="C34" s="550">
        <f>SUM(C31:C33)</f>
        <v>860000</v>
      </c>
      <c r="D34" s="551">
        <f t="shared" ref="D34:G34" si="4">SUM(D31:D33)</f>
        <v>860000</v>
      </c>
      <c r="E34" s="552">
        <f t="shared" si="4"/>
        <v>0</v>
      </c>
      <c r="F34" s="553">
        <f t="shared" si="4"/>
        <v>60000</v>
      </c>
      <c r="G34" s="550">
        <f t="shared" si="4"/>
        <v>800000</v>
      </c>
      <c r="H34" s="568" t="s">
        <v>333</v>
      </c>
    </row>
    <row r="35" spans="1:8">
      <c r="A35" s="822" t="s">
        <v>3</v>
      </c>
      <c r="B35" s="555" t="s">
        <v>334</v>
      </c>
      <c r="C35" s="535">
        <v>980000</v>
      </c>
      <c r="D35" s="569">
        <f>C35</f>
        <v>980000</v>
      </c>
      <c r="E35" s="557"/>
      <c r="F35" s="538"/>
      <c r="G35" s="535"/>
      <c r="H35" s="539"/>
    </row>
    <row r="36" spans="1:8">
      <c r="A36" s="820"/>
      <c r="B36" s="555"/>
      <c r="C36" s="558"/>
      <c r="D36" s="559"/>
      <c r="E36" s="560"/>
      <c r="F36" s="561"/>
      <c r="G36" s="558"/>
      <c r="H36" s="539"/>
    </row>
    <row r="37" spans="1:8">
      <c r="A37" s="821"/>
      <c r="B37" s="549"/>
      <c r="C37" s="550">
        <f>SUM(C35:C36)</f>
        <v>980000</v>
      </c>
      <c r="D37" s="551">
        <f t="shared" ref="D37:G37" si="5">SUM(D35:D36)</f>
        <v>980000</v>
      </c>
      <c r="E37" s="552">
        <f t="shared" si="5"/>
        <v>0</v>
      </c>
      <c r="F37" s="553">
        <f t="shared" si="5"/>
        <v>0</v>
      </c>
      <c r="G37" s="550">
        <f t="shared" si="5"/>
        <v>0</v>
      </c>
      <c r="H37" s="554"/>
    </row>
    <row r="38" spans="1:8">
      <c r="A38" s="822" t="s">
        <v>5</v>
      </c>
      <c r="B38" s="426" t="s">
        <v>335</v>
      </c>
      <c r="C38" s="570">
        <v>300000</v>
      </c>
      <c r="D38" s="571"/>
      <c r="E38" s="563"/>
      <c r="F38" s="564"/>
      <c r="G38" s="570"/>
      <c r="H38" s="565" t="s">
        <v>336</v>
      </c>
    </row>
    <row r="39" spans="1:8">
      <c r="A39" s="820"/>
      <c r="B39" s="426" t="s">
        <v>337</v>
      </c>
      <c r="C39" s="535">
        <v>90000</v>
      </c>
      <c r="D39" s="571"/>
      <c r="E39" s="563"/>
      <c r="F39" s="538"/>
      <c r="G39" s="535"/>
      <c r="H39" s="565" t="s">
        <v>336</v>
      </c>
    </row>
    <row r="40" spans="1:8">
      <c r="A40" s="820"/>
      <c r="B40" s="426" t="s">
        <v>338</v>
      </c>
      <c r="C40" s="535">
        <v>250000</v>
      </c>
      <c r="D40" s="571">
        <f>C40</f>
        <v>250000</v>
      </c>
      <c r="E40" s="563"/>
      <c r="F40" s="538">
        <f>C40</f>
        <v>250000</v>
      </c>
      <c r="G40" s="535"/>
      <c r="H40" s="565"/>
    </row>
    <row r="41" spans="1:8">
      <c r="A41" s="820"/>
      <c r="B41" s="426" t="s">
        <v>339</v>
      </c>
      <c r="C41" s="535">
        <v>150000</v>
      </c>
      <c r="D41" s="571">
        <f>C41</f>
        <v>150000</v>
      </c>
      <c r="E41" s="563"/>
      <c r="F41" s="538">
        <f>C41</f>
        <v>150000</v>
      </c>
      <c r="G41" s="535"/>
      <c r="H41" s="565"/>
    </row>
    <row r="42" spans="1:8">
      <c r="A42" s="820"/>
      <c r="B42" s="426" t="s">
        <v>340</v>
      </c>
      <c r="C42" s="535">
        <v>150000</v>
      </c>
      <c r="D42" s="571"/>
      <c r="E42" s="563"/>
      <c r="F42" s="538"/>
      <c r="G42" s="535"/>
      <c r="H42" s="565" t="s">
        <v>336</v>
      </c>
    </row>
    <row r="43" spans="1:8">
      <c r="A43" s="820"/>
      <c r="B43" s="426" t="s">
        <v>105</v>
      </c>
      <c r="C43" s="535">
        <v>60000</v>
      </c>
      <c r="D43" s="571"/>
      <c r="E43" s="563"/>
      <c r="F43" s="538"/>
      <c r="G43" s="535"/>
      <c r="H43" s="565" t="s">
        <v>336</v>
      </c>
    </row>
    <row r="44" spans="1:8">
      <c r="A44" s="820"/>
      <c r="B44" s="555" t="s">
        <v>341</v>
      </c>
      <c r="C44" s="535"/>
      <c r="D44" s="571"/>
      <c r="E44" s="563"/>
      <c r="F44" s="538"/>
      <c r="G44" s="535">
        <v>200</v>
      </c>
      <c r="H44" s="539"/>
    </row>
    <row r="45" spans="1:8">
      <c r="A45" s="820"/>
      <c r="B45" s="549"/>
      <c r="C45" s="550">
        <f>SUM(C38:C44)</f>
        <v>1000000</v>
      </c>
      <c r="D45" s="551">
        <f t="shared" ref="D45:G45" si="6">SUM(D38:D44)</f>
        <v>400000</v>
      </c>
      <c r="E45" s="552">
        <f t="shared" si="6"/>
        <v>0</v>
      </c>
      <c r="F45" s="553">
        <f t="shared" si="6"/>
        <v>400000</v>
      </c>
      <c r="G45" s="550">
        <f t="shared" si="6"/>
        <v>200</v>
      </c>
      <c r="H45" s="554"/>
    </row>
    <row r="46" spans="1:8">
      <c r="A46" s="562"/>
      <c r="B46" s="426"/>
      <c r="C46" s="535"/>
      <c r="D46" s="571"/>
      <c r="E46" s="563"/>
      <c r="F46" s="538"/>
      <c r="G46" s="535"/>
      <c r="H46" s="539"/>
    </row>
    <row r="47" spans="1:8" ht="14" thickBot="1">
      <c r="A47" s="562"/>
      <c r="B47" s="572"/>
      <c r="C47" s="573"/>
      <c r="D47" s="574"/>
      <c r="E47" s="575"/>
      <c r="F47" s="576"/>
      <c r="G47" s="577"/>
      <c r="H47" s="578"/>
    </row>
    <row r="48" spans="1:8" s="341" customFormat="1" ht="16" thickBot="1">
      <c r="A48" s="579"/>
      <c r="B48" s="580" t="s">
        <v>342</v>
      </c>
      <c r="C48" s="581">
        <f>C27+C30+C34+C37+C45</f>
        <v>55848694.799999997</v>
      </c>
      <c r="D48" s="582">
        <f t="shared" ref="D48:F48" si="7">D27+D30+D34+D37+D45</f>
        <v>53238694.799999997</v>
      </c>
      <c r="E48" s="583">
        <f t="shared" si="7"/>
        <v>24798694.800000001</v>
      </c>
      <c r="F48" s="584">
        <f t="shared" si="7"/>
        <v>460000</v>
      </c>
      <c r="G48" s="581">
        <f>G27+G30+G34+G37+G45</f>
        <v>23300200</v>
      </c>
      <c r="H48" s="585"/>
    </row>
    <row r="51" spans="1:8" ht="18">
      <c r="A51" s="338" t="s">
        <v>343</v>
      </c>
    </row>
    <row r="52" spans="1:8" ht="14" thickBot="1"/>
    <row r="53" spans="1:8" s="521" customFormat="1">
      <c r="A53" s="808" t="s">
        <v>298</v>
      </c>
      <c r="B53" s="515"/>
      <c r="C53" s="519" t="s">
        <v>344</v>
      </c>
      <c r="D53" s="519"/>
      <c r="E53" s="519" t="s">
        <v>144</v>
      </c>
      <c r="F53" s="519" t="s">
        <v>144</v>
      </c>
      <c r="G53" s="516" t="s">
        <v>144</v>
      </c>
      <c r="H53" s="586"/>
    </row>
    <row r="54" spans="1:8" s="521" customFormat="1" ht="27" thickBot="1">
      <c r="A54" s="809"/>
      <c r="B54" s="522" t="s">
        <v>149</v>
      </c>
      <c r="C54" s="526" t="s">
        <v>151</v>
      </c>
      <c r="D54" s="526" t="s">
        <v>153</v>
      </c>
      <c r="E54" s="526" t="s">
        <v>113</v>
      </c>
      <c r="F54" s="526" t="s">
        <v>345</v>
      </c>
      <c r="G54" s="523" t="s">
        <v>301</v>
      </c>
      <c r="H54" s="587" t="s">
        <v>145</v>
      </c>
    </row>
    <row r="55" spans="1:8">
      <c r="A55" s="810" t="s">
        <v>57</v>
      </c>
      <c r="B55" s="528" t="s">
        <v>346</v>
      </c>
      <c r="C55" s="529">
        <v>1000000</v>
      </c>
      <c r="D55" s="529">
        <f>SUM(E55:F55)</f>
        <v>1000000</v>
      </c>
      <c r="E55" s="588"/>
      <c r="F55" s="532">
        <v>1000000</v>
      </c>
      <c r="G55" s="533"/>
      <c r="H55" s="589"/>
    </row>
    <row r="56" spans="1:8">
      <c r="A56" s="811"/>
      <c r="B56" s="426"/>
      <c r="C56" s="535"/>
      <c r="D56" s="590"/>
      <c r="E56" s="538"/>
      <c r="F56" s="538"/>
      <c r="G56" s="535"/>
      <c r="H56" s="539"/>
    </row>
    <row r="57" spans="1:8" ht="14" thickBot="1">
      <c r="A57" s="812"/>
      <c r="B57" s="549"/>
      <c r="C57" s="553">
        <f>SUM(C55:C56)</f>
        <v>1000000</v>
      </c>
      <c r="D57" s="553">
        <f>SUM(D55:D56)</f>
        <v>1000000</v>
      </c>
      <c r="E57" s="553">
        <f>SUM(E55:E56)</f>
        <v>0</v>
      </c>
      <c r="F57" s="553">
        <f>SUM(F55:F56)</f>
        <v>1000000</v>
      </c>
      <c r="G57" s="591"/>
      <c r="H57" s="592"/>
    </row>
    <row r="58" spans="1:8" ht="14" hidden="1" thickBot="1">
      <c r="A58" s="593"/>
      <c r="B58" s="555"/>
      <c r="C58" s="535"/>
      <c r="D58" s="594"/>
      <c r="E58" s="538"/>
      <c r="F58" s="538"/>
      <c r="G58" s="535"/>
      <c r="H58" s="539"/>
    </row>
    <row r="59" spans="1:8" ht="14" hidden="1" thickBot="1">
      <c r="A59" s="593"/>
      <c r="B59" s="555"/>
      <c r="C59" s="558"/>
      <c r="D59" s="595"/>
      <c r="E59" s="561"/>
      <c r="F59" s="561"/>
      <c r="G59" s="570"/>
      <c r="H59" s="565"/>
    </row>
    <row r="60" spans="1:8" ht="14" hidden="1" thickBot="1">
      <c r="A60" s="596"/>
      <c r="B60" s="572"/>
      <c r="C60" s="597">
        <f>SUM(C58:C59)</f>
        <v>0</v>
      </c>
      <c r="D60" s="597">
        <f>SUM(D58:D59)</f>
        <v>0</v>
      </c>
      <c r="E60" s="597">
        <f>SUM(E58:E59)</f>
        <v>0</v>
      </c>
      <c r="F60" s="597">
        <f>SUM(F58:F59)</f>
        <v>0</v>
      </c>
      <c r="G60" s="598"/>
      <c r="H60" s="578"/>
    </row>
    <row r="61" spans="1:8" ht="16" thickBot="1">
      <c r="A61"/>
      <c r="B61" s="580"/>
      <c r="C61" s="584">
        <f>C57+C60</f>
        <v>1000000</v>
      </c>
      <c r="D61" s="584">
        <f>D57+D60</f>
        <v>1000000</v>
      </c>
      <c r="E61" s="584">
        <f>E57+E60</f>
        <v>0</v>
      </c>
      <c r="F61" s="584">
        <f>F57+F60</f>
        <v>1000000</v>
      </c>
      <c r="G61" s="581">
        <f>G57+G60</f>
        <v>0</v>
      </c>
      <c r="H61" s="585"/>
    </row>
    <row r="64" spans="1:8" s="352" customFormat="1" ht="21" customHeight="1">
      <c r="A64" s="599" t="s">
        <v>347</v>
      </c>
      <c r="B64" s="600"/>
      <c r="C64" s="601">
        <f>C61+C48</f>
        <v>56848694.799999997</v>
      </c>
      <c r="D64" s="601">
        <f>D61+D48</f>
        <v>54238694.799999997</v>
      </c>
      <c r="E64" s="601">
        <f>E61+E48</f>
        <v>24798694.800000001</v>
      </c>
      <c r="F64" s="601">
        <f>F61+F48</f>
        <v>1460000</v>
      </c>
      <c r="G64" s="601">
        <f>G61+G48</f>
        <v>23300200</v>
      </c>
    </row>
    <row r="65" spans="1:7" s="352" customFormat="1">
      <c r="A65" s="360"/>
      <c r="B65" s="360"/>
      <c r="C65" s="513"/>
      <c r="D65" s="513"/>
      <c r="E65" s="813">
        <f>E64+F64</f>
        <v>26258694.800000001</v>
      </c>
      <c r="F65" s="814"/>
      <c r="G65" s="513"/>
    </row>
    <row r="66" spans="1:7" s="352" customFormat="1">
      <c r="A66" s="360" t="s">
        <v>18</v>
      </c>
      <c r="B66" s="360"/>
      <c r="C66" s="513">
        <f>stavby!H115</f>
        <v>81890000</v>
      </c>
      <c r="D66" s="513"/>
      <c r="E66" s="513"/>
      <c r="F66" s="513"/>
      <c r="G66" s="513"/>
    </row>
    <row r="67" spans="1:7" s="352" customFormat="1">
      <c r="A67" s="360"/>
      <c r="B67" s="360"/>
      <c r="C67" s="513">
        <f>SUM(C64:C66)</f>
        <v>138738694.80000001</v>
      </c>
      <c r="D67" s="513"/>
      <c r="E67" s="513"/>
      <c r="F67" s="513"/>
      <c r="G67" s="513"/>
    </row>
    <row r="68" spans="1:7" s="352" customFormat="1">
      <c r="A68" s="360"/>
      <c r="B68" s="360"/>
      <c r="C68" s="513"/>
      <c r="D68" s="513"/>
      <c r="E68" s="513"/>
      <c r="F68" s="513"/>
      <c r="G68" s="513"/>
    </row>
  </sheetData>
  <mergeCells count="9">
    <mergeCell ref="A53:A54"/>
    <mergeCell ref="A55:A57"/>
    <mergeCell ref="E65:F65"/>
    <mergeCell ref="A3:A4"/>
    <mergeCell ref="H3:H4"/>
    <mergeCell ref="A5:A27"/>
    <mergeCell ref="A28:A30"/>
    <mergeCell ref="A35:A37"/>
    <mergeCell ref="A38:A45"/>
  </mergeCells>
  <pageMargins left="0.43307086614173229" right="0.27559055118110237" top="0.39370078740157483" bottom="0.39370078740157483" header="0.27559055118110237" footer="0.23622047244094491"/>
  <pageSetup paperSize="9" scale="6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S45"/>
  <sheetViews>
    <sheetView showGridLines="0" workbookViewId="0">
      <selection activeCell="E36" sqref="E36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9.1640625" style="107" customWidth="1"/>
    <col min="5" max="5" width="8.5" style="107" customWidth="1"/>
    <col min="6" max="6" width="8.83203125" style="108" customWidth="1"/>
    <col min="7" max="7" width="6.83203125" style="108" customWidth="1"/>
    <col min="8" max="8" width="9.33203125" style="108" customWidth="1"/>
    <col min="9" max="10" width="8.1640625" style="107" customWidth="1"/>
    <col min="11" max="11" width="7.83203125" style="108" customWidth="1"/>
    <col min="12" max="12" width="8.33203125" style="108" customWidth="1"/>
    <col min="13" max="14" width="7.83203125" style="108" customWidth="1"/>
    <col min="15" max="15" width="8.5" style="107" customWidth="1"/>
    <col min="16" max="16" width="9.5" style="110" customWidth="1"/>
    <col min="17" max="19" width="10.83203125" style="110" customWidth="1"/>
    <col min="20" max="16384" width="8.83203125" style="107"/>
  </cols>
  <sheetData>
    <row r="1" spans="1:16" ht="15" thickBot="1">
      <c r="P1" s="109" t="s">
        <v>11</v>
      </c>
    </row>
    <row r="2" spans="1:16">
      <c r="A2" s="111"/>
      <c r="B2" s="112"/>
      <c r="C2" s="113"/>
      <c r="D2" s="113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2"/>
      <c r="P2" s="115"/>
    </row>
    <row r="3" spans="1:16">
      <c r="A3" s="116"/>
      <c r="B3" s="768" t="s">
        <v>123</v>
      </c>
      <c r="C3" s="769"/>
      <c r="D3" s="117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9"/>
      <c r="P3" s="120"/>
    </row>
    <row r="4" spans="1:16">
      <c r="A4" s="116"/>
      <c r="B4" s="770"/>
      <c r="C4" s="769"/>
      <c r="D4" s="121" t="s">
        <v>68</v>
      </c>
      <c r="E4" s="121" t="s">
        <v>69</v>
      </c>
      <c r="F4" s="121" t="s">
        <v>8</v>
      </c>
      <c r="G4" s="121" t="s">
        <v>4</v>
      </c>
      <c r="H4" s="121" t="s">
        <v>70</v>
      </c>
      <c r="I4" s="121" t="s">
        <v>71</v>
      </c>
      <c r="J4" s="121" t="s">
        <v>72</v>
      </c>
      <c r="K4" s="121" t="s">
        <v>57</v>
      </c>
      <c r="L4" s="121" t="s">
        <v>73</v>
      </c>
      <c r="M4" s="121" t="s">
        <v>74</v>
      </c>
      <c r="N4" s="121" t="s">
        <v>75</v>
      </c>
      <c r="O4" s="122" t="s">
        <v>5</v>
      </c>
      <c r="P4" s="123" t="s">
        <v>77</v>
      </c>
    </row>
    <row r="5" spans="1:16" ht="15">
      <c r="A5" s="124"/>
      <c r="B5" s="125" t="s">
        <v>16</v>
      </c>
      <c r="C5" s="126" t="s">
        <v>76</v>
      </c>
      <c r="D5" s="127">
        <v>71</v>
      </c>
      <c r="E5" s="127">
        <v>79</v>
      </c>
      <c r="F5" s="127">
        <v>81</v>
      </c>
      <c r="G5" s="127">
        <v>82</v>
      </c>
      <c r="H5" s="127">
        <v>83</v>
      </c>
      <c r="I5" s="127">
        <v>84</v>
      </c>
      <c r="J5" s="127">
        <v>85</v>
      </c>
      <c r="K5" s="127">
        <v>87</v>
      </c>
      <c r="L5" s="127">
        <v>92</v>
      </c>
      <c r="M5" s="127">
        <v>96</v>
      </c>
      <c r="N5" s="127">
        <v>97</v>
      </c>
      <c r="O5" s="128">
        <v>99</v>
      </c>
      <c r="P5" s="129" t="s">
        <v>15</v>
      </c>
    </row>
    <row r="6" spans="1:16">
      <c r="A6" s="130"/>
      <c r="B6" s="131"/>
      <c r="C6" s="132"/>
      <c r="D6" s="133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5"/>
      <c r="P6" s="136"/>
    </row>
    <row r="7" spans="1:16">
      <c r="A7" s="137">
        <v>1</v>
      </c>
      <c r="B7" s="138" t="s">
        <v>23</v>
      </c>
      <c r="C7" s="139"/>
      <c r="D7" s="140">
        <f>D8+SUM(D15:D20)</f>
        <v>933183</v>
      </c>
      <c r="E7" s="141">
        <f t="shared" ref="E7:O7" si="0">E8+SUM(E15:E20)</f>
        <v>0</v>
      </c>
      <c r="F7" s="141">
        <f t="shared" si="0"/>
        <v>15000</v>
      </c>
      <c r="G7" s="141">
        <f t="shared" si="0"/>
        <v>0</v>
      </c>
      <c r="H7" s="141">
        <f t="shared" si="0"/>
        <v>1795</v>
      </c>
      <c r="I7" s="141">
        <f t="shared" si="0"/>
        <v>752</v>
      </c>
      <c r="J7" s="141">
        <f t="shared" si="0"/>
        <v>0</v>
      </c>
      <c r="K7" s="141">
        <f t="shared" si="0"/>
        <v>2086</v>
      </c>
      <c r="L7" s="141">
        <f t="shared" si="0"/>
        <v>78879</v>
      </c>
      <c r="M7" s="141">
        <f t="shared" si="0"/>
        <v>1490</v>
      </c>
      <c r="N7" s="141">
        <f t="shared" si="0"/>
        <v>200</v>
      </c>
      <c r="O7" s="142">
        <f t="shared" si="0"/>
        <v>520520</v>
      </c>
      <c r="P7" s="143">
        <f>SUM(D7:O7)</f>
        <v>1553905</v>
      </c>
    </row>
    <row r="8" spans="1:16">
      <c r="A8" s="144">
        <v>2</v>
      </c>
      <c r="B8" s="145" t="s">
        <v>24</v>
      </c>
      <c r="C8" s="146"/>
      <c r="D8" s="147">
        <f>SUM(D9:D14)</f>
        <v>922933</v>
      </c>
      <c r="E8" s="148">
        <f t="shared" ref="E8:O8" si="1">SUM(E9:E14)</f>
        <v>0</v>
      </c>
      <c r="F8" s="148">
        <f t="shared" si="1"/>
        <v>0</v>
      </c>
      <c r="G8" s="148">
        <f t="shared" si="1"/>
        <v>0</v>
      </c>
      <c r="H8" s="148">
        <f t="shared" si="1"/>
        <v>0</v>
      </c>
      <c r="I8" s="148">
        <f t="shared" si="1"/>
        <v>752</v>
      </c>
      <c r="J8" s="148">
        <f t="shared" si="1"/>
        <v>0</v>
      </c>
      <c r="K8" s="148">
        <f t="shared" si="1"/>
        <v>750</v>
      </c>
      <c r="L8" s="148">
        <f t="shared" si="1"/>
        <v>34343</v>
      </c>
      <c r="M8" s="148">
        <f t="shared" si="1"/>
        <v>0</v>
      </c>
      <c r="N8" s="148">
        <f t="shared" si="1"/>
        <v>0</v>
      </c>
      <c r="O8" s="149">
        <f t="shared" si="1"/>
        <v>46480</v>
      </c>
      <c r="P8" s="150">
        <f t="shared" ref="P8:P20" si="2">SUM(D8:O8)</f>
        <v>1005258</v>
      </c>
    </row>
    <row r="9" spans="1:16">
      <c r="A9" s="151">
        <v>3</v>
      </c>
      <c r="B9" s="152"/>
      <c r="C9" s="153" t="s">
        <v>25</v>
      </c>
      <c r="D9" s="154">
        <f>'Ceitec MU'!D10</f>
        <v>0</v>
      </c>
      <c r="E9" s="155">
        <f>'Ceitec CŘS'!D10</f>
        <v>0</v>
      </c>
      <c r="F9" s="155">
        <f>SKM!D10</f>
        <v>0</v>
      </c>
      <c r="G9" s="155">
        <f>UKB!D10</f>
        <v>0</v>
      </c>
      <c r="H9" s="155">
        <f>UCT!D10</f>
        <v>0</v>
      </c>
      <c r="I9" s="155">
        <f>SPSSN!D10</f>
        <v>0</v>
      </c>
      <c r="J9" s="155">
        <f>IBA!D10</f>
        <v>0</v>
      </c>
      <c r="K9" s="155">
        <f>CTT!D10</f>
        <v>0</v>
      </c>
      <c r="L9" s="155">
        <f>ÚVT!D10</f>
        <v>0</v>
      </c>
      <c r="M9" s="155">
        <f>CJV!D10</f>
        <v>0</v>
      </c>
      <c r="N9" s="155">
        <f>CZS!D10</f>
        <v>0</v>
      </c>
      <c r="O9" s="156">
        <f>RMU!D10</f>
        <v>0</v>
      </c>
      <c r="P9" s="157">
        <f t="shared" si="2"/>
        <v>0</v>
      </c>
    </row>
    <row r="10" spans="1:16">
      <c r="A10" s="151">
        <v>4</v>
      </c>
      <c r="B10" s="152"/>
      <c r="C10" s="153" t="s">
        <v>26</v>
      </c>
      <c r="D10" s="154">
        <f>'Ceitec MU'!D11</f>
        <v>0</v>
      </c>
      <c r="E10" s="155">
        <f>'Ceitec CŘS'!D11</f>
        <v>0</v>
      </c>
      <c r="F10" s="155">
        <f>SKM!D11</f>
        <v>0</v>
      </c>
      <c r="G10" s="155">
        <f>UKB!D11</f>
        <v>0</v>
      </c>
      <c r="H10" s="155">
        <f>UCT!D11</f>
        <v>0</v>
      </c>
      <c r="I10" s="155">
        <f>SPSSN!D11</f>
        <v>0</v>
      </c>
      <c r="J10" s="155">
        <f>IBA!D11</f>
        <v>0</v>
      </c>
      <c r="K10" s="155">
        <f>CTT!D11</f>
        <v>0</v>
      </c>
      <c r="L10" s="155">
        <f>ÚVT!D11</f>
        <v>22500</v>
      </c>
      <c r="M10" s="155">
        <f>CJV!D11</f>
        <v>0</v>
      </c>
      <c r="N10" s="155">
        <f>CZS!D11</f>
        <v>0</v>
      </c>
      <c r="O10" s="156">
        <f>RMU!D11</f>
        <v>0</v>
      </c>
      <c r="P10" s="157">
        <f t="shared" si="2"/>
        <v>22500</v>
      </c>
    </row>
    <row r="11" spans="1:16">
      <c r="A11" s="151">
        <v>5</v>
      </c>
      <c r="B11" s="152"/>
      <c r="C11" s="153" t="s">
        <v>27</v>
      </c>
      <c r="D11" s="154">
        <f>'Ceitec MU'!D12</f>
        <v>0</v>
      </c>
      <c r="E11" s="155">
        <f>'Ceitec CŘS'!D12</f>
        <v>0</v>
      </c>
      <c r="F11" s="155">
        <f>SKM!D12</f>
        <v>0</v>
      </c>
      <c r="G11" s="155">
        <f>UKB!D12</f>
        <v>0</v>
      </c>
      <c r="H11" s="155">
        <f>UCT!D12</f>
        <v>0</v>
      </c>
      <c r="I11" s="155">
        <f>SPSSN!D12</f>
        <v>752</v>
      </c>
      <c r="J11" s="155">
        <f>IBA!D12</f>
        <v>0</v>
      </c>
      <c r="K11" s="155">
        <f>CTT!D12</f>
        <v>0</v>
      </c>
      <c r="L11" s="155">
        <f>ÚVT!D12</f>
        <v>0</v>
      </c>
      <c r="M11" s="155">
        <f>CJV!D12</f>
        <v>0</v>
      </c>
      <c r="N11" s="155">
        <f>CZS!D12</f>
        <v>0</v>
      </c>
      <c r="O11" s="156">
        <f>RMU!D12</f>
        <v>46480</v>
      </c>
      <c r="P11" s="157">
        <f t="shared" si="2"/>
        <v>47232</v>
      </c>
    </row>
    <row r="12" spans="1:16">
      <c r="A12" s="151">
        <v>6</v>
      </c>
      <c r="B12" s="152"/>
      <c r="C12" s="153" t="s">
        <v>28</v>
      </c>
      <c r="D12" s="154">
        <f>'Ceitec MU'!D13</f>
        <v>0</v>
      </c>
      <c r="E12" s="155">
        <f>'Ceitec CŘS'!D13</f>
        <v>0</v>
      </c>
      <c r="F12" s="155">
        <f>SKM!D13</f>
        <v>0</v>
      </c>
      <c r="G12" s="155">
        <f>UKB!D13</f>
        <v>0</v>
      </c>
      <c r="H12" s="155">
        <f>UCT!D13</f>
        <v>0</v>
      </c>
      <c r="I12" s="155">
        <f>SPSSN!D13</f>
        <v>0</v>
      </c>
      <c r="J12" s="155">
        <f>IBA!D13</f>
        <v>0</v>
      </c>
      <c r="K12" s="155">
        <f>CTT!D13</f>
        <v>0</v>
      </c>
      <c r="L12" s="155">
        <f>ÚVT!D13</f>
        <v>0</v>
      </c>
      <c r="M12" s="155">
        <f>CJV!D13</f>
        <v>0</v>
      </c>
      <c r="N12" s="155">
        <f>CZS!D13</f>
        <v>0</v>
      </c>
      <c r="O12" s="156">
        <f>RMU!D13</f>
        <v>0</v>
      </c>
      <c r="P12" s="157">
        <f t="shared" si="2"/>
        <v>0</v>
      </c>
    </row>
    <row r="13" spans="1:16">
      <c r="A13" s="151">
        <v>7</v>
      </c>
      <c r="B13" s="152"/>
      <c r="C13" s="153" t="s">
        <v>29</v>
      </c>
      <c r="D13" s="154">
        <f>'Ceitec MU'!D14</f>
        <v>922933</v>
      </c>
      <c r="E13" s="155">
        <f>'Ceitec CŘS'!D14</f>
        <v>0</v>
      </c>
      <c r="F13" s="155">
        <f>SKM!D14</f>
        <v>0</v>
      </c>
      <c r="G13" s="155">
        <f>UKB!D14</f>
        <v>0</v>
      </c>
      <c r="H13" s="155">
        <f>UCT!D14</f>
        <v>0</v>
      </c>
      <c r="I13" s="155">
        <f>SPSSN!D14</f>
        <v>0</v>
      </c>
      <c r="J13" s="155">
        <f>IBA!D14</f>
        <v>0</v>
      </c>
      <c r="K13" s="155">
        <f>CTT!D14</f>
        <v>750</v>
      </c>
      <c r="L13" s="155">
        <f>ÚVT!D14</f>
        <v>11843</v>
      </c>
      <c r="M13" s="155">
        <f>CJV!D14</f>
        <v>0</v>
      </c>
      <c r="N13" s="155">
        <f>CZS!D14</f>
        <v>0</v>
      </c>
      <c r="O13" s="156">
        <f>RMU!D14</f>
        <v>0</v>
      </c>
      <c r="P13" s="157">
        <f t="shared" si="2"/>
        <v>935526</v>
      </c>
    </row>
    <row r="14" spans="1:16">
      <c r="A14" s="158">
        <v>8</v>
      </c>
      <c r="B14" s="159"/>
      <c r="C14" s="160" t="s">
        <v>30</v>
      </c>
      <c r="D14" s="161">
        <f>'Ceitec MU'!D15</f>
        <v>0</v>
      </c>
      <c r="E14" s="162">
        <f>'Ceitec CŘS'!D15</f>
        <v>0</v>
      </c>
      <c r="F14" s="162">
        <f>SKM!D15</f>
        <v>0</v>
      </c>
      <c r="G14" s="162">
        <f>UKB!D15</f>
        <v>0</v>
      </c>
      <c r="H14" s="162">
        <f>UCT!D15</f>
        <v>0</v>
      </c>
      <c r="I14" s="162">
        <f>SPSSN!D15</f>
        <v>0</v>
      </c>
      <c r="J14" s="162">
        <f>IBA!D15</f>
        <v>0</v>
      </c>
      <c r="K14" s="162">
        <f>CTT!D15</f>
        <v>0</v>
      </c>
      <c r="L14" s="162">
        <f>ÚVT!D15</f>
        <v>0</v>
      </c>
      <c r="M14" s="162">
        <f>CJV!D15</f>
        <v>0</v>
      </c>
      <c r="N14" s="162">
        <f>CZS!D15</f>
        <v>0</v>
      </c>
      <c r="O14" s="163">
        <f>RMU!D15</f>
        <v>0</v>
      </c>
      <c r="P14" s="164">
        <f t="shared" si="2"/>
        <v>0</v>
      </c>
    </row>
    <row r="15" spans="1:16">
      <c r="A15" s="165">
        <v>9</v>
      </c>
      <c r="B15" s="166" t="s">
        <v>31</v>
      </c>
      <c r="C15" s="167"/>
      <c r="D15" s="168">
        <f>'Ceitec MU'!D16</f>
        <v>0</v>
      </c>
      <c r="E15" s="169">
        <f>'Ceitec CŘS'!D16</f>
        <v>0</v>
      </c>
      <c r="F15" s="169">
        <f>SKM!D16</f>
        <v>0</v>
      </c>
      <c r="G15" s="169">
        <f>UKB!D16</f>
        <v>0</v>
      </c>
      <c r="H15" s="169">
        <f>UCT!D16</f>
        <v>0</v>
      </c>
      <c r="I15" s="169">
        <f>SPSSN!D16</f>
        <v>0</v>
      </c>
      <c r="J15" s="169">
        <f>IBA!D16</f>
        <v>0</v>
      </c>
      <c r="K15" s="169">
        <f>CTT!D16</f>
        <v>1000</v>
      </c>
      <c r="L15" s="169">
        <f>ÚVT!D16</f>
        <v>8000</v>
      </c>
      <c r="M15" s="169">
        <f>CJV!D16</f>
        <v>0</v>
      </c>
      <c r="N15" s="169">
        <f>CZS!D16</f>
        <v>0</v>
      </c>
      <c r="O15" s="170">
        <f>RMU!D16</f>
        <v>448540</v>
      </c>
      <c r="P15" s="171">
        <f t="shared" si="2"/>
        <v>457540</v>
      </c>
    </row>
    <row r="16" spans="1:16">
      <c r="A16" s="165">
        <v>10</v>
      </c>
      <c r="B16" s="166" t="s">
        <v>32</v>
      </c>
      <c r="C16" s="167"/>
      <c r="D16" s="172">
        <f>'Ceitec MU'!D17</f>
        <v>0</v>
      </c>
      <c r="E16" s="173">
        <f>'Ceitec CŘS'!D17</f>
        <v>0</v>
      </c>
      <c r="F16" s="173">
        <f>SKM!D17</f>
        <v>0</v>
      </c>
      <c r="G16" s="173">
        <f>UKB!D17</f>
        <v>0</v>
      </c>
      <c r="H16" s="173">
        <f>UCT!D17</f>
        <v>0</v>
      </c>
      <c r="I16" s="173">
        <f>SPSSN!D17</f>
        <v>0</v>
      </c>
      <c r="J16" s="173">
        <f>IBA!D17</f>
        <v>0</v>
      </c>
      <c r="K16" s="173">
        <f>CTT!D17</f>
        <v>0</v>
      </c>
      <c r="L16" s="173">
        <f>ÚVT!D17</f>
        <v>0</v>
      </c>
      <c r="M16" s="173">
        <f>CJV!D17</f>
        <v>0</v>
      </c>
      <c r="N16" s="173">
        <f>CZS!D17</f>
        <v>0</v>
      </c>
      <c r="O16" s="174">
        <f>RMU!D17</f>
        <v>0</v>
      </c>
      <c r="P16" s="175">
        <f t="shared" si="2"/>
        <v>0</v>
      </c>
    </row>
    <row r="17" spans="1:16">
      <c r="A17" s="144">
        <v>11</v>
      </c>
      <c r="B17" s="145" t="s">
        <v>33</v>
      </c>
      <c r="C17" s="146"/>
      <c r="D17" s="172">
        <f>'Ceitec MU'!D18</f>
        <v>0</v>
      </c>
      <c r="E17" s="173">
        <f>'Ceitec CŘS'!D18</f>
        <v>0</v>
      </c>
      <c r="F17" s="173">
        <f>SKM!D18</f>
        <v>0</v>
      </c>
      <c r="G17" s="173">
        <f>UKB!D18</f>
        <v>0</v>
      </c>
      <c r="H17" s="173">
        <f>UCT!D18</f>
        <v>0</v>
      </c>
      <c r="I17" s="173">
        <f>SPSSN!D18</f>
        <v>0</v>
      </c>
      <c r="J17" s="173">
        <f>IBA!D18</f>
        <v>0</v>
      </c>
      <c r="K17" s="173">
        <f>CTT!D18</f>
        <v>0</v>
      </c>
      <c r="L17" s="173">
        <f>ÚVT!D18</f>
        <v>0</v>
      </c>
      <c r="M17" s="173">
        <f>CJV!D18</f>
        <v>0</v>
      </c>
      <c r="N17" s="173">
        <f>CZS!D18</f>
        <v>0</v>
      </c>
      <c r="O17" s="174">
        <f>RMU!D18</f>
        <v>0</v>
      </c>
      <c r="P17" s="175">
        <f t="shared" si="2"/>
        <v>0</v>
      </c>
    </row>
    <row r="18" spans="1:16">
      <c r="A18" s="165">
        <v>12</v>
      </c>
      <c r="B18" s="166" t="s">
        <v>34</v>
      </c>
      <c r="C18" s="167"/>
      <c r="D18" s="172">
        <f>'Ceitec MU'!D19</f>
        <v>10250</v>
      </c>
      <c r="E18" s="173">
        <f>'Ceitec CŘS'!D19</f>
        <v>0</v>
      </c>
      <c r="F18" s="173">
        <f>SKM!D19</f>
        <v>15000</v>
      </c>
      <c r="G18" s="173">
        <f>UKB!D19</f>
        <v>0</v>
      </c>
      <c r="H18" s="173">
        <f>UCT!D19</f>
        <v>1795</v>
      </c>
      <c r="I18" s="173">
        <f>SPSSN!D19</f>
        <v>0</v>
      </c>
      <c r="J18" s="173">
        <f>IBA!D19</f>
        <v>0</v>
      </c>
      <c r="K18" s="173">
        <f>CTT!D19</f>
        <v>336</v>
      </c>
      <c r="L18" s="173">
        <f>ÚVT!D19</f>
        <v>36536</v>
      </c>
      <c r="M18" s="173">
        <f>CJV!D19</f>
        <v>1490</v>
      </c>
      <c r="N18" s="173">
        <f>CZS!D19</f>
        <v>200</v>
      </c>
      <c r="O18" s="174">
        <f>RMU!D19</f>
        <v>25500</v>
      </c>
      <c r="P18" s="175">
        <f t="shared" si="2"/>
        <v>91107</v>
      </c>
    </row>
    <row r="19" spans="1:16">
      <c r="A19" s="165">
        <v>13</v>
      </c>
      <c r="B19" s="166" t="s">
        <v>35</v>
      </c>
      <c r="C19" s="167"/>
      <c r="D19" s="172">
        <f>'Ceitec MU'!D20</f>
        <v>0</v>
      </c>
      <c r="E19" s="173">
        <f>'Ceitec CŘS'!D20</f>
        <v>0</v>
      </c>
      <c r="F19" s="173">
        <f>SKM!D20</f>
        <v>0</v>
      </c>
      <c r="G19" s="173">
        <f>UKB!D20</f>
        <v>0</v>
      </c>
      <c r="H19" s="173">
        <f>UCT!D20</f>
        <v>0</v>
      </c>
      <c r="I19" s="173">
        <f>SPSSN!D20</f>
        <v>0</v>
      </c>
      <c r="J19" s="173">
        <f>IBA!D20</f>
        <v>0</v>
      </c>
      <c r="K19" s="173">
        <f>CTT!D20</f>
        <v>0</v>
      </c>
      <c r="L19" s="173">
        <f>ÚVT!D20</f>
        <v>0</v>
      </c>
      <c r="M19" s="173">
        <f>CJV!D20</f>
        <v>0</v>
      </c>
      <c r="N19" s="173">
        <f>CZS!D20</f>
        <v>0</v>
      </c>
      <c r="O19" s="174">
        <f>RMU!D20</f>
        <v>0</v>
      </c>
      <c r="P19" s="175">
        <f t="shared" si="2"/>
        <v>0</v>
      </c>
    </row>
    <row r="20" spans="1:16" ht="15" thickBot="1">
      <c r="A20" s="176">
        <v>14</v>
      </c>
      <c r="B20" s="177" t="s">
        <v>36</v>
      </c>
      <c r="C20" s="178"/>
      <c r="D20" s="179">
        <f>'Ceitec MU'!D21</f>
        <v>0</v>
      </c>
      <c r="E20" s="180">
        <f>'Ceitec CŘS'!D21</f>
        <v>0</v>
      </c>
      <c r="F20" s="180">
        <f>SKM!D21</f>
        <v>0</v>
      </c>
      <c r="G20" s="180">
        <f>UKB!D21</f>
        <v>0</v>
      </c>
      <c r="H20" s="180">
        <f>UCT!D21</f>
        <v>0</v>
      </c>
      <c r="I20" s="180">
        <f>SPSSN!D21</f>
        <v>0</v>
      </c>
      <c r="J20" s="180">
        <f>IBA!D21</f>
        <v>0</v>
      </c>
      <c r="K20" s="180">
        <f>CTT!D21</f>
        <v>0</v>
      </c>
      <c r="L20" s="180">
        <f>ÚVT!D21</f>
        <v>0</v>
      </c>
      <c r="M20" s="180">
        <f>CJV!D21</f>
        <v>0</v>
      </c>
      <c r="N20" s="180">
        <f>CZS!D21</f>
        <v>0</v>
      </c>
      <c r="O20" s="181">
        <f>RMU!D21</f>
        <v>0</v>
      </c>
      <c r="P20" s="182">
        <f t="shared" si="2"/>
        <v>0</v>
      </c>
    </row>
    <row r="22" spans="1:16" ht="15" thickBot="1">
      <c r="H22" s="109"/>
      <c r="I22" s="108"/>
      <c r="J22" s="108"/>
      <c r="L22" s="109" t="s">
        <v>11</v>
      </c>
    </row>
    <row r="23" spans="1:16" s="185" customFormat="1" ht="15" customHeight="1">
      <c r="A23" s="111"/>
      <c r="B23" s="183"/>
      <c r="C23" s="184"/>
      <c r="D23" s="771" t="s">
        <v>12</v>
      </c>
      <c r="E23" s="772"/>
      <c r="F23" s="772"/>
      <c r="G23" s="772"/>
      <c r="H23" s="772"/>
      <c r="I23" s="772"/>
      <c r="J23" s="772"/>
      <c r="K23" s="772"/>
      <c r="L23" s="773"/>
    </row>
    <row r="24" spans="1:16" s="185" customFormat="1" ht="16.5" customHeight="1">
      <c r="A24" s="116"/>
      <c r="B24" s="768" t="s">
        <v>123</v>
      </c>
      <c r="C24" s="769"/>
      <c r="D24" s="186"/>
      <c r="E24" s="777" t="s">
        <v>40</v>
      </c>
      <c r="F24" s="778"/>
      <c r="G24" s="778"/>
      <c r="H24" s="779"/>
      <c r="I24" s="780" t="s">
        <v>39</v>
      </c>
      <c r="J24" s="781"/>
      <c r="K24" s="781"/>
      <c r="L24" s="782"/>
    </row>
    <row r="25" spans="1:16" s="185" customFormat="1" ht="18.75" customHeight="1">
      <c r="A25" s="116"/>
      <c r="B25" s="770"/>
      <c r="C25" s="769"/>
      <c r="D25" s="186" t="s">
        <v>13</v>
      </c>
      <c r="E25" s="278"/>
      <c r="F25" s="279" t="s">
        <v>14</v>
      </c>
      <c r="G25" s="278"/>
      <c r="H25" s="280" t="s">
        <v>15</v>
      </c>
      <c r="I25" s="278"/>
      <c r="J25" s="279" t="s">
        <v>14</v>
      </c>
      <c r="K25" s="281"/>
      <c r="L25" s="282" t="s">
        <v>15</v>
      </c>
    </row>
    <row r="26" spans="1:16" s="189" customFormat="1" ht="15">
      <c r="A26" s="124"/>
      <c r="B26" s="187" t="s">
        <v>16</v>
      </c>
      <c r="C26" s="126" t="s">
        <v>76</v>
      </c>
      <c r="D26" s="188" t="s">
        <v>17</v>
      </c>
      <c r="E26" s="283" t="s">
        <v>18</v>
      </c>
      <c r="F26" s="284" t="s">
        <v>19</v>
      </c>
      <c r="G26" s="283" t="s">
        <v>20</v>
      </c>
      <c r="H26" s="285" t="s">
        <v>21</v>
      </c>
      <c r="I26" s="283" t="s">
        <v>18</v>
      </c>
      <c r="J26" s="284" t="s">
        <v>19</v>
      </c>
      <c r="K26" s="286" t="s">
        <v>20</v>
      </c>
      <c r="L26" s="287" t="s">
        <v>22</v>
      </c>
    </row>
    <row r="27" spans="1:16" s="196" customFormat="1" ht="12">
      <c r="A27" s="190"/>
      <c r="B27" s="191"/>
      <c r="C27" s="191"/>
      <c r="D27" s="192">
        <v>1</v>
      </c>
      <c r="E27" s="191">
        <v>2</v>
      </c>
      <c r="F27" s="193">
        <v>3</v>
      </c>
      <c r="G27" s="191">
        <v>4</v>
      </c>
      <c r="H27" s="194">
        <v>5</v>
      </c>
      <c r="I27" s="191">
        <v>6</v>
      </c>
      <c r="J27" s="193">
        <v>7</v>
      </c>
      <c r="K27" s="132">
        <v>8</v>
      </c>
      <c r="L27" s="195">
        <v>9</v>
      </c>
    </row>
    <row r="28" spans="1:16" s="206" customFormat="1" ht="15" customHeight="1">
      <c r="A28" s="197">
        <v>1</v>
      </c>
      <c r="B28" s="198" t="s">
        <v>23</v>
      </c>
      <c r="C28" s="198"/>
      <c r="D28" s="199">
        <f t="shared" ref="D28:L28" si="3">SUM(D36:D41)+D29</f>
        <v>1507475</v>
      </c>
      <c r="E28" s="200">
        <f t="shared" si="3"/>
        <v>248507</v>
      </c>
      <c r="F28" s="201">
        <f t="shared" si="3"/>
        <v>1219975</v>
      </c>
      <c r="G28" s="202">
        <f t="shared" si="3"/>
        <v>38993</v>
      </c>
      <c r="H28" s="203">
        <f t="shared" si="3"/>
        <v>1507475</v>
      </c>
      <c r="I28" s="200">
        <f t="shared" si="3"/>
        <v>0</v>
      </c>
      <c r="J28" s="201">
        <f t="shared" si="3"/>
        <v>0</v>
      </c>
      <c r="K28" s="204">
        <f t="shared" si="3"/>
        <v>0</v>
      </c>
      <c r="L28" s="205">
        <f t="shared" si="3"/>
        <v>0</v>
      </c>
    </row>
    <row r="29" spans="1:16" s="206" customFormat="1" ht="15" customHeight="1">
      <c r="A29" s="207">
        <v>2</v>
      </c>
      <c r="B29" s="208" t="s">
        <v>24</v>
      </c>
      <c r="C29" s="209"/>
      <c r="D29" s="210">
        <f t="shared" ref="D29:D41" si="4">H29+L29</f>
        <v>958978</v>
      </c>
      <c r="E29" s="211">
        <f>SUM(E30:E35)</f>
        <v>149136</v>
      </c>
      <c r="F29" s="212">
        <f>SUM(F30:F35)</f>
        <v>772185</v>
      </c>
      <c r="G29" s="213">
        <f>SUM(G30:G35)</f>
        <v>37657</v>
      </c>
      <c r="H29" s="214">
        <f t="shared" ref="H29:H41" si="5">SUM(E29:G29)</f>
        <v>958978</v>
      </c>
      <c r="I29" s="211">
        <f>SUM(I30:I35)</f>
        <v>0</v>
      </c>
      <c r="J29" s="212">
        <f>SUM(J30:J35)</f>
        <v>0</v>
      </c>
      <c r="K29" s="215">
        <f>SUM(K30:K35)</f>
        <v>0</v>
      </c>
      <c r="L29" s="216">
        <f t="shared" ref="L29:L41" si="6">SUM(I29:K29)</f>
        <v>0</v>
      </c>
    </row>
    <row r="30" spans="1:16" s="228" customFormat="1" ht="15" customHeight="1">
      <c r="A30" s="217">
        <v>3</v>
      </c>
      <c r="B30" s="218"/>
      <c r="C30" s="219" t="s">
        <v>25</v>
      </c>
      <c r="D30" s="220">
        <f t="shared" si="4"/>
        <v>0</v>
      </c>
      <c r="E30" s="221">
        <f>'Ceitec MU'!E10+'Ceitec CŘS'!E10+SKM!E10+UKB!E10+UCT!E10+SPSSN!E10+IBA!E10+CTT!E10+ÚVT!E10+CJV!E10+CZS!E10+RMU!E10</f>
        <v>0</v>
      </c>
      <c r="F30" s="222">
        <f>'Ceitec MU'!F10+'Ceitec CŘS'!F10+SKM!F10+UKB!F10+UCT!F10+SPSSN!F10+IBA!F10+CTT!F10+ÚVT!F10+CJV!F10+CZS!F10+RMU!F10</f>
        <v>0</v>
      </c>
      <c r="G30" s="222">
        <f>'Ceitec MU'!G10+'Ceitec CŘS'!G10+SKM!G10+UKB!G10+UCT!G10+SPSSN!G10+IBA!G10+CTT!G10+ÚVT!G10+CJV!G10+CZS!G10+RMU!G10</f>
        <v>0</v>
      </c>
      <c r="H30" s="223">
        <f t="shared" si="5"/>
        <v>0</v>
      </c>
      <c r="I30" s="224"/>
      <c r="J30" s="225"/>
      <c r="K30" s="226"/>
      <c r="L30" s="227">
        <f t="shared" si="6"/>
        <v>0</v>
      </c>
    </row>
    <row r="31" spans="1:16" s="228" customFormat="1" ht="15" customHeight="1">
      <c r="A31" s="217">
        <v>4</v>
      </c>
      <c r="B31" s="218"/>
      <c r="C31" s="219" t="s">
        <v>26</v>
      </c>
      <c r="D31" s="229">
        <f t="shared" si="4"/>
        <v>22500</v>
      </c>
      <c r="E31" s="221">
        <f>'Ceitec MU'!E11+'Ceitec CŘS'!E11+SKM!E11+UKB!E11+UCT!E11+SPSSN!E11+IBA!E11+CTT!E11+ÚVT!E11+CJV!E11+CZS!E11+RMU!E11</f>
        <v>0</v>
      </c>
      <c r="F31" s="222">
        <f>'Ceitec MU'!F11+'Ceitec CŘS'!F11+SKM!F11+UKB!F11+UCT!F11+SPSSN!F11+IBA!F11+CTT!F11+ÚVT!F11+CJV!F11+CZS!F11+RMU!F11</f>
        <v>22500</v>
      </c>
      <c r="G31" s="222">
        <f>'Ceitec MU'!G11+'Ceitec CŘS'!G11+SKM!G11+UKB!G11+UCT!G11+SPSSN!G11+IBA!G11+CTT!G11+ÚVT!G11+CJV!G11+CZS!G11+RMU!G11</f>
        <v>0</v>
      </c>
      <c r="H31" s="223">
        <f t="shared" si="5"/>
        <v>22500</v>
      </c>
      <c r="I31" s="224"/>
      <c r="J31" s="225"/>
      <c r="K31" s="226"/>
      <c r="L31" s="227">
        <f t="shared" si="6"/>
        <v>0</v>
      </c>
    </row>
    <row r="32" spans="1:16" s="228" customFormat="1" ht="15" customHeight="1">
      <c r="A32" s="217">
        <v>5</v>
      </c>
      <c r="B32" s="218"/>
      <c r="C32" s="219" t="s">
        <v>27</v>
      </c>
      <c r="D32" s="229">
        <f t="shared" si="4"/>
        <v>952</v>
      </c>
      <c r="E32" s="221">
        <f>'Ceitec MU'!E12+'Ceitec CŘS'!E12+SKM!E12+UKB!E12+UCT!E12+SPSSN!E12+IBA!E12+CTT!E12+ÚVT!E12+CJV!E12+CZS!E12+RMU!E12</f>
        <v>0</v>
      </c>
      <c r="F32" s="222">
        <f>'Ceitec MU'!F12+'Ceitec CŘS'!F12+SKM!F12+UKB!F12+UCT!F12+SPSSN!F12+IBA!F12+CTT!F12+ÚVT!F12+CJV!F12+CZS!F12+RMU!F12</f>
        <v>952</v>
      </c>
      <c r="G32" s="222">
        <f>'Ceitec MU'!G12+'Ceitec CŘS'!G12+SKM!G12+UKB!G12+UCT!G12+SPSSN!G12+IBA!G12+CTT!G12+ÚVT!G12+CJV!G12+CZS!G12+RMU!G12</f>
        <v>0</v>
      </c>
      <c r="H32" s="223">
        <f t="shared" si="5"/>
        <v>952</v>
      </c>
      <c r="I32" s="224"/>
      <c r="J32" s="225"/>
      <c r="K32" s="226"/>
      <c r="L32" s="227">
        <f t="shared" si="6"/>
        <v>0</v>
      </c>
    </row>
    <row r="33" spans="1:16" s="228" customFormat="1" ht="15" customHeight="1">
      <c r="A33" s="217">
        <v>6</v>
      </c>
      <c r="B33" s="218"/>
      <c r="C33" s="219" t="s">
        <v>28</v>
      </c>
      <c r="D33" s="229">
        <f t="shared" si="4"/>
        <v>0</v>
      </c>
      <c r="E33" s="221">
        <f>'Ceitec MU'!E13+'Ceitec CŘS'!E13+SKM!E13+UKB!E13+UCT!E13+SPSSN!E13+IBA!E13+CTT!E13+ÚVT!E13+CJV!E13+CZS!E13+RMU!E13</f>
        <v>0</v>
      </c>
      <c r="F33" s="222">
        <f>'Ceitec MU'!F13+'Ceitec CŘS'!F13+SKM!F13+UKB!F13+UCT!F13+SPSSN!F13+IBA!F13+CTT!F13+ÚVT!F13+CJV!F13+CZS!F13+RMU!F13</f>
        <v>0</v>
      </c>
      <c r="G33" s="222">
        <f>'Ceitec MU'!G13+'Ceitec CŘS'!G13+SKM!G13+UKB!G13+UCT!G13+SPSSN!G13+IBA!G13+CTT!G13+ÚVT!G13+CJV!G13+CZS!G13+RMU!G13</f>
        <v>0</v>
      </c>
      <c r="H33" s="230">
        <f t="shared" si="5"/>
        <v>0</v>
      </c>
      <c r="I33" s="231"/>
      <c r="J33" s="232"/>
      <c r="K33" s="233"/>
      <c r="L33" s="234">
        <f t="shared" si="6"/>
        <v>0</v>
      </c>
    </row>
    <row r="34" spans="1:16" s="228" customFormat="1" ht="15" customHeight="1">
      <c r="A34" s="217">
        <v>7</v>
      </c>
      <c r="B34" s="218"/>
      <c r="C34" s="219" t="s">
        <v>29</v>
      </c>
      <c r="D34" s="229">
        <f t="shared" si="4"/>
        <v>935526</v>
      </c>
      <c r="E34" s="221">
        <f>'Ceitec MU'!E14+'Ceitec CŘS'!E14+SKM!E14+UKB!E14+UCT!E14+SPSSN!E14+IBA!E14+CTT!E14+ÚVT!E14+CJV!E14+CZS!E14+RMU!E14</f>
        <v>149136</v>
      </c>
      <c r="F34" s="222">
        <f>'Ceitec MU'!F14+'Ceitec CŘS'!F14+SKM!F14+UKB!F14+UCT!F14+SPSSN!F14+IBA!F14+CTT!F14+ÚVT!F14+CJV!F14+CZS!F14+RMU!F14</f>
        <v>748733</v>
      </c>
      <c r="G34" s="222">
        <f>'Ceitec MU'!G14+'Ceitec CŘS'!G14+SKM!G14+UKB!G14+UCT!G14+SPSSN!G14+IBA!G14+CTT!G14+ÚVT!G14+CJV!G14+CZS!G14+RMU!G14</f>
        <v>37657</v>
      </c>
      <c r="H34" s="230">
        <f t="shared" si="5"/>
        <v>935526</v>
      </c>
      <c r="I34" s="231"/>
      <c r="J34" s="232"/>
      <c r="K34" s="233"/>
      <c r="L34" s="234">
        <f t="shared" si="6"/>
        <v>0</v>
      </c>
      <c r="O34" s="206"/>
      <c r="P34" s="206"/>
    </row>
    <row r="35" spans="1:16" s="228" customFormat="1" ht="15" customHeight="1">
      <c r="A35" s="235">
        <v>8</v>
      </c>
      <c r="B35" s="236"/>
      <c r="C35" s="237" t="s">
        <v>30</v>
      </c>
      <c r="D35" s="238">
        <f t="shared" si="4"/>
        <v>0</v>
      </c>
      <c r="E35" s="239">
        <f>'Ceitec MU'!E15+'Ceitec CŘS'!E15+SKM!E15+UKB!E15+UCT!E15+SPSSN!E15+IBA!E15+CTT!E15+ÚVT!E15+CJV!E15+CZS!E15+RMU!E15</f>
        <v>0</v>
      </c>
      <c r="F35" s="240">
        <f>'Ceitec MU'!F15+'Ceitec CŘS'!F15+SKM!F15+UKB!F15+UCT!F15+SPSSN!F15+IBA!F15+CTT!F15+ÚVT!F15+CJV!F15+CZS!F15+RMU!F15</f>
        <v>0</v>
      </c>
      <c r="G35" s="240">
        <f>'Ceitec MU'!G15+'Ceitec CŘS'!G15+SKM!G15+UKB!G15+UCT!G15+SPSSN!G15+IBA!G15+CTT!G15+ÚVT!G15+CJV!G15+CZS!G15+RMU!G15</f>
        <v>0</v>
      </c>
      <c r="H35" s="241">
        <f t="shared" si="5"/>
        <v>0</v>
      </c>
      <c r="I35" s="242"/>
      <c r="J35" s="243"/>
      <c r="K35" s="244"/>
      <c r="L35" s="245">
        <f t="shared" si="6"/>
        <v>0</v>
      </c>
      <c r="O35" s="206"/>
      <c r="P35" s="206"/>
    </row>
    <row r="36" spans="1:16" s="206" customFormat="1" ht="15" customHeight="1">
      <c r="A36" s="246">
        <v>9</v>
      </c>
      <c r="B36" s="247" t="s">
        <v>31</v>
      </c>
      <c r="C36" s="248"/>
      <c r="D36" s="249">
        <f t="shared" si="4"/>
        <v>457540</v>
      </c>
      <c r="E36" s="250">
        <f>'Ceitec MU'!E16+'Ceitec CŘS'!E16+SKM!E16+UKB!E16+UCT!E16+SPSSN!E16+IBA!E16+CTT!E16+ÚVT!E16+CJV!E16+CZS!E16+RMU!E16</f>
        <v>56540</v>
      </c>
      <c r="F36" s="251">
        <f>'Ceitec MU'!F16+'Ceitec CŘS'!F16+SKM!F16+UKB!F16+UCT!F16+SPSSN!F16+IBA!F16+CTT!F16+ÚVT!F16+CJV!F16+CZS!F16+RMU!F16</f>
        <v>400000</v>
      </c>
      <c r="G36" s="251">
        <f>'Ceitec MU'!G16+'Ceitec CŘS'!G16+SKM!G16+UKB!G16+UCT!G16+SPSSN!G16+IBA!G16+CTT!G16+ÚVT!G16+CJV!G16+CZS!G16+RMU!G16</f>
        <v>1000</v>
      </c>
      <c r="H36" s="252">
        <f t="shared" si="5"/>
        <v>457540</v>
      </c>
      <c r="I36" s="253"/>
      <c r="J36" s="254"/>
      <c r="K36" s="255"/>
      <c r="L36" s="256">
        <f t="shared" si="6"/>
        <v>0</v>
      </c>
    </row>
    <row r="37" spans="1:16" s="206" customFormat="1" ht="15" customHeight="1">
      <c r="A37" s="246">
        <v>10</v>
      </c>
      <c r="B37" s="247" t="s">
        <v>32</v>
      </c>
      <c r="C37" s="248"/>
      <c r="D37" s="249">
        <f t="shared" si="4"/>
        <v>0</v>
      </c>
      <c r="E37" s="257">
        <f>'Ceitec MU'!E17+'Ceitec CŘS'!E17+SKM!E17+UKB!E17+UCT!E17+SPSSN!E17+IBA!E17+CTT!E17+ÚVT!E17+CJV!E17+CZS!E17+RMU!E17</f>
        <v>0</v>
      </c>
      <c r="F37" s="258">
        <f>'Ceitec MU'!F17+'Ceitec CŘS'!F17+SKM!F17+UKB!F17+UCT!F17+SPSSN!F17+IBA!F17+CTT!F17+ÚVT!F17+CJV!F17+CZS!F17+RMU!F17</f>
        <v>0</v>
      </c>
      <c r="G37" s="258">
        <f>'Ceitec MU'!G17+'Ceitec CŘS'!G17+SKM!G17+UKB!G17+UCT!G17+SPSSN!G17+IBA!G17+CTT!G17+ÚVT!G17+CJV!G17+CZS!G17+RMU!G17</f>
        <v>0</v>
      </c>
      <c r="H37" s="252">
        <f t="shared" si="5"/>
        <v>0</v>
      </c>
      <c r="I37" s="253"/>
      <c r="J37" s="254"/>
      <c r="K37" s="255"/>
      <c r="L37" s="256">
        <f t="shared" si="6"/>
        <v>0</v>
      </c>
    </row>
    <row r="38" spans="1:16" s="206" customFormat="1" ht="15" customHeight="1">
      <c r="A38" s="207">
        <v>11</v>
      </c>
      <c r="B38" s="208" t="s">
        <v>33</v>
      </c>
      <c r="C38" s="208"/>
      <c r="D38" s="249">
        <f t="shared" si="4"/>
        <v>0</v>
      </c>
      <c r="E38" s="257">
        <f>'Ceitec MU'!E18+'Ceitec CŘS'!E18+SKM!E18+UKB!E18+UCT!E18+SPSSN!E18+IBA!E18+CTT!E18+ÚVT!E18+CJV!E18+CZS!E18+RMU!E18</f>
        <v>0</v>
      </c>
      <c r="F38" s="258">
        <f>'Ceitec MU'!F18+'Ceitec CŘS'!F18+SKM!F18+UKB!F18+UCT!F18+SPSSN!F18+IBA!F18+CTT!F18+ÚVT!F18+CJV!F18+CZS!F18+RMU!F18</f>
        <v>0</v>
      </c>
      <c r="G38" s="258">
        <f>'Ceitec MU'!G18+'Ceitec CŘS'!G18+SKM!G18+UKB!G18+UCT!G18+SPSSN!G18+IBA!G18+CTT!G18+ÚVT!G18+CJV!G18+CZS!G18+RMU!G18</f>
        <v>0</v>
      </c>
      <c r="H38" s="259">
        <f t="shared" si="5"/>
        <v>0</v>
      </c>
      <c r="I38" s="260"/>
      <c r="J38" s="261"/>
      <c r="K38" s="259"/>
      <c r="L38" s="262">
        <f t="shared" si="6"/>
        <v>0</v>
      </c>
    </row>
    <row r="39" spans="1:16" s="206" customFormat="1" ht="15" customHeight="1">
      <c r="A39" s="246">
        <v>12</v>
      </c>
      <c r="B39" s="248" t="s">
        <v>34</v>
      </c>
      <c r="C39" s="248"/>
      <c r="D39" s="263">
        <f t="shared" si="4"/>
        <v>90957</v>
      </c>
      <c r="E39" s="257">
        <f>'Ceitec MU'!E19+'Ceitec CŘS'!E19+SKM!E19+UKB!E19+UCT!E19+SPSSN!E19+IBA!E19+CTT!E19+ÚVT!E19+CJV!E19+CZS!E19+RMU!E19</f>
        <v>42831</v>
      </c>
      <c r="F39" s="258">
        <f>'Ceitec MU'!F19+'Ceitec CŘS'!F19+SKM!F19+UKB!F19+UCT!F19+SPSSN!F19+IBA!F19+CTT!F19+ÚVT!F19+CJV!F19+CZS!F19+RMU!F19</f>
        <v>47790</v>
      </c>
      <c r="G39" s="258">
        <f>'Ceitec MU'!G19+'Ceitec CŘS'!G19+SKM!G19+UKB!G19+UCT!G19+SPSSN!G19+IBA!G19+CTT!G19+ÚVT!G19+CJV!G19+CZS!G19+RMU!G19</f>
        <v>336</v>
      </c>
      <c r="H39" s="259">
        <f t="shared" si="5"/>
        <v>90957</v>
      </c>
      <c r="I39" s="260"/>
      <c r="J39" s="261"/>
      <c r="K39" s="259"/>
      <c r="L39" s="262">
        <f t="shared" si="6"/>
        <v>0</v>
      </c>
    </row>
    <row r="40" spans="1:16" s="206" customFormat="1" ht="15" customHeight="1">
      <c r="A40" s="246">
        <v>13</v>
      </c>
      <c r="B40" s="248" t="s">
        <v>35</v>
      </c>
      <c r="C40" s="248"/>
      <c r="D40" s="263">
        <f t="shared" si="4"/>
        <v>0</v>
      </c>
      <c r="E40" s="257">
        <f>'Ceitec MU'!E20+'Ceitec CŘS'!E20+SKM!E20+UKB!E20+UCT!E20+SPSSN!E20+IBA!E20+CTT!E20+ÚVT!E20+CJV!E20+CZS!E20+RMU!E20</f>
        <v>0</v>
      </c>
      <c r="F40" s="258">
        <f>'Ceitec MU'!F20+'Ceitec CŘS'!F20+SKM!F20+UKB!F20+UCT!F20+SPSSN!F20+IBA!F20+CTT!F20+ÚVT!F20+CJV!F20+CZS!F20+RMU!F20</f>
        <v>0</v>
      </c>
      <c r="G40" s="258">
        <f>'Ceitec MU'!G20+'Ceitec CŘS'!G20+SKM!G20+UKB!G20+UCT!G20+SPSSN!G20+IBA!G20+CTT!G20+ÚVT!G20+CJV!G20+CZS!G20+RMU!G20</f>
        <v>0</v>
      </c>
      <c r="H40" s="259">
        <f t="shared" si="5"/>
        <v>0</v>
      </c>
      <c r="I40" s="260"/>
      <c r="J40" s="261"/>
      <c r="K40" s="259"/>
      <c r="L40" s="262">
        <f t="shared" si="6"/>
        <v>0</v>
      </c>
    </row>
    <row r="41" spans="1:16" s="206" customFormat="1" ht="15" customHeight="1" thickBot="1">
      <c r="A41" s="264">
        <v>14</v>
      </c>
      <c r="B41" s="265" t="s">
        <v>36</v>
      </c>
      <c r="C41" s="265"/>
      <c r="D41" s="266">
        <f t="shared" si="4"/>
        <v>0</v>
      </c>
      <c r="E41" s="267">
        <f>'Ceitec MU'!E21+'Ceitec CŘS'!E21+SKM!E21+UKB!E21+UCT!E21+SPSSN!E21+IBA!E21+CTT!E21+ÚVT!E21+CJV!E21+CZS!E21+RMU!E21</f>
        <v>0</v>
      </c>
      <c r="F41" s="268">
        <f>'Ceitec MU'!F21+'Ceitec CŘS'!F21+SKM!F21+UKB!F21+UCT!F21+SPSSN!F21+IBA!F21+CTT!F21+ÚVT!F21+CJV!F21+CZS!F21+RMU!F21</f>
        <v>0</v>
      </c>
      <c r="G41" s="268">
        <f>'Ceitec MU'!G21+'Ceitec CŘS'!G21+SKM!G21+UKB!G21+UCT!G21+SPSSN!G21+IBA!G21+CTT!G21+ÚVT!G21+CJV!G21+CZS!G21+RMU!G21</f>
        <v>0</v>
      </c>
      <c r="H41" s="269">
        <f t="shared" si="5"/>
        <v>0</v>
      </c>
      <c r="I41" s="270"/>
      <c r="J41" s="271"/>
      <c r="K41" s="269"/>
      <c r="L41" s="272">
        <f t="shared" si="6"/>
        <v>0</v>
      </c>
    </row>
    <row r="42" spans="1:16" s="274" customFormat="1" ht="11">
      <c r="A42" s="273" t="s">
        <v>42</v>
      </c>
      <c r="B42" s="273" t="s">
        <v>37</v>
      </c>
      <c r="C42" s="273"/>
      <c r="D42" s="273"/>
      <c r="E42" s="273"/>
      <c r="F42" s="273"/>
      <c r="G42" s="273"/>
      <c r="H42" s="273"/>
      <c r="I42" s="273"/>
      <c r="J42" s="273"/>
      <c r="K42" s="273"/>
      <c r="L42" s="273"/>
    </row>
    <row r="43" spans="1:16" s="274" customFormat="1" ht="11">
      <c r="A43" s="273"/>
      <c r="B43" s="273" t="s">
        <v>43</v>
      </c>
      <c r="C43" s="273"/>
      <c r="D43" s="273"/>
      <c r="E43" s="273"/>
      <c r="F43" s="273"/>
      <c r="G43" s="273"/>
      <c r="H43" s="273"/>
      <c r="I43" s="273"/>
      <c r="J43" s="273"/>
      <c r="K43" s="273"/>
      <c r="L43" s="273"/>
    </row>
    <row r="44" spans="1:16" s="274" customFormat="1" ht="11">
      <c r="A44" s="273" t="s">
        <v>44</v>
      </c>
      <c r="B44" s="273" t="s">
        <v>119</v>
      </c>
      <c r="C44" s="273"/>
      <c r="D44" s="273"/>
      <c r="E44" s="273"/>
      <c r="F44" s="273"/>
      <c r="G44" s="273"/>
      <c r="H44" s="273"/>
      <c r="I44" s="273"/>
      <c r="J44" s="273"/>
      <c r="K44" s="273"/>
      <c r="L44" s="273"/>
    </row>
    <row r="45" spans="1:16" s="276" customFormat="1" ht="12">
      <c r="A45" s="275"/>
      <c r="B45" s="275"/>
      <c r="C45" s="275"/>
      <c r="E45" s="277"/>
    </row>
  </sheetData>
  <mergeCells count="5">
    <mergeCell ref="B3:C4"/>
    <mergeCell ref="D23:L23"/>
    <mergeCell ref="B24:C25"/>
    <mergeCell ref="E24:H24"/>
    <mergeCell ref="I24:L24"/>
  </mergeCells>
  <phoneticPr fontId="4" type="noConversion"/>
  <printOptions horizontalCentered="1"/>
  <pageMargins left="0.59055118110236227" right="0.31496062992125984" top="0.5" bottom="0.24" header="0.19685039370078741" footer="0.16"/>
  <pageSetup paperSize="9" scale="75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showGridLines="0" workbookViewId="0">
      <selection activeCell="O20" sqref="O20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3" width="6.33203125" style="108" customWidth="1"/>
    <col min="14" max="14" width="7.1640625" style="108" customWidth="1"/>
    <col min="15" max="15" width="6.5" style="107" bestFit="1" customWidth="1"/>
    <col min="16" max="16" width="8" style="110" customWidth="1"/>
    <col min="17" max="19" width="10.83203125" style="110" customWidth="1"/>
    <col min="20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58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27118</v>
      </c>
      <c r="E8" s="200">
        <f t="shared" si="0"/>
        <v>2000</v>
      </c>
      <c r="F8" s="201">
        <f t="shared" si="0"/>
        <v>25118</v>
      </c>
      <c r="G8" s="204">
        <f t="shared" si="0"/>
        <v>0</v>
      </c>
      <c r="H8" s="640">
        <f t="shared" si="0"/>
        <v>27118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118</v>
      </c>
      <c r="E9" s="211"/>
      <c r="F9" s="212">
        <f>SUM(F10:F15)</f>
        <v>118</v>
      </c>
      <c r="G9" s="215"/>
      <c r="H9" s="656">
        <f t="shared" ref="H9:H21" si="2">SUM(E9:G9)</f>
        <v>118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118</v>
      </c>
      <c r="E12" s="221"/>
      <c r="F12" s="222">
        <v>118</v>
      </c>
      <c r="G12" s="226"/>
      <c r="H12" s="658">
        <f t="shared" si="2"/>
        <v>118</v>
      </c>
      <c r="I12" s="224"/>
      <c r="J12" s="225"/>
      <c r="K12" s="226"/>
      <c r="L12" s="227">
        <f t="shared" si="3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680"/>
      <c r="F13" s="681"/>
      <c r="G13" s="233"/>
      <c r="H13" s="659">
        <f t="shared" si="2"/>
        <v>0</v>
      </c>
      <c r="I13" s="231"/>
      <c r="J13" s="232"/>
      <c r="K13" s="233"/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0</v>
      </c>
      <c r="E14" s="680"/>
      <c r="F14" s="681"/>
      <c r="G14" s="233"/>
      <c r="H14" s="659">
        <f t="shared" si="2"/>
        <v>0</v>
      </c>
      <c r="I14" s="231"/>
      <c r="J14" s="232"/>
      <c r="K14" s="233"/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242"/>
      <c r="J15" s="243"/>
      <c r="K15" s="244"/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0</v>
      </c>
      <c r="E16" s="685"/>
      <c r="F16" s="686"/>
      <c r="G16" s="255"/>
      <c r="H16" s="663">
        <f t="shared" si="2"/>
        <v>0</v>
      </c>
      <c r="I16" s="253"/>
      <c r="J16" s="254"/>
      <c r="K16" s="255"/>
      <c r="L16" s="256">
        <f t="shared" si="3"/>
        <v>0</v>
      </c>
    </row>
    <row r="17" spans="1:16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</row>
    <row r="18" spans="1:16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</row>
    <row r="19" spans="1:16" s="206" customFormat="1" ht="15" customHeight="1">
      <c r="A19" s="246">
        <v>12</v>
      </c>
      <c r="B19" s="248" t="s">
        <v>34</v>
      </c>
      <c r="C19" s="248"/>
      <c r="D19" s="263">
        <f t="shared" si="1"/>
        <v>27000</v>
      </c>
      <c r="E19" s="687">
        <v>2000</v>
      </c>
      <c r="F19" s="688">
        <v>25000</v>
      </c>
      <c r="G19" s="259"/>
      <c r="H19" s="689">
        <f t="shared" si="2"/>
        <v>27000</v>
      </c>
      <c r="I19" s="260"/>
      <c r="J19" s="261"/>
      <c r="K19" s="259"/>
      <c r="L19" s="262">
        <f t="shared" si="3"/>
        <v>0</v>
      </c>
      <c r="M19" s="694">
        <v>39660</v>
      </c>
      <c r="N19" s="694">
        <v>8247</v>
      </c>
      <c r="O19" s="694">
        <v>11183</v>
      </c>
      <c r="P19" s="694">
        <f>SUM(M19:O19)</f>
        <v>59090</v>
      </c>
    </row>
    <row r="20" spans="1:16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</row>
    <row r="21" spans="1:16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</row>
    <row r="22" spans="1:16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6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6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6" s="276" customFormat="1" ht="12">
      <c r="A25" s="275" t="s">
        <v>38</v>
      </c>
      <c r="B25" s="275"/>
      <c r="C25" s="275"/>
      <c r="E25" s="277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showGridLines="0" workbookViewId="0">
      <selection activeCell="O20" sqref="O20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4" width="10.33203125" style="108" customWidth="1"/>
    <col min="15" max="15" width="5" style="107" bestFit="1" customWidth="1"/>
    <col min="16" max="19" width="10.83203125" style="110" customWidth="1"/>
    <col min="20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59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176968</v>
      </c>
      <c r="E8" s="200">
        <f t="shared" si="0"/>
        <v>168142</v>
      </c>
      <c r="F8" s="201">
        <f t="shared" si="0"/>
        <v>0</v>
      </c>
      <c r="G8" s="204">
        <f t="shared" si="0"/>
        <v>8826</v>
      </c>
      <c r="H8" s="640">
        <f t="shared" si="0"/>
        <v>176968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175468</v>
      </c>
      <c r="E9" s="221">
        <f>SUM(E10:E15)</f>
        <v>166642</v>
      </c>
      <c r="F9" s="222">
        <f t="shared" ref="F9:G9" si="2">SUM(F10:F15)</f>
        <v>0</v>
      </c>
      <c r="G9" s="226">
        <f t="shared" si="2"/>
        <v>8826</v>
      </c>
      <c r="H9" s="656">
        <f t="shared" ref="H9:H21" si="3">SUM(E9:G9)</f>
        <v>175468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4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3"/>
        <v>0</v>
      </c>
      <c r="I10" s="224"/>
      <c r="J10" s="225"/>
      <c r="K10" s="226"/>
      <c r="L10" s="227">
        <f t="shared" si="4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3"/>
        <v>0</v>
      </c>
      <c r="I11" s="224"/>
      <c r="J11" s="225"/>
      <c r="K11" s="226"/>
      <c r="L11" s="227">
        <f t="shared" si="4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3320</v>
      </c>
      <c r="E12" s="221"/>
      <c r="F12" s="222"/>
      <c r="G12" s="226">
        <v>3320</v>
      </c>
      <c r="H12" s="658">
        <f t="shared" si="3"/>
        <v>3320</v>
      </c>
      <c r="I12" s="224"/>
      <c r="J12" s="225"/>
      <c r="K12" s="226"/>
      <c r="L12" s="227">
        <f t="shared" si="4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680"/>
      <c r="F13" s="681"/>
      <c r="G13" s="233"/>
      <c r="H13" s="659">
        <f t="shared" si="3"/>
        <v>0</v>
      </c>
      <c r="I13" s="231"/>
      <c r="J13" s="232"/>
      <c r="K13" s="233"/>
      <c r="L13" s="234">
        <f t="shared" si="4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172148</v>
      </c>
      <c r="E14" s="680">
        <v>166642</v>
      </c>
      <c r="F14" s="681"/>
      <c r="G14" s="233">
        <v>5506</v>
      </c>
      <c r="H14" s="659">
        <f t="shared" si="3"/>
        <v>172148</v>
      </c>
      <c r="I14" s="231"/>
      <c r="J14" s="232"/>
      <c r="K14" s="233"/>
      <c r="L14" s="234">
        <f t="shared" si="4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3"/>
        <v>0</v>
      </c>
      <c r="I15" s="242"/>
      <c r="J15" s="243"/>
      <c r="K15" s="244"/>
      <c r="L15" s="245">
        <f t="shared" si="4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0</v>
      </c>
      <c r="E16" s="685"/>
      <c r="F16" s="686"/>
      <c r="G16" s="255"/>
      <c r="H16" s="663">
        <f t="shared" si="3"/>
        <v>0</v>
      </c>
      <c r="I16" s="253"/>
      <c r="J16" s="254"/>
      <c r="K16" s="255"/>
      <c r="L16" s="256">
        <f t="shared" si="4"/>
        <v>0</v>
      </c>
    </row>
    <row r="17" spans="1:16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3"/>
        <v>0</v>
      </c>
      <c r="I17" s="253"/>
      <c r="J17" s="254"/>
      <c r="K17" s="255"/>
      <c r="L17" s="256">
        <f t="shared" si="4"/>
        <v>0</v>
      </c>
    </row>
    <row r="18" spans="1:16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3"/>
        <v>0</v>
      </c>
      <c r="I18" s="260"/>
      <c r="J18" s="261"/>
      <c r="K18" s="259"/>
      <c r="L18" s="262">
        <f t="shared" si="4"/>
        <v>0</v>
      </c>
    </row>
    <row r="19" spans="1:16" s="206" customFormat="1" ht="15" customHeight="1">
      <c r="A19" s="246">
        <v>12</v>
      </c>
      <c r="B19" s="248" t="s">
        <v>34</v>
      </c>
      <c r="C19" s="248"/>
      <c r="D19" s="263">
        <f t="shared" si="1"/>
        <v>1500</v>
      </c>
      <c r="E19" s="687">
        <v>1500</v>
      </c>
      <c r="F19" s="688"/>
      <c r="G19" s="259"/>
      <c r="H19" s="689">
        <f t="shared" si="3"/>
        <v>1500</v>
      </c>
      <c r="I19" s="260"/>
      <c r="J19" s="261"/>
      <c r="K19" s="259"/>
      <c r="L19" s="262">
        <f t="shared" si="4"/>
        <v>0</v>
      </c>
      <c r="M19" s="206">
        <v>14259</v>
      </c>
      <c r="N19" s="206">
        <v>1111</v>
      </c>
      <c r="O19" s="206">
        <v>0</v>
      </c>
      <c r="P19" s="206">
        <f>SUM(M19:O19)</f>
        <v>15370</v>
      </c>
    </row>
    <row r="20" spans="1:16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3"/>
        <v>0</v>
      </c>
      <c r="I20" s="260"/>
      <c r="J20" s="261"/>
      <c r="K20" s="259"/>
      <c r="L20" s="262">
        <f t="shared" si="4"/>
        <v>0</v>
      </c>
    </row>
    <row r="21" spans="1:16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3"/>
        <v>0</v>
      </c>
      <c r="I21" s="270"/>
      <c r="J21" s="271"/>
      <c r="K21" s="269"/>
      <c r="L21" s="272">
        <f t="shared" si="4"/>
        <v>0</v>
      </c>
    </row>
    <row r="22" spans="1:16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6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6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6" s="276" customFormat="1" ht="12">
      <c r="A25" s="275" t="s">
        <v>38</v>
      </c>
      <c r="B25" s="275"/>
      <c r="C25" s="275"/>
      <c r="E25" s="277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showGridLines="0" workbookViewId="0">
      <selection activeCell="P20" sqref="P20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4" width="10.33203125" style="108" customWidth="1"/>
    <col min="15" max="15" width="5" style="107" bestFit="1" customWidth="1"/>
    <col min="16" max="19" width="10.83203125" style="110" customWidth="1"/>
    <col min="20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60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3800</v>
      </c>
      <c r="E8" s="200">
        <f t="shared" si="0"/>
        <v>0</v>
      </c>
      <c r="F8" s="201">
        <f t="shared" si="0"/>
        <v>800</v>
      </c>
      <c r="G8" s="204">
        <f t="shared" si="0"/>
        <v>3000</v>
      </c>
      <c r="H8" s="640">
        <f t="shared" si="0"/>
        <v>3800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0</v>
      </c>
      <c r="E9" s="211">
        <f>SUM(E10:E15)</f>
        <v>0</v>
      </c>
      <c r="F9" s="212">
        <f>SUM(F10:F15)</f>
        <v>0</v>
      </c>
      <c r="G9" s="215">
        <f>SUM(G10:G15)</f>
        <v>0</v>
      </c>
      <c r="H9" s="656">
        <f t="shared" ref="H9:H21" si="2">SUM(E9:G9)</f>
        <v>0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0</v>
      </c>
      <c r="E12" s="221"/>
      <c r="F12" s="222"/>
      <c r="G12" s="226"/>
      <c r="H12" s="658">
        <f t="shared" si="2"/>
        <v>0</v>
      </c>
      <c r="I12" s="224"/>
      <c r="J12" s="225"/>
      <c r="K12" s="226"/>
      <c r="L12" s="227">
        <f t="shared" si="3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680"/>
      <c r="F13" s="681"/>
      <c r="G13" s="233"/>
      <c r="H13" s="659">
        <f t="shared" si="2"/>
        <v>0</v>
      </c>
      <c r="I13" s="231"/>
      <c r="J13" s="232"/>
      <c r="K13" s="233"/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0</v>
      </c>
      <c r="E14" s="680"/>
      <c r="F14" s="681"/>
      <c r="G14" s="233"/>
      <c r="H14" s="659">
        <f t="shared" si="2"/>
        <v>0</v>
      </c>
      <c r="I14" s="231"/>
      <c r="J14" s="232"/>
      <c r="K14" s="233"/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242"/>
      <c r="J15" s="243"/>
      <c r="K15" s="244"/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0</v>
      </c>
      <c r="E16" s="685"/>
      <c r="F16" s="686"/>
      <c r="G16" s="255"/>
      <c r="H16" s="663">
        <f t="shared" si="2"/>
        <v>0</v>
      </c>
      <c r="I16" s="253"/>
      <c r="J16" s="254"/>
      <c r="K16" s="255"/>
      <c r="L16" s="256">
        <f t="shared" si="3"/>
        <v>0</v>
      </c>
    </row>
    <row r="17" spans="1:16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</row>
    <row r="18" spans="1:16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</row>
    <row r="19" spans="1:16" s="206" customFormat="1" ht="15" customHeight="1">
      <c r="A19" s="246">
        <v>12</v>
      </c>
      <c r="B19" s="248" t="s">
        <v>34</v>
      </c>
      <c r="C19" s="248"/>
      <c r="D19" s="263">
        <f t="shared" si="1"/>
        <v>3800</v>
      </c>
      <c r="E19" s="687"/>
      <c r="F19" s="688">
        <v>800</v>
      </c>
      <c r="G19" s="259">
        <v>3000</v>
      </c>
      <c r="H19" s="689">
        <f t="shared" si="2"/>
        <v>3800</v>
      </c>
      <c r="I19" s="260"/>
      <c r="J19" s="261"/>
      <c r="K19" s="259"/>
      <c r="L19" s="262">
        <f t="shared" si="3"/>
        <v>0</v>
      </c>
      <c r="M19" s="206">
        <v>32476</v>
      </c>
      <c r="N19" s="206">
        <v>375</v>
      </c>
      <c r="O19" s="206">
        <v>7794</v>
      </c>
      <c r="P19" s="206">
        <f>SUM(M19:O19)</f>
        <v>40645</v>
      </c>
    </row>
    <row r="20" spans="1:16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</row>
    <row r="21" spans="1:16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</row>
    <row r="22" spans="1:16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6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6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6" s="276" customFormat="1" ht="12">
      <c r="A25" s="275" t="s">
        <v>38</v>
      </c>
      <c r="B25" s="275"/>
      <c r="C25" s="275"/>
      <c r="E25" s="277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showGridLines="0" workbookViewId="0">
      <selection activeCell="O20" sqref="O20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4" width="10.33203125" style="108" customWidth="1"/>
    <col min="15" max="15" width="5" style="107" bestFit="1" customWidth="1"/>
    <col min="16" max="19" width="10.83203125" style="110" customWidth="1"/>
    <col min="20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61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2200</v>
      </c>
      <c r="E8" s="200">
        <f t="shared" si="0"/>
        <v>200</v>
      </c>
      <c r="F8" s="201">
        <f t="shared" si="0"/>
        <v>2000</v>
      </c>
      <c r="G8" s="204">
        <f t="shared" si="0"/>
        <v>0</v>
      </c>
      <c r="H8" s="640">
        <f t="shared" si="0"/>
        <v>2200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0</v>
      </c>
      <c r="E9" s="211">
        <f>SUM(E10:E15)</f>
        <v>0</v>
      </c>
      <c r="F9" s="212">
        <f>SUM(F10:F15)</f>
        <v>0</v>
      </c>
      <c r="G9" s="215">
        <f>SUM(G10:G15)</f>
        <v>0</v>
      </c>
      <c r="H9" s="656">
        <f t="shared" ref="H9:H21" si="2">SUM(E9:G9)</f>
        <v>0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0</v>
      </c>
      <c r="E12" s="221"/>
      <c r="F12" s="222"/>
      <c r="G12" s="226"/>
      <c r="H12" s="658">
        <f t="shared" si="2"/>
        <v>0</v>
      </c>
      <c r="I12" s="224"/>
      <c r="J12" s="225"/>
      <c r="K12" s="226"/>
      <c r="L12" s="227">
        <f t="shared" si="3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0</v>
      </c>
      <c r="E13" s="680"/>
      <c r="F13" s="681"/>
      <c r="G13" s="233"/>
      <c r="H13" s="659">
        <f t="shared" si="2"/>
        <v>0</v>
      </c>
      <c r="I13" s="231"/>
      <c r="J13" s="232"/>
      <c r="K13" s="233"/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0</v>
      </c>
      <c r="E14" s="680"/>
      <c r="F14" s="681"/>
      <c r="G14" s="233"/>
      <c r="H14" s="659">
        <f t="shared" si="2"/>
        <v>0</v>
      </c>
      <c r="I14" s="231"/>
      <c r="J14" s="232"/>
      <c r="K14" s="233"/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0</v>
      </c>
      <c r="E15" s="683"/>
      <c r="F15" s="684"/>
      <c r="G15" s="244"/>
      <c r="H15" s="662">
        <f t="shared" si="2"/>
        <v>0</v>
      </c>
      <c r="I15" s="242"/>
      <c r="J15" s="243"/>
      <c r="K15" s="244"/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0</v>
      </c>
      <c r="E16" s="685"/>
      <c r="F16" s="686"/>
      <c r="G16" s="255"/>
      <c r="H16" s="663">
        <f t="shared" si="2"/>
        <v>0</v>
      </c>
      <c r="I16" s="253"/>
      <c r="J16" s="254"/>
      <c r="K16" s="255"/>
      <c r="L16" s="256">
        <f t="shared" si="3"/>
        <v>0</v>
      </c>
    </row>
    <row r="17" spans="1:16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</row>
    <row r="18" spans="1:16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</row>
    <row r="19" spans="1:16" s="206" customFormat="1" ht="15" customHeight="1">
      <c r="A19" s="246">
        <v>12</v>
      </c>
      <c r="B19" s="248" t="s">
        <v>34</v>
      </c>
      <c r="C19" s="248"/>
      <c r="D19" s="263">
        <f t="shared" si="1"/>
        <v>2200</v>
      </c>
      <c r="E19" s="687">
        <v>200</v>
      </c>
      <c r="F19" s="688">
        <v>2000</v>
      </c>
      <c r="G19" s="259"/>
      <c r="H19" s="689">
        <f t="shared" si="2"/>
        <v>2200</v>
      </c>
      <c r="I19" s="260"/>
      <c r="J19" s="261"/>
      <c r="K19" s="259"/>
      <c r="L19" s="262">
        <f t="shared" si="3"/>
        <v>0</v>
      </c>
      <c r="M19" s="206">
        <v>6691</v>
      </c>
      <c r="N19" s="206">
        <v>530</v>
      </c>
      <c r="O19" s="206">
        <v>649</v>
      </c>
      <c r="P19" s="206">
        <f>SUM(M19:O19)</f>
        <v>7870</v>
      </c>
    </row>
    <row r="20" spans="1:16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</row>
    <row r="21" spans="1:16" s="206" customFormat="1" ht="15" customHeight="1" thickBot="1">
      <c r="A21" s="264">
        <v>14</v>
      </c>
      <c r="B21" s="265" t="s">
        <v>36</v>
      </c>
      <c r="C21" s="265"/>
      <c r="D21" s="266">
        <f t="shared" si="1"/>
        <v>0</v>
      </c>
      <c r="E21" s="270"/>
      <c r="F21" s="271"/>
      <c r="G21" s="269"/>
      <c r="H21" s="690">
        <f t="shared" si="2"/>
        <v>0</v>
      </c>
      <c r="I21" s="270"/>
      <c r="J21" s="271"/>
      <c r="K21" s="269"/>
      <c r="L21" s="272">
        <f t="shared" si="3"/>
        <v>0</v>
      </c>
    </row>
    <row r="22" spans="1:16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6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6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6" s="276" customFormat="1" ht="12">
      <c r="A25" s="275" t="s">
        <v>38</v>
      </c>
      <c r="B25" s="275"/>
      <c r="C25" s="275"/>
      <c r="E25" s="277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showGridLines="0" workbookViewId="0">
      <selection activeCell="O20" sqref="O20"/>
    </sheetView>
  </sheetViews>
  <sheetFormatPr baseColWidth="10" defaultColWidth="8.83203125" defaultRowHeight="14" x14ac:dyDescent="0"/>
  <cols>
    <col min="1" max="1" width="4.5" style="107" customWidth="1"/>
    <col min="2" max="2" width="5.5" style="107" customWidth="1"/>
    <col min="3" max="3" width="34.5" style="107" customWidth="1"/>
    <col min="4" max="4" width="10.83203125" style="107" customWidth="1"/>
    <col min="5" max="5" width="10.1640625" style="107" customWidth="1"/>
    <col min="6" max="6" width="10" style="108" customWidth="1"/>
    <col min="7" max="7" width="9.5" style="108" customWidth="1"/>
    <col min="8" max="8" width="10.1640625" style="108" customWidth="1"/>
    <col min="9" max="9" width="8" style="107" customWidth="1"/>
    <col min="10" max="10" width="8.6640625" style="107" customWidth="1"/>
    <col min="11" max="11" width="7.83203125" style="108" customWidth="1"/>
    <col min="12" max="12" width="8.6640625" style="108" customWidth="1"/>
    <col min="13" max="14" width="10.33203125" style="108" customWidth="1"/>
    <col min="15" max="15" width="5" style="107" bestFit="1" customWidth="1"/>
    <col min="16" max="19" width="10.83203125" style="110" customWidth="1"/>
    <col min="20" max="16384" width="8.83203125" style="107"/>
  </cols>
  <sheetData>
    <row r="2" spans="1:12" ht="15" thickBot="1">
      <c r="H2" s="109"/>
      <c r="I2" s="108"/>
      <c r="J2" s="108"/>
      <c r="L2" s="109" t="s">
        <v>11</v>
      </c>
    </row>
    <row r="3" spans="1:12" s="185" customFormat="1" ht="15" customHeight="1">
      <c r="A3" s="111"/>
      <c r="B3" s="183"/>
      <c r="C3" s="184"/>
      <c r="D3" s="771" t="s">
        <v>12</v>
      </c>
      <c r="E3" s="772"/>
      <c r="F3" s="772"/>
      <c r="G3" s="772"/>
      <c r="H3" s="772"/>
      <c r="I3" s="772"/>
      <c r="J3" s="772"/>
      <c r="K3" s="772"/>
      <c r="L3" s="773"/>
    </row>
    <row r="4" spans="1:12" s="185" customFormat="1">
      <c r="A4" s="116"/>
      <c r="B4" s="774" t="s">
        <v>123</v>
      </c>
      <c r="C4" s="775"/>
      <c r="D4" s="186"/>
      <c r="E4" s="777" t="s">
        <v>40</v>
      </c>
      <c r="F4" s="778"/>
      <c r="G4" s="778"/>
      <c r="H4" s="779"/>
      <c r="I4" s="780" t="s">
        <v>39</v>
      </c>
      <c r="J4" s="781"/>
      <c r="K4" s="781"/>
      <c r="L4" s="782"/>
    </row>
    <row r="5" spans="1:12" s="185" customFormat="1">
      <c r="A5" s="116"/>
      <c r="B5" s="776"/>
      <c r="C5" s="775"/>
      <c r="D5" s="186" t="s">
        <v>13</v>
      </c>
      <c r="E5" s="628"/>
      <c r="F5" s="629" t="s">
        <v>14</v>
      </c>
      <c r="G5" s="630"/>
      <c r="H5" s="631" t="s">
        <v>15</v>
      </c>
      <c r="I5" s="628"/>
      <c r="J5" s="629" t="s">
        <v>14</v>
      </c>
      <c r="K5" s="630"/>
      <c r="L5" s="632" t="s">
        <v>15</v>
      </c>
    </row>
    <row r="6" spans="1:12" s="189" customFormat="1" ht="15">
      <c r="A6" s="124"/>
      <c r="B6" s="187" t="s">
        <v>16</v>
      </c>
      <c r="C6" s="679" t="s">
        <v>62</v>
      </c>
      <c r="D6" s="188" t="s">
        <v>17</v>
      </c>
      <c r="E6" s="634" t="s">
        <v>18</v>
      </c>
      <c r="F6" s="635" t="s">
        <v>19</v>
      </c>
      <c r="G6" s="636" t="s">
        <v>20</v>
      </c>
      <c r="H6" s="637" t="s">
        <v>21</v>
      </c>
      <c r="I6" s="634" t="s">
        <v>18</v>
      </c>
      <c r="J6" s="635" t="s">
        <v>19</v>
      </c>
      <c r="K6" s="636" t="s">
        <v>20</v>
      </c>
      <c r="L6" s="638" t="s">
        <v>22</v>
      </c>
    </row>
    <row r="7" spans="1:12" s="196" customFormat="1" ht="12">
      <c r="A7" s="190"/>
      <c r="B7" s="191"/>
      <c r="C7" s="191"/>
      <c r="D7" s="192">
        <v>1</v>
      </c>
      <c r="E7" s="191">
        <v>2</v>
      </c>
      <c r="F7" s="193">
        <v>3</v>
      </c>
      <c r="G7" s="132">
        <v>4</v>
      </c>
      <c r="H7" s="639">
        <v>5</v>
      </c>
      <c r="I7" s="191">
        <v>6</v>
      </c>
      <c r="J7" s="193">
        <v>7</v>
      </c>
      <c r="K7" s="132">
        <v>8</v>
      </c>
      <c r="L7" s="195">
        <v>9</v>
      </c>
    </row>
    <row r="8" spans="1:12" s="206" customFormat="1" ht="15" customHeight="1">
      <c r="A8" s="197">
        <v>1</v>
      </c>
      <c r="B8" s="198" t="s">
        <v>23</v>
      </c>
      <c r="C8" s="198"/>
      <c r="D8" s="199">
        <f t="shared" ref="D8:L8" si="0">SUM(D16:D21)+D9</f>
        <v>166300</v>
      </c>
      <c r="E8" s="200">
        <f t="shared" si="0"/>
        <v>12000</v>
      </c>
      <c r="F8" s="201">
        <f t="shared" si="0"/>
        <v>153800</v>
      </c>
      <c r="G8" s="204">
        <f t="shared" si="0"/>
        <v>500</v>
      </c>
      <c r="H8" s="640">
        <f t="shared" si="0"/>
        <v>166300</v>
      </c>
      <c r="I8" s="200">
        <f t="shared" si="0"/>
        <v>0</v>
      </c>
      <c r="J8" s="201">
        <f t="shared" si="0"/>
        <v>0</v>
      </c>
      <c r="K8" s="204">
        <f t="shared" si="0"/>
        <v>0</v>
      </c>
      <c r="L8" s="205">
        <f t="shared" si="0"/>
        <v>0</v>
      </c>
    </row>
    <row r="9" spans="1:12" s="206" customFormat="1" ht="15" customHeight="1">
      <c r="A9" s="207">
        <v>2</v>
      </c>
      <c r="B9" s="208" t="s">
        <v>24</v>
      </c>
      <c r="C9" s="209"/>
      <c r="D9" s="210">
        <f t="shared" ref="D9:D21" si="1">H9+L9</f>
        <v>162400</v>
      </c>
      <c r="E9" s="211">
        <f>SUM(E10:E15)</f>
        <v>10000</v>
      </c>
      <c r="F9" s="212">
        <f>SUM(F10:F15)</f>
        <v>152400</v>
      </c>
      <c r="G9" s="215">
        <f>SUM(G10:G15)</f>
        <v>0</v>
      </c>
      <c r="H9" s="656">
        <f t="shared" ref="H9:H21" si="2">SUM(E9:G9)</f>
        <v>162400</v>
      </c>
      <c r="I9" s="211">
        <f>SUM(I10:I15)</f>
        <v>0</v>
      </c>
      <c r="J9" s="212">
        <f>SUM(J10:J15)</f>
        <v>0</v>
      </c>
      <c r="K9" s="215">
        <f>SUM(K10:K15)</f>
        <v>0</v>
      </c>
      <c r="L9" s="216">
        <f t="shared" ref="L9:L21" si="3">SUM(I9:K9)</f>
        <v>0</v>
      </c>
    </row>
    <row r="10" spans="1:12" s="228" customFormat="1" ht="15" customHeight="1">
      <c r="A10" s="217">
        <v>3</v>
      </c>
      <c r="B10" s="218"/>
      <c r="C10" s="219" t="s">
        <v>25</v>
      </c>
      <c r="D10" s="220">
        <f t="shared" si="1"/>
        <v>0</v>
      </c>
      <c r="E10" s="221"/>
      <c r="F10" s="222"/>
      <c r="G10" s="226"/>
      <c r="H10" s="658">
        <f t="shared" si="2"/>
        <v>0</v>
      </c>
      <c r="I10" s="224"/>
      <c r="J10" s="225"/>
      <c r="K10" s="226"/>
      <c r="L10" s="227">
        <f t="shared" si="3"/>
        <v>0</v>
      </c>
    </row>
    <row r="11" spans="1:12" s="228" customFormat="1" ht="15" customHeight="1">
      <c r="A11" s="217">
        <v>4</v>
      </c>
      <c r="B11" s="218"/>
      <c r="C11" s="219" t="s">
        <v>26</v>
      </c>
      <c r="D11" s="229">
        <f t="shared" si="1"/>
        <v>0</v>
      </c>
      <c r="E11" s="221"/>
      <c r="F11" s="222"/>
      <c r="G11" s="226"/>
      <c r="H11" s="658">
        <f t="shared" si="2"/>
        <v>0</v>
      </c>
      <c r="I11" s="224"/>
      <c r="J11" s="225"/>
      <c r="K11" s="226"/>
      <c r="L11" s="227">
        <f t="shared" si="3"/>
        <v>0</v>
      </c>
    </row>
    <row r="12" spans="1:12" s="228" customFormat="1" ht="15" customHeight="1">
      <c r="A12" s="217">
        <v>5</v>
      </c>
      <c r="B12" s="218"/>
      <c r="C12" s="219" t="s">
        <v>27</v>
      </c>
      <c r="D12" s="229">
        <f t="shared" si="1"/>
        <v>0</v>
      </c>
      <c r="E12" s="221"/>
      <c r="F12" s="222"/>
      <c r="G12" s="226"/>
      <c r="H12" s="658">
        <f t="shared" si="2"/>
        <v>0</v>
      </c>
      <c r="I12" s="224"/>
      <c r="J12" s="225"/>
      <c r="K12" s="226"/>
      <c r="L12" s="227">
        <f t="shared" si="3"/>
        <v>0</v>
      </c>
    </row>
    <row r="13" spans="1:12" s="228" customFormat="1" ht="15" customHeight="1">
      <c r="A13" s="217">
        <v>6</v>
      </c>
      <c r="B13" s="218"/>
      <c r="C13" s="219" t="s">
        <v>28</v>
      </c>
      <c r="D13" s="229">
        <f t="shared" si="1"/>
        <v>12500</v>
      </c>
      <c r="E13" s="680"/>
      <c r="F13" s="681">
        <v>12500</v>
      </c>
      <c r="G13" s="233"/>
      <c r="H13" s="659">
        <f t="shared" si="2"/>
        <v>12500</v>
      </c>
      <c r="I13" s="231"/>
      <c r="J13" s="232"/>
      <c r="K13" s="233"/>
      <c r="L13" s="234">
        <f t="shared" si="3"/>
        <v>0</v>
      </c>
    </row>
    <row r="14" spans="1:12" s="228" customFormat="1" ht="15" customHeight="1">
      <c r="A14" s="217">
        <v>7</v>
      </c>
      <c r="B14" s="218"/>
      <c r="C14" s="219" t="s">
        <v>29</v>
      </c>
      <c r="D14" s="229">
        <f t="shared" si="1"/>
        <v>149000</v>
      </c>
      <c r="E14" s="680">
        <v>10000</v>
      </c>
      <c r="F14" s="681">
        <v>139000</v>
      </c>
      <c r="G14" s="233"/>
      <c r="H14" s="659">
        <f t="shared" si="2"/>
        <v>149000</v>
      </c>
      <c r="I14" s="231"/>
      <c r="J14" s="232"/>
      <c r="K14" s="233"/>
      <c r="L14" s="234">
        <f t="shared" si="3"/>
        <v>0</v>
      </c>
    </row>
    <row r="15" spans="1:12" s="228" customFormat="1" ht="15" customHeight="1">
      <c r="A15" s="235">
        <v>8</v>
      </c>
      <c r="B15" s="236"/>
      <c r="C15" s="237" t="s">
        <v>30</v>
      </c>
      <c r="D15" s="682">
        <f t="shared" si="1"/>
        <v>900</v>
      </c>
      <c r="E15" s="683"/>
      <c r="F15" s="684">
        <v>900</v>
      </c>
      <c r="G15" s="244"/>
      <c r="H15" s="662">
        <f t="shared" si="2"/>
        <v>900</v>
      </c>
      <c r="I15" s="242"/>
      <c r="J15" s="243"/>
      <c r="K15" s="244"/>
      <c r="L15" s="245">
        <f t="shared" si="3"/>
        <v>0</v>
      </c>
    </row>
    <row r="16" spans="1:12" s="206" customFormat="1" ht="15" customHeight="1">
      <c r="A16" s="246">
        <v>9</v>
      </c>
      <c r="B16" s="247" t="s">
        <v>31</v>
      </c>
      <c r="C16" s="248"/>
      <c r="D16" s="249">
        <f t="shared" si="1"/>
        <v>1500</v>
      </c>
      <c r="E16" s="685"/>
      <c r="F16" s="686">
        <v>1000</v>
      </c>
      <c r="G16" s="255">
        <v>500</v>
      </c>
      <c r="H16" s="663">
        <f t="shared" si="2"/>
        <v>1500</v>
      </c>
      <c r="I16" s="253"/>
      <c r="J16" s="254"/>
      <c r="K16" s="255"/>
      <c r="L16" s="256">
        <f t="shared" si="3"/>
        <v>0</v>
      </c>
    </row>
    <row r="17" spans="1:16" s="206" customFormat="1" ht="15" customHeight="1">
      <c r="A17" s="246">
        <v>10</v>
      </c>
      <c r="B17" s="247" t="s">
        <v>32</v>
      </c>
      <c r="C17" s="248"/>
      <c r="D17" s="249">
        <f t="shared" si="1"/>
        <v>0</v>
      </c>
      <c r="E17" s="685"/>
      <c r="F17" s="686"/>
      <c r="G17" s="255"/>
      <c r="H17" s="663">
        <f t="shared" si="2"/>
        <v>0</v>
      </c>
      <c r="I17" s="253"/>
      <c r="J17" s="254"/>
      <c r="K17" s="255"/>
      <c r="L17" s="256">
        <f t="shared" si="3"/>
        <v>0</v>
      </c>
    </row>
    <row r="18" spans="1:16" s="206" customFormat="1" ht="15" customHeight="1">
      <c r="A18" s="207">
        <v>11</v>
      </c>
      <c r="B18" s="208" t="s">
        <v>33</v>
      </c>
      <c r="C18" s="208"/>
      <c r="D18" s="249">
        <f t="shared" si="1"/>
        <v>0</v>
      </c>
      <c r="E18" s="687"/>
      <c r="F18" s="688"/>
      <c r="G18" s="259"/>
      <c r="H18" s="689">
        <f t="shared" si="2"/>
        <v>0</v>
      </c>
      <c r="I18" s="260"/>
      <c r="J18" s="261"/>
      <c r="K18" s="259"/>
      <c r="L18" s="262">
        <f t="shared" si="3"/>
        <v>0</v>
      </c>
    </row>
    <row r="19" spans="1:16" s="206" customFormat="1" ht="15" customHeight="1">
      <c r="A19" s="246">
        <v>12</v>
      </c>
      <c r="B19" s="248" t="s">
        <v>34</v>
      </c>
      <c r="C19" s="248"/>
      <c r="D19" s="263">
        <f t="shared" si="1"/>
        <v>2000</v>
      </c>
      <c r="E19" s="687">
        <v>2000</v>
      </c>
      <c r="F19" s="688"/>
      <c r="G19" s="259"/>
      <c r="H19" s="689">
        <f t="shared" si="2"/>
        <v>2000</v>
      </c>
      <c r="I19" s="260"/>
      <c r="J19" s="261"/>
      <c r="K19" s="259"/>
      <c r="L19" s="262">
        <f t="shared" si="3"/>
        <v>0</v>
      </c>
      <c r="M19" s="206">
        <v>27858</v>
      </c>
      <c r="N19" s="206">
        <v>5817</v>
      </c>
      <c r="O19" s="206">
        <v>6335</v>
      </c>
      <c r="P19" s="206">
        <f>SUM(M19:O19)</f>
        <v>40010</v>
      </c>
    </row>
    <row r="20" spans="1:16" s="206" customFormat="1" ht="15" customHeight="1">
      <c r="A20" s="246">
        <v>13</v>
      </c>
      <c r="B20" s="248" t="s">
        <v>35</v>
      </c>
      <c r="C20" s="248"/>
      <c r="D20" s="263">
        <f t="shared" si="1"/>
        <v>0</v>
      </c>
      <c r="E20" s="260"/>
      <c r="F20" s="261"/>
      <c r="G20" s="259"/>
      <c r="H20" s="689">
        <f t="shared" si="2"/>
        <v>0</v>
      </c>
      <c r="I20" s="260"/>
      <c r="J20" s="261"/>
      <c r="K20" s="259"/>
      <c r="L20" s="262">
        <f t="shared" si="3"/>
        <v>0</v>
      </c>
    </row>
    <row r="21" spans="1:16" s="206" customFormat="1" ht="15" customHeight="1" thickBot="1">
      <c r="A21" s="264">
        <v>14</v>
      </c>
      <c r="B21" s="265" t="s">
        <v>36</v>
      </c>
      <c r="C21" s="265"/>
      <c r="D21" s="266">
        <f t="shared" si="1"/>
        <v>400</v>
      </c>
      <c r="E21" s="270"/>
      <c r="F21" s="271">
        <v>400</v>
      </c>
      <c r="G21" s="269"/>
      <c r="H21" s="690">
        <f t="shared" si="2"/>
        <v>400</v>
      </c>
      <c r="I21" s="270"/>
      <c r="J21" s="271"/>
      <c r="K21" s="269"/>
      <c r="L21" s="272">
        <f t="shared" si="3"/>
        <v>0</v>
      </c>
    </row>
    <row r="22" spans="1:16" s="274" customFormat="1" ht="11">
      <c r="A22" s="273" t="s">
        <v>42</v>
      </c>
      <c r="B22" s="273" t="s">
        <v>37</v>
      </c>
      <c r="C22" s="273"/>
      <c r="D22" s="273"/>
      <c r="E22" s="273"/>
      <c r="F22" s="273"/>
      <c r="G22" s="273"/>
      <c r="H22" s="273"/>
      <c r="I22" s="273"/>
      <c r="J22" s="273"/>
      <c r="K22" s="273"/>
      <c r="L22" s="273"/>
    </row>
    <row r="23" spans="1:16" s="274" customFormat="1" ht="11">
      <c r="A23" s="273"/>
      <c r="B23" s="273" t="s">
        <v>43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</row>
    <row r="24" spans="1:16" s="274" customFormat="1" ht="11">
      <c r="A24" s="273" t="s">
        <v>44</v>
      </c>
      <c r="B24" s="273" t="s">
        <v>351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5" spans="1:16" s="276" customFormat="1" ht="12">
      <c r="A25" s="275" t="s">
        <v>38</v>
      </c>
      <c r="B25" s="275"/>
      <c r="C25" s="275"/>
      <c r="E25" s="277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titl</vt:lpstr>
      <vt:lpstr>MU celkem</vt:lpstr>
      <vt:lpstr>Fakulty</vt:lpstr>
      <vt:lpstr>Součásti</vt:lpstr>
      <vt:lpstr>LF</vt:lpstr>
      <vt:lpstr>FF</vt:lpstr>
      <vt:lpstr>PrF</vt:lpstr>
      <vt:lpstr>FSS</vt:lpstr>
      <vt:lpstr>PřF</vt:lpstr>
      <vt:lpstr>FI</vt:lpstr>
      <vt:lpstr>PdF</vt:lpstr>
      <vt:lpstr>FSpS</vt:lpstr>
      <vt:lpstr>ESF</vt:lpstr>
      <vt:lpstr>Ceitec MU</vt:lpstr>
      <vt:lpstr>Ceitec CŘS</vt:lpstr>
      <vt:lpstr>SKM</vt:lpstr>
      <vt:lpstr>UKB</vt:lpstr>
      <vt:lpstr>UCT</vt:lpstr>
      <vt:lpstr>SPSSN</vt:lpstr>
      <vt:lpstr>IBA</vt:lpstr>
      <vt:lpstr>CTT</vt:lpstr>
      <vt:lpstr>ÚVT</vt:lpstr>
      <vt:lpstr>CJV</vt:lpstr>
      <vt:lpstr>CZS</vt:lpstr>
      <vt:lpstr>RMU</vt:lpstr>
      <vt:lpstr>RMU IO</vt:lpstr>
      <vt:lpstr>RMU bez IO</vt:lpstr>
      <vt:lpstr>komentar</vt:lpstr>
      <vt:lpstr>FRIM</vt:lpstr>
      <vt:lpstr>odhad odpisu</vt:lpstr>
      <vt:lpstr>stavby</vt:lpstr>
      <vt:lpstr>jiné</vt:lpstr>
    </vt:vector>
  </TitlesOfParts>
  <Company>RMU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Foukalova</dc:creator>
  <cp:lastModifiedBy>Microsoft Office User</cp:lastModifiedBy>
  <cp:lastPrinted>2014-03-05T09:54:15Z</cp:lastPrinted>
  <dcterms:created xsi:type="dcterms:W3CDTF">2011-11-23T15:59:22Z</dcterms:created>
  <dcterms:modified xsi:type="dcterms:W3CDTF">2014-03-23T14:27:50Z</dcterms:modified>
</cp:coreProperties>
</file>