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Y:\OEF-FINANCOVANI\ROZPOCTY\ROZPOCET_MU\2015\04_Schvaleno_AS\schváleno 4.5.2015\"/>
    </mc:Choice>
  </mc:AlternateContent>
  <bookViews>
    <workbookView xWindow="1875" yWindow="240" windowWidth="19380" windowHeight="13740" tabRatio="882"/>
  </bookViews>
  <sheets>
    <sheet name="titl" sheetId="9" r:id="rId1"/>
    <sheet name="MU celkem" sheetId="55" r:id="rId2"/>
    <sheet name="Fakulty" sheetId="54" r:id="rId3"/>
    <sheet name="Součásti" sheetId="16" r:id="rId4"/>
    <sheet name="LF" sheetId="20" r:id="rId5"/>
    <sheet name="FF" sheetId="21" r:id="rId6"/>
    <sheet name="PrF" sheetId="22" r:id="rId7"/>
    <sheet name="FSS" sheetId="23" r:id="rId8"/>
    <sheet name="PřF" sheetId="24" r:id="rId9"/>
    <sheet name="FI" sheetId="56" r:id="rId10"/>
    <sheet name="PdF" sheetId="25" r:id="rId11"/>
    <sheet name="FSpS" sheetId="26" r:id="rId12"/>
    <sheet name="ESF" sheetId="53" r:id="rId13"/>
    <sheet name="Ceitec MU" sheetId="5" r:id="rId14"/>
    <sheet name="Ceitec CŘS" sheetId="6" r:id="rId15"/>
    <sheet name="SKM" sheetId="1" r:id="rId16"/>
    <sheet name="UKB" sheetId="7" r:id="rId17"/>
    <sheet name="UCT" sheetId="8" r:id="rId18"/>
    <sheet name="SPSSN" sheetId="17" r:id="rId19"/>
    <sheet name="IBA" sheetId="10" r:id="rId20"/>
    <sheet name="CTT" sheetId="11" r:id="rId21"/>
    <sheet name="ÚVT" sheetId="12" r:id="rId22"/>
    <sheet name="CJV" sheetId="14" r:id="rId23"/>
    <sheet name="CZS" sheetId="13" r:id="rId24"/>
    <sheet name="RMU" sheetId="15" r:id="rId25"/>
    <sheet name="komentar" sheetId="2" r:id="rId26"/>
    <sheet name="INV celk" sheetId="68" r:id="rId27"/>
    <sheet name="stavby" sheetId="69" r:id="rId28"/>
    <sheet name="jiné" sheetId="70" r:id="rId29"/>
    <sheet name="FRIM" sheetId="61" r:id="rId30"/>
    <sheet name="odhad odpisu" sheetId="62" r:id="rId31"/>
  </sheets>
  <definedNames>
    <definedName name="a">#REF!</definedName>
    <definedName name="aa" localSheetId="26">#REF!</definedName>
    <definedName name="aa" localSheetId="28">#REF!</definedName>
    <definedName name="aa" localSheetId="27">#REF!</definedName>
    <definedName name="aa">#REF!</definedName>
    <definedName name="bbb" localSheetId="26">#REF!</definedName>
    <definedName name="bbb" localSheetId="28">#REF!</definedName>
    <definedName name="bbb" localSheetId="27">#REF!</definedName>
    <definedName name="bbb">#REF!</definedName>
    <definedName name="bcd" localSheetId="26">#REF!</definedName>
    <definedName name="bcd" localSheetId="28">#REF!</definedName>
    <definedName name="bcd" localSheetId="27">#REF!</definedName>
    <definedName name="bcd">#REF!</definedName>
    <definedName name="bla" localSheetId="14">#REF!</definedName>
    <definedName name="bla" localSheetId="13">#REF!</definedName>
    <definedName name="bla" localSheetId="22">#REF!</definedName>
    <definedName name="bla" localSheetId="20">#REF!</definedName>
    <definedName name="bla" localSheetId="23">#REF!</definedName>
    <definedName name="bla" localSheetId="12">#REF!</definedName>
    <definedName name="bla" localSheetId="2">#REF!</definedName>
    <definedName name="bla" localSheetId="5">#REF!</definedName>
    <definedName name="bla" localSheetId="9">#REF!</definedName>
    <definedName name="bla" localSheetId="29">#REF!</definedName>
    <definedName name="bla" localSheetId="11">#REF!</definedName>
    <definedName name="bla" localSheetId="7">#REF!</definedName>
    <definedName name="bla" localSheetId="19">#REF!</definedName>
    <definedName name="bla" localSheetId="26">#REF!</definedName>
    <definedName name="bla" localSheetId="28">#REF!</definedName>
    <definedName name="bla" localSheetId="4">#REF!</definedName>
    <definedName name="bla" localSheetId="1">#REF!</definedName>
    <definedName name="bla" localSheetId="10">#REF!</definedName>
    <definedName name="bla" localSheetId="6">#REF!</definedName>
    <definedName name="bla" localSheetId="8">#REF!</definedName>
    <definedName name="bla" localSheetId="24">#REF!</definedName>
    <definedName name="bla" localSheetId="15">#REF!</definedName>
    <definedName name="bla" localSheetId="3">#REF!</definedName>
    <definedName name="bla" localSheetId="18">#REF!</definedName>
    <definedName name="bla" localSheetId="27">#REF!</definedName>
    <definedName name="bla" localSheetId="0">#REF!</definedName>
    <definedName name="bla" localSheetId="17">#REF!</definedName>
    <definedName name="bla" localSheetId="16">#REF!</definedName>
    <definedName name="bla" localSheetId="21">#REF!</definedName>
    <definedName name="bla">#REF!</definedName>
    <definedName name="bnla" localSheetId="26">#REF!</definedName>
    <definedName name="bnla" localSheetId="28">#REF!</definedName>
    <definedName name="bnla" localSheetId="27">#REF!</definedName>
    <definedName name="bnla">#REF!</definedName>
    <definedName name="_xlnm.Database" localSheetId="14">#REF!</definedName>
    <definedName name="_xlnm.Database" localSheetId="13">#REF!</definedName>
    <definedName name="_xlnm.Database" localSheetId="22">#REF!</definedName>
    <definedName name="_xlnm.Database" localSheetId="20">#REF!</definedName>
    <definedName name="_xlnm.Database" localSheetId="23">#REF!</definedName>
    <definedName name="_xlnm.Database" localSheetId="12">#REF!</definedName>
    <definedName name="_xlnm.Database" localSheetId="2">#REF!</definedName>
    <definedName name="_xlnm.Database" localSheetId="5">#REF!</definedName>
    <definedName name="_xlnm.Database" localSheetId="9">#REF!</definedName>
    <definedName name="_xlnm.Database" localSheetId="29">#REF!</definedName>
    <definedName name="_xlnm.Database" localSheetId="11">#REF!</definedName>
    <definedName name="_xlnm.Database" localSheetId="7">#REF!</definedName>
    <definedName name="_xlnm.Database" localSheetId="19">#REF!</definedName>
    <definedName name="_xlnm.Database" localSheetId="26">#REF!</definedName>
    <definedName name="_xlnm.Database" localSheetId="28">#REF!</definedName>
    <definedName name="_xlnm.Database" localSheetId="4">#REF!</definedName>
    <definedName name="_xlnm.Database" localSheetId="1">#REF!</definedName>
    <definedName name="_xlnm.Database" localSheetId="10">#REF!</definedName>
    <definedName name="_xlnm.Database" localSheetId="6">#REF!</definedName>
    <definedName name="_xlnm.Database" localSheetId="8">#REF!</definedName>
    <definedName name="_xlnm.Database" localSheetId="24">#REF!</definedName>
    <definedName name="_xlnm.Database" localSheetId="15">#REF!</definedName>
    <definedName name="_xlnm.Database" localSheetId="3">#REF!</definedName>
    <definedName name="_xlnm.Database" localSheetId="18">#REF!</definedName>
    <definedName name="_xlnm.Database" localSheetId="27">#REF!</definedName>
    <definedName name="_xlnm.Database" localSheetId="0">#REF!</definedName>
    <definedName name="_xlnm.Database" localSheetId="17">#REF!</definedName>
    <definedName name="_xlnm.Database" localSheetId="16">#REF!</definedName>
    <definedName name="_xlnm.Database" localSheetId="21">#REF!</definedName>
    <definedName name="_xlnm.Database">#REF!</definedName>
    <definedName name="Excel_BuiltIn__FilterDatabase_2" localSheetId="26">#REF!</definedName>
    <definedName name="Excel_BuiltIn__FilterDatabase_2" localSheetId="28">#REF!</definedName>
    <definedName name="Excel_BuiltIn__FilterDatabase_2" localSheetId="27">#REF!</definedName>
    <definedName name="Excel_BuiltIn__FilterDatabase_2">#REF!</definedName>
    <definedName name="Excel_BuiltIn_Database" localSheetId="26">#REF!</definedName>
    <definedName name="Excel_BuiltIn_Database" localSheetId="28">#REF!</definedName>
    <definedName name="Excel_BuiltIn_Database" localSheetId="27">#REF!</definedName>
    <definedName name="Excel_BuiltIn_Database">#REF!</definedName>
    <definedName name="IO">#REF!</definedName>
    <definedName name="_xlnm.Print_Titles" localSheetId="30">'odhad odpisu'!$A:$B</definedName>
    <definedName name="nove">#REF!</definedName>
    <definedName name="nove1">#REF!</definedName>
    <definedName name="_xlnm.Print_Area" localSheetId="28">jiné!$A$1:$L$64</definedName>
    <definedName name="odp">#REF!</definedName>
    <definedName name="osnova">#REF!</definedName>
    <definedName name="osnova11" localSheetId="29">#REF!</definedName>
    <definedName name="osnova11" localSheetId="0">#REF!</definedName>
    <definedName name="osnova11">#REF!</definedName>
    <definedName name="progr2013" localSheetId="26">#REF!</definedName>
    <definedName name="progr2013" localSheetId="28">#REF!</definedName>
    <definedName name="progr2013" localSheetId="27">#REF!</definedName>
    <definedName name="progr2013">#REF!</definedName>
    <definedName name="RMU">#REF!</definedName>
    <definedName name="RMU_celk">#REF!</definedName>
    <definedName name="xx" localSheetId="29">#REF!</definedName>
    <definedName name="xx" localSheetId="0">#REF!</definedName>
    <definedName name="xx">#REF!</definedName>
    <definedName name="xxx" localSheetId="26">#REF!</definedName>
    <definedName name="xxx" localSheetId="28">#REF!</definedName>
    <definedName name="xxx" localSheetId="27">#REF!</definedName>
    <definedName name="xxx">#REF!</definedName>
  </definedNames>
  <calcPr calcId="152511"/>
</workbook>
</file>

<file path=xl/calcChain.xml><?xml version="1.0" encoding="utf-8"?>
<calcChain xmlns="http://schemas.openxmlformats.org/spreadsheetml/2006/main">
  <c r="H7" i="61" l="1"/>
  <c r="G7" i="61"/>
  <c r="F30" i="61" l="1"/>
  <c r="E102" i="69" l="1"/>
  <c r="E104" i="69"/>
  <c r="E106" i="69"/>
  <c r="M107" i="69"/>
  <c r="G107" i="69"/>
  <c r="K108" i="69"/>
  <c r="J106" i="69"/>
  <c r="G104" i="69"/>
  <c r="K102" i="69"/>
  <c r="M104" i="69"/>
  <c r="I102" i="69"/>
  <c r="G102" i="69"/>
  <c r="G105" i="69"/>
  <c r="M103" i="69"/>
  <c r="E63" i="70"/>
  <c r="K104" i="69"/>
  <c r="E36" i="16"/>
  <c r="E37" i="16"/>
  <c r="E38" i="16"/>
  <c r="E39" i="16"/>
  <c r="E31" i="16"/>
  <c r="E32" i="16"/>
  <c r="E33" i="16"/>
  <c r="E34" i="16"/>
  <c r="I35" i="16"/>
  <c r="I36" i="16"/>
  <c r="I37" i="16"/>
  <c r="I38" i="16"/>
  <c r="I39" i="16"/>
  <c r="I40" i="16"/>
  <c r="I30" i="16"/>
  <c r="I31" i="16"/>
  <c r="I32" i="16"/>
  <c r="I33" i="16"/>
  <c r="I34" i="16"/>
  <c r="G35" i="16"/>
  <c r="G36" i="16"/>
  <c r="G37" i="16"/>
  <c r="G39" i="54"/>
  <c r="G39" i="16"/>
  <c r="G40" i="16"/>
  <c r="G30" i="16"/>
  <c r="G31" i="16"/>
  <c r="G32" i="16"/>
  <c r="G33" i="16"/>
  <c r="G34" i="16"/>
  <c r="E35" i="16"/>
  <c r="F36" i="16"/>
  <c r="F37" i="16"/>
  <c r="E39" i="54"/>
  <c r="F38" i="16"/>
  <c r="F39" i="16"/>
  <c r="F40" i="16"/>
  <c r="F30" i="16"/>
  <c r="F31" i="16"/>
  <c r="F32" i="16"/>
  <c r="F34" i="16"/>
  <c r="E9" i="25"/>
  <c r="E36" i="54"/>
  <c r="E37" i="54"/>
  <c r="E38" i="54"/>
  <c r="E40" i="54"/>
  <c r="E41" i="54"/>
  <c r="E31" i="54"/>
  <c r="E32" i="54"/>
  <c r="E33" i="54"/>
  <c r="E34" i="54"/>
  <c r="E35" i="54"/>
  <c r="E9" i="13"/>
  <c r="E8" i="13"/>
  <c r="E9" i="14"/>
  <c r="E8" i="14" s="1"/>
  <c r="E9" i="11"/>
  <c r="E8" i="11"/>
  <c r="E9" i="10"/>
  <c r="E8" i="10"/>
  <c r="E9" i="8"/>
  <c r="E8" i="8"/>
  <c r="E9" i="7"/>
  <c r="E8" i="7"/>
  <c r="E8" i="53"/>
  <c r="E9" i="26"/>
  <c r="E8" i="26" s="1"/>
  <c r="E9" i="56"/>
  <c r="E8" i="56"/>
  <c r="E9" i="24"/>
  <c r="E8" i="24" s="1"/>
  <c r="E9" i="23"/>
  <c r="E8" i="23" s="1"/>
  <c r="E9" i="22"/>
  <c r="E9" i="21"/>
  <c r="E8" i="21" s="1"/>
  <c r="E8" i="20"/>
  <c r="E9" i="12"/>
  <c r="E8" i="12" s="1"/>
  <c r="E9" i="17"/>
  <c r="E8" i="17"/>
  <c r="E9" i="6"/>
  <c r="E8" i="6" s="1"/>
  <c r="E9" i="5"/>
  <c r="H9" i="5" s="1"/>
  <c r="H8" i="5" s="1"/>
  <c r="E9" i="1"/>
  <c r="H18" i="25"/>
  <c r="L18" i="25"/>
  <c r="D18" i="25"/>
  <c r="J18" i="54" s="1"/>
  <c r="H15" i="11"/>
  <c r="L15" i="11"/>
  <c r="D15" i="11"/>
  <c r="K15" i="16" s="1"/>
  <c r="H10" i="17"/>
  <c r="L10" i="17"/>
  <c r="D10" i="17"/>
  <c r="I10" i="16" s="1"/>
  <c r="E62" i="70"/>
  <c r="M105" i="69"/>
  <c r="D29" i="70"/>
  <c r="E29" i="70"/>
  <c r="D30" i="70"/>
  <c r="E30" i="70"/>
  <c r="E31" i="70"/>
  <c r="E56" i="70"/>
  <c r="E60" i="70"/>
  <c r="F28" i="70"/>
  <c r="F35" i="70"/>
  <c r="F41" i="70"/>
  <c r="F44" i="70"/>
  <c r="F47" i="70"/>
  <c r="F50" i="70"/>
  <c r="F53" i="70"/>
  <c r="F63" i="70"/>
  <c r="F60" i="70"/>
  <c r="F56" i="70"/>
  <c r="F38" i="70"/>
  <c r="F31" i="70"/>
  <c r="F61" i="70"/>
  <c r="C10" i="68"/>
  <c r="J107" i="69"/>
  <c r="K107" i="69"/>
  <c r="L107" i="69"/>
  <c r="E53" i="70"/>
  <c r="E50" i="70"/>
  <c r="E47" i="70"/>
  <c r="E32" i="70"/>
  <c r="D33" i="70"/>
  <c r="E33" i="70"/>
  <c r="E35" i="70"/>
  <c r="D42" i="70"/>
  <c r="E42" i="70"/>
  <c r="E44" i="70"/>
  <c r="E41" i="70"/>
  <c r="E38" i="70"/>
  <c r="D5" i="70"/>
  <c r="E5" i="70"/>
  <c r="D6" i="70"/>
  <c r="E6" i="70"/>
  <c r="D7" i="70"/>
  <c r="E7" i="70"/>
  <c r="D8" i="70"/>
  <c r="E8" i="70"/>
  <c r="D9" i="70"/>
  <c r="E9" i="70"/>
  <c r="D10" i="70"/>
  <c r="E10" i="70"/>
  <c r="D12" i="70"/>
  <c r="E12" i="70"/>
  <c r="D13" i="70"/>
  <c r="E13" i="70"/>
  <c r="D14" i="70"/>
  <c r="E14" i="70"/>
  <c r="D15" i="70"/>
  <c r="E15" i="70"/>
  <c r="D16" i="70"/>
  <c r="E16" i="70"/>
  <c r="D17" i="70"/>
  <c r="E17" i="70"/>
  <c r="D18" i="70"/>
  <c r="E18" i="70"/>
  <c r="D19" i="70"/>
  <c r="E19" i="70"/>
  <c r="D20" i="70"/>
  <c r="E20" i="70"/>
  <c r="D21" i="70"/>
  <c r="E21" i="70"/>
  <c r="D22" i="70"/>
  <c r="E22" i="70"/>
  <c r="D23" i="70"/>
  <c r="E23" i="70"/>
  <c r="D24" i="70"/>
  <c r="E24" i="70"/>
  <c r="D25" i="70"/>
  <c r="E25" i="70"/>
  <c r="D26" i="70"/>
  <c r="E26" i="70"/>
  <c r="D27" i="70"/>
  <c r="E27" i="70"/>
  <c r="E28" i="70"/>
  <c r="E61" i="70"/>
  <c r="E64" i="70"/>
  <c r="F62" i="70"/>
  <c r="F64" i="70"/>
  <c r="G60" i="70"/>
  <c r="G56" i="70"/>
  <c r="G50" i="70"/>
  <c r="D45" i="70"/>
  <c r="G45" i="70"/>
  <c r="G47" i="70"/>
  <c r="G35" i="70"/>
  <c r="G44" i="70"/>
  <c r="G41" i="70"/>
  <c r="G38" i="70"/>
  <c r="G31" i="70"/>
  <c r="G28" i="70"/>
  <c r="G61" i="70"/>
  <c r="C60" i="70"/>
  <c r="C56" i="70"/>
  <c r="C53" i="70"/>
  <c r="C50" i="70"/>
  <c r="C47" i="70"/>
  <c r="C35" i="70"/>
  <c r="C44" i="70"/>
  <c r="C41" i="70"/>
  <c r="C38" i="70"/>
  <c r="C31" i="70"/>
  <c r="C28" i="70"/>
  <c r="C61" i="70"/>
  <c r="C66" i="70"/>
  <c r="D60" i="70"/>
  <c r="D56" i="70"/>
  <c r="D51" i="70"/>
  <c r="D53" i="70"/>
  <c r="D50" i="70"/>
  <c r="D47" i="70"/>
  <c r="D35" i="70"/>
  <c r="D43" i="70"/>
  <c r="D44" i="70"/>
  <c r="D41" i="70"/>
  <c r="D38" i="70"/>
  <c r="D31" i="70"/>
  <c r="D28" i="70"/>
  <c r="D61" i="70"/>
  <c r="C64" i="70"/>
  <c r="C65" i="70"/>
  <c r="D64" i="70"/>
  <c r="G63" i="70"/>
  <c r="D63" i="70"/>
  <c r="G62" i="70"/>
  <c r="D62" i="70"/>
  <c r="G64" i="70"/>
  <c r="E67" i="70"/>
  <c r="I10" i="68"/>
  <c r="I12" i="68"/>
  <c r="H8" i="68"/>
  <c r="H12" i="68"/>
  <c r="E8" i="68"/>
  <c r="E9" i="68"/>
  <c r="E10" i="68"/>
  <c r="E11" i="68"/>
  <c r="E12" i="68"/>
  <c r="D12" i="68"/>
  <c r="D15" i="68"/>
  <c r="E66" i="70"/>
  <c r="H98" i="69"/>
  <c r="H102" i="69"/>
  <c r="H104" i="69"/>
  <c r="G19" i="69"/>
  <c r="I19" i="69"/>
  <c r="I20" i="69"/>
  <c r="I27" i="69"/>
  <c r="G46" i="69"/>
  <c r="I46" i="69"/>
  <c r="G47" i="69"/>
  <c r="I47" i="69"/>
  <c r="G49" i="69"/>
  <c r="I49" i="69"/>
  <c r="I50" i="69"/>
  <c r="G67" i="69"/>
  <c r="I67" i="69"/>
  <c r="I69" i="69"/>
  <c r="G74" i="69"/>
  <c r="I74" i="69"/>
  <c r="I77" i="69"/>
  <c r="I98" i="69"/>
  <c r="I104" i="69"/>
  <c r="G25" i="69"/>
  <c r="L25" i="69"/>
  <c r="G26" i="69"/>
  <c r="L26" i="69"/>
  <c r="L27" i="69"/>
  <c r="L80" i="69"/>
  <c r="L81" i="69"/>
  <c r="E83" i="69"/>
  <c r="G83" i="69"/>
  <c r="L83" i="69"/>
  <c r="L84" i="69"/>
  <c r="E89" i="69"/>
  <c r="G89" i="69"/>
  <c r="L89" i="69"/>
  <c r="L91" i="69"/>
  <c r="G94" i="69"/>
  <c r="L94" i="69"/>
  <c r="L96" i="69"/>
  <c r="L98" i="69"/>
  <c r="L102" i="69"/>
  <c r="L104" i="69"/>
  <c r="G14" i="69"/>
  <c r="M14" i="69"/>
  <c r="G16" i="69"/>
  <c r="M16" i="69"/>
  <c r="M17" i="69"/>
  <c r="G29" i="69"/>
  <c r="M29" i="69"/>
  <c r="M37" i="69"/>
  <c r="E39" i="69"/>
  <c r="G39" i="69"/>
  <c r="M39" i="69"/>
  <c r="M40" i="69"/>
  <c r="G42" i="69"/>
  <c r="M42" i="69"/>
  <c r="G43" i="69"/>
  <c r="M43" i="69"/>
  <c r="G44" i="69"/>
  <c r="M44" i="69"/>
  <c r="G48" i="69"/>
  <c r="M48" i="69"/>
  <c r="M50" i="69"/>
  <c r="M54" i="69"/>
  <c r="M62" i="69"/>
  <c r="G64" i="69"/>
  <c r="M64" i="69"/>
  <c r="M65" i="69"/>
  <c r="G71" i="69"/>
  <c r="M71" i="69"/>
  <c r="M72" i="69"/>
  <c r="M77" i="69"/>
  <c r="M80" i="69"/>
  <c r="M81" i="69"/>
  <c r="E90" i="69"/>
  <c r="G90" i="69"/>
  <c r="M90" i="69"/>
  <c r="M91" i="69"/>
  <c r="M93" i="69"/>
  <c r="M96" i="69"/>
  <c r="M98" i="69"/>
  <c r="M102" i="69"/>
  <c r="I105" i="69"/>
  <c r="H105" i="69"/>
  <c r="G99" i="69"/>
  <c r="G17" i="69"/>
  <c r="G27" i="69"/>
  <c r="G37" i="69"/>
  <c r="G40" i="69"/>
  <c r="G50" i="69"/>
  <c r="G54" i="69"/>
  <c r="G62" i="69"/>
  <c r="G65" i="69"/>
  <c r="G69" i="69"/>
  <c r="G77" i="69"/>
  <c r="G81" i="69"/>
  <c r="G84" i="69"/>
  <c r="G86" i="69"/>
  <c r="G87" i="69"/>
  <c r="G91" i="69"/>
  <c r="G96" i="69"/>
  <c r="G98" i="69"/>
  <c r="G101" i="69"/>
  <c r="G100" i="69"/>
  <c r="G103" i="69"/>
  <c r="J98" i="69"/>
  <c r="J102" i="69"/>
  <c r="J104" i="69"/>
  <c r="K86" i="69"/>
  <c r="K87" i="69"/>
  <c r="K98" i="69"/>
  <c r="N98" i="69"/>
  <c r="N102" i="69"/>
  <c r="N104" i="69"/>
  <c r="O98" i="69"/>
  <c r="O102" i="69"/>
  <c r="O104" i="69"/>
  <c r="P98" i="69"/>
  <c r="P102" i="69"/>
  <c r="P104" i="69"/>
  <c r="Q98" i="69"/>
  <c r="Q102" i="69"/>
  <c r="Q104" i="69"/>
  <c r="R98" i="69"/>
  <c r="R102" i="69"/>
  <c r="R104" i="69"/>
  <c r="S104" i="69"/>
  <c r="S102" i="69"/>
  <c r="E17" i="69"/>
  <c r="E27" i="69"/>
  <c r="E37" i="69"/>
  <c r="E40" i="69"/>
  <c r="E50" i="69"/>
  <c r="E54" i="69"/>
  <c r="E58" i="69"/>
  <c r="E62" i="69"/>
  <c r="E65" i="69"/>
  <c r="E69" i="69"/>
  <c r="E77" i="69"/>
  <c r="E81" i="69"/>
  <c r="E84" i="69"/>
  <c r="E87" i="69"/>
  <c r="E91" i="69"/>
  <c r="E96" i="69"/>
  <c r="E98" i="69"/>
  <c r="H6" i="69"/>
  <c r="I6" i="69"/>
  <c r="J6" i="69"/>
  <c r="K6" i="69"/>
  <c r="L6" i="69"/>
  <c r="M6" i="69"/>
  <c r="N6" i="69"/>
  <c r="O6" i="69"/>
  <c r="P6" i="69"/>
  <c r="Q6" i="69"/>
  <c r="R6" i="69"/>
  <c r="S6" i="69"/>
  <c r="F15" i="56"/>
  <c r="F18" i="56"/>
  <c r="H18" i="56" s="1"/>
  <c r="D18" i="56" s="1"/>
  <c r="I18" i="54" s="1"/>
  <c r="C8" i="68"/>
  <c r="B10" i="68"/>
  <c r="G12" i="68"/>
  <c r="F12" i="68"/>
  <c r="B11" i="68"/>
  <c r="B9" i="68"/>
  <c r="D29" i="61"/>
  <c r="D27" i="61"/>
  <c r="E15" i="62"/>
  <c r="E16" i="62"/>
  <c r="E17" i="62"/>
  <c r="E18" i="62"/>
  <c r="E19" i="62"/>
  <c r="E20" i="62"/>
  <c r="E21" i="62"/>
  <c r="E22" i="62"/>
  <c r="E23" i="62"/>
  <c r="E24" i="62"/>
  <c r="E25" i="62"/>
  <c r="E26" i="62"/>
  <c r="E29" i="62"/>
  <c r="D29" i="62"/>
  <c r="C29" i="62"/>
  <c r="E6" i="62"/>
  <c r="E7" i="62"/>
  <c r="E8" i="62"/>
  <c r="E9" i="62"/>
  <c r="E10" i="62"/>
  <c r="E11" i="62"/>
  <c r="E12" i="62"/>
  <c r="E13" i="62"/>
  <c r="E14" i="62"/>
  <c r="E28" i="62"/>
  <c r="D28" i="62"/>
  <c r="C28" i="62"/>
  <c r="C27" i="62"/>
  <c r="D27" i="62"/>
  <c r="E27" i="62"/>
  <c r="F37" i="54"/>
  <c r="G37" i="54"/>
  <c r="F29" i="62"/>
  <c r="G28" i="62"/>
  <c r="F28" i="62"/>
  <c r="F27" i="62"/>
  <c r="H26" i="62"/>
  <c r="H25" i="62"/>
  <c r="H24" i="62"/>
  <c r="H23" i="62"/>
  <c r="H22" i="62"/>
  <c r="H21" i="62"/>
  <c r="H20" i="62"/>
  <c r="H18" i="62"/>
  <c r="H17" i="62"/>
  <c r="H14" i="62"/>
  <c r="H13" i="62"/>
  <c r="H12" i="62"/>
  <c r="H11" i="62"/>
  <c r="H10" i="62"/>
  <c r="H9" i="62"/>
  <c r="H8" i="62"/>
  <c r="H7" i="62"/>
  <c r="H6" i="62"/>
  <c r="F34" i="61"/>
  <c r="E34" i="61"/>
  <c r="F33" i="61"/>
  <c r="E33" i="61"/>
  <c r="D33" i="61"/>
  <c r="E30" i="61"/>
  <c r="D30" i="61"/>
  <c r="H28" i="61"/>
  <c r="C27" i="61"/>
  <c r="G27" i="61"/>
  <c r="H27" i="61"/>
  <c r="C26" i="61"/>
  <c r="G26" i="61"/>
  <c r="H26" i="61"/>
  <c r="C25" i="61"/>
  <c r="G25" i="61"/>
  <c r="H25" i="61"/>
  <c r="C24" i="61"/>
  <c r="G24" i="61"/>
  <c r="H24" i="61"/>
  <c r="C23" i="61"/>
  <c r="G23" i="61"/>
  <c r="H23" i="61"/>
  <c r="C22" i="61"/>
  <c r="G22" i="61"/>
  <c r="H22" i="61"/>
  <c r="C21" i="61"/>
  <c r="G21" i="61"/>
  <c r="H21" i="61"/>
  <c r="C20" i="61"/>
  <c r="G20" i="61"/>
  <c r="H20" i="61"/>
  <c r="C19" i="61"/>
  <c r="G19" i="61"/>
  <c r="H19" i="61"/>
  <c r="C18" i="61"/>
  <c r="G18" i="61"/>
  <c r="H18" i="61"/>
  <c r="C17" i="61"/>
  <c r="G17" i="61"/>
  <c r="C16" i="61"/>
  <c r="G16" i="61"/>
  <c r="C15" i="61"/>
  <c r="G15" i="61"/>
  <c r="H15" i="61"/>
  <c r="C14" i="61"/>
  <c r="G14" i="61"/>
  <c r="H14" i="61"/>
  <c r="C13" i="61"/>
  <c r="G13" i="61"/>
  <c r="H13" i="61"/>
  <c r="C12" i="61"/>
  <c r="G12" i="61"/>
  <c r="H12" i="61"/>
  <c r="C11" i="61"/>
  <c r="G11" i="61"/>
  <c r="H11" i="61"/>
  <c r="C10" i="61"/>
  <c r="G10" i="61"/>
  <c r="H10" i="61"/>
  <c r="C9" i="61"/>
  <c r="G9" i="61"/>
  <c r="H9" i="61"/>
  <c r="C8" i="61"/>
  <c r="G8" i="61"/>
  <c r="C7" i="61"/>
  <c r="C32" i="62"/>
  <c r="C30" i="62"/>
  <c r="H28" i="62"/>
  <c r="G31" i="62"/>
  <c r="G29" i="62"/>
  <c r="C31" i="62"/>
  <c r="C30" i="61"/>
  <c r="G29" i="61"/>
  <c r="D34" i="61"/>
  <c r="H16" i="61"/>
  <c r="H19" i="62"/>
  <c r="H29" i="62"/>
  <c r="G27" i="62"/>
  <c r="D31" i="62"/>
  <c r="F31" i="62"/>
  <c r="D30" i="62"/>
  <c r="E30" i="62"/>
  <c r="C33" i="62"/>
  <c r="D32" i="62"/>
  <c r="E32" i="62"/>
  <c r="H31" i="62"/>
  <c r="G32" i="62"/>
  <c r="F32" i="62"/>
  <c r="H27" i="62"/>
  <c r="F30" i="62"/>
  <c r="D33" i="62"/>
  <c r="E33" i="62"/>
  <c r="E31" i="62"/>
  <c r="C34" i="62"/>
  <c r="C35" i="62"/>
  <c r="D35" i="62"/>
  <c r="H32" i="62"/>
  <c r="E35" i="62"/>
  <c r="D34" i="62"/>
  <c r="E34" i="62"/>
  <c r="G30" i="62"/>
  <c r="H30" i="62"/>
  <c r="F9" i="20"/>
  <c r="F9" i="21"/>
  <c r="F8" i="21" s="1"/>
  <c r="G9" i="21"/>
  <c r="G32" i="54"/>
  <c r="I32" i="54"/>
  <c r="J31" i="16"/>
  <c r="K31" i="16"/>
  <c r="F34" i="54"/>
  <c r="J33" i="16"/>
  <c r="K33" i="16"/>
  <c r="K34" i="55" s="1"/>
  <c r="F35" i="54"/>
  <c r="G35" i="54"/>
  <c r="F31" i="54"/>
  <c r="F32" i="54"/>
  <c r="F33" i="54"/>
  <c r="G31" i="54"/>
  <c r="G33" i="54"/>
  <c r="G34" i="54"/>
  <c r="I31" i="54"/>
  <c r="I33" i="54"/>
  <c r="I34" i="54"/>
  <c r="I35" i="54"/>
  <c r="J31" i="54"/>
  <c r="J32" i="54"/>
  <c r="J33" i="54"/>
  <c r="J32" i="16"/>
  <c r="J34" i="54"/>
  <c r="J35" i="54"/>
  <c r="K31" i="54"/>
  <c r="K30" i="16"/>
  <c r="K32" i="54"/>
  <c r="K33" i="54"/>
  <c r="K32" i="16"/>
  <c r="K34" i="54"/>
  <c r="K35" i="54"/>
  <c r="K34" i="16"/>
  <c r="F9" i="6"/>
  <c r="F8" i="6" s="1"/>
  <c r="G9" i="6"/>
  <c r="G8" i="6" s="1"/>
  <c r="H14" i="5"/>
  <c r="D14" i="5" s="1"/>
  <c r="D14" i="16" s="1"/>
  <c r="H10" i="5"/>
  <c r="L10" i="5"/>
  <c r="D10" i="5" s="1"/>
  <c r="D10" i="16" s="1"/>
  <c r="H10" i="6"/>
  <c r="D10" i="6" s="1"/>
  <c r="E10" i="16" s="1"/>
  <c r="L10" i="6"/>
  <c r="H11" i="6"/>
  <c r="L11" i="6"/>
  <c r="D11" i="6"/>
  <c r="E11" i="16" s="1"/>
  <c r="H12" i="6"/>
  <c r="L12" i="6"/>
  <c r="D12" i="6"/>
  <c r="E12" i="16" s="1"/>
  <c r="H13" i="6"/>
  <c r="D13" i="6" s="1"/>
  <c r="E13" i="16" s="1"/>
  <c r="L13" i="6"/>
  <c r="H14" i="6"/>
  <c r="L14" i="6"/>
  <c r="D14" i="6"/>
  <c r="E14" i="16" s="1"/>
  <c r="H15" i="6"/>
  <c r="D15" i="6" s="1"/>
  <c r="E15" i="16" s="1"/>
  <c r="L15" i="6"/>
  <c r="H16" i="6"/>
  <c r="D16" i="6" s="1"/>
  <c r="E16" i="16" s="1"/>
  <c r="L16" i="6"/>
  <c r="H17" i="6"/>
  <c r="L17" i="6"/>
  <c r="D17" i="6"/>
  <c r="E17" i="16" s="1"/>
  <c r="H18" i="6"/>
  <c r="D18" i="6" s="1"/>
  <c r="E18" i="16" s="1"/>
  <c r="L18" i="6"/>
  <c r="H19" i="6"/>
  <c r="L19" i="6"/>
  <c r="D19" i="6"/>
  <c r="E19" i="16" s="1"/>
  <c r="H20" i="6"/>
  <c r="L20" i="6"/>
  <c r="D20" i="6"/>
  <c r="E20" i="16" s="1"/>
  <c r="H10" i="1"/>
  <c r="L10" i="1"/>
  <c r="H10" i="7"/>
  <c r="L10" i="7"/>
  <c r="H10" i="8"/>
  <c r="L10" i="8"/>
  <c r="H10" i="10"/>
  <c r="L10" i="10"/>
  <c r="H10" i="11"/>
  <c r="D10" i="11" s="1"/>
  <c r="K10" i="16" s="1"/>
  <c r="L10" i="11"/>
  <c r="H10" i="12"/>
  <c r="D10" i="12" s="1"/>
  <c r="L10" i="16" s="1"/>
  <c r="L10" i="12"/>
  <c r="H10" i="14"/>
  <c r="L10" i="14"/>
  <c r="H10" i="13"/>
  <c r="L10" i="13"/>
  <c r="J30" i="16"/>
  <c r="H11" i="5"/>
  <c r="D11" i="5" s="1"/>
  <c r="D11" i="16" s="1"/>
  <c r="L11" i="5"/>
  <c r="H11" i="1"/>
  <c r="L11" i="1"/>
  <c r="H11" i="7"/>
  <c r="L11" i="7"/>
  <c r="H11" i="8"/>
  <c r="L11" i="8"/>
  <c r="H11" i="17"/>
  <c r="L11" i="17"/>
  <c r="D11" i="17"/>
  <c r="I11" i="16"/>
  <c r="H11" i="10"/>
  <c r="D11" i="10" s="1"/>
  <c r="J11" i="16" s="1"/>
  <c r="L11" i="10"/>
  <c r="H11" i="11"/>
  <c r="L11" i="11"/>
  <c r="H11" i="12"/>
  <c r="L11" i="12"/>
  <c r="H11" i="14"/>
  <c r="L11" i="14"/>
  <c r="H11" i="13"/>
  <c r="L11" i="13"/>
  <c r="H12" i="5"/>
  <c r="D12" i="5" s="1"/>
  <c r="D12" i="16" s="1"/>
  <c r="L12" i="5"/>
  <c r="H12" i="1"/>
  <c r="L12" i="1"/>
  <c r="H12" i="7"/>
  <c r="L12" i="7"/>
  <c r="H12" i="8"/>
  <c r="L12" i="8"/>
  <c r="H12" i="17"/>
  <c r="D12" i="17" s="1"/>
  <c r="I12" i="16" s="1"/>
  <c r="L12" i="17"/>
  <c r="H12" i="10"/>
  <c r="L12" i="10"/>
  <c r="H12" i="11"/>
  <c r="D12" i="11" s="1"/>
  <c r="K12" i="16" s="1"/>
  <c r="L12" i="11"/>
  <c r="H12" i="12"/>
  <c r="L12" i="12"/>
  <c r="H12" i="14"/>
  <c r="L12" i="14"/>
  <c r="D12" i="14" s="1"/>
  <c r="M12" i="16" s="1"/>
  <c r="H12" i="13"/>
  <c r="L12" i="13"/>
  <c r="J34" i="16"/>
  <c r="H13" i="5"/>
  <c r="L13" i="5"/>
  <c r="H13" i="1"/>
  <c r="D13" i="1" s="1"/>
  <c r="F13" i="16" s="1"/>
  <c r="L13" i="1"/>
  <c r="H13" i="7"/>
  <c r="L13" i="7"/>
  <c r="H13" i="8"/>
  <c r="L13" i="8"/>
  <c r="H13" i="17"/>
  <c r="D13" i="17" s="1"/>
  <c r="I13" i="16" s="1"/>
  <c r="L13" i="17"/>
  <c r="H13" i="10"/>
  <c r="D13" i="10" s="1"/>
  <c r="J13" i="16" s="1"/>
  <c r="L13" i="10"/>
  <c r="H13" i="11"/>
  <c r="D13" i="11" s="1"/>
  <c r="K13" i="16" s="1"/>
  <c r="L13" i="11"/>
  <c r="H13" i="12"/>
  <c r="D13" i="12" s="1"/>
  <c r="L13" i="16" s="1"/>
  <c r="L13" i="12"/>
  <c r="H13" i="14"/>
  <c r="D13" i="14" s="1"/>
  <c r="M13" i="16" s="1"/>
  <c r="L13" i="14"/>
  <c r="H13" i="13"/>
  <c r="D13" i="13" s="1"/>
  <c r="N13" i="16" s="1"/>
  <c r="L13" i="13"/>
  <c r="L14" i="5"/>
  <c r="H14" i="1"/>
  <c r="L14" i="1"/>
  <c r="D14" i="1" s="1"/>
  <c r="F14" i="16" s="1"/>
  <c r="H14" i="7"/>
  <c r="D14" i="7" s="1"/>
  <c r="G14" i="16" s="1"/>
  <c r="L14" i="7"/>
  <c r="H14" i="8"/>
  <c r="L14" i="8"/>
  <c r="H14" i="17"/>
  <c r="L14" i="17"/>
  <c r="D14" i="17" s="1"/>
  <c r="I14" i="16" s="1"/>
  <c r="H14" i="10"/>
  <c r="L14" i="10"/>
  <c r="D14" i="10" s="1"/>
  <c r="J14" i="16" s="1"/>
  <c r="H14" i="11"/>
  <c r="D14" i="11" s="1"/>
  <c r="K14" i="16" s="1"/>
  <c r="L14" i="11"/>
  <c r="H14" i="12"/>
  <c r="D14" i="12" s="1"/>
  <c r="L14" i="16" s="1"/>
  <c r="L14" i="12"/>
  <c r="H14" i="14"/>
  <c r="L14" i="14"/>
  <c r="H14" i="13"/>
  <c r="L14" i="13"/>
  <c r="H15" i="5"/>
  <c r="D15" i="5" s="1"/>
  <c r="D15" i="16" s="1"/>
  <c r="L15" i="5"/>
  <c r="H15" i="1"/>
  <c r="L15" i="1"/>
  <c r="H15" i="7"/>
  <c r="D15" i="7" s="1"/>
  <c r="G15" i="16" s="1"/>
  <c r="L15" i="7"/>
  <c r="H15" i="8"/>
  <c r="L15" i="8"/>
  <c r="D15" i="8" s="1"/>
  <c r="H15" i="16" s="1"/>
  <c r="H15" i="17"/>
  <c r="L15" i="17"/>
  <c r="D15" i="17"/>
  <c r="I15" i="16"/>
  <c r="H15" i="10"/>
  <c r="D15" i="10" s="1"/>
  <c r="J15" i="16" s="1"/>
  <c r="L15" i="10"/>
  <c r="H15" i="12"/>
  <c r="L15" i="12"/>
  <c r="D15" i="12" s="1"/>
  <c r="L15" i="16" s="1"/>
  <c r="H15" i="14"/>
  <c r="L15" i="14"/>
  <c r="D15" i="14" s="1"/>
  <c r="M15" i="16" s="1"/>
  <c r="H15" i="13"/>
  <c r="L15" i="13"/>
  <c r="I36" i="54"/>
  <c r="J35" i="16"/>
  <c r="J36" i="54"/>
  <c r="K35" i="16"/>
  <c r="H16" i="5"/>
  <c r="L16" i="5"/>
  <c r="D16" i="5"/>
  <c r="D16" i="16"/>
  <c r="H16" i="1"/>
  <c r="D16" i="1" s="1"/>
  <c r="F16" i="16" s="1"/>
  <c r="L16" i="1"/>
  <c r="H16" i="7"/>
  <c r="L16" i="7"/>
  <c r="H16" i="8"/>
  <c r="L16" i="8"/>
  <c r="H16" i="17"/>
  <c r="L16" i="17"/>
  <c r="H16" i="10"/>
  <c r="L16" i="10"/>
  <c r="D16" i="10" s="1"/>
  <c r="J16" i="16" s="1"/>
  <c r="H16" i="11"/>
  <c r="D16" i="11" s="1"/>
  <c r="K16" i="16" s="1"/>
  <c r="L16" i="11"/>
  <c r="H16" i="12"/>
  <c r="D16" i="12" s="1"/>
  <c r="L16" i="16" s="1"/>
  <c r="L16" i="12"/>
  <c r="H16" i="14"/>
  <c r="L16" i="14"/>
  <c r="H16" i="13"/>
  <c r="L16" i="13"/>
  <c r="D16" i="13"/>
  <c r="N16" i="16"/>
  <c r="D10" i="13"/>
  <c r="N10" i="16" s="1"/>
  <c r="D12" i="13"/>
  <c r="N12" i="16" s="1"/>
  <c r="D14" i="13"/>
  <c r="N14" i="16" s="1"/>
  <c r="H17" i="13"/>
  <c r="L17" i="13"/>
  <c r="D17" i="13"/>
  <c r="N17" i="16"/>
  <c r="H18" i="13"/>
  <c r="L18" i="13"/>
  <c r="H19" i="13"/>
  <c r="L19" i="13"/>
  <c r="D19" i="13"/>
  <c r="N19" i="16"/>
  <c r="H20" i="13"/>
  <c r="L20" i="13"/>
  <c r="J36" i="16"/>
  <c r="K36" i="16"/>
  <c r="J37" i="54"/>
  <c r="K37" i="16"/>
  <c r="K38" i="16"/>
  <c r="K39" i="16"/>
  <c r="K40" i="16"/>
  <c r="H17" i="5"/>
  <c r="L17" i="5"/>
  <c r="H17" i="1"/>
  <c r="L17" i="1"/>
  <c r="D17" i="1"/>
  <c r="F17" i="16" s="1"/>
  <c r="H18" i="1"/>
  <c r="L18" i="1"/>
  <c r="H19" i="1"/>
  <c r="D19" i="1" s="1"/>
  <c r="F19" i="16" s="1"/>
  <c r="L19" i="1"/>
  <c r="H20" i="1"/>
  <c r="D20" i="1" s="1"/>
  <c r="F20" i="16" s="1"/>
  <c r="L20" i="1"/>
  <c r="H17" i="7"/>
  <c r="L17" i="7"/>
  <c r="H17" i="8"/>
  <c r="D17" i="8" s="1"/>
  <c r="H17" i="16" s="1"/>
  <c r="L17" i="8"/>
  <c r="H17" i="17"/>
  <c r="L17" i="17"/>
  <c r="H17" i="10"/>
  <c r="L17" i="10"/>
  <c r="D17" i="10"/>
  <c r="J17" i="16" s="1"/>
  <c r="H17" i="11"/>
  <c r="L17" i="11"/>
  <c r="H17" i="12"/>
  <c r="L17" i="12"/>
  <c r="D17" i="12"/>
  <c r="L17" i="16" s="1"/>
  <c r="H17" i="14"/>
  <c r="L17" i="14"/>
  <c r="G38" i="54"/>
  <c r="I38" i="54"/>
  <c r="J37" i="16"/>
  <c r="J38" i="54"/>
  <c r="K38" i="54"/>
  <c r="H18" i="5"/>
  <c r="L18" i="5"/>
  <c r="H18" i="7"/>
  <c r="L18" i="7"/>
  <c r="H18" i="8"/>
  <c r="H19" i="8"/>
  <c r="D19" i="8" s="1"/>
  <c r="H19" i="16" s="1"/>
  <c r="H20" i="8"/>
  <c r="D20" i="8" s="1"/>
  <c r="H20" i="16" s="1"/>
  <c r="F9" i="8"/>
  <c r="F8" i="8" s="1"/>
  <c r="G9" i="8"/>
  <c r="G8" i="8" s="1"/>
  <c r="L18" i="8"/>
  <c r="H18" i="17"/>
  <c r="L18" i="17"/>
  <c r="H18" i="10"/>
  <c r="L18" i="10"/>
  <c r="H18" i="11"/>
  <c r="L18" i="11"/>
  <c r="H18" i="12"/>
  <c r="L18" i="12"/>
  <c r="D18" i="12" s="1"/>
  <c r="L18" i="16" s="1"/>
  <c r="H18" i="14"/>
  <c r="L18" i="14"/>
  <c r="J38" i="16"/>
  <c r="H19" i="5"/>
  <c r="D19" i="5" s="1"/>
  <c r="D19" i="16" s="1"/>
  <c r="L19" i="5"/>
  <c r="H19" i="7"/>
  <c r="L19" i="7"/>
  <c r="L19" i="8"/>
  <c r="H19" i="17"/>
  <c r="L19" i="17"/>
  <c r="D19" i="17"/>
  <c r="I19" i="16"/>
  <c r="H19" i="10"/>
  <c r="L19" i="10"/>
  <c r="H19" i="11"/>
  <c r="L19" i="11"/>
  <c r="D19" i="11" s="1"/>
  <c r="K19" i="16" s="1"/>
  <c r="H19" i="12"/>
  <c r="D19" i="12" s="1"/>
  <c r="L19" i="16" s="1"/>
  <c r="L19" i="12"/>
  <c r="H19" i="14"/>
  <c r="D19" i="14" s="1"/>
  <c r="M19" i="16" s="1"/>
  <c r="L19" i="14"/>
  <c r="F40" i="54"/>
  <c r="G40" i="54"/>
  <c r="J39" i="16"/>
  <c r="H20" i="5"/>
  <c r="D20" i="5" s="1"/>
  <c r="D20" i="16" s="1"/>
  <c r="L20" i="5"/>
  <c r="H20" i="7"/>
  <c r="L20" i="7"/>
  <c r="L20" i="8"/>
  <c r="H20" i="17"/>
  <c r="L20" i="17"/>
  <c r="H20" i="10"/>
  <c r="L20" i="10"/>
  <c r="D20" i="10" s="1"/>
  <c r="J20" i="16" s="1"/>
  <c r="H20" i="11"/>
  <c r="D20" i="11" s="1"/>
  <c r="K20" i="16" s="1"/>
  <c r="L20" i="11"/>
  <c r="H20" i="12"/>
  <c r="L20" i="12"/>
  <c r="H20" i="14"/>
  <c r="L20" i="14"/>
  <c r="D20" i="14"/>
  <c r="M20" i="16" s="1"/>
  <c r="F41" i="54"/>
  <c r="G41" i="54"/>
  <c r="I41" i="54"/>
  <c r="J40" i="16"/>
  <c r="J41" i="54"/>
  <c r="H10" i="20"/>
  <c r="L10" i="20"/>
  <c r="H10" i="21"/>
  <c r="L10" i="21"/>
  <c r="H10" i="22"/>
  <c r="L10" i="22"/>
  <c r="D10" i="22" s="1"/>
  <c r="F10" i="54" s="1"/>
  <c r="H10" i="23"/>
  <c r="L10" i="23"/>
  <c r="H10" i="24"/>
  <c r="L10" i="24"/>
  <c r="H10" i="56"/>
  <c r="L10" i="56"/>
  <c r="H10" i="25"/>
  <c r="D10" i="25" s="1"/>
  <c r="J10" i="54" s="1"/>
  <c r="L10" i="25"/>
  <c r="H10" i="26"/>
  <c r="L10" i="26"/>
  <c r="H10" i="53"/>
  <c r="D10" i="53" s="1"/>
  <c r="L10" i="54" s="1"/>
  <c r="L10" i="53"/>
  <c r="H11" i="20"/>
  <c r="D11" i="20" s="1"/>
  <c r="D11" i="54" s="1"/>
  <c r="L11" i="20"/>
  <c r="H11" i="21"/>
  <c r="L11" i="21"/>
  <c r="D11" i="21"/>
  <c r="E11" i="54" s="1"/>
  <c r="H11" i="22"/>
  <c r="L11" i="22"/>
  <c r="D11" i="22"/>
  <c r="F11" i="54" s="1"/>
  <c r="H11" i="23"/>
  <c r="L11" i="23"/>
  <c r="H11" i="24"/>
  <c r="L11" i="24"/>
  <c r="H11" i="56"/>
  <c r="L11" i="56"/>
  <c r="H11" i="25"/>
  <c r="L11" i="25"/>
  <c r="H12" i="25"/>
  <c r="L12" i="25"/>
  <c r="D12" i="25"/>
  <c r="J12" i="54" s="1"/>
  <c r="H13" i="25"/>
  <c r="L13" i="25"/>
  <c r="D13" i="25"/>
  <c r="J13" i="54" s="1"/>
  <c r="H14" i="25"/>
  <c r="L14" i="25"/>
  <c r="D14" i="25"/>
  <c r="J14" i="54"/>
  <c r="H15" i="25"/>
  <c r="L15" i="25"/>
  <c r="D15" i="25"/>
  <c r="J15" i="54" s="1"/>
  <c r="H16" i="25"/>
  <c r="D16" i="25" s="1"/>
  <c r="J16" i="54" s="1"/>
  <c r="L16" i="25"/>
  <c r="H17" i="25"/>
  <c r="D17" i="25" s="1"/>
  <c r="J17" i="54" s="1"/>
  <c r="L17" i="25"/>
  <c r="H19" i="25"/>
  <c r="D19" i="25" s="1"/>
  <c r="J19" i="54" s="1"/>
  <c r="L19" i="25"/>
  <c r="H20" i="25"/>
  <c r="D20" i="25" s="1"/>
  <c r="J20" i="54" s="1"/>
  <c r="L20" i="25"/>
  <c r="H11" i="26"/>
  <c r="L11" i="26"/>
  <c r="D11" i="26"/>
  <c r="K11" i="54"/>
  <c r="H12" i="26"/>
  <c r="D12" i="26" s="1"/>
  <c r="K12" i="54" s="1"/>
  <c r="L12" i="26"/>
  <c r="H13" i="26"/>
  <c r="L13" i="26"/>
  <c r="D13" i="26" s="1"/>
  <c r="K13" i="54" s="1"/>
  <c r="H14" i="26"/>
  <c r="L14" i="26"/>
  <c r="D14" i="26" s="1"/>
  <c r="K14" i="54" s="1"/>
  <c r="H11" i="53"/>
  <c r="L11" i="53"/>
  <c r="H12" i="20"/>
  <c r="D12" i="20" s="1"/>
  <c r="D12" i="54" s="1"/>
  <c r="L12" i="20"/>
  <c r="H12" i="21"/>
  <c r="L12" i="21"/>
  <c r="H12" i="22"/>
  <c r="L12" i="22"/>
  <c r="H12" i="23"/>
  <c r="D12" i="23" s="1"/>
  <c r="G12" i="54" s="1"/>
  <c r="L12" i="23"/>
  <c r="H12" i="24"/>
  <c r="L12" i="24"/>
  <c r="H12" i="56"/>
  <c r="L12" i="56"/>
  <c r="H12" i="53"/>
  <c r="L12" i="53"/>
  <c r="H13" i="20"/>
  <c r="L13" i="20"/>
  <c r="H13" i="21"/>
  <c r="D13" i="21" s="1"/>
  <c r="E13" i="54" s="1"/>
  <c r="H13" i="22"/>
  <c r="H13" i="23"/>
  <c r="H13" i="24"/>
  <c r="D13" i="24" s="1"/>
  <c r="H13" i="54" s="1"/>
  <c r="H13" i="53"/>
  <c r="H13" i="56"/>
  <c r="L13" i="21"/>
  <c r="L13" i="22"/>
  <c r="D13" i="22" s="1"/>
  <c r="F13" i="54" s="1"/>
  <c r="L13" i="23"/>
  <c r="D13" i="23" s="1"/>
  <c r="G13" i="54" s="1"/>
  <c r="L13" i="24"/>
  <c r="L13" i="53"/>
  <c r="L13" i="56"/>
  <c r="H14" i="20"/>
  <c r="L14" i="20"/>
  <c r="H14" i="21"/>
  <c r="L14" i="21"/>
  <c r="H14" i="22"/>
  <c r="L14" i="22"/>
  <c r="H14" i="23"/>
  <c r="L14" i="23"/>
  <c r="H14" i="24"/>
  <c r="L14" i="24"/>
  <c r="D14" i="24"/>
  <c r="H14" i="54" s="1"/>
  <c r="H14" i="56"/>
  <c r="D14" i="56" s="1"/>
  <c r="I14" i="54" s="1"/>
  <c r="L14" i="56"/>
  <c r="H14" i="53"/>
  <c r="L14" i="53"/>
  <c r="H15" i="20"/>
  <c r="L15" i="20"/>
  <c r="H15" i="21"/>
  <c r="L15" i="21"/>
  <c r="H15" i="22"/>
  <c r="L15" i="22"/>
  <c r="H15" i="23"/>
  <c r="L15" i="23"/>
  <c r="D15" i="23"/>
  <c r="G15" i="54" s="1"/>
  <c r="H15" i="24"/>
  <c r="L15" i="24"/>
  <c r="H15" i="56"/>
  <c r="D15" i="56" s="1"/>
  <c r="I15" i="54" s="1"/>
  <c r="L15" i="56"/>
  <c r="H15" i="26"/>
  <c r="L15" i="26"/>
  <c r="H15" i="53"/>
  <c r="L15" i="53"/>
  <c r="H16" i="20"/>
  <c r="L16" i="20"/>
  <c r="D16" i="20" s="1"/>
  <c r="D16" i="54" s="1"/>
  <c r="H16" i="21"/>
  <c r="D16" i="21" s="1"/>
  <c r="E16" i="54" s="1"/>
  <c r="L16" i="21"/>
  <c r="H16" i="22"/>
  <c r="D16" i="22" s="1"/>
  <c r="F16" i="54" s="1"/>
  <c r="L16" i="22"/>
  <c r="H16" i="23"/>
  <c r="D16" i="23" s="1"/>
  <c r="G16" i="54" s="1"/>
  <c r="L16" i="23"/>
  <c r="H16" i="24"/>
  <c r="L16" i="24"/>
  <c r="D16" i="24" s="1"/>
  <c r="H16" i="54" s="1"/>
  <c r="H16" i="56"/>
  <c r="D16" i="56" s="1"/>
  <c r="I16" i="54" s="1"/>
  <c r="L16" i="56"/>
  <c r="H16" i="26"/>
  <c r="D16" i="26" s="1"/>
  <c r="K16" i="54" s="1"/>
  <c r="L16" i="26"/>
  <c r="H16" i="53"/>
  <c r="D16" i="53" s="1"/>
  <c r="L16" i="54" s="1"/>
  <c r="L16" i="53"/>
  <c r="H17" i="20"/>
  <c r="L17" i="20"/>
  <c r="H17" i="21"/>
  <c r="D17" i="21" s="1"/>
  <c r="E17" i="54" s="1"/>
  <c r="L17" i="21"/>
  <c r="H17" i="22"/>
  <c r="D17" i="22" s="1"/>
  <c r="F17" i="54" s="1"/>
  <c r="L17" i="22"/>
  <c r="H17" i="23"/>
  <c r="L17" i="23"/>
  <c r="D17" i="23"/>
  <c r="G17" i="54" s="1"/>
  <c r="H17" i="24"/>
  <c r="L17" i="24"/>
  <c r="H17" i="56"/>
  <c r="D17" i="56" s="1"/>
  <c r="I17" i="54" s="1"/>
  <c r="L17" i="56"/>
  <c r="H17" i="26"/>
  <c r="D17" i="26" s="1"/>
  <c r="K17" i="54" s="1"/>
  <c r="H17" i="53"/>
  <c r="D17" i="53" s="1"/>
  <c r="L17" i="54" s="1"/>
  <c r="L17" i="26"/>
  <c r="L17" i="53"/>
  <c r="H18" i="20"/>
  <c r="H19" i="20"/>
  <c r="H20" i="20"/>
  <c r="H9" i="20"/>
  <c r="L18" i="20"/>
  <c r="L19" i="20"/>
  <c r="D19" i="20" s="1"/>
  <c r="D19" i="54" s="1"/>
  <c r="L20" i="20"/>
  <c r="I9" i="20"/>
  <c r="L9" i="20" s="1"/>
  <c r="J9" i="20"/>
  <c r="K9" i="20"/>
  <c r="K8" i="20" s="1"/>
  <c r="D13" i="20"/>
  <c r="D13" i="54" s="1"/>
  <c r="H18" i="21"/>
  <c r="L18" i="21"/>
  <c r="H18" i="22"/>
  <c r="D18" i="22" s="1"/>
  <c r="F18" i="54" s="1"/>
  <c r="L18" i="22"/>
  <c r="H18" i="23"/>
  <c r="H19" i="23"/>
  <c r="H20" i="23"/>
  <c r="F9" i="23"/>
  <c r="F8" i="23" s="1"/>
  <c r="G9" i="23"/>
  <c r="G8" i="23" s="1"/>
  <c r="L18" i="23"/>
  <c r="D18" i="23" s="1"/>
  <c r="G18" i="54" s="1"/>
  <c r="L19" i="23"/>
  <c r="D19" i="23" s="1"/>
  <c r="G19" i="54" s="1"/>
  <c r="L20" i="23"/>
  <c r="D20" i="23"/>
  <c r="I9" i="23"/>
  <c r="J9" i="23"/>
  <c r="J8" i="23" s="1"/>
  <c r="K9" i="23"/>
  <c r="H18" i="24"/>
  <c r="L18" i="24"/>
  <c r="D18" i="24" s="1"/>
  <c r="H18" i="54" s="1"/>
  <c r="L18" i="56"/>
  <c r="H18" i="26"/>
  <c r="L18" i="26"/>
  <c r="H18" i="53"/>
  <c r="L18" i="53"/>
  <c r="D18" i="53"/>
  <c r="L18" i="54" s="1"/>
  <c r="H19" i="53"/>
  <c r="D19" i="53" s="1"/>
  <c r="L19" i="54" s="1"/>
  <c r="L19" i="53"/>
  <c r="H20" i="53"/>
  <c r="D20" i="53" s="1"/>
  <c r="L20" i="54" s="1"/>
  <c r="L20" i="53"/>
  <c r="H9" i="53"/>
  <c r="I9" i="53"/>
  <c r="L9" i="53" s="1"/>
  <c r="J9" i="53"/>
  <c r="J8" i="53" s="1"/>
  <c r="K9" i="53"/>
  <c r="K8" i="53" s="1"/>
  <c r="H19" i="21"/>
  <c r="L19" i="21"/>
  <c r="H19" i="22"/>
  <c r="L19" i="22"/>
  <c r="D19" i="22" s="1"/>
  <c r="F19" i="54" s="1"/>
  <c r="H19" i="24"/>
  <c r="L19" i="24"/>
  <c r="H19" i="56"/>
  <c r="L19" i="56"/>
  <c r="H19" i="26"/>
  <c r="D19" i="26" s="1"/>
  <c r="K19" i="54" s="1"/>
  <c r="L19" i="26"/>
  <c r="H20" i="21"/>
  <c r="D20" i="21" s="1"/>
  <c r="E20" i="54" s="1"/>
  <c r="L20" i="21"/>
  <c r="H20" i="22"/>
  <c r="L20" i="22"/>
  <c r="D20" i="22" s="1"/>
  <c r="F20" i="54" s="1"/>
  <c r="H20" i="24"/>
  <c r="L20" i="24"/>
  <c r="H20" i="56"/>
  <c r="D20" i="56" s="1"/>
  <c r="I20" i="54" s="1"/>
  <c r="L20" i="56"/>
  <c r="H20" i="26"/>
  <c r="L20" i="26"/>
  <c r="G36" i="54"/>
  <c r="K36" i="54"/>
  <c r="I37" i="54"/>
  <c r="K37" i="54"/>
  <c r="F38" i="54"/>
  <c r="I39" i="54"/>
  <c r="J39" i="54"/>
  <c r="K39" i="54"/>
  <c r="I40" i="54"/>
  <c r="J40" i="54"/>
  <c r="K40" i="54"/>
  <c r="K41" i="54"/>
  <c r="F9" i="56"/>
  <c r="G9" i="56"/>
  <c r="G8" i="56" s="1"/>
  <c r="I9" i="56"/>
  <c r="I8" i="56" s="1"/>
  <c r="J9" i="56"/>
  <c r="J8" i="56"/>
  <c r="K9" i="56"/>
  <c r="K8" i="56" s="1"/>
  <c r="F8" i="53"/>
  <c r="G8" i="53"/>
  <c r="I8" i="53"/>
  <c r="F9" i="26"/>
  <c r="F8" i="26"/>
  <c r="G9" i="26"/>
  <c r="G8" i="26"/>
  <c r="I9" i="26"/>
  <c r="J9" i="26"/>
  <c r="J8" i="26"/>
  <c r="K9" i="26"/>
  <c r="K8" i="26" s="1"/>
  <c r="F9" i="25"/>
  <c r="F8" i="25"/>
  <c r="G9" i="25"/>
  <c r="G8" i="25" s="1"/>
  <c r="I9" i="25"/>
  <c r="I8" i="25"/>
  <c r="J9" i="25"/>
  <c r="J8" i="25"/>
  <c r="K9" i="25"/>
  <c r="K8" i="25"/>
  <c r="F9" i="24"/>
  <c r="F8" i="24" s="1"/>
  <c r="G9" i="24"/>
  <c r="G8" i="24" s="1"/>
  <c r="I9" i="24"/>
  <c r="J9" i="24"/>
  <c r="J8" i="24" s="1"/>
  <c r="K9" i="24"/>
  <c r="K8" i="24" s="1"/>
  <c r="K8" i="23"/>
  <c r="F9" i="22"/>
  <c r="F8" i="22"/>
  <c r="G9" i="22"/>
  <c r="G8" i="22" s="1"/>
  <c r="I9" i="22"/>
  <c r="I8" i="22"/>
  <c r="J9" i="22"/>
  <c r="J8" i="22" s="1"/>
  <c r="K9" i="22"/>
  <c r="K8" i="22"/>
  <c r="I9" i="21"/>
  <c r="I8" i="21" s="1"/>
  <c r="J9" i="21"/>
  <c r="J8" i="21"/>
  <c r="K9" i="21"/>
  <c r="K8" i="21"/>
  <c r="J8" i="20"/>
  <c r="F8" i="20"/>
  <c r="G8" i="20"/>
  <c r="F9" i="13"/>
  <c r="F8" i="13" s="1"/>
  <c r="G9" i="13"/>
  <c r="G8" i="13" s="1"/>
  <c r="I9" i="13"/>
  <c r="J9" i="13"/>
  <c r="J8" i="13"/>
  <c r="K9" i="13"/>
  <c r="K8" i="13" s="1"/>
  <c r="F9" i="14"/>
  <c r="F8" i="14"/>
  <c r="G9" i="14"/>
  <c r="G8" i="14"/>
  <c r="I9" i="14"/>
  <c r="I8" i="14"/>
  <c r="J9" i="14"/>
  <c r="J8" i="14"/>
  <c r="K9" i="14"/>
  <c r="K8" i="14"/>
  <c r="F9" i="12"/>
  <c r="F8" i="12" s="1"/>
  <c r="G9" i="12"/>
  <c r="G8" i="12"/>
  <c r="I9" i="12"/>
  <c r="I8" i="12"/>
  <c r="J9" i="12"/>
  <c r="J8" i="12"/>
  <c r="K9" i="12"/>
  <c r="K8" i="12" s="1"/>
  <c r="F9" i="11"/>
  <c r="F8" i="11"/>
  <c r="G9" i="11"/>
  <c r="G8" i="11" s="1"/>
  <c r="I9" i="11"/>
  <c r="L9" i="11" s="1"/>
  <c r="L8" i="11" s="1"/>
  <c r="J9" i="11"/>
  <c r="J8" i="11"/>
  <c r="K9" i="11"/>
  <c r="K8" i="11" s="1"/>
  <c r="F9" i="10"/>
  <c r="F8" i="10" s="1"/>
  <c r="G9" i="10"/>
  <c r="G8" i="10" s="1"/>
  <c r="H9" i="10"/>
  <c r="H8" i="10"/>
  <c r="I9" i="10"/>
  <c r="I8" i="10" s="1"/>
  <c r="J9" i="10"/>
  <c r="J8" i="10"/>
  <c r="K9" i="10"/>
  <c r="L9" i="10" s="1"/>
  <c r="K8" i="10"/>
  <c r="F9" i="17"/>
  <c r="F8" i="17" s="1"/>
  <c r="G9" i="17"/>
  <c r="G8" i="17"/>
  <c r="I9" i="17"/>
  <c r="I8" i="17"/>
  <c r="J9" i="17"/>
  <c r="J8" i="17" s="1"/>
  <c r="K9" i="17"/>
  <c r="K8" i="17"/>
  <c r="I9" i="8"/>
  <c r="L9" i="8" s="1"/>
  <c r="L8" i="8" s="1"/>
  <c r="I8" i="8"/>
  <c r="J9" i="8"/>
  <c r="J8" i="8" s="1"/>
  <c r="K9" i="8"/>
  <c r="K8" i="8" s="1"/>
  <c r="F9" i="7"/>
  <c r="F8" i="7" s="1"/>
  <c r="G9" i="7"/>
  <c r="G8" i="7"/>
  <c r="I9" i="7"/>
  <c r="I8" i="7"/>
  <c r="J9" i="7"/>
  <c r="J8" i="7" s="1"/>
  <c r="K9" i="7"/>
  <c r="K8" i="7" s="1"/>
  <c r="F9" i="1"/>
  <c r="F8" i="1" s="1"/>
  <c r="G9" i="1"/>
  <c r="G8" i="1" s="1"/>
  <c r="I9" i="1"/>
  <c r="I8" i="1" s="1"/>
  <c r="J9" i="1"/>
  <c r="J8" i="1" s="1"/>
  <c r="K9" i="1"/>
  <c r="K8" i="1" s="1"/>
  <c r="I9" i="6"/>
  <c r="I8" i="6"/>
  <c r="J9" i="6"/>
  <c r="J8" i="6" s="1"/>
  <c r="K9" i="6"/>
  <c r="K8" i="6" s="1"/>
  <c r="F9" i="5"/>
  <c r="F8" i="5"/>
  <c r="G9" i="5"/>
  <c r="G8" i="5"/>
  <c r="I9" i="5"/>
  <c r="I8" i="5" s="1"/>
  <c r="J9" i="5"/>
  <c r="J8" i="5" s="1"/>
  <c r="K9" i="5"/>
  <c r="K8" i="5"/>
  <c r="D18" i="14"/>
  <c r="M18" i="16" s="1"/>
  <c r="D14" i="14"/>
  <c r="M14" i="16" s="1"/>
  <c r="D12" i="56"/>
  <c r="I12" i="54"/>
  <c r="D18" i="11"/>
  <c r="K18" i="16" s="1"/>
  <c r="D11" i="11"/>
  <c r="K11" i="16"/>
  <c r="D17" i="11"/>
  <c r="K17" i="16" s="1"/>
  <c r="D12" i="7"/>
  <c r="G12" i="16" s="1"/>
  <c r="D10" i="24"/>
  <c r="H10" i="54"/>
  <c r="D11" i="8"/>
  <c r="H11" i="16" s="1"/>
  <c r="G20" i="54"/>
  <c r="D19" i="56"/>
  <c r="I19" i="54"/>
  <c r="D15" i="21"/>
  <c r="E15" i="54"/>
  <c r="D16" i="7"/>
  <c r="G16" i="16" s="1"/>
  <c r="D12" i="8"/>
  <c r="H12" i="16" s="1"/>
  <c r="D10" i="7"/>
  <c r="G10" i="16" s="1"/>
  <c r="D17" i="24"/>
  <c r="H17" i="54" s="1"/>
  <c r="D10" i="8"/>
  <c r="H10" i="16" s="1"/>
  <c r="D18" i="10"/>
  <c r="J18" i="16"/>
  <c r="D10" i="10"/>
  <c r="J10" i="16" s="1"/>
  <c r="H9" i="12"/>
  <c r="G8" i="21"/>
  <c r="D19" i="21"/>
  <c r="E19" i="54" s="1"/>
  <c r="I8" i="20"/>
  <c r="I8" i="26"/>
  <c r="H29" i="61"/>
  <c r="J29" i="61"/>
  <c r="J30" i="61"/>
  <c r="G30" i="61"/>
  <c r="H8" i="61"/>
  <c r="G33" i="61"/>
  <c r="G34" i="61"/>
  <c r="H17" i="61"/>
  <c r="C34" i="61"/>
  <c r="C33" i="61"/>
  <c r="D18" i="8"/>
  <c r="H18" i="16" s="1"/>
  <c r="B8" i="68"/>
  <c r="H33" i="61" l="1"/>
  <c r="H30" i="61"/>
  <c r="D17" i="68"/>
  <c r="B12" i="68"/>
  <c r="D16" i="68"/>
  <c r="G38" i="16"/>
  <c r="H38" i="16" s="1"/>
  <c r="O13" i="16"/>
  <c r="F33" i="16"/>
  <c r="H33" i="16" s="1"/>
  <c r="F35" i="16"/>
  <c r="H35" i="16" s="1"/>
  <c r="E30" i="16"/>
  <c r="H30" i="16" s="1"/>
  <c r="E40" i="16"/>
  <c r="H40" i="16" s="1"/>
  <c r="H9" i="13"/>
  <c r="D20" i="13"/>
  <c r="N20" i="16" s="1"/>
  <c r="N9" i="16"/>
  <c r="D15" i="13"/>
  <c r="N15" i="16" s="1"/>
  <c r="D11" i="13"/>
  <c r="N11" i="16" s="1"/>
  <c r="L9" i="13"/>
  <c r="L8" i="13" s="1"/>
  <c r="D18" i="13"/>
  <c r="N18" i="16" s="1"/>
  <c r="N8" i="16"/>
  <c r="H8" i="13"/>
  <c r="I8" i="13"/>
  <c r="D11" i="14"/>
  <c r="M11" i="16" s="1"/>
  <c r="D10" i="14"/>
  <c r="M10" i="16" s="1"/>
  <c r="M9" i="16" s="1"/>
  <c r="M8" i="16" s="1"/>
  <c r="L9" i="14"/>
  <c r="L8" i="14" s="1"/>
  <c r="D16" i="14"/>
  <c r="M16" i="16" s="1"/>
  <c r="D17" i="14"/>
  <c r="M17" i="16" s="1"/>
  <c r="H9" i="14"/>
  <c r="D12" i="12"/>
  <c r="L12" i="16" s="1"/>
  <c r="L9" i="12"/>
  <c r="L8" i="12" s="1"/>
  <c r="D20" i="12"/>
  <c r="L20" i="16" s="1"/>
  <c r="D11" i="12"/>
  <c r="L11" i="16" s="1"/>
  <c r="L9" i="16" s="1"/>
  <c r="L8" i="16" s="1"/>
  <c r="D9" i="12"/>
  <c r="H8" i="12"/>
  <c r="H9" i="11"/>
  <c r="D9" i="11" s="1"/>
  <c r="D8" i="11" s="1"/>
  <c r="I8" i="11"/>
  <c r="H8" i="11"/>
  <c r="K9" i="16"/>
  <c r="K8" i="16" s="1"/>
  <c r="L8" i="10"/>
  <c r="D12" i="10"/>
  <c r="J12" i="16" s="1"/>
  <c r="J9" i="16"/>
  <c r="D19" i="10"/>
  <c r="J19" i="16" s="1"/>
  <c r="D9" i="10"/>
  <c r="D8" i="10" s="1"/>
  <c r="D16" i="17"/>
  <c r="I16" i="16" s="1"/>
  <c r="H9" i="17"/>
  <c r="D20" i="17"/>
  <c r="I20" i="16" s="1"/>
  <c r="D18" i="17"/>
  <c r="I18" i="16" s="1"/>
  <c r="L9" i="17"/>
  <c r="L8" i="17" s="1"/>
  <c r="D17" i="17"/>
  <c r="I17" i="16" s="1"/>
  <c r="H8" i="17"/>
  <c r="I9" i="16"/>
  <c r="D13" i="8"/>
  <c r="H13" i="16" s="1"/>
  <c r="D16" i="8"/>
  <c r="H16" i="16" s="1"/>
  <c r="D14" i="8"/>
  <c r="H14" i="16" s="1"/>
  <c r="H9" i="8"/>
  <c r="H8" i="8"/>
  <c r="D9" i="8"/>
  <c r="D8" i="8" s="1"/>
  <c r="H9" i="16"/>
  <c r="H8" i="16" s="1"/>
  <c r="D17" i="7"/>
  <c r="G17" i="16" s="1"/>
  <c r="D13" i="7"/>
  <c r="G13" i="16" s="1"/>
  <c r="H9" i="7"/>
  <c r="H8" i="7" s="1"/>
  <c r="D19" i="7"/>
  <c r="G19" i="16" s="1"/>
  <c r="D18" i="7"/>
  <c r="G18" i="16" s="1"/>
  <c r="D11" i="7"/>
  <c r="G11" i="16" s="1"/>
  <c r="D20" i="7"/>
  <c r="G20" i="16" s="1"/>
  <c r="G9" i="16"/>
  <c r="L9" i="7"/>
  <c r="L8" i="7" s="1"/>
  <c r="D18" i="1"/>
  <c r="F18" i="16" s="1"/>
  <c r="D10" i="1"/>
  <c r="F10" i="16" s="1"/>
  <c r="H39" i="16"/>
  <c r="I41" i="55"/>
  <c r="D11" i="1"/>
  <c r="F11" i="16" s="1"/>
  <c r="E34" i="55"/>
  <c r="F40" i="55"/>
  <c r="D12" i="1"/>
  <c r="F12" i="16" s="1"/>
  <c r="G38" i="55"/>
  <c r="D15" i="1"/>
  <c r="F15" i="16" s="1"/>
  <c r="H9" i="1"/>
  <c r="F33" i="55"/>
  <c r="I34" i="55"/>
  <c r="F9" i="16"/>
  <c r="F8" i="16" s="1"/>
  <c r="H8" i="1"/>
  <c r="E8" i="1"/>
  <c r="L9" i="1"/>
  <c r="L8" i="1" s="1"/>
  <c r="L35" i="16"/>
  <c r="L9" i="6"/>
  <c r="L8" i="6" s="1"/>
  <c r="G35" i="55"/>
  <c r="L37" i="16"/>
  <c r="H9" i="6"/>
  <c r="G40" i="55"/>
  <c r="E9" i="16"/>
  <c r="E8" i="16" s="1"/>
  <c r="H8" i="6"/>
  <c r="D9" i="6"/>
  <c r="D8" i="6" s="1"/>
  <c r="F38" i="55"/>
  <c r="I31" i="55"/>
  <c r="L38" i="16"/>
  <c r="K32" i="55"/>
  <c r="H31" i="16"/>
  <c r="L39" i="16"/>
  <c r="L9" i="5"/>
  <c r="L8" i="5" s="1"/>
  <c r="F41" i="55"/>
  <c r="D17" i="5"/>
  <c r="D17" i="16" s="1"/>
  <c r="K33" i="55"/>
  <c r="E8" i="5"/>
  <c r="K41" i="55"/>
  <c r="K37" i="55"/>
  <c r="K38" i="55"/>
  <c r="I35" i="55"/>
  <c r="E38" i="55"/>
  <c r="D18" i="5"/>
  <c r="D18" i="16" s="1"/>
  <c r="D13" i="5"/>
  <c r="D13" i="16" s="1"/>
  <c r="J33" i="55"/>
  <c r="H36" i="16"/>
  <c r="G36" i="55"/>
  <c r="K35" i="55"/>
  <c r="K31" i="55"/>
  <c r="F32" i="55"/>
  <c r="L34" i="16"/>
  <c r="L30" i="16"/>
  <c r="J39" i="55"/>
  <c r="F31" i="55"/>
  <c r="K29" i="16"/>
  <c r="K28" i="16" s="1"/>
  <c r="G37" i="55"/>
  <c r="L32" i="16"/>
  <c r="G41" i="55"/>
  <c r="I36" i="55"/>
  <c r="J32" i="55"/>
  <c r="L36" i="16"/>
  <c r="L40" i="16"/>
  <c r="J36" i="55"/>
  <c r="J34" i="55"/>
  <c r="I33" i="55"/>
  <c r="F37" i="55"/>
  <c r="E36" i="55"/>
  <c r="H37" i="16"/>
  <c r="L33" i="16"/>
  <c r="L8" i="53"/>
  <c r="D9" i="53"/>
  <c r="D13" i="53"/>
  <c r="L13" i="54" s="1"/>
  <c r="D12" i="53"/>
  <c r="L12" i="54" s="1"/>
  <c r="L9" i="54" s="1"/>
  <c r="L8" i="54" s="1"/>
  <c r="D15" i="53"/>
  <c r="L15" i="54" s="1"/>
  <c r="D14" i="53"/>
  <c r="L14" i="54" s="1"/>
  <c r="D11" i="53"/>
  <c r="L11" i="54" s="1"/>
  <c r="H8" i="53"/>
  <c r="D15" i="26"/>
  <c r="K15" i="54" s="1"/>
  <c r="D18" i="26"/>
  <c r="K18" i="54" s="1"/>
  <c r="H9" i="26"/>
  <c r="D20" i="26"/>
  <c r="K20" i="54" s="1"/>
  <c r="D10" i="26"/>
  <c r="K10" i="54" s="1"/>
  <c r="K9" i="54" s="1"/>
  <c r="K8" i="54" s="1"/>
  <c r="L9" i="26"/>
  <c r="L8" i="26" s="1"/>
  <c r="H8" i="26"/>
  <c r="D9" i="26"/>
  <c r="D8" i="26" s="1"/>
  <c r="L9" i="25"/>
  <c r="L8" i="25" s="1"/>
  <c r="H9" i="25"/>
  <c r="D9" i="25" s="1"/>
  <c r="D8" i="25" s="1"/>
  <c r="D11" i="25"/>
  <c r="J11" i="54" s="1"/>
  <c r="E8" i="25"/>
  <c r="L9" i="56"/>
  <c r="L8" i="56" s="1"/>
  <c r="D11" i="56"/>
  <c r="I11" i="54" s="1"/>
  <c r="D10" i="56"/>
  <c r="I10" i="54" s="1"/>
  <c r="I9" i="54" s="1"/>
  <c r="I8" i="54" s="1"/>
  <c r="F8" i="56"/>
  <c r="H9" i="56"/>
  <c r="D9" i="56" s="1"/>
  <c r="D8" i="56" s="1"/>
  <c r="D13" i="56"/>
  <c r="I13" i="54" s="1"/>
  <c r="F39" i="54"/>
  <c r="F39" i="55" s="1"/>
  <c r="F36" i="54"/>
  <c r="H9" i="24"/>
  <c r="D9" i="24" s="1"/>
  <c r="L9" i="24"/>
  <c r="L8" i="24" s="1"/>
  <c r="D11" i="24"/>
  <c r="H11" i="54" s="1"/>
  <c r="H9" i="54" s="1"/>
  <c r="H8" i="54" s="1"/>
  <c r="D20" i="24"/>
  <c r="H20" i="54" s="1"/>
  <c r="D15" i="24"/>
  <c r="H15" i="54" s="1"/>
  <c r="D19" i="24"/>
  <c r="H19" i="54" s="1"/>
  <c r="D12" i="24"/>
  <c r="H12" i="54" s="1"/>
  <c r="I8" i="24"/>
  <c r="H8" i="24"/>
  <c r="H9" i="23"/>
  <c r="H8" i="23" s="1"/>
  <c r="D11" i="23"/>
  <c r="G11" i="54" s="1"/>
  <c r="D10" i="23"/>
  <c r="G10" i="54" s="1"/>
  <c r="L9" i="23"/>
  <c r="L8" i="23" s="1"/>
  <c r="L32" i="54"/>
  <c r="D14" i="23"/>
  <c r="G14" i="54" s="1"/>
  <c r="G9" i="54"/>
  <c r="G8" i="54" s="1"/>
  <c r="H40" i="54"/>
  <c r="L35" i="54"/>
  <c r="I8" i="23"/>
  <c r="D14" i="22"/>
  <c r="F14" i="54" s="1"/>
  <c r="D12" i="22"/>
  <c r="F12" i="54" s="1"/>
  <c r="L9" i="22"/>
  <c r="L8" i="22" s="1"/>
  <c r="H9" i="22"/>
  <c r="H8" i="22" s="1"/>
  <c r="D15" i="22"/>
  <c r="F15" i="54" s="1"/>
  <c r="L41" i="54"/>
  <c r="E8" i="22"/>
  <c r="L39" i="54"/>
  <c r="H35" i="54"/>
  <c r="D18" i="21"/>
  <c r="E18" i="54" s="1"/>
  <c r="H38" i="54"/>
  <c r="H37" i="54"/>
  <c r="D10" i="21"/>
  <c r="E10" i="54" s="1"/>
  <c r="E9" i="54" s="1"/>
  <c r="E8" i="54" s="1"/>
  <c r="D14" i="21"/>
  <c r="E14" i="54" s="1"/>
  <c r="D12" i="21"/>
  <c r="E12" i="54" s="1"/>
  <c r="H39" i="54"/>
  <c r="L9" i="21"/>
  <c r="L8" i="21" s="1"/>
  <c r="H9" i="21"/>
  <c r="L34" i="54"/>
  <c r="L31" i="54"/>
  <c r="L33" i="54"/>
  <c r="L36" i="54"/>
  <c r="H34" i="54"/>
  <c r="H31" i="54"/>
  <c r="L38" i="54"/>
  <c r="M16" i="54"/>
  <c r="D16" i="55" s="1"/>
  <c r="H41" i="54"/>
  <c r="L8" i="20"/>
  <c r="D9" i="20"/>
  <c r="J30" i="54"/>
  <c r="J29" i="54" s="1"/>
  <c r="D20" i="20"/>
  <c r="D20" i="54" s="1"/>
  <c r="M20" i="54" s="1"/>
  <c r="D20" i="55" s="1"/>
  <c r="D14" i="20"/>
  <c r="D14" i="54" s="1"/>
  <c r="J40" i="55"/>
  <c r="E33" i="55"/>
  <c r="I32" i="55"/>
  <c r="H33" i="54"/>
  <c r="D33" i="54" s="1"/>
  <c r="K40" i="55"/>
  <c r="H8" i="20"/>
  <c r="D15" i="20"/>
  <c r="D15" i="54" s="1"/>
  <c r="D17" i="20"/>
  <c r="D17" i="54" s="1"/>
  <c r="I40" i="55"/>
  <c r="L40" i="54"/>
  <c r="D10" i="20"/>
  <c r="D10" i="54" s="1"/>
  <c r="D9" i="54" s="1"/>
  <c r="F35" i="55"/>
  <c r="H36" i="54"/>
  <c r="L37" i="54"/>
  <c r="I30" i="54"/>
  <c r="I29" i="54" s="1"/>
  <c r="G31" i="55"/>
  <c r="M13" i="54"/>
  <c r="D13" i="55" s="1"/>
  <c r="E39" i="55"/>
  <c r="D18" i="20"/>
  <c r="D18" i="54" s="1"/>
  <c r="M18" i="54" s="1"/>
  <c r="D18" i="55" s="1"/>
  <c r="M17" i="54"/>
  <c r="D17" i="55" s="1"/>
  <c r="J38" i="55"/>
  <c r="K39" i="55"/>
  <c r="K36" i="55"/>
  <c r="J31" i="55"/>
  <c r="F30" i="54"/>
  <c r="I37" i="55"/>
  <c r="M19" i="54"/>
  <c r="D19" i="55" s="1"/>
  <c r="I29" i="16"/>
  <c r="E32" i="55"/>
  <c r="G29" i="16"/>
  <c r="L31" i="16"/>
  <c r="J41" i="55"/>
  <c r="J37" i="55"/>
  <c r="G34" i="55"/>
  <c r="J29" i="16"/>
  <c r="J28" i="16" s="1"/>
  <c r="I39" i="55"/>
  <c r="G33" i="55"/>
  <c r="E40" i="55"/>
  <c r="D9" i="16"/>
  <c r="H32" i="16"/>
  <c r="H34" i="16"/>
  <c r="I38" i="55"/>
  <c r="J35" i="55"/>
  <c r="G32" i="55"/>
  <c r="E35" i="55"/>
  <c r="E37" i="55"/>
  <c r="G30" i="54"/>
  <c r="G29" i="54" s="1"/>
  <c r="K30" i="54"/>
  <c r="K29" i="54" s="1"/>
  <c r="F9" i="54"/>
  <c r="F8" i="54" s="1"/>
  <c r="E30" i="54"/>
  <c r="J9" i="54"/>
  <c r="H8" i="25"/>
  <c r="H32" i="54"/>
  <c r="H34" i="61"/>
  <c r="F29" i="16" l="1"/>
  <c r="F28" i="16" s="1"/>
  <c r="G39" i="55"/>
  <c r="H39" i="55" s="1"/>
  <c r="O16" i="16"/>
  <c r="P16" i="16" s="1"/>
  <c r="E16" i="55" s="1"/>
  <c r="F16" i="55" s="1"/>
  <c r="O11" i="16"/>
  <c r="O19" i="16"/>
  <c r="P19" i="16" s="1"/>
  <c r="E19" i="55" s="1"/>
  <c r="F19" i="55" s="1"/>
  <c r="G28" i="16"/>
  <c r="O18" i="16"/>
  <c r="P18" i="16" s="1"/>
  <c r="E18" i="55" s="1"/>
  <c r="F18" i="55" s="1"/>
  <c r="O14" i="16"/>
  <c r="P14" i="16" s="1"/>
  <c r="E14" i="55" s="1"/>
  <c r="O20" i="16"/>
  <c r="P20" i="16" s="1"/>
  <c r="E20" i="55" s="1"/>
  <c r="F20" i="55" s="1"/>
  <c r="O10" i="16"/>
  <c r="P10" i="16" s="1"/>
  <c r="E10" i="55" s="1"/>
  <c r="O15" i="16"/>
  <c r="P15" i="16" s="1"/>
  <c r="E15" i="55" s="1"/>
  <c r="O12" i="16"/>
  <c r="P12" i="16" s="1"/>
  <c r="E12" i="55" s="1"/>
  <c r="F34" i="55"/>
  <c r="F30" i="55" s="1"/>
  <c r="F29" i="55" s="1"/>
  <c r="O17" i="16"/>
  <c r="P17" i="16" s="1"/>
  <c r="E17" i="55" s="1"/>
  <c r="F17" i="55" s="1"/>
  <c r="F36" i="55"/>
  <c r="P13" i="16"/>
  <c r="E13" i="55" s="1"/>
  <c r="F13" i="55" s="1"/>
  <c r="E31" i="55"/>
  <c r="E30" i="55" s="1"/>
  <c r="E29" i="16"/>
  <c r="H29" i="16" s="1"/>
  <c r="E28" i="16"/>
  <c r="E41" i="55"/>
  <c r="H41" i="55" s="1"/>
  <c r="D9" i="13"/>
  <c r="D8" i="13" s="1"/>
  <c r="H8" i="14"/>
  <c r="D9" i="14"/>
  <c r="D8" i="14" s="1"/>
  <c r="P11" i="16"/>
  <c r="E11" i="55" s="1"/>
  <c r="F11" i="55" s="1"/>
  <c r="D8" i="12"/>
  <c r="D39" i="16"/>
  <c r="J8" i="16"/>
  <c r="L34" i="55"/>
  <c r="D9" i="17"/>
  <c r="D8" i="17" s="1"/>
  <c r="I8" i="16"/>
  <c r="D34" i="16"/>
  <c r="H38" i="55"/>
  <c r="G8" i="16"/>
  <c r="D33" i="16"/>
  <c r="D9" i="7"/>
  <c r="D8" i="7" s="1"/>
  <c r="D37" i="16"/>
  <c r="D30" i="16"/>
  <c r="D9" i="1"/>
  <c r="D8" i="1" s="1"/>
  <c r="L33" i="55"/>
  <c r="D32" i="16"/>
  <c r="D38" i="16"/>
  <c r="L41" i="55"/>
  <c r="H40" i="55"/>
  <c r="D35" i="16"/>
  <c r="D40" i="16"/>
  <c r="D9" i="5"/>
  <c r="D8" i="5" s="1"/>
  <c r="D31" i="16"/>
  <c r="K30" i="55"/>
  <c r="K29" i="55" s="1"/>
  <c r="H37" i="55"/>
  <c r="H36" i="55"/>
  <c r="L35" i="55"/>
  <c r="D36" i="16"/>
  <c r="I30" i="55"/>
  <c r="I29" i="55" s="1"/>
  <c r="L36" i="55"/>
  <c r="M12" i="54"/>
  <c r="D12" i="55" s="1"/>
  <c r="D8" i="53"/>
  <c r="M15" i="54"/>
  <c r="D15" i="55" s="1"/>
  <c r="F29" i="54"/>
  <c r="H8" i="56"/>
  <c r="D8" i="24"/>
  <c r="M11" i="54"/>
  <c r="D11" i="55" s="1"/>
  <c r="D39" i="54"/>
  <c r="D35" i="54"/>
  <c r="D32" i="54"/>
  <c r="D40" i="54"/>
  <c r="L32" i="55"/>
  <c r="M14" i="54"/>
  <c r="D14" i="55" s="1"/>
  <c r="D37" i="54"/>
  <c r="D9" i="23"/>
  <c r="D8" i="23" s="1"/>
  <c r="D38" i="54"/>
  <c r="D9" i="22"/>
  <c r="D8" i="22" s="1"/>
  <c r="H33" i="55"/>
  <c r="D31" i="54"/>
  <c r="D41" i="54"/>
  <c r="D34" i="54"/>
  <c r="L38" i="55"/>
  <c r="L40" i="55"/>
  <c r="L39" i="55"/>
  <c r="D36" i="54"/>
  <c r="H8" i="21"/>
  <c r="D9" i="21"/>
  <c r="D8" i="21" s="1"/>
  <c r="J30" i="55"/>
  <c r="L31" i="55"/>
  <c r="L37" i="55"/>
  <c r="H35" i="55"/>
  <c r="M10" i="54"/>
  <c r="D10" i="55" s="1"/>
  <c r="D8" i="20"/>
  <c r="H30" i="54"/>
  <c r="H29" i="54" s="1"/>
  <c r="G30" i="55"/>
  <c r="G29" i="55" s="1"/>
  <c r="E29" i="54"/>
  <c r="D8" i="54"/>
  <c r="H32" i="55"/>
  <c r="L29" i="16"/>
  <c r="L28" i="16" s="1"/>
  <c r="I28" i="16"/>
  <c r="D8" i="16"/>
  <c r="L30" i="54"/>
  <c r="J8" i="54"/>
  <c r="M9" i="54"/>
  <c r="F15" i="55" l="1"/>
  <c r="F14" i="55"/>
  <c r="H34" i="55"/>
  <c r="D34" i="55" s="1"/>
  <c r="H31" i="55"/>
  <c r="D31" i="55" s="1"/>
  <c r="O9" i="16"/>
  <c r="F10" i="55"/>
  <c r="E29" i="55"/>
  <c r="F12" i="55"/>
  <c r="E9" i="55"/>
  <c r="E8" i="55" s="1"/>
  <c r="D38" i="55"/>
  <c r="D33" i="55"/>
  <c r="D41" i="55"/>
  <c r="D36" i="55"/>
  <c r="D40" i="55"/>
  <c r="D35" i="55"/>
  <c r="D37" i="55"/>
  <c r="L30" i="55"/>
  <c r="L29" i="55" s="1"/>
  <c r="D32" i="55"/>
  <c r="J29" i="55"/>
  <c r="D39" i="55"/>
  <c r="D9" i="55"/>
  <c r="M8" i="54"/>
  <c r="H30" i="55"/>
  <c r="H29" i="55" s="1"/>
  <c r="D29" i="16"/>
  <c r="D28" i="16" s="1"/>
  <c r="H28" i="16"/>
  <c r="L29" i="54"/>
  <c r="D30" i="54"/>
  <c r="D29" i="54" s="1"/>
  <c r="O8" i="16" l="1"/>
  <c r="P8" i="16" s="1"/>
  <c r="P9" i="16"/>
  <c r="F9" i="55"/>
  <c r="D8" i="55"/>
  <c r="F8" i="55" s="1"/>
  <c r="D30" i="55"/>
  <c r="D29" i="55" s="1"/>
</calcChain>
</file>

<file path=xl/sharedStrings.xml><?xml version="1.0" encoding="utf-8"?>
<sst xmlns="http://schemas.openxmlformats.org/spreadsheetml/2006/main" count="1469" uniqueCount="335">
  <si>
    <t>FSpS</t>
  </si>
  <si>
    <t>PrF</t>
  </si>
  <si>
    <t>ESF</t>
  </si>
  <si>
    <t>SUKB</t>
  </si>
  <si>
    <t>UKB</t>
  </si>
  <si>
    <t>RMU</t>
  </si>
  <si>
    <t>HS</t>
  </si>
  <si>
    <t>PdF</t>
  </si>
  <si>
    <t>SKM</t>
  </si>
  <si>
    <t>FF</t>
  </si>
  <si>
    <t>PřF</t>
  </si>
  <si>
    <t>v tis. Kč</t>
  </si>
  <si>
    <t>POUŽITÍ</t>
  </si>
  <si>
    <t>CELKEM</t>
  </si>
  <si>
    <t>stroje</t>
  </si>
  <si>
    <t>celkem</t>
  </si>
  <si>
    <t>HS:</t>
  </si>
  <si>
    <t>sl.5+9</t>
  </si>
  <si>
    <t>stavby</t>
  </si>
  <si>
    <t>a zařízení</t>
  </si>
  <si>
    <t>jiné</t>
  </si>
  <si>
    <t>sl.2 až 4</t>
  </si>
  <si>
    <t>sl.6 až 8</t>
  </si>
  <si>
    <t>ZDROJE celkem (ř.2+8 až 13)</t>
  </si>
  <si>
    <t>dotace ze SR (ř.3 až 7)</t>
  </si>
  <si>
    <t>rozvojové programy (ukazatel I)</t>
  </si>
  <si>
    <t xml:space="preserve">jiné dotace ze SR bez VaV </t>
  </si>
  <si>
    <t>VaV - MŠMT bez VaVpI</t>
  </si>
  <si>
    <t>VaVpI</t>
  </si>
  <si>
    <t>VaV ostatní SR</t>
  </si>
  <si>
    <t>Příspěvek MŠMT na kapitál.výdaje (výměna NEI/INV)</t>
  </si>
  <si>
    <t xml:space="preserve">dotace od ÚSC </t>
  </si>
  <si>
    <t>dotace ze zahraničí</t>
  </si>
  <si>
    <t xml:space="preserve">FRIM </t>
  </si>
  <si>
    <t>NFV</t>
  </si>
  <si>
    <t xml:space="preserve">jiné zdroje </t>
  </si>
  <si>
    <t>Jedná se o částku příspěvku na ukazatel A, o jehož poskytnutí MU požádala či požádá na kapitálové výdaje</t>
  </si>
  <si>
    <t>sl.6 až 9 vyplňuje pouze RMU</t>
  </si>
  <si>
    <t>Program 133 21J</t>
  </si>
  <si>
    <t>mimo Program 133 21J</t>
  </si>
  <si>
    <t>Komentář k přípravě INV rozpočtu HS</t>
  </si>
  <si>
    <t>Pro účely plánu INV rozpočtu bude uvedeno pouze u RMU (resp. ÚVT), ostatní HS mohou následně požadovat výměnu v rámci jim přiděleného NEI příspěvku</t>
  </si>
  <si>
    <t xml:space="preserve">Masarykova univerzita </t>
  </si>
  <si>
    <t>plán (v tis. Kč)</t>
  </si>
  <si>
    <t>FRIM SKM</t>
  </si>
  <si>
    <t>&lt;92 ÚVT &gt;</t>
  </si>
  <si>
    <t>&lt; 87 CTT &gt;</t>
  </si>
  <si>
    <t>&lt;97 CZS &gt;</t>
  </si>
  <si>
    <t>&lt; 84 SPSSN &gt;</t>
  </si>
  <si>
    <t>&lt; 85 IBA &gt;</t>
  </si>
  <si>
    <t>&lt;96 CJV &gt;</t>
  </si>
  <si>
    <t>CTT</t>
  </si>
  <si>
    <t>11 LF</t>
  </si>
  <si>
    <t>21 FF</t>
  </si>
  <si>
    <t>22 PrF</t>
  </si>
  <si>
    <t>23 FSS</t>
  </si>
  <si>
    <t>31 PřF</t>
  </si>
  <si>
    <t>82 UKB</t>
  </si>
  <si>
    <t>71 Ceitec MU</t>
  </si>
  <si>
    <t xml:space="preserve"> 79 Ceitec CŘS </t>
  </si>
  <si>
    <t>81 SKM</t>
  </si>
  <si>
    <t xml:space="preserve"> 83 UCT</t>
  </si>
  <si>
    <t>Ceitec MU</t>
  </si>
  <si>
    <t>Ceitec CŘS</t>
  </si>
  <si>
    <t>UCT</t>
  </si>
  <si>
    <t>SPSSN</t>
  </si>
  <si>
    <t>IBA</t>
  </si>
  <si>
    <t xml:space="preserve">ÚVT </t>
  </si>
  <si>
    <t>CJV</t>
  </si>
  <si>
    <t>CZS</t>
  </si>
  <si>
    <t>Součásti</t>
  </si>
  <si>
    <t>LF</t>
  </si>
  <si>
    <t>FSS</t>
  </si>
  <si>
    <t>FI</t>
  </si>
  <si>
    <t>33 FI</t>
  </si>
  <si>
    <t>Fakulty</t>
  </si>
  <si>
    <t>MU celkem</t>
  </si>
  <si>
    <t xml:space="preserve">Fakulty celkem </t>
  </si>
  <si>
    <t>MU</t>
  </si>
  <si>
    <t>41 PdF</t>
  </si>
  <si>
    <t>51 FSpS</t>
  </si>
  <si>
    <t>56 ESF</t>
  </si>
  <si>
    <t>Fakulty celkem</t>
  </si>
  <si>
    <t>ÚVT</t>
  </si>
  <si>
    <t>kancelářská a kopírovací technika</t>
  </si>
  <si>
    <t xml:space="preserve">centralizace tvorby FRIM z odpisů na schválené INV </t>
  </si>
  <si>
    <t>z toho ze zůst.INV přísp. (č.4745)</t>
  </si>
  <si>
    <t>tvorba z nedot.odpisů - odhad (50% ze sl. 1)</t>
  </si>
  <si>
    <t>2a</t>
  </si>
  <si>
    <t>CEITEC MU</t>
  </si>
  <si>
    <t>CEITEC CŘS</t>
  </si>
  <si>
    <r>
      <t xml:space="preserve">RMU </t>
    </r>
    <r>
      <rPr>
        <vertAlign val="superscript"/>
        <sz val="10"/>
        <rFont val="Arial"/>
        <family val="2"/>
        <charset val="238"/>
      </rPr>
      <t>*)</t>
    </r>
  </si>
  <si>
    <t>rezerva</t>
  </si>
  <si>
    <t>centralizace u IO RMU</t>
  </si>
  <si>
    <t>*)</t>
  </si>
  <si>
    <t>bez zůstatku centraliz.FRIM u IO RMU a bez rezervy</t>
  </si>
  <si>
    <t>fakulty</t>
  </si>
  <si>
    <t>ostatní</t>
  </si>
  <si>
    <r>
      <t xml:space="preserve">dotační </t>
    </r>
    <r>
      <rPr>
        <b/>
        <vertAlign val="superscript"/>
        <sz val="8"/>
        <rFont val="Arial"/>
        <family val="2"/>
        <charset val="238"/>
      </rPr>
      <t>*)</t>
    </r>
    <r>
      <rPr>
        <b/>
        <sz val="8"/>
        <rFont val="Arial"/>
        <family val="2"/>
        <charset val="238"/>
      </rPr>
      <t xml:space="preserve"> </t>
    </r>
  </si>
  <si>
    <t>nedotační</t>
  </si>
  <si>
    <t>dotační</t>
  </si>
  <si>
    <t>z toho fak.</t>
  </si>
  <si>
    <r>
      <t>*)</t>
    </r>
    <r>
      <rPr>
        <i/>
        <sz val="8"/>
        <rFont val="Arial"/>
        <family val="2"/>
        <charset val="238"/>
      </rPr>
      <t xml:space="preserve"> vč. ZC ceny majetku, který nebyl pořízen z dotace</t>
    </r>
  </si>
  <si>
    <t>FRIM</t>
  </si>
  <si>
    <t>jiné zdroje  - FÚUP INV</t>
  </si>
  <si>
    <t>ROZPOČET 2014 - Investice</t>
  </si>
  <si>
    <t>celkem k použití 2014 - odhad (sl. 2+3+4)</t>
  </si>
  <si>
    <r>
      <t>odhad 2014</t>
    </r>
    <r>
      <rPr>
        <sz val="8"/>
        <rFont val="Arial"/>
        <family val="2"/>
        <charset val="238"/>
      </rPr>
      <t xml:space="preserve"> (v tis. Kč) - jen HS, která dostanou samostatně příspěvek i na odpisy</t>
    </r>
  </si>
  <si>
    <t>Fakulta</t>
  </si>
  <si>
    <t>Číslo</t>
  </si>
  <si>
    <t>Požadavky</t>
  </si>
  <si>
    <t>Zdroj</t>
  </si>
  <si>
    <t>Poznámky</t>
  </si>
  <si>
    <t>činnost</t>
  </si>
  <si>
    <t>zak./podzak.</t>
  </si>
  <si>
    <t xml:space="preserve">Název akce </t>
  </si>
  <si>
    <t>Místo</t>
  </si>
  <si>
    <t>náklady v Kč vč. DPH</t>
  </si>
  <si>
    <t>IZ</t>
  </si>
  <si>
    <t>Akceptace</t>
  </si>
  <si>
    <t>FRIM z výměny 1119 min.let.</t>
  </si>
  <si>
    <t>FRIM central na IO RMU</t>
  </si>
  <si>
    <t>FRIM rezerva</t>
  </si>
  <si>
    <t xml:space="preserve"> FRIM HS</t>
  </si>
  <si>
    <t>FRIM HS převeden na IO RMU (na dofinanc.)</t>
  </si>
  <si>
    <t>Výměna u IO RMU</t>
  </si>
  <si>
    <t>Výměna RMU za NEI HS (na dofinanc.)</t>
  </si>
  <si>
    <t>Výměna RMU za    NEI HS</t>
  </si>
  <si>
    <t>Výměna RMU za    FRIM HS</t>
  </si>
  <si>
    <t>Výměna RMU za FRIM HS</t>
  </si>
  <si>
    <t>Výměna do rozp. HS bez protiplnění</t>
  </si>
  <si>
    <t>č.sl.</t>
  </si>
  <si>
    <t>Zdroj v rozpočtu</t>
  </si>
  <si>
    <t>IO RMU / HS</t>
  </si>
  <si>
    <t>IO RMU</t>
  </si>
  <si>
    <t>Odpov.za stavbu</t>
  </si>
  <si>
    <t>Režim financování a pravomocí</t>
  </si>
  <si>
    <t>Faktury zajišťuje a podepisuje FK</t>
  </si>
  <si>
    <t>Faktury řada</t>
  </si>
  <si>
    <t>HS20</t>
  </si>
  <si>
    <t>Faktury účtuje</t>
  </si>
  <si>
    <t>EO RMU</t>
  </si>
  <si>
    <t>Do majetku zařaz.</t>
  </si>
  <si>
    <t>Rekonstrukce dvora</t>
  </si>
  <si>
    <t>Tvrdého</t>
  </si>
  <si>
    <t>Veveří</t>
  </si>
  <si>
    <t>Mánesova</t>
  </si>
  <si>
    <t>Zateplení budovy</t>
  </si>
  <si>
    <t>Panská Lhota</t>
  </si>
  <si>
    <t>UVT</t>
  </si>
  <si>
    <t>Kom</t>
  </si>
  <si>
    <t>Veveří 70</t>
  </si>
  <si>
    <t>Lipová</t>
  </si>
  <si>
    <t>Veslařská</t>
  </si>
  <si>
    <t>z toho u IO</t>
  </si>
  <si>
    <t>Fakulta, Číslo zak.</t>
  </si>
  <si>
    <t>FRIM IO RMU č.4746</t>
  </si>
  <si>
    <t>Výměna č.1119</t>
  </si>
  <si>
    <t>IRP</t>
  </si>
  <si>
    <t>prvky rychlé vědecké sítě</t>
  </si>
  <si>
    <t>obnova bezpečnostních sond</t>
  </si>
  <si>
    <t>EIS Magion</t>
  </si>
  <si>
    <t>cloudové servery</t>
  </si>
  <si>
    <t>diskové kapacity</t>
  </si>
  <si>
    <t>tiskové systémy</t>
  </si>
  <si>
    <t>SW vybavení (mimo Magion)</t>
  </si>
  <si>
    <t>licence VMWare</t>
  </si>
  <si>
    <t>licence GPFS</t>
  </si>
  <si>
    <t>hradit z FRIMu HS</t>
  </si>
  <si>
    <t>Rozvoj přístrojového vybavení kinosálů</t>
  </si>
  <si>
    <t>FI - IS MU</t>
  </si>
  <si>
    <t>Celkem</t>
  </si>
  <si>
    <t>Předpoklad</t>
  </si>
  <si>
    <t>ochrana duš.vlastnictví</t>
  </si>
  <si>
    <t>jiné zdroje (č.4746)</t>
  </si>
  <si>
    <t>Přehled investičních požadavků na realizaci akcí v roce 2015</t>
  </si>
  <si>
    <t>Rekonstrukce toalet v suterenu a přízemí</t>
  </si>
  <si>
    <t>Po9</t>
  </si>
  <si>
    <t>Po7</t>
  </si>
  <si>
    <t>Informační systém budov vč. Brailova písma</t>
  </si>
  <si>
    <t>Po7,9</t>
  </si>
  <si>
    <t>Rekonstrukce bloku A1</t>
  </si>
  <si>
    <t>Vin A1</t>
  </si>
  <si>
    <t>Rekonstrukce bloku A3</t>
  </si>
  <si>
    <t>Vin A3</t>
  </si>
  <si>
    <t>Řešení vlhkosti suterenu</t>
  </si>
  <si>
    <t>Grohova</t>
  </si>
  <si>
    <t>Rekonstrukce budovy</t>
  </si>
  <si>
    <t>nám Míru</t>
  </si>
  <si>
    <t>Rekonstrukce elektoinstalací - II.etapa menza</t>
  </si>
  <si>
    <t>Vin</t>
  </si>
  <si>
    <t>Rekonstrukce VZT</t>
  </si>
  <si>
    <t>Moravké nám</t>
  </si>
  <si>
    <t>Rekonstrukce podlahy G01 (vč. vytvoření prosklených studijních kójí)</t>
  </si>
  <si>
    <t>Gorkého</t>
  </si>
  <si>
    <t>Rekonstrukce podlahy G23, G25</t>
  </si>
  <si>
    <t>Rekonstrukce sociálního zařízení vč. páteřní soustavy rozvodů</t>
  </si>
  <si>
    <t>Joštova 13</t>
  </si>
  <si>
    <t>Vybudování výtahu ve vnitřním dvoře - pro zaměstnance a studenty s pohybovým handikapem</t>
  </si>
  <si>
    <t>Rekonstukce společných prostor, předsálí poslucháren, schodiště</t>
  </si>
  <si>
    <t>Jan 2a</t>
  </si>
  <si>
    <t>Zateplovací systém uliční fasády vč. opravy keramického povrchu fasády</t>
  </si>
  <si>
    <t>Odkanalizování, odvodnění dvora vč. rekonstrukce spojovacích cest</t>
  </si>
  <si>
    <t>Sanace základů dle tech návrhu</t>
  </si>
  <si>
    <t>Těšetice-Kyjovice</t>
  </si>
  <si>
    <t>Navýšení kapacity el výkonu a zálohování v případě výpadku el energie</t>
  </si>
  <si>
    <t>Kotlářská</t>
  </si>
  <si>
    <t>Rekonstrukce chodby, WC kuchyňky</t>
  </si>
  <si>
    <t>Žer</t>
  </si>
  <si>
    <t>Nové výtahy u vrátnice</t>
  </si>
  <si>
    <t>Rekonstrukce místností vedle Kounicova sálu - 569, 586, 587, 588</t>
  </si>
  <si>
    <t>Rekonstrukce klubu - var I - kompletní reko</t>
  </si>
  <si>
    <t>Rekonstrukce klubu - var II - částečná reko, výměna vzduchu, očištění vlhkých omítek,  odstranění obložení</t>
  </si>
  <si>
    <t>Úprava prostor - kariérní centrum</t>
  </si>
  <si>
    <t>Zasedací místnost 201 - vzduchotechnika, chlazení, 101, 166</t>
  </si>
  <si>
    <t>Úprava prosotr . Výměna osvětlení, nové dveře atd</t>
  </si>
  <si>
    <t>Nakladatelství Kraví Hora</t>
  </si>
  <si>
    <t>(součet dražší varianty)</t>
  </si>
  <si>
    <t>Úprava zdrojů chladu  pro celeroční provoz</t>
  </si>
  <si>
    <t>A2,A3,A4,A5A6</t>
  </si>
  <si>
    <t>Optokabelové sítě-nové propojení pro potřeby MU</t>
  </si>
  <si>
    <t>Optokabelové sítě-dílčí rozšíření pro potřeby MU</t>
  </si>
  <si>
    <t>Úpravy prostor-protipožární příčka, zabezpečení proti zátopě,rozšíření kapacity sociálního zařízení prostudenty</t>
  </si>
  <si>
    <t>CPS Kom</t>
  </si>
  <si>
    <t>Úpravy prostor - instalace systému EPS pro prostory bezpečnostního opatření, stavební úpravy velké zasedací místnosti</t>
  </si>
  <si>
    <t>Botanická</t>
  </si>
  <si>
    <t>Drobné stavební práce související s instalcí strojů, technologií, drobné stavební práce</t>
  </si>
  <si>
    <t>Věcná břemena</t>
  </si>
  <si>
    <t>Rekonstrukce prostor po vystěhování CEITEC (RECETOX)</t>
  </si>
  <si>
    <t>Ceitec</t>
  </si>
  <si>
    <t>Závora k park UKB z ul. Studentská</t>
  </si>
  <si>
    <t xml:space="preserve">UKB   </t>
  </si>
  <si>
    <t>Interiérová zeleň</t>
  </si>
  <si>
    <t>UKB A35</t>
  </si>
  <si>
    <t>Doplnění 2ks pohonů pro automatické dveře</t>
  </si>
  <si>
    <t>Akustické úpravy učeben</t>
  </si>
  <si>
    <t>Zhotovení rastrového podhledu</t>
  </si>
  <si>
    <t>Madlo schodiště</t>
  </si>
  <si>
    <t>FF Joštova13</t>
  </si>
  <si>
    <t>Nové dveře, pohony pro automat. Otevírání</t>
  </si>
  <si>
    <t>Opláštění vzt jednotky z tahokovu</t>
  </si>
  <si>
    <t>Úprava chodníku před hlavním vtupem do FI - změna parkování vozidel</t>
  </si>
  <si>
    <t>Výměna stavebních otvorů - luxferů vč. výměny ventilátorů a změny koncepce odvětrání CHÚC</t>
  </si>
  <si>
    <t>Rekonstrukce kotelny</t>
  </si>
  <si>
    <t>UC Telč</t>
  </si>
  <si>
    <t>Zřízení osvětlení v půdním prostoru UC Telč</t>
  </si>
  <si>
    <t>Stavebně-interiérové úpravy přednáškových sálů P102, P106 (P106 neodsouhlasena)</t>
  </si>
  <si>
    <t>Instalace strojovny vzt pro přednáškové sály P102, P103, P104, P106</t>
  </si>
  <si>
    <t>Doplnění chlazení pavilonů A33 a A34 (varianta chlazení kanceláří  přes chodby pomocí fancoilů) (A34 neodsouhlasena)</t>
  </si>
  <si>
    <t>Tenisová hala Mánesova - zateplení - PD</t>
  </si>
  <si>
    <t>Revitalizace areálu Veslařská - Centrum outdoorových sportů - přípravné a projektové práce</t>
  </si>
  <si>
    <t>Dofinancování velkých oprav SKM</t>
  </si>
  <si>
    <t>Celkem  včetně alokováno na program</t>
  </si>
  <si>
    <t>Poznámky:</t>
  </si>
  <si>
    <t>výměna a posílení klimatizačních jednotek a UPS v serverovnách ÚVT a dalších objektech MU</t>
  </si>
  <si>
    <t>měřící a opravárenská technika pro optokabelovou síť</t>
  </si>
  <si>
    <t>výměna zastaralých switchů a akt. prvků na fakultách</t>
  </si>
  <si>
    <t xml:space="preserve">posílení aktivních prvků součástí MU </t>
  </si>
  <si>
    <t>původně IRP</t>
  </si>
  <si>
    <t>obnova jádra sítě</t>
  </si>
  <si>
    <t>úspora z roku 2014</t>
  </si>
  <si>
    <t>telekomunikační infrastruktura (aka telefonní ústředny)</t>
  </si>
  <si>
    <t>kontroler WiFi, obnova WiFi sítě (Eduroam)</t>
  </si>
  <si>
    <t>kompletní dokrytí univerzity Eduroamem</t>
  </si>
  <si>
    <t>nahrávací server H.323/SIP (zejm. záznamy přednášek)</t>
  </si>
  <si>
    <t>servery a úložiště informačních systémů</t>
  </si>
  <si>
    <t>FC switche</t>
  </si>
  <si>
    <t xml:space="preserve">SW Maple </t>
  </si>
  <si>
    <t>Rekonstrukce systému EPS v budově ÚK FF</t>
  </si>
  <si>
    <t>hlavní databázový server</t>
  </si>
  <si>
    <t>obnova prvků na UKB (požadavek ÚVT)</t>
  </si>
  <si>
    <t>Rekonstrukce systém MaR</t>
  </si>
  <si>
    <t>Rekonstrukce řídícího systému ČOV v UKB</t>
  </si>
  <si>
    <t>Studium osob se spec. nároky</t>
  </si>
  <si>
    <t>dodávkové vozidlo</t>
  </si>
  <si>
    <t>V roce 2015 bude dle Pravidel sestavování rozpočtu (Směrnice MU č. 13/2014) centralizována tvorba FRIM z nedotačních odpisů u RMU ve výši 50% těchto odpisů. Zbývajících 50% bude přiděleno k použití přímo HS, u kterého jsou tyto odpisy účtovány v nákladech.</t>
  </si>
  <si>
    <t>odhad 2015 dle skuteč.2014           (v tis. Kč)</t>
  </si>
  <si>
    <t xml:space="preserve">Odhad odpisů 2015 po HS </t>
  </si>
  <si>
    <t>FRIM 2015</t>
  </si>
  <si>
    <t>z HV 2014</t>
  </si>
  <si>
    <t>k použití 2015</t>
  </si>
  <si>
    <t>doplnit dle návrhů HS na rozdělení HV14!</t>
  </si>
  <si>
    <r>
      <t xml:space="preserve">FRIM 2015 - tvorba a použití - podklady pro plán </t>
    </r>
    <r>
      <rPr>
        <sz val="12"/>
        <rFont val="Arial"/>
        <family val="2"/>
        <charset val="238"/>
      </rPr>
      <t>(v tis. Kč)</t>
    </r>
  </si>
  <si>
    <t>zůstatek FRIM k 31.12.2014</t>
  </si>
  <si>
    <t>nedotační odpisy 2014-skut.</t>
  </si>
  <si>
    <t>V Brně dne 3.2.2015</t>
  </si>
  <si>
    <t>Zpracoval: Havránek</t>
  </si>
  <si>
    <r>
      <t xml:space="preserve">FRIM do výše zůstatku + FRIM vytvořený z HV 2014 + FRIM z nedotačních odpisů HS </t>
    </r>
    <r>
      <rPr>
        <i/>
        <sz val="8"/>
        <color indexed="10"/>
        <rFont val="Calibri"/>
        <family val="2"/>
        <charset val="238"/>
        <scheme val="minor"/>
      </rPr>
      <t>do výše 50% (zbývajících 50% bude centralizováno u RMU)</t>
    </r>
  </si>
  <si>
    <t>Rozpočet MU 2015 část investiční</t>
  </si>
  <si>
    <t>Kancelář kvestora</t>
  </si>
  <si>
    <t>ROZPOČET 2015 - Investice</t>
  </si>
  <si>
    <t>Součásti MU celkem</t>
  </si>
  <si>
    <t>Plán centralizovaných INV 2015 v tis. Kč</t>
  </si>
  <si>
    <t>INV příspěvek</t>
  </si>
  <si>
    <t>FRIM ze zůst.INV přísp.</t>
  </si>
  <si>
    <t>FRIM z odpisů u IO</t>
  </si>
  <si>
    <t>č.1119</t>
  </si>
  <si>
    <t>č.4745</t>
  </si>
  <si>
    <t>č.4746</t>
  </si>
  <si>
    <t>č.4741</t>
  </si>
  <si>
    <t>stavební akce vč.rezervy</t>
  </si>
  <si>
    <t>program hrazený z FRIM</t>
  </si>
  <si>
    <t>jiné - bez programu</t>
  </si>
  <si>
    <t>dofinancování oprav z FRIM IO RMU</t>
  </si>
  <si>
    <t>celkem INV příspěvek</t>
  </si>
  <si>
    <t>celkem FRIM</t>
  </si>
  <si>
    <t>celkem centralizovaný FRIM</t>
  </si>
  <si>
    <t>Centralizované INV prostředky</t>
  </si>
  <si>
    <t>č.1182</t>
  </si>
  <si>
    <t>Centralizované investiční akce-stroje a jiné</t>
  </si>
  <si>
    <t>Přehled požadavků na realizaci centralizovaných INV akcí v roce 2015 - stroje mimo program</t>
  </si>
  <si>
    <t>Převést FRIM 4746 z RMU na HS</t>
  </si>
  <si>
    <t>Spolufinancování udržitelnosti CETOCOEM</t>
  </si>
  <si>
    <t>soutěží ÚVT, převede se až vysoutěžená částka, max ve výši 4,5 mil.</t>
  </si>
  <si>
    <t>MM</t>
  </si>
  <si>
    <t>Nová expozice k 150 výročí</t>
  </si>
  <si>
    <t>Karierní centrum webový portál</t>
  </si>
  <si>
    <t>Jednotný vizuální styl MU</t>
  </si>
  <si>
    <t>Kopírky RMU</t>
  </si>
  <si>
    <t>ÚVT (původně  SUKB)</t>
  </si>
  <si>
    <t>z toho přes RMU</t>
  </si>
  <si>
    <t>neakceptováno</t>
  </si>
  <si>
    <t xml:space="preserve"> úprava u ÚVT</t>
  </si>
  <si>
    <t>požadavky - schváleno</t>
  </si>
  <si>
    <t>z toho přes HS ostatní</t>
  </si>
  <si>
    <t>plánováno v rozpočtu RMU</t>
  </si>
  <si>
    <t>Alokováno na program (FRIM)</t>
  </si>
  <si>
    <t>mimo staveb, vč.rezervy a spoluf.programu</t>
  </si>
  <si>
    <t xml:space="preserve">99 RMU </t>
  </si>
  <si>
    <t>ř. 8</t>
  </si>
  <si>
    <t>ř. 11</t>
  </si>
  <si>
    <t>Zpracoval: Aleš Havránek</t>
  </si>
  <si>
    <t>V Brně 16.4.2015</t>
  </si>
  <si>
    <t>schváleno v AS MU 4. 5. 2015</t>
  </si>
  <si>
    <t>stav k 16. 4.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</si>
</sst>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96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color indexed="10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indexed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9"/>
      <color indexed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 CE"/>
      <charset val="238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i/>
      <sz val="12"/>
      <name val="Arial CE"/>
      <charset val="238"/>
    </font>
    <font>
      <sz val="11"/>
      <name val="Arial Narrow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charset val="238"/>
    </font>
    <font>
      <sz val="10"/>
      <name val="Arial Unicode MS"/>
      <family val="2"/>
      <charset val="238"/>
    </font>
    <font>
      <i/>
      <sz val="9"/>
      <color indexed="10"/>
      <name val="Times New Roman"/>
      <family val="1"/>
      <charset val="238"/>
    </font>
    <font>
      <sz val="9"/>
      <color indexed="10"/>
      <name val="Arial CE"/>
      <charset val="238"/>
    </font>
    <font>
      <sz val="9"/>
      <name val="Arial CE"/>
      <charset val="238"/>
    </font>
    <font>
      <b/>
      <sz val="10"/>
      <color indexed="9"/>
      <name val="Arial CE"/>
      <charset val="238"/>
    </font>
    <font>
      <b/>
      <sz val="9"/>
      <color indexed="10"/>
      <name val="Arial CE"/>
      <charset val="238"/>
    </font>
    <font>
      <sz val="10"/>
      <color rgb="FF0000FF"/>
      <name val="Arial CE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</fills>
  <borders count="1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8" fillId="9" borderId="0" applyNumberFormat="0" applyBorder="0" applyAlignment="0" applyProtection="0"/>
    <xf numFmtId="0" fontId="29" fillId="26" borderId="90" applyNumberFormat="0" applyAlignment="0" applyProtection="0"/>
    <xf numFmtId="0" fontId="3" fillId="0" borderId="91" applyNumberFormat="0" applyFill="0" applyAlignment="0" applyProtection="0"/>
    <xf numFmtId="43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3" fillId="0" borderId="92" applyNumberFormat="0" applyFill="0" applyAlignment="0" applyProtection="0"/>
    <xf numFmtId="0" fontId="34" fillId="0" borderId="93" applyNumberFormat="0" applyFill="0" applyAlignment="0" applyProtection="0"/>
    <xf numFmtId="0" fontId="35" fillId="0" borderId="94" applyNumberFormat="0" applyFill="0" applyAlignment="0" applyProtection="0"/>
    <xf numFmtId="0" fontId="35" fillId="0" borderId="0" applyNumberFormat="0" applyFill="0" applyBorder="0" applyAlignment="0" applyProtection="0"/>
    <xf numFmtId="0" fontId="36" fillId="27" borderId="95" applyNumberFormat="0" applyAlignment="0" applyProtection="0"/>
    <xf numFmtId="0" fontId="28" fillId="9" borderId="0" applyNumberFormat="0" applyBorder="0" applyAlignment="0" applyProtection="0"/>
    <xf numFmtId="0" fontId="37" fillId="13" borderId="90" applyNumberFormat="0" applyAlignment="0" applyProtection="0"/>
    <xf numFmtId="0" fontId="36" fillId="27" borderId="95" applyNumberFormat="0" applyAlignment="0" applyProtection="0"/>
    <xf numFmtId="0" fontId="38" fillId="0" borderId="96" applyNumberFormat="0" applyFill="0" applyAlignment="0" applyProtection="0"/>
    <xf numFmtId="0" fontId="33" fillId="0" borderId="92" applyNumberFormat="0" applyFill="0" applyAlignment="0" applyProtection="0"/>
    <xf numFmtId="0" fontId="34" fillId="0" borderId="93" applyNumberFormat="0" applyFill="0" applyAlignment="0" applyProtection="0"/>
    <xf numFmtId="0" fontId="35" fillId="0" borderId="94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0" borderId="0"/>
    <xf numFmtId="0" fontId="30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5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6" fillId="0" borderId="0"/>
    <xf numFmtId="0" fontId="2" fillId="29" borderId="97" applyNumberFormat="0" applyFont="0" applyAlignment="0" applyProtection="0"/>
    <xf numFmtId="0" fontId="42" fillId="26" borderId="98" applyNumberFormat="0" applyAlignment="0" applyProtection="0"/>
    <xf numFmtId="0" fontId="2" fillId="29" borderId="9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8" fillId="0" borderId="96" applyNumberFormat="0" applyFill="0" applyAlignment="0" applyProtection="0"/>
    <xf numFmtId="0" fontId="32" fillId="10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91" applyNumberFormat="0" applyFill="0" applyAlignment="0" applyProtection="0"/>
    <xf numFmtId="0" fontId="37" fillId="13" borderId="90" applyNumberFormat="0" applyAlignment="0" applyProtection="0"/>
    <xf numFmtId="0" fontId="29" fillId="26" borderId="90" applyNumberFormat="0" applyAlignment="0" applyProtection="0"/>
    <xf numFmtId="0" fontId="42" fillId="26" borderId="98" applyNumberFormat="0" applyAlignment="0" applyProtection="0"/>
    <xf numFmtId="0" fontId="3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861">
    <xf numFmtId="0" fontId="0" fillId="0" borderId="0" xfId="0"/>
    <xf numFmtId="0" fontId="3" fillId="0" borderId="0" xfId="0" applyFont="1"/>
    <xf numFmtId="0" fontId="9" fillId="0" borderId="0" xfId="5" applyFont="1"/>
    <xf numFmtId="0" fontId="2" fillId="0" borderId="0" xfId="5"/>
    <xf numFmtId="0" fontId="11" fillId="0" borderId="0" xfId="5" applyFont="1"/>
    <xf numFmtId="0" fontId="2" fillId="0" borderId="11" xfId="5" applyBorder="1" applyAlignment="1">
      <alignment horizontal="right"/>
    </xf>
    <xf numFmtId="0" fontId="2" fillId="0" borderId="49" xfId="5" applyBorder="1"/>
    <xf numFmtId="0" fontId="11" fillId="0" borderId="36" xfId="5" applyFont="1" applyBorder="1" applyAlignment="1">
      <alignment horizontal="center" vertical="center" wrapText="1"/>
    </xf>
    <xf numFmtId="0" fontId="11" fillId="3" borderId="36" xfId="5" applyFont="1" applyFill="1" applyBorder="1" applyAlignment="1">
      <alignment horizontal="center" vertical="center" wrapText="1"/>
    </xf>
    <xf numFmtId="0" fontId="11" fillId="5" borderId="36" xfId="5" applyFont="1" applyFill="1" applyBorder="1" applyAlignment="1">
      <alignment horizontal="center" vertical="center" wrapText="1"/>
    </xf>
    <xf numFmtId="0" fontId="11" fillId="0" borderId="35" xfId="5" applyFont="1" applyFill="1" applyBorder="1" applyAlignment="1">
      <alignment horizontal="center" vertical="center" wrapText="1"/>
    </xf>
    <xf numFmtId="0" fontId="11" fillId="0" borderId="35" xfId="5" applyFont="1" applyBorder="1" applyAlignment="1">
      <alignment horizontal="center" vertical="center" wrapText="1"/>
    </xf>
    <xf numFmtId="0" fontId="7" fillId="0" borderId="0" xfId="5" applyFont="1"/>
    <xf numFmtId="0" fontId="14" fillId="0" borderId="11" xfId="5" applyFont="1" applyBorder="1" applyAlignment="1">
      <alignment horizontal="center"/>
    </xf>
    <xf numFmtId="0" fontId="14" fillId="0" borderId="49" xfId="5" applyFont="1" applyBorder="1" applyAlignment="1">
      <alignment horizontal="center"/>
    </xf>
    <xf numFmtId="0" fontId="15" fillId="0" borderId="36" xfId="5" applyFont="1" applyBorder="1" applyAlignment="1">
      <alignment horizontal="center"/>
    </xf>
    <xf numFmtId="0" fontId="14" fillId="0" borderId="36" xfId="5" applyFont="1" applyBorder="1" applyAlignment="1">
      <alignment horizontal="center"/>
    </xf>
    <xf numFmtId="0" fontId="15" fillId="3" borderId="36" xfId="5" applyFont="1" applyFill="1" applyBorder="1" applyAlignment="1">
      <alignment horizontal="center"/>
    </xf>
    <xf numFmtId="0" fontId="14" fillId="5" borderId="36" xfId="5" applyFont="1" applyFill="1" applyBorder="1" applyAlignment="1">
      <alignment horizontal="center"/>
    </xf>
    <xf numFmtId="0" fontId="14" fillId="0" borderId="35" xfId="5" applyFont="1" applyFill="1" applyBorder="1" applyAlignment="1">
      <alignment horizontal="center"/>
    </xf>
    <xf numFmtId="0" fontId="14" fillId="0" borderId="35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6" fillId="0" borderId="36" xfId="5" applyFont="1" applyBorder="1" applyAlignment="1">
      <alignment horizontal="center"/>
    </xf>
    <xf numFmtId="0" fontId="2" fillId="0" borderId="31" xfId="5" applyBorder="1"/>
    <xf numFmtId="0" fontId="2" fillId="0" borderId="0" xfId="5" applyFont="1" applyBorder="1"/>
    <xf numFmtId="3" fontId="11" fillId="7" borderId="14" xfId="7" applyNumberFormat="1" applyFont="1" applyFill="1" applyBorder="1" applyAlignment="1">
      <alignment horizontal="right"/>
    </xf>
    <xf numFmtId="3" fontId="2" fillId="0" borderId="0" xfId="5" applyNumberFormat="1"/>
    <xf numFmtId="3" fontId="13" fillId="0" borderId="14" xfId="5" applyNumberFormat="1" applyFont="1" applyBorder="1"/>
    <xf numFmtId="0" fontId="2" fillId="0" borderId="24" xfId="5" applyBorder="1"/>
    <xf numFmtId="0" fontId="2" fillId="0" borderId="29" xfId="5" applyFont="1" applyBorder="1"/>
    <xf numFmtId="3" fontId="11" fillId="7" borderId="27" xfId="7" applyNumberFormat="1" applyFont="1" applyFill="1" applyBorder="1" applyAlignment="1">
      <alignment horizontal="right"/>
    </xf>
    <xf numFmtId="3" fontId="13" fillId="0" borderId="27" xfId="5" applyNumberFormat="1" applyFont="1" applyBorder="1"/>
    <xf numFmtId="0" fontId="2" fillId="0" borderId="29" xfId="5" applyBorder="1"/>
    <xf numFmtId="3" fontId="11" fillId="7" borderId="79" xfId="7" applyNumberFormat="1" applyFont="1" applyFill="1" applyBorder="1" applyAlignment="1">
      <alignment horizontal="right"/>
    </xf>
    <xf numFmtId="0" fontId="15" fillId="0" borderId="57" xfId="5" applyFont="1" applyBorder="1"/>
    <xf numFmtId="0" fontId="15" fillId="0" borderId="61" xfId="5" applyFont="1" applyBorder="1"/>
    <xf numFmtId="3" fontId="15" fillId="0" borderId="76" xfId="5" applyNumberFormat="1" applyFont="1" applyFill="1" applyBorder="1"/>
    <xf numFmtId="3" fontId="15" fillId="3" borderId="76" xfId="5" applyNumberFormat="1" applyFont="1" applyFill="1" applyBorder="1"/>
    <xf numFmtId="3" fontId="15" fillId="0" borderId="0" xfId="5" applyNumberFormat="1" applyFont="1"/>
    <xf numFmtId="3" fontId="16" fillId="0" borderId="76" xfId="5" applyNumberFormat="1" applyFont="1" applyBorder="1"/>
    <xf numFmtId="0" fontId="15" fillId="0" borderId="0" xfId="5" applyFont="1"/>
    <xf numFmtId="0" fontId="2" fillId="0" borderId="57" xfId="5" applyBorder="1"/>
    <xf numFmtId="0" fontId="11" fillId="0" borderId="61" xfId="5" applyFont="1" applyBorder="1"/>
    <xf numFmtId="3" fontId="11" fillId="0" borderId="76" xfId="5" applyNumberFormat="1" applyFont="1" applyBorder="1"/>
    <xf numFmtId="3" fontId="11" fillId="3" borderId="76" xfId="5" applyNumberFormat="1" applyFont="1" applyFill="1" applyBorder="1"/>
    <xf numFmtId="0" fontId="18" fillId="0" borderId="0" xfId="5" applyFont="1"/>
    <xf numFmtId="0" fontId="15" fillId="0" borderId="0" xfId="5" applyFont="1" applyFill="1" applyBorder="1"/>
    <xf numFmtId="0" fontId="15" fillId="0" borderId="0" xfId="5" applyFont="1" applyFill="1"/>
    <xf numFmtId="0" fontId="16" fillId="0" borderId="0" xfId="5" applyFont="1"/>
    <xf numFmtId="0" fontId="19" fillId="0" borderId="0" xfId="5" applyFont="1"/>
    <xf numFmtId="3" fontId="20" fillId="0" borderId="0" xfId="5" applyNumberFormat="1" applyFont="1"/>
    <xf numFmtId="0" fontId="21" fillId="0" borderId="0" xfId="5" applyFont="1"/>
    <xf numFmtId="3" fontId="11" fillId="0" borderId="0" xfId="5" applyNumberFormat="1" applyFont="1"/>
    <xf numFmtId="0" fontId="13" fillId="0" borderId="0" xfId="5" applyFont="1"/>
    <xf numFmtId="0" fontId="2" fillId="0" borderId="0" xfId="5" applyFont="1"/>
    <xf numFmtId="0" fontId="8" fillId="0" borderId="0" xfId="7" applyFont="1" applyAlignment="1">
      <alignment horizontal="left"/>
    </xf>
    <xf numFmtId="0" fontId="11" fillId="0" borderId="0" xfId="8" applyFont="1" applyAlignment="1"/>
    <xf numFmtId="0" fontId="11" fillId="0" borderId="0" xfId="8" applyFont="1"/>
    <xf numFmtId="0" fontId="11" fillId="0" borderId="0" xfId="8" applyFont="1" applyAlignment="1">
      <alignment horizontal="left"/>
    </xf>
    <xf numFmtId="0" fontId="22" fillId="0" borderId="71" xfId="8" applyFont="1" applyBorder="1" applyAlignment="1">
      <alignment horizontal="center"/>
    </xf>
    <xf numFmtId="0" fontId="22" fillId="0" borderId="73" xfId="8" applyFont="1" applyBorder="1" applyAlignment="1"/>
    <xf numFmtId="0" fontId="15" fillId="0" borderId="0" xfId="8" applyFont="1"/>
    <xf numFmtId="0" fontId="22" fillId="0" borderId="4" xfId="8" applyFont="1" applyBorder="1" applyAlignment="1">
      <alignment horizontal="center"/>
    </xf>
    <xf numFmtId="0" fontId="22" fillId="0" borderId="80" xfId="8" applyFont="1" applyBorder="1" applyAlignment="1"/>
    <xf numFmtId="3" fontId="11" fillId="7" borderId="5" xfId="7" applyNumberFormat="1" applyFont="1" applyFill="1" applyBorder="1" applyAlignment="1">
      <alignment horizontal="right"/>
    </xf>
    <xf numFmtId="3" fontId="11" fillId="0" borderId="15" xfId="7" applyNumberFormat="1" applyFont="1" applyFill="1" applyBorder="1"/>
    <xf numFmtId="3" fontId="11" fillId="0" borderId="28" xfId="7" applyNumberFormat="1" applyFont="1" applyBorder="1" applyAlignment="1">
      <alignment horizontal="right"/>
    </xf>
    <xf numFmtId="3" fontId="11" fillId="4" borderId="27" xfId="7" applyNumberFormat="1" applyFont="1" applyFill="1" applyBorder="1" applyAlignment="1">
      <alignment horizontal="right"/>
    </xf>
    <xf numFmtId="0" fontId="22" fillId="0" borderId="67" xfId="8" applyFont="1" applyBorder="1" applyAlignment="1">
      <alignment horizontal="center"/>
    </xf>
    <xf numFmtId="0" fontId="22" fillId="0" borderId="81" xfId="8" applyFont="1" applyBorder="1" applyAlignment="1"/>
    <xf numFmtId="3" fontId="11" fillId="7" borderId="28" xfId="7" applyNumberFormat="1" applyFont="1" applyFill="1" applyBorder="1" applyAlignment="1">
      <alignment horizontal="right"/>
    </xf>
    <xf numFmtId="3" fontId="11" fillId="0" borderId="30" xfId="7" applyNumberFormat="1" applyFont="1" applyFill="1" applyBorder="1"/>
    <xf numFmtId="3" fontId="11" fillId="0" borderId="82" xfId="7" applyNumberFormat="1" applyFont="1" applyBorder="1" applyAlignment="1">
      <alignment horizontal="right"/>
    </xf>
    <xf numFmtId="3" fontId="11" fillId="4" borderId="79" xfId="7" applyNumberFormat="1" applyFont="1" applyFill="1" applyBorder="1" applyAlignment="1">
      <alignment horizontal="right"/>
    </xf>
    <xf numFmtId="0" fontId="22" fillId="0" borderId="10" xfId="8" applyFont="1" applyBorder="1" applyAlignment="1">
      <alignment horizontal="center"/>
    </xf>
    <xf numFmtId="0" fontId="22" fillId="0" borderId="83" xfId="8" applyFont="1" applyBorder="1" applyAlignment="1"/>
    <xf numFmtId="3" fontId="11" fillId="7" borderId="84" xfId="7" applyNumberFormat="1" applyFont="1" applyFill="1" applyBorder="1" applyAlignment="1">
      <alignment horizontal="right"/>
    </xf>
    <xf numFmtId="3" fontId="11" fillId="7" borderId="85" xfId="7" applyNumberFormat="1" applyFont="1" applyFill="1" applyBorder="1" applyAlignment="1">
      <alignment horizontal="right"/>
    </xf>
    <xf numFmtId="3" fontId="11" fillId="0" borderId="86" xfId="7" applyNumberFormat="1" applyFont="1" applyFill="1" applyBorder="1"/>
    <xf numFmtId="3" fontId="11" fillId="0" borderId="12" xfId="7" applyNumberFormat="1" applyFont="1" applyBorder="1" applyAlignment="1">
      <alignment horizontal="right"/>
    </xf>
    <xf numFmtId="3" fontId="11" fillId="4" borderId="36" xfId="7" applyNumberFormat="1" applyFont="1" applyFill="1" applyBorder="1" applyAlignment="1">
      <alignment horizontal="right"/>
    </xf>
    <xf numFmtId="3" fontId="11" fillId="7" borderId="82" xfId="7" applyNumberFormat="1" applyFont="1" applyFill="1" applyBorder="1" applyAlignment="1">
      <alignment horizontal="right"/>
    </xf>
    <xf numFmtId="3" fontId="11" fillId="0" borderId="5" xfId="7" applyNumberFormat="1" applyFont="1" applyBorder="1" applyAlignment="1">
      <alignment horizontal="right"/>
    </xf>
    <xf numFmtId="3" fontId="11" fillId="4" borderId="14" xfId="7" applyNumberFormat="1" applyFont="1" applyFill="1" applyBorder="1" applyAlignment="1">
      <alignment horizontal="right"/>
    </xf>
    <xf numFmtId="0" fontId="22" fillId="0" borderId="87" xfId="8" applyFont="1" applyBorder="1" applyAlignment="1">
      <alignment horizontal="center"/>
    </xf>
    <xf numFmtId="0" fontId="22" fillId="0" borderId="88" xfId="8" applyFont="1" applyBorder="1" applyAlignment="1"/>
    <xf numFmtId="3" fontId="11" fillId="0" borderId="89" xfId="7" applyNumberFormat="1" applyFont="1" applyFill="1" applyBorder="1"/>
    <xf numFmtId="3" fontId="20" fillId="4" borderId="79" xfId="7" applyNumberFormat="1" applyFont="1" applyFill="1" applyBorder="1" applyAlignment="1">
      <alignment horizontal="right"/>
    </xf>
    <xf numFmtId="3" fontId="20" fillId="0" borderId="30" xfId="7" applyNumberFormat="1" applyFont="1" applyFill="1" applyBorder="1"/>
    <xf numFmtId="3" fontId="11" fillId="7" borderId="12" xfId="7" applyNumberFormat="1" applyFont="1" applyFill="1" applyBorder="1" applyAlignment="1">
      <alignment horizontal="right"/>
    </xf>
    <xf numFmtId="3" fontId="11" fillId="0" borderId="37" xfId="7" applyNumberFormat="1" applyFont="1" applyFill="1" applyBorder="1"/>
    <xf numFmtId="0" fontId="11" fillId="0" borderId="67" xfId="8" applyFont="1" applyBorder="1" applyAlignment="1">
      <alignment horizontal="left"/>
    </xf>
    <xf numFmtId="0" fontId="11" fillId="0" borderId="81" xfId="8" applyFont="1" applyBorder="1" applyAlignment="1"/>
    <xf numFmtId="3" fontId="11" fillId="0" borderId="67" xfId="7" applyNumberFormat="1" applyFont="1" applyBorder="1" applyAlignment="1">
      <alignment horizontal="right"/>
    </xf>
    <xf numFmtId="3" fontId="11" fillId="0" borderId="27" xfId="7" applyNumberFormat="1" applyFont="1" applyBorder="1" applyAlignment="1">
      <alignment horizontal="right"/>
    </xf>
    <xf numFmtId="3" fontId="11" fillId="0" borderId="81" xfId="7" applyNumberFormat="1" applyFont="1" applyBorder="1" applyAlignment="1">
      <alignment horizontal="right"/>
    </xf>
    <xf numFmtId="3" fontId="20" fillId="4" borderId="27" xfId="7" applyNumberFormat="1" applyFont="1" applyFill="1" applyBorder="1" applyAlignment="1">
      <alignment horizontal="right"/>
    </xf>
    <xf numFmtId="0" fontId="11" fillId="0" borderId="0" xfId="8" applyFont="1" applyAlignment="1">
      <alignment horizontal="center"/>
    </xf>
    <xf numFmtId="4" fontId="11" fillId="0" borderId="0" xfId="7" applyNumberFormat="1" applyFont="1" applyAlignment="1">
      <alignment horizontal="center"/>
    </xf>
    <xf numFmtId="0" fontId="24" fillId="0" borderId="0" xfId="8" applyFont="1" applyAlignment="1">
      <alignment horizontal="left"/>
    </xf>
    <xf numFmtId="0" fontId="24" fillId="0" borderId="0" xfId="8" applyFont="1" applyAlignment="1"/>
    <xf numFmtId="0" fontId="18" fillId="0" borderId="0" xfId="8" applyFont="1"/>
    <xf numFmtId="0" fontId="15" fillId="0" borderId="0" xfId="8" applyFont="1" applyAlignment="1"/>
    <xf numFmtId="0" fontId="25" fillId="0" borderId="0" xfId="8" applyFont="1" applyAlignment="1">
      <alignment horizontal="left"/>
    </xf>
    <xf numFmtId="0" fontId="11" fillId="0" borderId="0" xfId="8" applyFont="1" applyFill="1" applyAlignment="1">
      <alignment horizontal="left"/>
    </xf>
    <xf numFmtId="0" fontId="11" fillId="0" borderId="0" xfId="8" applyFont="1" applyFill="1" applyAlignment="1"/>
    <xf numFmtId="0" fontId="46" fillId="0" borderId="0" xfId="2" applyFont="1"/>
    <xf numFmtId="0" fontId="47" fillId="0" borderId="0" xfId="2" applyFont="1"/>
    <xf numFmtId="0" fontId="47" fillId="0" borderId="0" xfId="2" applyFont="1" applyAlignment="1">
      <alignment horizontal="right"/>
    </xf>
    <xf numFmtId="0" fontId="48" fillId="0" borderId="0" xfId="2" applyFont="1"/>
    <xf numFmtId="0" fontId="46" fillId="0" borderId="1" xfId="2" applyFont="1" applyBorder="1"/>
    <xf numFmtId="0" fontId="49" fillId="0" borderId="2" xfId="2" applyFont="1" applyBorder="1"/>
    <xf numFmtId="0" fontId="49" fillId="0" borderId="45" xfId="2" applyFont="1" applyBorder="1"/>
    <xf numFmtId="0" fontId="49" fillId="0" borderId="46" xfId="2" applyFont="1" applyBorder="1"/>
    <xf numFmtId="0" fontId="49" fillId="6" borderId="99" xfId="2" applyFont="1" applyFill="1" applyBorder="1"/>
    <xf numFmtId="0" fontId="46" fillId="0" borderId="4" xfId="3" applyFont="1" applyBorder="1"/>
    <xf numFmtId="0" fontId="49" fillId="0" borderId="7" xfId="2" applyFont="1" applyBorder="1"/>
    <xf numFmtId="0" fontId="49" fillId="0" borderId="14" xfId="2" applyFont="1" applyBorder="1"/>
    <xf numFmtId="0" fontId="49" fillId="0" borderId="31" xfId="2" applyFont="1" applyBorder="1"/>
    <xf numFmtId="0" fontId="49" fillId="6" borderId="100" xfId="2" applyFont="1" applyFill="1" applyBorder="1"/>
    <xf numFmtId="0" fontId="50" fillId="0" borderId="14" xfId="2" applyFont="1" applyBorder="1" applyAlignment="1">
      <alignment horizontal="center"/>
    </xf>
    <xf numFmtId="0" fontId="50" fillId="0" borderId="31" xfId="2" applyFont="1" applyBorder="1" applyAlignment="1">
      <alignment horizontal="center"/>
    </xf>
    <xf numFmtId="0" fontId="50" fillId="6" borderId="100" xfId="2" applyFont="1" applyFill="1" applyBorder="1" applyAlignment="1">
      <alignment horizontal="center"/>
    </xf>
    <xf numFmtId="0" fontId="46" fillId="0" borderId="10" xfId="3" applyFont="1" applyBorder="1"/>
    <xf numFmtId="0" fontId="49" fillId="0" borderId="11" xfId="3" applyFont="1" applyBorder="1"/>
    <xf numFmtId="0" fontId="51" fillId="0" borderId="35" xfId="3" applyFont="1" applyBorder="1" applyAlignment="1">
      <alignment horizontal="center"/>
    </xf>
    <xf numFmtId="0" fontId="50" fillId="0" borderId="36" xfId="2" applyFont="1" applyBorder="1" applyAlignment="1">
      <alignment horizontal="center"/>
    </xf>
    <xf numFmtId="0" fontId="50" fillId="0" borderId="11" xfId="2" applyFont="1" applyBorder="1" applyAlignment="1">
      <alignment horizontal="center"/>
    </xf>
    <xf numFmtId="0" fontId="50" fillId="6" borderId="101" xfId="2" applyFont="1" applyFill="1" applyBorder="1" applyAlignment="1">
      <alignment horizontal="center"/>
    </xf>
    <xf numFmtId="0" fontId="52" fillId="0" borderId="56" xfId="3" applyFont="1" applyBorder="1" applyAlignment="1">
      <alignment horizontal="center"/>
    </xf>
    <xf numFmtId="0" fontId="52" fillId="0" borderId="22" xfId="3" applyFont="1" applyBorder="1" applyAlignment="1">
      <alignment horizontal="center"/>
    </xf>
    <xf numFmtId="0" fontId="52" fillId="0" borderId="19" xfId="3" applyFont="1" applyBorder="1" applyAlignment="1">
      <alignment horizontal="center"/>
    </xf>
    <xf numFmtId="0" fontId="49" fillId="0" borderId="35" xfId="2" applyFont="1" applyBorder="1"/>
    <xf numFmtId="0" fontId="49" fillId="0" borderId="36" xfId="2" applyFont="1" applyBorder="1"/>
    <xf numFmtId="0" fontId="49" fillId="0" borderId="11" xfId="2" applyFont="1" applyBorder="1"/>
    <xf numFmtId="0" fontId="49" fillId="6" borderId="101" xfId="2" applyFont="1" applyFill="1" applyBorder="1"/>
    <xf numFmtId="0" fontId="53" fillId="2" borderId="56" xfId="3" applyFont="1" applyFill="1" applyBorder="1" applyAlignment="1">
      <alignment horizontal="center" vertical="center"/>
    </xf>
    <xf numFmtId="0" fontId="50" fillId="2" borderId="22" xfId="3" applyFont="1" applyFill="1" applyBorder="1" applyAlignment="1">
      <alignment vertical="center"/>
    </xf>
    <xf numFmtId="0" fontId="50" fillId="2" borderId="19" xfId="3" applyFont="1" applyFill="1" applyBorder="1" applyAlignment="1">
      <alignment vertical="center"/>
    </xf>
    <xf numFmtId="3" fontId="50" fillId="2" borderId="19" xfId="2" applyNumberFormat="1" applyFont="1" applyFill="1" applyBorder="1"/>
    <xf numFmtId="3" fontId="50" fillId="2" borderId="20" xfId="2" applyNumberFormat="1" applyFont="1" applyFill="1" applyBorder="1"/>
    <xf numFmtId="3" fontId="50" fillId="2" borderId="22" xfId="2" applyNumberFormat="1" applyFont="1" applyFill="1" applyBorder="1"/>
    <xf numFmtId="3" fontId="50" fillId="6" borderId="102" xfId="2" applyNumberFormat="1" applyFont="1" applyFill="1" applyBorder="1"/>
    <xf numFmtId="0" fontId="46" fillId="0" borderId="4" xfId="3" applyFont="1" applyBorder="1" applyAlignment="1">
      <alignment horizontal="center" vertical="center"/>
    </xf>
    <xf numFmtId="0" fontId="49" fillId="0" borderId="31" xfId="3" applyFont="1" applyBorder="1" applyAlignment="1">
      <alignment vertical="center"/>
    </xf>
    <xf numFmtId="0" fontId="49" fillId="0" borderId="7" xfId="3" applyFont="1" applyBorder="1" applyAlignment="1">
      <alignment vertical="center"/>
    </xf>
    <xf numFmtId="3" fontId="50" fillId="0" borderId="48" xfId="2" applyNumberFormat="1" applyFont="1" applyBorder="1"/>
    <xf numFmtId="3" fontId="50" fillId="0" borderId="8" xfId="2" applyNumberFormat="1" applyFont="1" applyBorder="1"/>
    <xf numFmtId="3" fontId="50" fillId="0" borderId="47" xfId="2" applyNumberFormat="1" applyFont="1" applyBorder="1"/>
    <xf numFmtId="3" fontId="50" fillId="6" borderId="103" xfId="2" applyNumberFormat="1" applyFont="1" applyFill="1" applyBorder="1"/>
    <xf numFmtId="0" fontId="54" fillId="0" borderId="67" xfId="3" applyFont="1" applyBorder="1" applyAlignment="1">
      <alignment horizontal="center" vertical="center"/>
    </xf>
    <xf numFmtId="0" fontId="52" fillId="0" borderId="24" xfId="3" applyFont="1" applyBorder="1" applyAlignment="1">
      <alignment vertical="center"/>
    </xf>
    <xf numFmtId="0" fontId="52" fillId="0" borderId="58" xfId="3" applyFont="1" applyBorder="1" applyAlignment="1">
      <alignment vertical="center"/>
    </xf>
    <xf numFmtId="3" fontId="52" fillId="0" borderId="58" xfId="2" applyNumberFormat="1" applyFont="1" applyBorder="1"/>
    <xf numFmtId="3" fontId="52" fillId="0" borderId="27" xfId="2" applyNumberFormat="1" applyFont="1" applyBorder="1"/>
    <xf numFmtId="3" fontId="52" fillId="0" borderId="24" xfId="2" applyNumberFormat="1" applyFont="1" applyBorder="1"/>
    <xf numFmtId="3" fontId="52" fillId="6" borderId="104" xfId="2" applyNumberFormat="1" applyFont="1" applyFill="1" applyBorder="1"/>
    <xf numFmtId="0" fontId="54" fillId="0" borderId="4" xfId="3" applyFont="1" applyBorder="1" applyAlignment="1">
      <alignment horizontal="center" vertical="center"/>
    </xf>
    <xf numFmtId="0" fontId="52" fillId="0" borderId="31" xfId="3" applyFont="1" applyBorder="1" applyAlignment="1">
      <alignment vertical="center"/>
    </xf>
    <xf numFmtId="0" fontId="52" fillId="0" borderId="7" xfId="3" applyFont="1" applyBorder="1" applyAlignment="1">
      <alignment vertical="center"/>
    </xf>
    <xf numFmtId="3" fontId="52" fillId="0" borderId="35" xfId="2" applyNumberFormat="1" applyFont="1" applyBorder="1"/>
    <xf numFmtId="3" fontId="52" fillId="0" borderId="36" xfId="2" applyNumberFormat="1" applyFont="1" applyBorder="1"/>
    <xf numFmtId="3" fontId="52" fillId="0" borderId="11" xfId="2" applyNumberFormat="1" applyFont="1" applyBorder="1"/>
    <xf numFmtId="3" fontId="52" fillId="6" borderId="101" xfId="2" applyNumberFormat="1" applyFont="1" applyFill="1" applyBorder="1"/>
    <xf numFmtId="0" fontId="46" fillId="0" borderId="56" xfId="3" applyFont="1" applyBorder="1" applyAlignment="1">
      <alignment horizontal="center" vertical="center"/>
    </xf>
    <xf numFmtId="0" fontId="49" fillId="0" borderId="22" xfId="3" applyFont="1" applyBorder="1" applyAlignment="1">
      <alignment vertical="center"/>
    </xf>
    <xf numFmtId="0" fontId="49" fillId="0" borderId="19" xfId="3" applyFont="1" applyBorder="1" applyAlignment="1">
      <alignment vertical="center"/>
    </xf>
    <xf numFmtId="3" fontId="52" fillId="0" borderId="19" xfId="2" applyNumberFormat="1" applyFont="1" applyBorder="1"/>
    <xf numFmtId="3" fontId="52" fillId="0" borderId="20" xfId="2" applyNumberFormat="1" applyFont="1" applyBorder="1"/>
    <xf numFmtId="3" fontId="52" fillId="0" borderId="22" xfId="2" applyNumberFormat="1" applyFont="1" applyBorder="1"/>
    <xf numFmtId="3" fontId="52" fillId="6" borderId="102" xfId="2" applyNumberFormat="1" applyFont="1" applyFill="1" applyBorder="1"/>
    <xf numFmtId="3" fontId="49" fillId="0" borderId="19" xfId="2" applyNumberFormat="1" applyFont="1" applyBorder="1"/>
    <xf numFmtId="3" fontId="49" fillId="0" borderId="20" xfId="2" applyNumberFormat="1" applyFont="1" applyBorder="1"/>
    <xf numFmtId="3" fontId="49" fillId="0" borderId="22" xfId="2" applyNumberFormat="1" applyFont="1" applyBorder="1"/>
    <xf numFmtId="3" fontId="49" fillId="6" borderId="102" xfId="2" applyNumberFormat="1" applyFont="1" applyFill="1" applyBorder="1"/>
    <xf numFmtId="0" fontId="49" fillId="0" borderId="40" xfId="3" applyFont="1" applyBorder="1" applyAlignment="1">
      <alignment vertical="center"/>
    </xf>
    <xf numFmtId="0" fontId="49" fillId="0" borderId="42" xfId="3" applyFont="1" applyBorder="1" applyAlignment="1">
      <alignment vertical="center"/>
    </xf>
    <xf numFmtId="3" fontId="49" fillId="0" borderId="65" xfId="2" applyNumberFormat="1" applyFont="1" applyBorder="1"/>
    <xf numFmtId="3" fontId="49" fillId="0" borderId="51" xfId="2" applyNumberFormat="1" applyFont="1" applyBorder="1"/>
    <xf numFmtId="3" fontId="49" fillId="0" borderId="52" xfId="2" applyNumberFormat="1" applyFont="1" applyBorder="1"/>
    <xf numFmtId="3" fontId="49" fillId="6" borderId="105" xfId="2" applyNumberFormat="1" applyFont="1" applyFill="1" applyBorder="1"/>
    <xf numFmtId="0" fontId="46" fillId="0" borderId="2" xfId="2" applyFont="1" applyBorder="1"/>
    <xf numFmtId="0" fontId="46" fillId="0" borderId="3" xfId="2" applyFont="1" applyBorder="1"/>
    <xf numFmtId="0" fontId="46" fillId="0" borderId="0" xfId="3" applyFont="1"/>
    <xf numFmtId="0" fontId="50" fillId="0" borderId="5" xfId="3" applyFont="1" applyBorder="1" applyAlignment="1">
      <alignment horizontal="center"/>
    </xf>
    <xf numFmtId="0" fontId="46" fillId="0" borderId="11" xfId="3" applyFont="1" applyBorder="1"/>
    <xf numFmtId="0" fontId="50" fillId="0" borderId="12" xfId="3" applyFont="1" applyBorder="1" applyAlignment="1">
      <alignment horizontal="center"/>
    </xf>
    <xf numFmtId="0" fontId="54" fillId="0" borderId="0" xfId="3" applyFont="1" applyAlignment="1">
      <alignment horizontal="center"/>
    </xf>
    <xf numFmtId="0" fontId="52" fillId="0" borderId="16" xfId="3" applyFont="1" applyBorder="1" applyAlignment="1">
      <alignment horizontal="center"/>
    </xf>
    <xf numFmtId="0" fontId="52" fillId="0" borderId="17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2" fillId="0" borderId="18" xfId="3" applyFont="1" applyBorder="1" applyAlignment="1">
      <alignment horizontal="center"/>
    </xf>
    <xf numFmtId="0" fontId="52" fillId="0" borderId="33" xfId="3" applyFont="1" applyBorder="1" applyAlignment="1">
      <alignment horizontal="center"/>
    </xf>
    <xf numFmtId="0" fontId="52" fillId="0" borderId="21" xfId="3" applyFont="1" applyBorder="1" applyAlignment="1">
      <alignment horizontal="center"/>
    </xf>
    <xf numFmtId="0" fontId="50" fillId="0" borderId="0" xfId="3" applyFont="1" applyAlignment="1">
      <alignment vertical="center"/>
    </xf>
    <xf numFmtId="0" fontId="53" fillId="2" borderId="16" xfId="3" applyFont="1" applyFill="1" applyBorder="1" applyAlignment="1">
      <alignment horizontal="center" vertical="center"/>
    </xf>
    <xf numFmtId="0" fontId="53" fillId="2" borderId="17" xfId="3" applyFont="1" applyFill="1" applyBorder="1" applyAlignment="1">
      <alignment vertical="center"/>
    </xf>
    <xf numFmtId="3" fontId="50" fillId="2" borderId="16" xfId="3" applyNumberFormat="1" applyFont="1" applyFill="1" applyBorder="1"/>
    <xf numFmtId="3" fontId="50" fillId="2" borderId="22" xfId="3" applyNumberFormat="1" applyFont="1" applyFill="1" applyBorder="1"/>
    <xf numFmtId="3" fontId="50" fillId="2" borderId="18" xfId="3" applyNumberFormat="1" applyFont="1" applyFill="1" applyBorder="1"/>
    <xf numFmtId="3" fontId="50" fillId="2" borderId="17" xfId="3" applyNumberFormat="1" applyFont="1" applyFill="1" applyBorder="1"/>
    <xf numFmtId="3" fontId="50" fillId="2" borderId="33" xfId="3" applyNumberFormat="1" applyFont="1" applyFill="1" applyBorder="1"/>
    <xf numFmtId="3" fontId="50" fillId="2" borderId="19" xfId="3" applyNumberFormat="1" applyFont="1" applyFill="1" applyBorder="1"/>
    <xf numFmtId="3" fontId="50" fillId="2" borderId="21" xfId="3" applyNumberFormat="1" applyFont="1" applyFill="1" applyBorder="1"/>
    <xf numFmtId="0" fontId="46" fillId="0" borderId="0" xfId="3" applyFont="1" applyAlignment="1">
      <alignment vertical="center"/>
    </xf>
    <xf numFmtId="0" fontId="46" fillId="0" borderId="5" xfId="3" applyFont="1" applyBorder="1" applyAlignment="1">
      <alignment horizontal="center" vertical="center"/>
    </xf>
    <xf numFmtId="0" fontId="46" fillId="0" borderId="0" xfId="3" applyFont="1" applyBorder="1" applyAlignment="1">
      <alignment vertical="center"/>
    </xf>
    <xf numFmtId="0" fontId="49" fillId="0" borderId="0" xfId="3" applyFont="1" applyBorder="1" applyAlignment="1">
      <alignment vertical="center"/>
    </xf>
    <xf numFmtId="3" fontId="50" fillId="0" borderId="23" xfId="3" applyNumberFormat="1" applyFont="1" applyFill="1" applyBorder="1"/>
    <xf numFmtId="3" fontId="49" fillId="0" borderId="24" xfId="3" applyNumberFormat="1" applyFont="1" applyBorder="1" applyAlignment="1">
      <alignment vertical="center"/>
    </xf>
    <xf numFmtId="3" fontId="49" fillId="0" borderId="25" xfId="3" applyNumberFormat="1" applyFont="1" applyBorder="1" applyAlignment="1">
      <alignment vertical="center"/>
    </xf>
    <xf numFmtId="3" fontId="49" fillId="0" borderId="63" xfId="3" applyNumberFormat="1" applyFont="1" applyBorder="1" applyAlignment="1">
      <alignment vertical="center"/>
    </xf>
    <xf numFmtId="3" fontId="49" fillId="0" borderId="64" xfId="3" applyNumberFormat="1" applyFont="1" applyBorder="1" applyAlignment="1">
      <alignment vertical="center"/>
    </xf>
    <xf numFmtId="3" fontId="49" fillId="0" borderId="26" xfId="3" applyNumberFormat="1" applyFont="1" applyBorder="1" applyAlignment="1">
      <alignment vertical="center"/>
    </xf>
    <xf numFmtId="3" fontId="49" fillId="0" borderId="15" xfId="3" applyNumberFormat="1" applyFont="1" applyBorder="1" applyAlignment="1">
      <alignment vertical="center"/>
    </xf>
    <xf numFmtId="0" fontId="54" fillId="0" borderId="28" xfId="3" applyFont="1" applyBorder="1" applyAlignment="1">
      <alignment horizontal="center" vertical="center"/>
    </xf>
    <xf numFmtId="0" fontId="54" fillId="0" borderId="29" xfId="3" applyFont="1" applyBorder="1" applyAlignment="1">
      <alignment vertical="center"/>
    </xf>
    <xf numFmtId="0" fontId="52" fillId="0" borderId="29" xfId="3" applyFont="1" applyBorder="1" applyAlignment="1">
      <alignment vertical="center"/>
    </xf>
    <xf numFmtId="3" fontId="52" fillId="0" borderId="24" xfId="3" applyNumberFormat="1" applyFont="1" applyFill="1" applyBorder="1" applyAlignment="1">
      <alignment vertical="center"/>
    </xf>
    <xf numFmtId="3" fontId="52" fillId="0" borderId="25" xfId="3" applyNumberFormat="1" applyFont="1" applyFill="1" applyBorder="1" applyAlignment="1">
      <alignment vertical="center"/>
    </xf>
    <xf numFmtId="3" fontId="52" fillId="0" borderId="58" xfId="3" applyNumberFormat="1" applyFont="1" applyBorder="1" applyAlignment="1">
      <alignment vertical="center"/>
    </xf>
    <xf numFmtId="3" fontId="52" fillId="0" borderId="24" xfId="3" applyNumberFormat="1" applyFont="1" applyBorder="1" applyAlignment="1">
      <alignment vertical="center"/>
    </xf>
    <xf numFmtId="3" fontId="52" fillId="0" borderId="25" xfId="3" applyNumberFormat="1" applyFont="1" applyBorder="1" applyAlignment="1">
      <alignment vertical="center"/>
    </xf>
    <xf numFmtId="3" fontId="52" fillId="0" borderId="26" xfId="3" applyNumberFormat="1" applyFont="1" applyBorder="1" applyAlignment="1">
      <alignment vertical="center"/>
    </xf>
    <xf numFmtId="3" fontId="52" fillId="0" borderId="30" xfId="3" applyNumberFormat="1" applyFont="1" applyBorder="1" applyAlignment="1">
      <alignment vertical="center"/>
    </xf>
    <xf numFmtId="0" fontId="54" fillId="0" borderId="0" xfId="3" applyFont="1" applyAlignment="1">
      <alignment vertical="center"/>
    </xf>
    <xf numFmtId="3" fontId="57" fillId="0" borderId="28" xfId="3" applyNumberFormat="1" applyFont="1" applyBorder="1" applyAlignment="1">
      <alignment vertical="center"/>
    </xf>
    <xf numFmtId="3" fontId="54" fillId="0" borderId="24" xfId="3" applyNumberFormat="1" applyFont="1" applyBorder="1" applyAlignment="1">
      <alignment vertical="center"/>
    </xf>
    <xf numFmtId="3" fontId="54" fillId="0" borderId="25" xfId="3" applyNumberFormat="1" applyFont="1" applyBorder="1" applyAlignment="1">
      <alignment vertical="center"/>
    </xf>
    <xf numFmtId="3" fontId="54" fillId="0" borderId="26" xfId="3" applyNumberFormat="1" applyFont="1" applyBorder="1" applyAlignment="1">
      <alignment vertical="center"/>
    </xf>
    <xf numFmtId="3" fontId="54" fillId="0" borderId="30" xfId="3" applyNumberFormat="1" applyFont="1" applyBorder="1" applyAlignment="1">
      <alignment vertical="center"/>
    </xf>
    <xf numFmtId="0" fontId="54" fillId="0" borderId="5" xfId="3" applyFont="1" applyBorder="1" applyAlignment="1">
      <alignment horizontal="center" vertical="center"/>
    </xf>
    <xf numFmtId="0" fontId="54" fillId="0" borderId="0" xfId="3" applyFont="1" applyBorder="1" applyAlignment="1">
      <alignment vertical="center"/>
    </xf>
    <xf numFmtId="0" fontId="52" fillId="0" borderId="0" xfId="3" applyFont="1" applyBorder="1" applyAlignment="1">
      <alignment vertical="center"/>
    </xf>
    <xf numFmtId="3" fontId="58" fillId="0" borderId="5" xfId="3" applyNumberFormat="1" applyFont="1" applyBorder="1" applyAlignment="1">
      <alignment vertical="center"/>
    </xf>
    <xf numFmtId="3" fontId="52" fillId="0" borderId="57" xfId="3" applyNumberFormat="1" applyFont="1" applyFill="1" applyBorder="1" applyAlignment="1">
      <alignment vertical="center"/>
    </xf>
    <xf numFmtId="3" fontId="52" fillId="0" borderId="59" xfId="3" applyNumberFormat="1" applyFont="1" applyFill="1" applyBorder="1" applyAlignment="1">
      <alignment vertical="center"/>
    </xf>
    <xf numFmtId="3" fontId="52" fillId="0" borderId="7" xfId="3" applyNumberFormat="1" applyFont="1" applyBorder="1" applyAlignment="1">
      <alignment vertical="center"/>
    </xf>
    <xf numFmtId="3" fontId="52" fillId="0" borderId="31" xfId="3" applyNumberFormat="1" applyFont="1" applyBorder="1" applyAlignment="1">
      <alignment vertical="center"/>
    </xf>
    <xf numFmtId="3" fontId="52" fillId="0" borderId="13" xfId="3" applyNumberFormat="1" applyFont="1" applyBorder="1" applyAlignment="1">
      <alignment vertical="center"/>
    </xf>
    <xf numFmtId="3" fontId="52" fillId="0" borderId="32" xfId="3" applyNumberFormat="1" applyFont="1" applyBorder="1" applyAlignment="1">
      <alignment vertical="center"/>
    </xf>
    <xf numFmtId="3" fontId="52" fillId="0" borderId="15" xfId="3" applyNumberFormat="1" applyFont="1" applyBorder="1" applyAlignment="1">
      <alignment vertical="center"/>
    </xf>
    <xf numFmtId="0" fontId="46" fillId="0" borderId="16" xfId="3" applyFont="1" applyBorder="1" applyAlignment="1">
      <alignment horizontal="center" vertical="center"/>
    </xf>
    <xf numFmtId="0" fontId="49" fillId="0" borderId="17" xfId="3" applyFont="1" applyBorder="1" applyAlignment="1">
      <alignment vertical="center"/>
    </xf>
    <xf numFmtId="0" fontId="46" fillId="0" borderId="17" xfId="3" applyFont="1" applyBorder="1" applyAlignment="1">
      <alignment vertical="center"/>
    </xf>
    <xf numFmtId="3" fontId="50" fillId="0" borderId="16" xfId="3" applyNumberFormat="1" applyFont="1" applyBorder="1" applyAlignment="1">
      <alignment vertical="center"/>
    </xf>
    <xf numFmtId="3" fontId="52" fillId="0" borderId="47" xfId="3" applyNumberFormat="1" applyFont="1" applyFill="1" applyBorder="1" applyAlignment="1">
      <alignment vertical="center"/>
    </xf>
    <xf numFmtId="3" fontId="52" fillId="0" borderId="6" xfId="3" applyNumberFormat="1" applyFont="1" applyFill="1" applyBorder="1" applyAlignment="1">
      <alignment vertical="center"/>
    </xf>
    <xf numFmtId="3" fontId="49" fillId="0" borderId="19" xfId="3" applyNumberFormat="1" applyFont="1" applyBorder="1" applyAlignment="1">
      <alignment vertical="center"/>
    </xf>
    <xf numFmtId="3" fontId="49" fillId="0" borderId="22" xfId="3" applyNumberFormat="1" applyFont="1" applyBorder="1" applyAlignment="1">
      <alignment vertical="center"/>
    </xf>
    <xf numFmtId="3" fontId="49" fillId="0" borderId="18" xfId="3" applyNumberFormat="1" applyFont="1" applyBorder="1" applyAlignment="1">
      <alignment vertical="center"/>
    </xf>
    <xf numFmtId="3" fontId="49" fillId="0" borderId="33" xfId="3" applyNumberFormat="1" applyFont="1" applyBorder="1" applyAlignment="1">
      <alignment vertical="center"/>
    </xf>
    <xf numFmtId="3" fontId="49" fillId="0" borderId="21" xfId="3" applyNumberFormat="1" applyFont="1" applyBorder="1" applyAlignment="1">
      <alignment vertical="center"/>
    </xf>
    <xf numFmtId="3" fontId="52" fillId="0" borderId="22" xfId="3" applyNumberFormat="1" applyFont="1" applyFill="1" applyBorder="1" applyAlignment="1">
      <alignment vertical="center"/>
    </xf>
    <xf numFmtId="3" fontId="52" fillId="0" borderId="18" xfId="3" applyNumberFormat="1" applyFont="1" applyFill="1" applyBorder="1" applyAlignment="1">
      <alignment vertical="center"/>
    </xf>
    <xf numFmtId="3" fontId="49" fillId="0" borderId="35" xfId="3" applyNumberFormat="1" applyFont="1" applyBorder="1" applyAlignment="1">
      <alignment vertical="center"/>
    </xf>
    <xf numFmtId="3" fontId="49" fillId="0" borderId="11" xfId="3" applyNumberFormat="1" applyFont="1" applyBorder="1" applyAlignment="1">
      <alignment vertical="center"/>
    </xf>
    <xf numFmtId="3" fontId="49" fillId="0" borderId="34" xfId="3" applyNumberFormat="1" applyFont="1" applyBorder="1" applyAlignment="1">
      <alignment vertical="center"/>
    </xf>
    <xf numFmtId="3" fontId="49" fillId="0" borderId="37" xfId="3" applyNumberFormat="1" applyFont="1" applyBorder="1" applyAlignment="1">
      <alignment vertical="center"/>
    </xf>
    <xf numFmtId="3" fontId="50" fillId="0" borderId="12" xfId="3" applyNumberFormat="1" applyFont="1" applyBorder="1" applyAlignment="1">
      <alignment vertical="center"/>
    </xf>
    <xf numFmtId="0" fontId="46" fillId="0" borderId="38" xfId="3" applyFont="1" applyBorder="1" applyAlignment="1">
      <alignment horizontal="center" vertical="center"/>
    </xf>
    <xf numFmtId="0" fontId="46" fillId="0" borderId="39" xfId="3" applyFont="1" applyBorder="1" applyAlignment="1">
      <alignment vertical="center"/>
    </xf>
    <xf numFmtId="3" fontId="50" fillId="0" borderId="38" xfId="3" applyNumberFormat="1" applyFont="1" applyBorder="1" applyAlignment="1">
      <alignment vertical="center"/>
    </xf>
    <xf numFmtId="3" fontId="52" fillId="0" borderId="40" xfId="3" applyNumberFormat="1" applyFont="1" applyFill="1" applyBorder="1" applyAlignment="1">
      <alignment vertical="center"/>
    </xf>
    <xf numFmtId="3" fontId="52" fillId="0" borderId="41" xfId="3" applyNumberFormat="1" applyFont="1" applyFill="1" applyBorder="1" applyAlignment="1">
      <alignment vertical="center"/>
    </xf>
    <xf numFmtId="3" fontId="46" fillId="0" borderId="42" xfId="3" applyNumberFormat="1" applyFont="1" applyBorder="1" applyAlignment="1">
      <alignment vertical="center"/>
    </xf>
    <xf numFmtId="3" fontId="46" fillId="0" borderId="40" xfId="3" applyNumberFormat="1" applyFont="1" applyBorder="1" applyAlignment="1">
      <alignment vertical="center"/>
    </xf>
    <xf numFmtId="3" fontId="46" fillId="0" borderId="41" xfId="3" applyNumberFormat="1" applyFont="1" applyBorder="1" applyAlignment="1">
      <alignment vertical="center"/>
    </xf>
    <xf numFmtId="3" fontId="46" fillId="0" borderId="44" xfId="3" applyNumberFormat="1" applyFont="1" applyBorder="1" applyAlignment="1">
      <alignment vertical="center"/>
    </xf>
    <xf numFmtId="0" fontId="55" fillId="0" borderId="0" xfId="3" applyFont="1"/>
    <xf numFmtId="0" fontId="47" fillId="0" borderId="0" xfId="3" applyFont="1" applyAlignment="1">
      <alignment vertical="center"/>
    </xf>
    <xf numFmtId="0" fontId="59" fillId="0" borderId="0" xfId="3" applyFont="1"/>
    <xf numFmtId="0" fontId="52" fillId="0" borderId="0" xfId="3" applyFont="1"/>
    <xf numFmtId="0" fontId="52" fillId="0" borderId="0" xfId="3" applyFont="1" applyFill="1"/>
    <xf numFmtId="0" fontId="47" fillId="0" borderId="0" xfId="3" applyFont="1" applyBorder="1"/>
    <xf numFmtId="0" fontId="47" fillId="0" borderId="6" xfId="3" applyFont="1" applyBorder="1" applyAlignment="1">
      <alignment horizontal="center"/>
    </xf>
    <xf numFmtId="0" fontId="47" fillId="0" borderId="68" xfId="3" applyFont="1" applyBorder="1" applyAlignment="1">
      <alignment horizontal="center"/>
    </xf>
    <xf numFmtId="0" fontId="47" fillId="0" borderId="7" xfId="3" applyFont="1" applyBorder="1"/>
    <xf numFmtId="0" fontId="47" fillId="0" borderId="9" xfId="3" applyFont="1" applyBorder="1" applyAlignment="1">
      <alignment horizontal="center"/>
    </xf>
    <xf numFmtId="0" fontId="47" fillId="0" borderId="0" xfId="3" applyFont="1" applyBorder="1" applyAlignment="1">
      <alignment horizontal="center"/>
    </xf>
    <xf numFmtId="0" fontId="47" fillId="0" borderId="13" xfId="3" applyFont="1" applyBorder="1" applyAlignment="1">
      <alignment horizontal="center"/>
    </xf>
    <xf numFmtId="0" fontId="47" fillId="0" borderId="32" xfId="3" applyFont="1" applyBorder="1" applyAlignment="1">
      <alignment horizontal="center"/>
    </xf>
    <xf numFmtId="0" fontId="47" fillId="0" borderId="7" xfId="3" applyFont="1" applyBorder="1" applyAlignment="1">
      <alignment horizontal="center"/>
    </xf>
    <xf numFmtId="0" fontId="47" fillId="0" borderId="15" xfId="3" applyFont="1" applyBorder="1" applyAlignment="1">
      <alignment horizontal="center"/>
    </xf>
    <xf numFmtId="0" fontId="11" fillId="0" borderId="0" xfId="5" applyFont="1" applyFill="1"/>
    <xf numFmtId="0" fontId="12" fillId="0" borderId="0" xfId="5" applyFont="1" applyFill="1" applyAlignment="1">
      <alignment horizontal="center"/>
    </xf>
    <xf numFmtId="0" fontId="2" fillId="0" borderId="0" xfId="5" applyFill="1"/>
    <xf numFmtId="0" fontId="12" fillId="5" borderId="0" xfId="5" applyFont="1" applyFill="1" applyAlignment="1">
      <alignment horizontal="center"/>
    </xf>
    <xf numFmtId="0" fontId="11" fillId="0" borderId="106" xfId="5" applyFont="1" applyBorder="1" applyAlignment="1">
      <alignment horizontal="center"/>
    </xf>
    <xf numFmtId="0" fontId="2" fillId="0" borderId="107" xfId="5" applyBorder="1"/>
    <xf numFmtId="0" fontId="2" fillId="0" borderId="108" xfId="5" applyBorder="1"/>
    <xf numFmtId="0" fontId="11" fillId="0" borderId="109" xfId="5" applyFont="1" applyBorder="1"/>
    <xf numFmtId="3" fontId="7" fillId="0" borderId="14" xfId="5" applyNumberFormat="1" applyFont="1" applyBorder="1"/>
    <xf numFmtId="3" fontId="7" fillId="3" borderId="14" xfId="5" applyNumberFormat="1" applyFont="1" applyFill="1" applyBorder="1"/>
    <xf numFmtId="3" fontId="12" fillId="5" borderId="14" xfId="5" applyNumberFormat="1" applyFont="1" applyFill="1" applyBorder="1"/>
    <xf numFmtId="3" fontId="7" fillId="0" borderId="27" xfId="5" applyNumberFormat="1" applyFont="1" applyBorder="1"/>
    <xf numFmtId="3" fontId="7" fillId="3" borderId="27" xfId="5" applyNumberFormat="1" applyFont="1" applyFill="1" applyBorder="1"/>
    <xf numFmtId="3" fontId="12" fillId="5" borderId="27" xfId="5" applyNumberFormat="1" applyFont="1" applyFill="1" applyBorder="1"/>
    <xf numFmtId="3" fontId="62" fillId="0" borderId="14" xfId="5" applyNumberFormat="1" applyFont="1" applyBorder="1"/>
    <xf numFmtId="3" fontId="63" fillId="5" borderId="76" xfId="5" applyNumberFormat="1" applyFont="1" applyFill="1" applyBorder="1"/>
    <xf numFmtId="3" fontId="7" fillId="0" borderId="76" xfId="5" applyNumberFormat="1" applyFont="1" applyBorder="1"/>
    <xf numFmtId="3" fontId="24" fillId="5" borderId="76" xfId="5" applyNumberFormat="1" applyFont="1" applyFill="1" applyBorder="1"/>
    <xf numFmtId="3" fontId="7" fillId="0" borderId="76" xfId="5" applyNumberFormat="1" applyFont="1" applyFill="1" applyBorder="1"/>
    <xf numFmtId="0" fontId="2" fillId="0" borderId="110" xfId="5" applyBorder="1" applyAlignment="1">
      <alignment horizontal="right"/>
    </xf>
    <xf numFmtId="0" fontId="2" fillId="0" borderId="111" xfId="5" applyBorder="1"/>
    <xf numFmtId="3" fontId="7" fillId="0" borderId="106" xfId="5" applyNumberFormat="1" applyFont="1" applyBorder="1"/>
    <xf numFmtId="3" fontId="7" fillId="3" borderId="110" xfId="5" applyNumberFormat="1" applyFont="1" applyFill="1" applyBorder="1"/>
    <xf numFmtId="3" fontId="12" fillId="5" borderId="106" xfId="5" applyNumberFormat="1" applyFont="1" applyFill="1" applyBorder="1"/>
    <xf numFmtId="3" fontId="7" fillId="0" borderId="106" xfId="5" applyNumberFormat="1" applyFont="1" applyFill="1" applyBorder="1"/>
    <xf numFmtId="0" fontId="22" fillId="0" borderId="114" xfId="8" applyFont="1" applyBorder="1" applyAlignment="1">
      <alignment horizontal="center"/>
    </xf>
    <xf numFmtId="0" fontId="22" fillId="0" borderId="115" xfId="8" applyFont="1" applyBorder="1" applyAlignment="1"/>
    <xf numFmtId="0" fontId="22" fillId="0" borderId="116" xfId="7" applyFont="1" applyFill="1" applyBorder="1" applyAlignment="1">
      <alignment horizontal="center"/>
    </xf>
    <xf numFmtId="0" fontId="22" fillId="0" borderId="117" xfId="7" applyFont="1" applyFill="1" applyBorder="1" applyAlignment="1">
      <alignment horizontal="center"/>
    </xf>
    <xf numFmtId="0" fontId="22" fillId="4" borderId="109" xfId="7" applyFont="1" applyFill="1" applyBorder="1" applyAlignment="1">
      <alignment horizontal="center"/>
    </xf>
    <xf numFmtId="0" fontId="15" fillId="0" borderId="118" xfId="8" applyFont="1" applyBorder="1" applyAlignment="1">
      <alignment horizontal="center"/>
    </xf>
    <xf numFmtId="0" fontId="15" fillId="0" borderId="119" xfId="8" applyFont="1" applyBorder="1" applyAlignment="1"/>
    <xf numFmtId="0" fontId="15" fillId="0" borderId="120" xfId="7" applyFont="1" applyFill="1" applyBorder="1" applyAlignment="1">
      <alignment horizontal="center"/>
    </xf>
    <xf numFmtId="0" fontId="15" fillId="0" borderId="121" xfId="7" applyFont="1" applyFill="1" applyBorder="1" applyAlignment="1">
      <alignment horizontal="center"/>
    </xf>
    <xf numFmtId="0" fontId="15" fillId="4" borderId="106" xfId="7" applyFont="1" applyFill="1" applyBorder="1" applyAlignment="1">
      <alignment horizontal="center"/>
    </xf>
    <xf numFmtId="0" fontId="11" fillId="0" borderId="114" xfId="8" applyFont="1" applyBorder="1" applyAlignment="1">
      <alignment horizontal="left"/>
    </xf>
    <xf numFmtId="0" fontId="11" fillId="0" borderId="115" xfId="8" applyFont="1" applyBorder="1" applyAlignment="1"/>
    <xf numFmtId="3" fontId="11" fillId="0" borderId="114" xfId="7" applyNumberFormat="1" applyFont="1" applyBorder="1" applyAlignment="1">
      <alignment horizontal="right"/>
    </xf>
    <xf numFmtId="3" fontId="11" fillId="0" borderId="117" xfId="7" applyNumberFormat="1" applyFont="1" applyFill="1" applyBorder="1"/>
    <xf numFmtId="3" fontId="11" fillId="4" borderId="109" xfId="7" applyNumberFormat="1" applyFont="1" applyFill="1" applyBorder="1" applyAlignment="1">
      <alignment horizontal="right"/>
    </xf>
    <xf numFmtId="0" fontId="11" fillId="0" borderId="122" xfId="8" applyFont="1" applyBorder="1" applyAlignment="1">
      <alignment horizontal="left"/>
    </xf>
    <xf numFmtId="0" fontId="11" fillId="0" borderId="123" xfId="8" applyFont="1" applyBorder="1" applyAlignment="1"/>
    <xf numFmtId="3" fontId="11" fillId="0" borderId="122" xfId="7" applyNumberFormat="1" applyFont="1" applyBorder="1" applyAlignment="1">
      <alignment horizontal="right"/>
    </xf>
    <xf numFmtId="3" fontId="11" fillId="0" borderId="124" xfId="7" applyNumberFormat="1" applyFont="1" applyBorder="1" applyAlignment="1">
      <alignment horizontal="right"/>
    </xf>
    <xf numFmtId="3" fontId="11" fillId="0" borderId="123" xfId="7" applyNumberFormat="1" applyFont="1" applyBorder="1" applyAlignment="1">
      <alignment horizontal="right"/>
    </xf>
    <xf numFmtId="3" fontId="20" fillId="4" borderId="124" xfId="7" applyNumberFormat="1" applyFont="1" applyFill="1" applyBorder="1" applyAlignment="1">
      <alignment horizontal="right"/>
    </xf>
    <xf numFmtId="164" fontId="65" fillId="0" borderId="0" xfId="145" applyNumberFormat="1" applyFont="1"/>
    <xf numFmtId="164" fontId="64" fillId="0" borderId="0" xfId="145" applyNumberFormat="1" applyFont="1"/>
    <xf numFmtId="164" fontId="45" fillId="0" borderId="0" xfId="145" applyNumberFormat="1" applyFont="1" applyAlignment="1"/>
    <xf numFmtId="164" fontId="67" fillId="0" borderId="0" xfId="145" applyNumberFormat="1" applyFont="1"/>
    <xf numFmtId="164" fontId="45" fillId="0" borderId="0" xfId="145" applyNumberFormat="1" applyFont="1" applyBorder="1" applyAlignment="1"/>
    <xf numFmtId="164" fontId="5" fillId="0" borderId="0" xfId="145" applyNumberFormat="1" applyFill="1"/>
    <xf numFmtId="164" fontId="5" fillId="0" borderId="0" xfId="145" applyNumberFormat="1"/>
    <xf numFmtId="164" fontId="69" fillId="0" borderId="0" xfId="145" applyNumberFormat="1" applyFont="1"/>
    <xf numFmtId="164" fontId="8" fillId="0" borderId="0" xfId="145" applyNumberFormat="1" applyFont="1" applyFill="1"/>
    <xf numFmtId="164" fontId="5" fillId="0" borderId="126" xfId="145" applyNumberFormat="1" applyFill="1" applyBorder="1" applyAlignment="1">
      <alignment wrapText="1"/>
    </xf>
    <xf numFmtId="164" fontId="8" fillId="0" borderId="0" xfId="145" applyNumberFormat="1" applyFont="1" applyFill="1" applyBorder="1"/>
    <xf numFmtId="49" fontId="8" fillId="0" borderId="0" xfId="145" applyNumberFormat="1" applyFont="1" applyFill="1" applyBorder="1"/>
    <xf numFmtId="164" fontId="8" fillId="0" borderId="0" xfId="145" applyNumberFormat="1" applyFont="1" applyFill="1" applyBorder="1" applyAlignment="1">
      <alignment wrapText="1"/>
    </xf>
    <xf numFmtId="3" fontId="8" fillId="0" borderId="0" xfId="145" applyNumberFormat="1" applyFont="1" applyFill="1" applyBorder="1"/>
    <xf numFmtId="164" fontId="5" fillId="0" borderId="0" xfId="145" applyNumberFormat="1" applyFill="1" applyAlignment="1">
      <alignment wrapText="1"/>
    </xf>
    <xf numFmtId="3" fontId="5" fillId="0" borderId="0" xfId="145" applyNumberFormat="1" applyFill="1"/>
    <xf numFmtId="3" fontId="5" fillId="0" borderId="0" xfId="145" applyNumberFormat="1"/>
    <xf numFmtId="164" fontId="69" fillId="2" borderId="46" xfId="145" applyNumberFormat="1" applyFont="1" applyFill="1" applyBorder="1"/>
    <xf numFmtId="3" fontId="69" fillId="2" borderId="2" xfId="145" applyNumberFormat="1" applyFont="1" applyFill="1" applyBorder="1" applyAlignment="1">
      <alignment horizontal="center"/>
    </xf>
    <xf numFmtId="3" fontId="69" fillId="2" borderId="45" xfId="145" applyNumberFormat="1" applyFont="1" applyFill="1" applyBorder="1" applyAlignment="1">
      <alignment horizontal="center"/>
    </xf>
    <xf numFmtId="3" fontId="69" fillId="2" borderId="46" xfId="145" applyNumberFormat="1" applyFont="1" applyFill="1" applyBorder="1" applyAlignment="1">
      <alignment horizontal="center"/>
    </xf>
    <xf numFmtId="164" fontId="6" fillId="0" borderId="0" xfId="145" applyNumberFormat="1" applyFont="1"/>
    <xf numFmtId="164" fontId="69" fillId="2" borderId="124" xfId="145" applyNumberFormat="1" applyFont="1" applyFill="1" applyBorder="1"/>
    <xf numFmtId="3" fontId="69" fillId="2" borderId="132" xfId="145" applyNumberFormat="1" applyFont="1" applyFill="1" applyBorder="1" applyAlignment="1">
      <alignment horizontal="center" wrapText="1"/>
    </xf>
    <xf numFmtId="3" fontId="69" fillId="2" borderId="124" xfId="145" applyNumberFormat="1" applyFont="1" applyFill="1" applyBorder="1" applyAlignment="1">
      <alignment horizontal="center" wrapText="1"/>
    </xf>
    <xf numFmtId="3" fontId="5" fillId="0" borderId="127" xfId="145" applyNumberFormat="1" applyBorder="1"/>
    <xf numFmtId="3" fontId="5" fillId="7" borderId="126" xfId="145" applyNumberFormat="1" applyFill="1" applyBorder="1"/>
    <xf numFmtId="3" fontId="5" fillId="0" borderId="11" xfId="145" applyNumberFormat="1" applyBorder="1"/>
    <xf numFmtId="3" fontId="5" fillId="0" borderId="36" xfId="145" applyNumberFormat="1" applyBorder="1"/>
    <xf numFmtId="3" fontId="5" fillId="0" borderId="37" xfId="145" applyNumberFormat="1" applyBorder="1"/>
    <xf numFmtId="3" fontId="8" fillId="34" borderId="110" xfId="145" applyNumberFormat="1" applyFont="1" applyFill="1" applyBorder="1"/>
    <xf numFmtId="164" fontId="5" fillId="0" borderId="36" xfId="145" applyNumberFormat="1" applyFill="1" applyBorder="1" applyAlignment="1">
      <alignment wrapText="1"/>
    </xf>
    <xf numFmtId="3" fontId="5" fillId="0" borderId="31" xfId="145" applyNumberFormat="1" applyBorder="1"/>
    <xf numFmtId="3" fontId="5" fillId="0" borderId="14" xfId="145" applyNumberFormat="1" applyBorder="1"/>
    <xf numFmtId="3" fontId="5" fillId="7" borderId="110" xfId="145" applyNumberFormat="1" applyFill="1" applyBorder="1"/>
    <xf numFmtId="3" fontId="5" fillId="0" borderId="110" xfId="145" applyNumberFormat="1" applyBorder="1"/>
    <xf numFmtId="164" fontId="64" fillId="6" borderId="54" xfId="145" applyNumberFormat="1" applyFont="1" applyFill="1" applyBorder="1"/>
    <xf numFmtId="3" fontId="64" fillId="6" borderId="131" xfId="145" applyNumberFormat="1" applyFont="1" applyFill="1" applyBorder="1"/>
    <xf numFmtId="3" fontId="64" fillId="6" borderId="129" xfId="145" applyNumberFormat="1" applyFont="1" applyFill="1" applyBorder="1"/>
    <xf numFmtId="3" fontId="64" fillId="6" borderId="54" xfId="145" applyNumberFormat="1" applyFont="1" applyFill="1" applyBorder="1"/>
    <xf numFmtId="3" fontId="64" fillId="6" borderId="55" xfId="145" applyNumberFormat="1" applyFont="1" applyFill="1" applyBorder="1"/>
    <xf numFmtId="0" fontId="49" fillId="0" borderId="46" xfId="2" applyFont="1" applyFill="1" applyBorder="1"/>
    <xf numFmtId="0" fontId="49" fillId="6" borderId="66" xfId="2" applyFont="1" applyFill="1" applyBorder="1"/>
    <xf numFmtId="0" fontId="49" fillId="0" borderId="14" xfId="2" applyFont="1" applyFill="1" applyBorder="1"/>
    <xf numFmtId="0" fontId="49" fillId="6" borderId="15" xfId="2" applyFont="1" applyFill="1" applyBorder="1"/>
    <xf numFmtId="0" fontId="50" fillId="0" borderId="7" xfId="2" applyFont="1" applyBorder="1" applyAlignment="1">
      <alignment horizontal="center"/>
    </xf>
    <xf numFmtId="0" fontId="50" fillId="0" borderId="14" xfId="2" applyFont="1" applyFill="1" applyBorder="1" applyAlignment="1">
      <alignment horizontal="center"/>
    </xf>
    <xf numFmtId="0" fontId="50" fillId="6" borderId="15" xfId="2" applyFont="1" applyFill="1" applyBorder="1" applyAlignment="1">
      <alignment horizontal="center"/>
    </xf>
    <xf numFmtId="0" fontId="50" fillId="0" borderId="36" xfId="2" applyFont="1" applyFill="1" applyBorder="1" applyAlignment="1">
      <alignment horizontal="center"/>
    </xf>
    <xf numFmtId="0" fontId="50" fillId="6" borderId="37" xfId="2" applyFont="1" applyFill="1" applyBorder="1" applyAlignment="1">
      <alignment horizontal="center"/>
    </xf>
    <xf numFmtId="0" fontId="49" fillId="0" borderId="36" xfId="2" applyFont="1" applyFill="1" applyBorder="1"/>
    <xf numFmtId="0" fontId="49" fillId="6" borderId="37" xfId="2" applyFont="1" applyFill="1" applyBorder="1"/>
    <xf numFmtId="3" fontId="50" fillId="6" borderId="21" xfId="2" applyNumberFormat="1" applyFont="1" applyFill="1" applyBorder="1"/>
    <xf numFmtId="3" fontId="50" fillId="6" borderId="9" xfId="2" applyNumberFormat="1" applyFont="1" applyFill="1" applyBorder="1"/>
    <xf numFmtId="3" fontId="52" fillId="6" borderId="30" xfId="2" applyNumberFormat="1" applyFont="1" applyFill="1" applyBorder="1"/>
    <xf numFmtId="3" fontId="52" fillId="0" borderId="75" xfId="2" applyNumberFormat="1" applyFont="1" applyBorder="1"/>
    <xf numFmtId="3" fontId="52" fillId="0" borderId="76" xfId="2" applyNumberFormat="1" applyFont="1" applyBorder="1"/>
    <xf numFmtId="3" fontId="52" fillId="6" borderId="15" xfId="2" applyNumberFormat="1" applyFont="1" applyFill="1" applyBorder="1"/>
    <xf numFmtId="3" fontId="52" fillId="6" borderId="21" xfId="2" applyNumberFormat="1" applyFont="1" applyFill="1" applyBorder="1"/>
    <xf numFmtId="3" fontId="49" fillId="6" borderId="21" xfId="2" applyNumberFormat="1" applyFont="1" applyFill="1" applyBorder="1"/>
    <xf numFmtId="0" fontId="46" fillId="0" borderId="69" xfId="3" applyFont="1" applyBorder="1" applyAlignment="1">
      <alignment horizontal="center" vertical="center"/>
    </xf>
    <xf numFmtId="0" fontId="49" fillId="0" borderId="52" xfId="3" applyFont="1" applyBorder="1" applyAlignment="1">
      <alignment vertical="center"/>
    </xf>
    <xf numFmtId="0" fontId="49" fillId="0" borderId="65" xfId="3" applyFont="1" applyBorder="1" applyAlignment="1">
      <alignment vertical="center"/>
    </xf>
    <xf numFmtId="3" fontId="52" fillId="0" borderId="65" xfId="2" applyNumberFormat="1" applyFont="1" applyBorder="1"/>
    <xf numFmtId="3" fontId="52" fillId="0" borderId="51" xfId="2" applyNumberFormat="1" applyFont="1" applyBorder="1"/>
    <xf numFmtId="3" fontId="49" fillId="6" borderId="60" xfId="2" applyNumberFormat="1" applyFont="1" applyFill="1" applyBorder="1"/>
    <xf numFmtId="0" fontId="49" fillId="0" borderId="0" xfId="3" applyFont="1" applyBorder="1"/>
    <xf numFmtId="0" fontId="49" fillId="0" borderId="6" xfId="3" applyFont="1" applyBorder="1" applyAlignment="1">
      <alignment horizontal="center"/>
    </xf>
    <xf numFmtId="0" fontId="49" fillId="0" borderId="7" xfId="3" applyFont="1" applyBorder="1"/>
    <xf numFmtId="0" fontId="49" fillId="0" borderId="8" xfId="3" applyFont="1" applyBorder="1" applyAlignment="1">
      <alignment horizontal="center"/>
    </xf>
    <xf numFmtId="0" fontId="49" fillId="0" borderId="9" xfId="3" applyFont="1" applyBorder="1" applyAlignment="1">
      <alignment horizontal="center"/>
    </xf>
    <xf numFmtId="0" fontId="49" fillId="0" borderId="0" xfId="3" applyFont="1" applyBorder="1" applyAlignment="1">
      <alignment horizontal="center"/>
    </xf>
    <xf numFmtId="0" fontId="49" fillId="0" borderId="13" xfId="3" applyFont="1" applyBorder="1" applyAlignment="1">
      <alignment horizontal="center"/>
    </xf>
    <xf numFmtId="0" fontId="49" fillId="0" borderId="7" xfId="3" applyFont="1" applyBorder="1" applyAlignment="1">
      <alignment horizontal="center"/>
    </xf>
    <xf numFmtId="0" fontId="49" fillId="0" borderId="14" xfId="3" applyFont="1" applyBorder="1" applyAlignment="1">
      <alignment horizontal="center"/>
    </xf>
    <xf numFmtId="0" fontId="49" fillId="0" borderId="15" xfId="3" applyFont="1" applyBorder="1" applyAlignment="1">
      <alignment horizontal="center"/>
    </xf>
    <xf numFmtId="0" fontId="52" fillId="0" borderId="20" xfId="3" applyFont="1" applyBorder="1" applyAlignment="1">
      <alignment horizontal="center"/>
    </xf>
    <xf numFmtId="3" fontId="50" fillId="2" borderId="20" xfId="3" applyNumberFormat="1" applyFont="1" applyFill="1" applyBorder="1"/>
    <xf numFmtId="3" fontId="50" fillId="0" borderId="53" xfId="2" applyNumberFormat="1" applyFont="1" applyBorder="1"/>
    <xf numFmtId="3" fontId="50" fillId="0" borderId="9" xfId="2" applyNumberFormat="1" applyFont="1" applyBorder="1"/>
    <xf numFmtId="3" fontId="52" fillId="0" borderId="28" xfId="2" applyNumberFormat="1" applyFont="1" applyBorder="1"/>
    <xf numFmtId="3" fontId="57" fillId="0" borderId="27" xfId="2" applyNumberFormat="1" applyFont="1" applyBorder="1"/>
    <xf numFmtId="3" fontId="52" fillId="0" borderId="30" xfId="2" applyNumberFormat="1" applyFont="1" applyBorder="1"/>
    <xf numFmtId="3" fontId="52" fillId="0" borderId="77" xfId="2" applyNumberFormat="1" applyFont="1" applyBorder="1"/>
    <xf numFmtId="3" fontId="57" fillId="0" borderId="76" xfId="2" applyNumberFormat="1" applyFont="1" applyBorder="1"/>
    <xf numFmtId="3" fontId="52" fillId="0" borderId="78" xfId="2" applyNumberFormat="1" applyFont="1" applyBorder="1"/>
    <xf numFmtId="3" fontId="52" fillId="0" borderId="16" xfId="2" applyNumberFormat="1" applyFont="1" applyBorder="1"/>
    <xf numFmtId="3" fontId="57" fillId="0" borderId="20" xfId="2" applyNumberFormat="1" applyFont="1" applyBorder="1"/>
    <xf numFmtId="3" fontId="52" fillId="0" borderId="21" xfId="2" applyNumberFormat="1" applyFont="1" applyBorder="1"/>
    <xf numFmtId="0" fontId="49" fillId="0" borderId="70" xfId="3" applyFont="1" applyBorder="1" applyAlignment="1">
      <alignment vertical="center"/>
    </xf>
    <xf numFmtId="3" fontId="52" fillId="0" borderId="50" xfId="2" applyNumberFormat="1" applyFont="1" applyBorder="1"/>
    <xf numFmtId="3" fontId="57" fillId="0" borderId="51" xfId="2" applyNumberFormat="1" applyFont="1" applyBorder="1"/>
    <xf numFmtId="3" fontId="52" fillId="0" borderId="60" xfId="2" applyNumberFormat="1" applyFont="1" applyBorder="1"/>
    <xf numFmtId="3" fontId="49" fillId="0" borderId="27" xfId="3" applyNumberFormat="1" applyFont="1" applyBorder="1" applyAlignment="1">
      <alignment vertical="center"/>
    </xf>
    <xf numFmtId="3" fontId="52" fillId="0" borderId="29" xfId="3" applyNumberFormat="1" applyFont="1" applyFill="1" applyBorder="1" applyAlignment="1">
      <alignment vertical="center"/>
    </xf>
    <xf numFmtId="3" fontId="52" fillId="0" borderId="27" xfId="3" applyNumberFormat="1" applyFont="1" applyBorder="1" applyAlignment="1">
      <alignment vertical="center"/>
    </xf>
    <xf numFmtId="3" fontId="54" fillId="0" borderId="27" xfId="3" applyNumberFormat="1" applyFont="1" applyBorder="1" applyAlignment="1">
      <alignment vertical="center"/>
    </xf>
    <xf numFmtId="3" fontId="52" fillId="0" borderId="62" xfId="3" applyNumberFormat="1" applyFont="1" applyFill="1" applyBorder="1" applyAlignment="1">
      <alignment vertical="center"/>
    </xf>
    <xf numFmtId="3" fontId="52" fillId="0" borderId="61" xfId="3" applyNumberFormat="1" applyFont="1" applyFill="1" applyBorder="1" applyAlignment="1">
      <alignment vertical="center"/>
    </xf>
    <xf numFmtId="3" fontId="52" fillId="0" borderId="14" xfId="3" applyNumberFormat="1" applyFont="1" applyBorder="1" applyAlignment="1">
      <alignment vertical="center"/>
    </xf>
    <xf numFmtId="3" fontId="49" fillId="0" borderId="20" xfId="3" applyNumberFormat="1" applyFont="1" applyBorder="1" applyAlignment="1">
      <alignment vertical="center"/>
    </xf>
    <xf numFmtId="3" fontId="52" fillId="0" borderId="21" xfId="3" applyNumberFormat="1" applyFont="1" applyFill="1" applyBorder="1" applyAlignment="1">
      <alignment vertical="center"/>
    </xf>
    <xf numFmtId="3" fontId="50" fillId="0" borderId="50" xfId="3" applyNumberFormat="1" applyFont="1" applyBorder="1" applyAlignment="1">
      <alignment vertical="center"/>
    </xf>
    <xf numFmtId="3" fontId="52" fillId="0" borderId="52" xfId="3" applyNumberFormat="1" applyFont="1" applyFill="1" applyBorder="1" applyAlignment="1">
      <alignment vertical="center"/>
    </xf>
    <xf numFmtId="3" fontId="46" fillId="0" borderId="51" xfId="3" applyNumberFormat="1" applyFont="1" applyBorder="1" applyAlignment="1">
      <alignment vertical="center"/>
    </xf>
    <xf numFmtId="3" fontId="52" fillId="0" borderId="60" xfId="3" applyNumberFormat="1" applyFont="1" applyFill="1" applyBorder="1" applyAlignment="1">
      <alignment vertical="center"/>
    </xf>
    <xf numFmtId="0" fontId="73" fillId="0" borderId="0" xfId="4" applyFont="1"/>
    <xf numFmtId="0" fontId="74" fillId="0" borderId="0" xfId="4" applyFont="1"/>
    <xf numFmtId="0" fontId="77" fillId="0" borderId="0" xfId="4" applyFont="1" applyAlignment="1">
      <alignment horizontal="center"/>
    </xf>
    <xf numFmtId="0" fontId="46" fillId="0" borderId="0" xfId="4" applyFont="1" applyAlignment="1">
      <alignment horizontal="center"/>
    </xf>
    <xf numFmtId="14" fontId="46" fillId="0" borderId="0" xfId="4" applyNumberFormat="1" applyFont="1" applyAlignment="1"/>
    <xf numFmtId="0" fontId="46" fillId="0" borderId="0" xfId="4" applyFont="1"/>
    <xf numFmtId="14" fontId="46" fillId="0" borderId="0" xfId="4" applyNumberFormat="1" applyFont="1" applyAlignment="1">
      <alignment horizontal="right"/>
    </xf>
    <xf numFmtId="14" fontId="46" fillId="0" borderId="0" xfId="4" applyNumberFormat="1" applyFont="1"/>
    <xf numFmtId="0" fontId="49" fillId="0" borderId="0" xfId="4" applyFont="1" applyFill="1"/>
    <xf numFmtId="0" fontId="74" fillId="0" borderId="0" xfId="4" applyFont="1" applyFill="1"/>
    <xf numFmtId="0" fontId="51" fillId="0" borderId="49" xfId="3" applyFont="1" applyBorder="1" applyAlignment="1">
      <alignment horizontal="center"/>
    </xf>
    <xf numFmtId="3" fontId="54" fillId="0" borderId="24" xfId="3" applyNumberFormat="1" applyFont="1" applyFill="1" applyBorder="1" applyAlignment="1">
      <alignment vertical="center"/>
    </xf>
    <xf numFmtId="3" fontId="54" fillId="0" borderId="25" xfId="3" applyNumberFormat="1" applyFont="1" applyFill="1" applyBorder="1" applyAlignment="1">
      <alignment vertical="center"/>
    </xf>
    <xf numFmtId="3" fontId="58" fillId="0" borderId="12" xfId="3" applyNumberFormat="1" applyFont="1" applyBorder="1" applyAlignment="1">
      <alignment vertical="center"/>
    </xf>
    <xf numFmtId="3" fontId="52" fillId="0" borderId="31" xfId="3" applyNumberFormat="1" applyFont="1" applyFill="1" applyBorder="1" applyAlignment="1">
      <alignment vertical="center"/>
    </xf>
    <xf numFmtId="3" fontId="52" fillId="0" borderId="13" xfId="3" applyNumberFormat="1" applyFont="1" applyFill="1" applyBorder="1" applyAlignment="1">
      <alignment vertical="center"/>
    </xf>
    <xf numFmtId="3" fontId="49" fillId="0" borderId="22" xfId="3" applyNumberFormat="1" applyFont="1" applyFill="1" applyBorder="1" applyAlignment="1">
      <alignment vertical="center"/>
    </xf>
    <xf numFmtId="3" fontId="49" fillId="0" borderId="18" xfId="3" applyNumberFormat="1" applyFont="1" applyFill="1" applyBorder="1" applyAlignment="1">
      <alignment vertical="center"/>
    </xf>
    <xf numFmtId="3" fontId="49" fillId="0" borderId="11" xfId="3" applyNumberFormat="1" applyFont="1" applyFill="1" applyBorder="1" applyAlignment="1">
      <alignment vertical="center"/>
    </xf>
    <xf numFmtId="3" fontId="49" fillId="0" borderId="34" xfId="3" applyNumberFormat="1" applyFont="1" applyFill="1" applyBorder="1" applyAlignment="1">
      <alignment vertical="center"/>
    </xf>
    <xf numFmtId="3" fontId="49" fillId="0" borderId="36" xfId="3" applyNumberFormat="1" applyFont="1" applyBorder="1" applyAlignment="1">
      <alignment vertical="center"/>
    </xf>
    <xf numFmtId="3" fontId="46" fillId="0" borderId="43" xfId="3" applyNumberFormat="1" applyFont="1" applyBorder="1" applyAlignment="1">
      <alignment vertical="center"/>
    </xf>
    <xf numFmtId="3" fontId="50" fillId="0" borderId="12" xfId="3" applyNumberFormat="1" applyFont="1" applyFill="1" applyBorder="1" applyAlignment="1">
      <alignment vertical="center"/>
    </xf>
    <xf numFmtId="0" fontId="78" fillId="0" borderId="0" xfId="3" applyFont="1" applyAlignment="1">
      <alignment vertical="center"/>
    </xf>
    <xf numFmtId="3" fontId="79" fillId="0" borderId="18" xfId="3" applyNumberFormat="1" applyFont="1" applyFill="1" applyBorder="1" applyAlignment="1">
      <alignment vertical="center"/>
    </xf>
    <xf numFmtId="3" fontId="52" fillId="0" borderId="57" xfId="3" applyNumberFormat="1" applyFont="1" applyBorder="1" applyAlignment="1">
      <alignment vertical="center"/>
    </xf>
    <xf numFmtId="3" fontId="52" fillId="0" borderId="22" xfId="3" applyNumberFormat="1" applyFont="1" applyBorder="1" applyAlignment="1">
      <alignment vertical="center"/>
    </xf>
    <xf numFmtId="3" fontId="52" fillId="0" borderId="52" xfId="3" applyNumberFormat="1" applyFont="1" applyBorder="1" applyAlignment="1">
      <alignment vertical="center"/>
    </xf>
    <xf numFmtId="3" fontId="46" fillId="0" borderId="60" xfId="3" applyNumberFormat="1" applyFont="1" applyBorder="1" applyAlignment="1">
      <alignment vertical="center"/>
    </xf>
    <xf numFmtId="3" fontId="50" fillId="7" borderId="18" xfId="3" applyNumberFormat="1" applyFont="1" applyFill="1" applyBorder="1" applyAlignment="1">
      <alignment vertical="center"/>
    </xf>
    <xf numFmtId="0" fontId="46" fillId="0" borderId="0" xfId="2" applyFont="1" applyFill="1"/>
    <xf numFmtId="0" fontId="48" fillId="0" borderId="0" xfId="2" applyFont="1" applyFill="1"/>
    <xf numFmtId="0" fontId="46" fillId="0" borderId="0" xfId="3" applyFont="1" applyFill="1"/>
    <xf numFmtId="0" fontId="54" fillId="0" borderId="0" xfId="3" applyFont="1" applyFill="1" applyAlignment="1">
      <alignment horizontal="center"/>
    </xf>
    <xf numFmtId="0" fontId="50" fillId="0" borderId="0" xfId="3" applyFont="1" applyFill="1" applyAlignment="1">
      <alignment vertical="center"/>
    </xf>
    <xf numFmtId="0" fontId="46" fillId="0" borderId="0" xfId="3" applyFont="1" applyFill="1" applyAlignment="1">
      <alignment vertical="center"/>
    </xf>
    <xf numFmtId="0" fontId="54" fillId="0" borderId="0" xfId="3" applyFont="1" applyFill="1" applyAlignment="1">
      <alignment vertical="center"/>
    </xf>
    <xf numFmtId="0" fontId="47" fillId="0" borderId="0" xfId="3" applyFont="1" applyFill="1" applyAlignment="1">
      <alignment vertical="center"/>
    </xf>
    <xf numFmtId="3" fontId="54" fillId="0" borderId="26" xfId="3" applyNumberFormat="1" applyFont="1" applyFill="1" applyBorder="1" applyAlignment="1">
      <alignment vertical="center"/>
    </xf>
    <xf numFmtId="3" fontId="46" fillId="0" borderId="41" xfId="3" applyNumberFormat="1" applyFont="1" applyFill="1" applyBorder="1" applyAlignment="1">
      <alignment vertical="center"/>
    </xf>
    <xf numFmtId="3" fontId="49" fillId="0" borderId="35" xfId="3" applyNumberFormat="1" applyFont="1" applyFill="1" applyBorder="1" applyAlignment="1">
      <alignment vertical="center"/>
    </xf>
    <xf numFmtId="164" fontId="65" fillId="0" borderId="0" xfId="0" applyNumberFormat="1" applyFont="1"/>
    <xf numFmtId="49" fontId="65" fillId="0" borderId="0" xfId="0" applyNumberFormat="1" applyFont="1"/>
    <xf numFmtId="164" fontId="64" fillId="0" borderId="0" xfId="0" applyNumberFormat="1" applyFont="1" applyAlignment="1">
      <alignment wrapText="1"/>
    </xf>
    <xf numFmtId="164" fontId="64" fillId="0" borderId="0" xfId="0" applyNumberFormat="1" applyFont="1"/>
    <xf numFmtId="164" fontId="45" fillId="0" borderId="0" xfId="0" applyNumberFormat="1" applyFont="1" applyAlignment="1"/>
    <xf numFmtId="49" fontId="65" fillId="0" borderId="0" xfId="0" applyNumberFormat="1" applyFont="1" applyAlignment="1"/>
    <xf numFmtId="49" fontId="66" fillId="0" borderId="0" xfId="0" applyNumberFormat="1" applyFont="1" applyAlignment="1">
      <alignment horizontal="center"/>
    </xf>
    <xf numFmtId="164" fontId="45" fillId="0" borderId="0" xfId="0" applyNumberFormat="1" applyFont="1" applyAlignment="1">
      <alignment wrapText="1"/>
    </xf>
    <xf numFmtId="164" fontId="64" fillId="0" borderId="0" xfId="0" applyNumberFormat="1" applyFont="1" applyFill="1"/>
    <xf numFmtId="49" fontId="67" fillId="0" borderId="0" xfId="0" applyNumberFormat="1" applyFont="1"/>
    <xf numFmtId="164" fontId="67" fillId="0" borderId="0" xfId="0" applyNumberFormat="1" applyFont="1" applyAlignment="1">
      <alignment wrapText="1"/>
    </xf>
    <xf numFmtId="164" fontId="67" fillId="0" borderId="0" xfId="0" applyNumberFormat="1" applyFont="1"/>
    <xf numFmtId="164" fontId="45" fillId="0" borderId="0" xfId="0" applyNumberFormat="1" applyFont="1" applyBorder="1" applyAlignment="1"/>
    <xf numFmtId="164" fontId="45" fillId="0" borderId="0" xfId="0" applyNumberFormat="1" applyFont="1" applyBorder="1" applyAlignment="1">
      <alignment wrapText="1"/>
    </xf>
    <xf numFmtId="164" fontId="67" fillId="0" borderId="0" xfId="0" applyNumberFormat="1" applyFont="1" applyFill="1"/>
    <xf numFmtId="49" fontId="68" fillId="2" borderId="45" xfId="0" applyNumberFormat="1" applyFont="1" applyFill="1" applyBorder="1" applyAlignment="1">
      <alignment horizontal="center" wrapText="1"/>
    </xf>
    <xf numFmtId="164" fontId="68" fillId="2" borderId="46" xfId="0" applyNumberFormat="1" applyFont="1" applyFill="1" applyBorder="1" applyAlignment="1">
      <alignment wrapText="1"/>
    </xf>
    <xf numFmtId="164" fontId="68" fillId="2" borderId="3" xfId="0" applyNumberFormat="1" applyFont="1" applyFill="1" applyBorder="1"/>
    <xf numFmtId="3" fontId="68" fillId="2" borderId="46" xfId="0" applyNumberFormat="1" applyFont="1" applyFill="1" applyBorder="1"/>
    <xf numFmtId="3" fontId="82" fillId="2" borderId="46" xfId="0" applyNumberFormat="1" applyFont="1" applyFill="1" applyBorder="1"/>
    <xf numFmtId="3" fontId="68" fillId="2" borderId="46" xfId="0" applyNumberFormat="1" applyFont="1" applyFill="1" applyBorder="1" applyAlignment="1">
      <alignment horizontal="center"/>
    </xf>
    <xf numFmtId="3" fontId="68" fillId="2" borderId="46" xfId="0" applyNumberFormat="1" applyFont="1" applyFill="1" applyBorder="1" applyAlignment="1">
      <alignment wrapText="1"/>
    </xf>
    <xf numFmtId="164" fontId="0" fillId="3" borderId="3" xfId="0" applyNumberFormat="1" applyFill="1" applyBorder="1"/>
    <xf numFmtId="164" fontId="0" fillId="0" borderId="0" xfId="0" applyNumberFormat="1"/>
    <xf numFmtId="164" fontId="0" fillId="3" borderId="0" xfId="0" applyNumberFormat="1" applyFill="1" applyBorder="1" applyAlignment="1"/>
    <xf numFmtId="164" fontId="0" fillId="0" borderId="0" xfId="0" applyNumberFormat="1" applyFill="1" applyAlignment="1"/>
    <xf numFmtId="49" fontId="68" fillId="2" borderId="7" xfId="0" applyNumberFormat="1" applyFont="1" applyFill="1" applyBorder="1" applyAlignment="1">
      <alignment horizontal="center" wrapText="1"/>
    </xf>
    <xf numFmtId="164" fontId="68" fillId="2" borderId="14" xfId="0" applyNumberFormat="1" applyFont="1" applyFill="1" applyBorder="1" applyAlignment="1">
      <alignment wrapText="1"/>
    </xf>
    <xf numFmtId="164" fontId="68" fillId="2" borderId="0" xfId="0" applyNumberFormat="1" applyFont="1" applyFill="1" applyBorder="1"/>
    <xf numFmtId="3" fontId="68" fillId="2" borderId="14" xfId="0" applyNumberFormat="1" applyFont="1" applyFill="1" applyBorder="1" applyAlignment="1">
      <alignment wrapText="1"/>
    </xf>
    <xf numFmtId="3" fontId="66" fillId="2" borderId="14" xfId="0" applyNumberFormat="1" applyFont="1" applyFill="1" applyBorder="1" applyAlignment="1">
      <alignment wrapText="1"/>
    </xf>
    <xf numFmtId="3" fontId="68" fillId="2" borderId="14" xfId="0" applyNumberFormat="1" applyFont="1" applyFill="1" applyBorder="1" applyAlignment="1">
      <alignment horizontal="center" wrapText="1"/>
    </xf>
    <xf numFmtId="3" fontId="8" fillId="2" borderId="14" xfId="0" applyNumberFormat="1" applyFont="1" applyFill="1" applyBorder="1" applyAlignment="1">
      <alignment wrapText="1"/>
    </xf>
    <xf numFmtId="164" fontId="69" fillId="3" borderId="0" xfId="0" applyNumberFormat="1" applyFont="1" applyFill="1" applyBorder="1"/>
    <xf numFmtId="164" fontId="69" fillId="0" borderId="0" xfId="0" applyNumberFormat="1" applyFont="1"/>
    <xf numFmtId="164" fontId="83" fillId="0" borderId="138" xfId="0" applyNumberFormat="1" applyFont="1" applyFill="1" applyBorder="1" applyAlignment="1">
      <alignment horizontal="center" textRotation="90" wrapText="1"/>
    </xf>
    <xf numFmtId="49" fontId="83" fillId="0" borderId="141" xfId="0" applyNumberFormat="1" applyFont="1" applyFill="1" applyBorder="1" applyAlignment="1">
      <alignment horizontal="center" wrapText="1"/>
    </xf>
    <xf numFmtId="164" fontId="83" fillId="0" borderId="141" xfId="0" applyNumberFormat="1" applyFont="1" applyFill="1" applyBorder="1" applyAlignment="1">
      <alignment horizontal="center" wrapText="1"/>
    </xf>
    <xf numFmtId="164" fontId="83" fillId="0" borderId="141" xfId="0" applyNumberFormat="1" applyFont="1" applyFill="1" applyBorder="1" applyAlignment="1">
      <alignment horizontal="center"/>
    </xf>
    <xf numFmtId="3" fontId="83" fillId="0" borderId="141" xfId="0" applyNumberFormat="1" applyFont="1" applyFill="1" applyBorder="1" applyAlignment="1">
      <alignment horizontal="center" wrapText="1"/>
    </xf>
    <xf numFmtId="3" fontId="83" fillId="0" borderId="54" xfId="0" applyNumberFormat="1" applyFont="1" applyFill="1" applyBorder="1" applyAlignment="1">
      <alignment horizontal="center" wrapText="1"/>
    </xf>
    <xf numFmtId="164" fontId="83" fillId="0" borderId="142" xfId="0" applyNumberFormat="1" applyFont="1" applyFill="1" applyBorder="1" applyAlignment="1">
      <alignment horizontal="center"/>
    </xf>
    <xf numFmtId="164" fontId="83" fillId="0" borderId="0" xfId="0" applyNumberFormat="1" applyFont="1" applyFill="1" applyAlignment="1">
      <alignment horizontal="center"/>
    </xf>
    <xf numFmtId="164" fontId="66" fillId="5" borderId="31" xfId="0" applyNumberFormat="1" applyFont="1" applyFill="1" applyBorder="1" applyAlignment="1">
      <alignment horizontal="center" textRotation="90" wrapText="1"/>
    </xf>
    <xf numFmtId="49" fontId="68" fillId="5" borderId="0" xfId="0" applyNumberFormat="1" applyFont="1" applyFill="1" applyBorder="1" applyAlignment="1">
      <alignment horizontal="center" wrapText="1"/>
    </xf>
    <xf numFmtId="164" fontId="68" fillId="5" borderId="0" xfId="0" applyNumberFormat="1" applyFont="1" applyFill="1" applyBorder="1" applyAlignment="1">
      <alignment wrapText="1"/>
    </xf>
    <xf numFmtId="164" fontId="68" fillId="5" borderId="0" xfId="0" applyNumberFormat="1" applyFont="1" applyFill="1" applyBorder="1"/>
    <xf numFmtId="3" fontId="68" fillId="5" borderId="0" xfId="0" applyNumberFormat="1" applyFont="1" applyFill="1" applyBorder="1" applyAlignment="1">
      <alignment wrapText="1"/>
    </xf>
    <xf numFmtId="3" fontId="8" fillId="5" borderId="36" xfId="0" applyNumberFormat="1" applyFont="1" applyFill="1" applyBorder="1" applyAlignment="1">
      <alignment wrapText="1"/>
    </xf>
    <xf numFmtId="3" fontId="8" fillId="5" borderId="36" xfId="0" applyNumberFormat="1" applyFont="1" applyFill="1" applyBorder="1" applyAlignment="1">
      <alignment horizontal="center" wrapText="1"/>
    </xf>
    <xf numFmtId="3" fontId="8" fillId="5" borderId="7" xfId="0" applyNumberFormat="1" applyFont="1" applyFill="1" applyBorder="1" applyAlignment="1">
      <alignment wrapText="1"/>
    </xf>
    <xf numFmtId="164" fontId="66" fillId="5" borderId="11" xfId="0" applyNumberFormat="1" applyFont="1" applyFill="1" applyBorder="1" applyAlignment="1">
      <alignment horizontal="center" textRotation="90" wrapText="1"/>
    </xf>
    <xf numFmtId="49" fontId="68" fillId="5" borderId="49" xfId="0" applyNumberFormat="1" applyFont="1" applyFill="1" applyBorder="1" applyAlignment="1">
      <alignment horizontal="center" wrapText="1"/>
    </xf>
    <xf numFmtId="164" fontId="68" fillId="5" borderId="49" xfId="0" applyNumberFormat="1" applyFont="1" applyFill="1" applyBorder="1" applyAlignment="1">
      <alignment wrapText="1"/>
    </xf>
    <xf numFmtId="164" fontId="68" fillId="5" borderId="49" xfId="0" applyNumberFormat="1" applyFont="1" applyFill="1" applyBorder="1"/>
    <xf numFmtId="3" fontId="68" fillId="5" borderId="49" xfId="0" applyNumberFormat="1" applyFont="1" applyFill="1" applyBorder="1" applyAlignment="1">
      <alignment wrapText="1"/>
    </xf>
    <xf numFmtId="3" fontId="8" fillId="5" borderId="35" xfId="0" applyNumberFormat="1" applyFont="1" applyFill="1" applyBorder="1" applyAlignment="1">
      <alignment wrapText="1"/>
    </xf>
    <xf numFmtId="164" fontId="68" fillId="0" borderId="0" xfId="0" applyNumberFormat="1" applyFont="1" applyFill="1" applyBorder="1" applyAlignment="1">
      <alignment horizontal="center" wrapText="1"/>
    </xf>
    <xf numFmtId="49" fontId="68" fillId="0" borderId="0" xfId="0" applyNumberFormat="1" applyFont="1" applyFill="1" applyBorder="1" applyAlignment="1">
      <alignment horizontal="center" wrapText="1"/>
    </xf>
    <xf numFmtId="164" fontId="68" fillId="0" borderId="0" xfId="0" applyNumberFormat="1" applyFont="1" applyFill="1" applyBorder="1" applyAlignment="1">
      <alignment wrapText="1"/>
    </xf>
    <xf numFmtId="164" fontId="68" fillId="0" borderId="0" xfId="0" applyNumberFormat="1" applyFont="1" applyFill="1" applyBorder="1"/>
    <xf numFmtId="3" fontId="68" fillId="0" borderId="0" xfId="0" applyNumberFormat="1" applyFont="1" applyFill="1" applyBorder="1" applyAlignment="1">
      <alignment wrapText="1"/>
    </xf>
    <xf numFmtId="164" fontId="69" fillId="0" borderId="0" xfId="0" applyNumberFormat="1" applyFont="1" applyFill="1" applyBorder="1"/>
    <xf numFmtId="49" fontId="0" fillId="0" borderId="126" xfId="0" applyNumberFormat="1" applyFill="1" applyBorder="1"/>
    <xf numFmtId="164" fontId="0" fillId="0" borderId="126" xfId="0" applyNumberFormat="1" applyFill="1" applyBorder="1" applyAlignment="1">
      <alignment wrapText="1"/>
    </xf>
    <xf numFmtId="164" fontId="0" fillId="0" borderId="126" xfId="0" applyNumberFormat="1" applyFill="1" applyBorder="1"/>
    <xf numFmtId="3" fontId="0" fillId="0" borderId="126" xfId="0" applyNumberFormat="1" applyFill="1" applyBorder="1"/>
    <xf numFmtId="3" fontId="0" fillId="0" borderId="127" xfId="0" applyNumberFormat="1" applyFill="1" applyBorder="1"/>
    <xf numFmtId="3" fontId="0" fillId="0" borderId="128" xfId="0" applyNumberFormat="1" applyFill="1" applyBorder="1"/>
    <xf numFmtId="164" fontId="0" fillId="0" borderId="0" xfId="0" applyNumberFormat="1" applyFill="1"/>
    <xf numFmtId="3" fontId="0" fillId="0" borderId="110" xfId="0" applyNumberFormat="1" applyFill="1" applyBorder="1"/>
    <xf numFmtId="3" fontId="0" fillId="0" borderId="112" xfId="0" applyNumberFormat="1" applyFill="1" applyBorder="1"/>
    <xf numFmtId="3" fontId="8" fillId="0" borderId="129" xfId="0" applyNumberFormat="1" applyFont="1" applyFill="1" applyBorder="1"/>
    <xf numFmtId="3" fontId="8" fillId="0" borderId="54" xfId="0" applyNumberFormat="1" applyFont="1" applyFill="1" applyBorder="1"/>
    <xf numFmtId="3" fontId="8" fillId="0" borderId="139" xfId="0" applyNumberFormat="1" applyFont="1" applyFill="1" applyBorder="1"/>
    <xf numFmtId="3" fontId="8" fillId="0" borderId="55" xfId="0" applyNumberFormat="1" applyFont="1" applyFill="1" applyBorder="1"/>
    <xf numFmtId="164" fontId="8" fillId="0" borderId="0" xfId="0" applyNumberFormat="1" applyFont="1" applyFill="1"/>
    <xf numFmtId="164" fontId="0" fillId="36" borderId="5" xfId="0" applyNumberFormat="1" applyFill="1" applyBorder="1"/>
    <xf numFmtId="49" fontId="0" fillId="36" borderId="14" xfId="0" applyNumberFormat="1" applyFill="1" applyBorder="1"/>
    <xf numFmtId="164" fontId="0" fillId="36" borderId="14" xfId="0" applyNumberFormat="1" applyFill="1" applyBorder="1" applyAlignment="1">
      <alignment wrapText="1"/>
    </xf>
    <xf numFmtId="164" fontId="0" fillId="36" borderId="14" xfId="0" applyNumberFormat="1" applyFill="1" applyBorder="1"/>
    <xf numFmtId="3" fontId="0" fillId="36" borderId="14" xfId="0" applyNumberFormat="1" applyFill="1" applyBorder="1"/>
    <xf numFmtId="3" fontId="0" fillId="36" borderId="31" xfId="0" applyNumberFormat="1" applyFill="1" applyBorder="1"/>
    <xf numFmtId="3" fontId="0" fillId="36" borderId="15" xfId="0" applyNumberFormat="1" applyFill="1" applyBorder="1"/>
    <xf numFmtId="49" fontId="0" fillId="0" borderId="36" xfId="0" applyNumberFormat="1" applyFill="1" applyBorder="1"/>
    <xf numFmtId="164" fontId="0" fillId="0" borderId="36" xfId="0" applyNumberFormat="1" applyFill="1" applyBorder="1" applyAlignment="1">
      <alignment wrapText="1"/>
    </xf>
    <xf numFmtId="3" fontId="0" fillId="0" borderId="36" xfId="0" applyNumberFormat="1" applyFill="1" applyBorder="1"/>
    <xf numFmtId="3" fontId="0" fillId="0" borderId="11" xfId="0" applyNumberFormat="1" applyFill="1" applyBorder="1"/>
    <xf numFmtId="3" fontId="0" fillId="0" borderId="37" xfId="0" applyNumberFormat="1" applyFill="1" applyBorder="1"/>
    <xf numFmtId="164" fontId="0" fillId="0" borderId="107" xfId="0" applyNumberFormat="1" applyFill="1" applyBorder="1" applyAlignment="1">
      <alignment wrapText="1"/>
    </xf>
    <xf numFmtId="3" fontId="0" fillId="0" borderId="107" xfId="0" applyNumberFormat="1" applyFill="1" applyBorder="1"/>
    <xf numFmtId="49" fontId="0" fillId="0" borderId="46" xfId="0" applyNumberFormat="1" applyFill="1" applyBorder="1"/>
    <xf numFmtId="164" fontId="0" fillId="0" borderId="46" xfId="0" applyNumberFormat="1" applyFill="1" applyBorder="1" applyAlignment="1">
      <alignment wrapText="1"/>
    </xf>
    <xf numFmtId="49" fontId="2" fillId="0" borderId="36" xfId="0" applyNumberFormat="1" applyFont="1" applyFill="1" applyBorder="1"/>
    <xf numFmtId="3" fontId="2" fillId="0" borderId="36" xfId="0" applyNumberFormat="1" applyFont="1" applyFill="1" applyBorder="1"/>
    <xf numFmtId="3" fontId="2" fillId="0" borderId="11" xfId="0" applyNumberFormat="1" applyFont="1" applyFill="1" applyBorder="1"/>
    <xf numFmtId="3" fontId="2" fillId="0" borderId="37" xfId="0" applyNumberFormat="1" applyFont="1" applyFill="1" applyBorder="1"/>
    <xf numFmtId="164" fontId="2" fillId="0" borderId="0" xfId="0" applyNumberFormat="1" applyFont="1" applyFill="1"/>
    <xf numFmtId="164" fontId="0" fillId="36" borderId="130" xfId="0" applyNumberFormat="1" applyFill="1" applyBorder="1"/>
    <xf numFmtId="49" fontId="0" fillId="36" borderId="54" xfId="0" applyNumberFormat="1" applyFill="1" applyBorder="1"/>
    <xf numFmtId="164" fontId="0" fillId="36" borderId="54" xfId="0" applyNumberFormat="1" applyFill="1" applyBorder="1" applyAlignment="1">
      <alignment wrapText="1"/>
    </xf>
    <xf numFmtId="164" fontId="0" fillId="36" borderId="54" xfId="0" applyNumberFormat="1" applyFill="1" applyBorder="1"/>
    <xf numFmtId="3" fontId="0" fillId="36" borderId="54" xfId="0" applyNumberFormat="1" applyFill="1" applyBorder="1"/>
    <xf numFmtId="3" fontId="0" fillId="36" borderId="131" xfId="0" applyNumberFormat="1" applyFill="1" applyBorder="1"/>
    <xf numFmtId="3" fontId="0" fillId="36" borderId="55" xfId="0" applyNumberFormat="1" applyFill="1" applyBorder="1"/>
    <xf numFmtId="164" fontId="71" fillId="0" borderId="132" xfId="0" applyNumberFormat="1" applyFont="1" applyFill="1" applyBorder="1"/>
    <xf numFmtId="3" fontId="71" fillId="0" borderId="129" xfId="0" applyNumberFormat="1" applyFont="1" applyFill="1" applyBorder="1"/>
    <xf numFmtId="3" fontId="8" fillId="0" borderId="130" xfId="0" applyNumberFormat="1" applyFont="1" applyFill="1" applyBorder="1"/>
    <xf numFmtId="164" fontId="71" fillId="0" borderId="0" xfId="0" applyNumberFormat="1" applyFont="1" applyFill="1"/>
    <xf numFmtId="164" fontId="0" fillId="0" borderId="36" xfId="0" applyNumberFormat="1" applyFill="1" applyBorder="1"/>
    <xf numFmtId="3" fontId="0" fillId="0" borderId="36" xfId="0" applyNumberFormat="1" applyFill="1" applyBorder="1" applyAlignment="1">
      <alignment wrapText="1"/>
    </xf>
    <xf numFmtId="0" fontId="84" fillId="0" borderId="49" xfId="0" applyFont="1" applyFill="1" applyBorder="1" applyAlignment="1">
      <alignment vertical="center"/>
    </xf>
    <xf numFmtId="3" fontId="0" fillId="0" borderId="124" xfId="0" applyNumberFormat="1" applyFill="1" applyBorder="1" applyAlignment="1">
      <alignment vertical="center"/>
    </xf>
    <xf numFmtId="3" fontId="0" fillId="0" borderId="2" xfId="0" applyNumberFormat="1" applyFill="1" applyBorder="1"/>
    <xf numFmtId="164" fontId="64" fillId="0" borderId="133" xfId="0" applyNumberFormat="1" applyFont="1" applyFill="1" applyBorder="1"/>
    <xf numFmtId="49" fontId="64" fillId="0" borderId="134" xfId="0" applyNumberFormat="1" applyFont="1" applyFill="1" applyBorder="1"/>
    <xf numFmtId="164" fontId="64" fillId="0" borderId="124" xfId="0" applyNumberFormat="1" applyFont="1" applyFill="1" applyBorder="1" applyAlignment="1">
      <alignment wrapText="1"/>
    </xf>
    <xf numFmtId="164" fontId="64" fillId="0" borderId="132" xfId="0" applyNumberFormat="1" applyFont="1" applyFill="1" applyBorder="1"/>
    <xf numFmtId="3" fontId="64" fillId="0" borderId="135" xfId="0" applyNumberFormat="1" applyFont="1" applyFill="1" applyBorder="1"/>
    <xf numFmtId="164" fontId="8" fillId="0" borderId="0" xfId="0" applyNumberFormat="1" applyFont="1"/>
    <xf numFmtId="49" fontId="0" fillId="0" borderId="0" xfId="0" applyNumberFormat="1"/>
    <xf numFmtId="164" fontId="0" fillId="37" borderId="0" xfId="0" applyNumberFormat="1" applyFill="1" applyAlignment="1">
      <alignment wrapText="1"/>
    </xf>
    <xf numFmtId="164" fontId="0" fillId="37" borderId="0" xfId="0" applyNumberFormat="1" applyFill="1"/>
    <xf numFmtId="3" fontId="0" fillId="37" borderId="0" xfId="0" applyNumberFormat="1" applyFill="1"/>
    <xf numFmtId="3" fontId="0" fillId="0" borderId="0" xfId="0" applyNumberFormat="1"/>
    <xf numFmtId="3" fontId="0" fillId="0" borderId="0" xfId="0" applyNumberFormat="1" applyAlignment="1">
      <alignment wrapText="1"/>
    </xf>
    <xf numFmtId="164" fontId="0" fillId="38" borderId="0" xfId="0" applyNumberFormat="1" applyFill="1" applyAlignment="1">
      <alignment wrapText="1"/>
    </xf>
    <xf numFmtId="164" fontId="0" fillId="38" borderId="0" xfId="0" applyNumberFormat="1" applyFill="1"/>
    <xf numFmtId="3" fontId="85" fillId="38" borderId="0" xfId="0" applyNumberFormat="1" applyFont="1" applyFill="1"/>
    <xf numFmtId="3" fontId="0" fillId="38" borderId="0" xfId="0" applyNumberFormat="1" applyFill="1"/>
    <xf numFmtId="3" fontId="81" fillId="0" borderId="0" xfId="0" applyNumberFormat="1" applyFont="1" applyAlignment="1">
      <alignment wrapText="1"/>
    </xf>
    <xf numFmtId="3" fontId="72" fillId="0" borderId="0" xfId="145" applyNumberFormat="1" applyFont="1" applyFill="1" applyBorder="1"/>
    <xf numFmtId="3" fontId="86" fillId="0" borderId="0" xfId="145" applyNumberFormat="1" applyFont="1" applyFill="1" applyBorder="1"/>
    <xf numFmtId="3" fontId="87" fillId="0" borderId="0" xfId="145" applyNumberFormat="1" applyFont="1" applyFill="1" applyBorder="1"/>
    <xf numFmtId="164" fontId="0" fillId="0" borderId="0" xfId="0" applyNumberFormat="1" applyAlignment="1">
      <alignment wrapText="1"/>
    </xf>
    <xf numFmtId="3" fontId="5" fillId="7" borderId="110" xfId="145" applyNumberFormat="1" applyFont="1" applyFill="1" applyBorder="1"/>
    <xf numFmtId="3" fontId="88" fillId="0" borderId="110" xfId="145" applyNumberFormat="1" applyFont="1" applyBorder="1"/>
    <xf numFmtId="0" fontId="22" fillId="0" borderId="148" xfId="7" applyFont="1" applyFill="1" applyBorder="1" applyAlignment="1">
      <alignment horizontal="center"/>
    </xf>
    <xf numFmtId="0" fontId="22" fillId="0" borderId="149" xfId="7" applyFont="1" applyFill="1" applyBorder="1" applyAlignment="1">
      <alignment horizontal="center"/>
    </xf>
    <xf numFmtId="0" fontId="22" fillId="0" borderId="150" xfId="7" applyFont="1" applyFill="1" applyBorder="1" applyAlignment="1">
      <alignment horizontal="center"/>
    </xf>
    <xf numFmtId="0" fontId="15" fillId="0" borderId="151" xfId="7" applyFont="1" applyFill="1" applyBorder="1" applyAlignment="1">
      <alignment horizontal="center"/>
    </xf>
    <xf numFmtId="0" fontId="15" fillId="0" borderId="152" xfId="7" applyFont="1" applyFill="1" applyBorder="1" applyAlignment="1">
      <alignment horizontal="center"/>
    </xf>
    <xf numFmtId="0" fontId="15" fillId="0" borderId="153" xfId="7" applyFont="1" applyFill="1" applyBorder="1" applyAlignment="1">
      <alignment horizontal="center"/>
    </xf>
    <xf numFmtId="3" fontId="11" fillId="0" borderId="154" xfId="7" applyNumberFormat="1" applyFont="1" applyBorder="1" applyAlignment="1">
      <alignment horizontal="right"/>
    </xf>
    <xf numFmtId="3" fontId="11" fillId="0" borderId="149" xfId="7" applyNumberFormat="1" applyFont="1" applyBorder="1" applyAlignment="1">
      <alignment horizontal="right"/>
    </xf>
    <xf numFmtId="3" fontId="11" fillId="0" borderId="150" xfId="7" applyNumberFormat="1" applyFont="1" applyFill="1" applyBorder="1"/>
    <xf numFmtId="0" fontId="90" fillId="0" borderId="0" xfId="3" applyFont="1"/>
    <xf numFmtId="3" fontId="80" fillId="0" borderId="0" xfId="2" applyNumberFormat="1" applyFont="1"/>
    <xf numFmtId="0" fontId="8" fillId="0" borderId="0" xfId="145" applyFont="1"/>
    <xf numFmtId="0" fontId="5" fillId="0" borderId="0" xfId="145"/>
    <xf numFmtId="0" fontId="91" fillId="0" borderId="0" xfId="145" applyFont="1"/>
    <xf numFmtId="0" fontId="72" fillId="0" borderId="0" xfId="145" applyFont="1"/>
    <xf numFmtId="0" fontId="5" fillId="0" borderId="4" xfId="145" applyBorder="1" applyAlignment="1">
      <alignment horizontal="center" wrapText="1"/>
    </xf>
    <xf numFmtId="0" fontId="5" fillId="0" borderId="149" xfId="145" applyBorder="1" applyAlignment="1">
      <alignment horizontal="center" wrapText="1"/>
    </xf>
    <xf numFmtId="0" fontId="5" fillId="0" borderId="107" xfId="145" applyBorder="1" applyAlignment="1">
      <alignment horizontal="center" wrapText="1"/>
    </xf>
    <xf numFmtId="0" fontId="5" fillId="0" borderId="150" xfId="145" applyBorder="1" applyAlignment="1">
      <alignment horizontal="center" wrapText="1"/>
    </xf>
    <xf numFmtId="0" fontId="5" fillId="0" borderId="148" xfId="145" applyBorder="1" applyAlignment="1">
      <alignment horizontal="center" wrapText="1"/>
    </xf>
    <xf numFmtId="0" fontId="5" fillId="0" borderId="0" xfId="145" applyBorder="1" applyAlignment="1">
      <alignment horizontal="center" wrapText="1"/>
    </xf>
    <xf numFmtId="3" fontId="5" fillId="37" borderId="146" xfId="145" applyNumberFormat="1" applyFill="1" applyBorder="1"/>
    <xf numFmtId="3" fontId="5" fillId="37" borderId="149" xfId="145" applyNumberFormat="1" applyFill="1" applyBorder="1"/>
    <xf numFmtId="3" fontId="5" fillId="37" borderId="107" xfId="145" applyNumberFormat="1" applyFill="1" applyBorder="1"/>
    <xf numFmtId="3" fontId="5" fillId="37" borderId="150" xfId="145" applyNumberFormat="1" applyFill="1" applyBorder="1"/>
    <xf numFmtId="3" fontId="5" fillId="37" borderId="148" xfId="145" applyNumberFormat="1" applyFill="1" applyBorder="1"/>
    <xf numFmtId="0" fontId="5" fillId="37" borderId="108" xfId="145" applyFill="1" applyBorder="1"/>
    <xf numFmtId="0" fontId="88" fillId="37" borderId="107" xfId="145" applyFont="1" applyFill="1" applyBorder="1"/>
    <xf numFmtId="0" fontId="5" fillId="41" borderId="110" xfId="145" applyFill="1" applyBorder="1"/>
    <xf numFmtId="3" fontId="5" fillId="41" borderId="146" xfId="145" applyNumberFormat="1" applyFill="1" applyBorder="1"/>
    <xf numFmtId="3" fontId="5" fillId="41" borderId="155" xfId="145" applyNumberFormat="1" applyFill="1" applyBorder="1"/>
    <xf numFmtId="3" fontId="5" fillId="41" borderId="110" xfId="145" applyNumberFormat="1" applyFill="1" applyBorder="1"/>
    <xf numFmtId="3" fontId="5" fillId="41" borderId="153" xfId="145" applyNumberFormat="1" applyFill="1" applyBorder="1"/>
    <xf numFmtId="3" fontId="5" fillId="41" borderId="156" xfId="145" applyNumberFormat="1" applyFill="1" applyBorder="1"/>
    <xf numFmtId="0" fontId="88" fillId="41" borderId="140" xfId="145" applyFont="1" applyFill="1" applyBorder="1"/>
    <xf numFmtId="3" fontId="5" fillId="42" borderId="154" xfId="145" applyNumberFormat="1" applyFill="1" applyBorder="1"/>
    <xf numFmtId="3" fontId="5" fillId="42" borderId="149" xfId="145" applyNumberFormat="1" applyFill="1" applyBorder="1"/>
    <xf numFmtId="3" fontId="5" fillId="42" borderId="107" xfId="145" applyNumberFormat="1" applyFill="1" applyBorder="1"/>
    <xf numFmtId="0" fontId="5" fillId="42" borderId="150" xfId="145" applyFill="1" applyBorder="1"/>
    <xf numFmtId="3" fontId="5" fillId="42" borderId="148" xfId="145" applyNumberFormat="1" applyFill="1" applyBorder="1"/>
    <xf numFmtId="0" fontId="5" fillId="42" borderId="108" xfId="145" applyFill="1" applyBorder="1"/>
    <xf numFmtId="0" fontId="5" fillId="42" borderId="107" xfId="145" applyFill="1" applyBorder="1"/>
    <xf numFmtId="3" fontId="8" fillId="6" borderId="69" xfId="145" applyNumberFormat="1" applyFont="1" applyFill="1" applyBorder="1"/>
    <xf numFmtId="3" fontId="8" fillId="6" borderId="144" xfId="145" applyNumberFormat="1" applyFont="1" applyFill="1" applyBorder="1"/>
    <xf numFmtId="3" fontId="8" fillId="6" borderId="145" xfId="145" applyNumberFormat="1" applyFont="1" applyFill="1" applyBorder="1"/>
    <xf numFmtId="3" fontId="8" fillId="6" borderId="143" xfId="145" applyNumberFormat="1" applyFont="1" applyFill="1" applyBorder="1"/>
    <xf numFmtId="3" fontId="8" fillId="6" borderId="70" xfId="145" applyNumberFormat="1" applyFont="1" applyFill="1" applyBorder="1"/>
    <xf numFmtId="3" fontId="8" fillId="6" borderId="147" xfId="145" applyNumberFormat="1" applyFont="1" applyFill="1" applyBorder="1"/>
    <xf numFmtId="0" fontId="93" fillId="35" borderId="0" xfId="145" applyFont="1" applyFill="1"/>
    <xf numFmtId="3" fontId="93" fillId="35" borderId="0" xfId="145" applyNumberFormat="1" applyFont="1" applyFill="1"/>
    <xf numFmtId="0" fontId="94" fillId="0" borderId="0" xfId="145" applyFont="1"/>
    <xf numFmtId="0" fontId="5" fillId="0" borderId="0" xfId="145" applyFont="1"/>
    <xf numFmtId="3" fontId="64" fillId="6" borderId="139" xfId="145" applyNumberFormat="1" applyFont="1" applyFill="1" applyBorder="1"/>
    <xf numFmtId="164" fontId="5" fillId="0" borderId="4" xfId="145" applyNumberFormat="1" applyBorder="1" applyAlignment="1">
      <alignment horizontal="center" vertical="center"/>
    </xf>
    <xf numFmtId="49" fontId="68" fillId="0" borderId="157" xfId="0" applyNumberFormat="1" applyFont="1" applyFill="1" applyBorder="1" applyAlignment="1">
      <alignment wrapText="1"/>
    </xf>
    <xf numFmtId="164" fontId="68" fillId="0" borderId="157" xfId="0" applyNumberFormat="1" applyFont="1" applyFill="1" applyBorder="1" applyAlignment="1">
      <alignment wrapText="1"/>
    </xf>
    <xf numFmtId="164" fontId="68" fillId="0" borderId="157" xfId="0" applyNumberFormat="1" applyFont="1" applyFill="1" applyBorder="1" applyAlignment="1"/>
    <xf numFmtId="3" fontId="68" fillId="0" borderId="157" xfId="0" applyNumberFormat="1" applyFont="1" applyFill="1" applyBorder="1" applyAlignment="1"/>
    <xf numFmtId="3" fontId="68" fillId="0" borderId="157" xfId="0" applyNumberFormat="1" applyFont="1" applyFill="1" applyBorder="1" applyAlignment="1">
      <alignment horizontal="right"/>
    </xf>
    <xf numFmtId="1" fontId="68" fillId="3" borderId="157" xfId="0" applyNumberFormat="1" applyFont="1" applyFill="1" applyBorder="1" applyAlignment="1">
      <alignment horizontal="center"/>
    </xf>
    <xf numFmtId="1" fontId="68" fillId="4" borderId="157" xfId="0" applyNumberFormat="1" applyFont="1" applyFill="1" applyBorder="1" applyAlignment="1">
      <alignment horizontal="center"/>
    </xf>
    <xf numFmtId="1" fontId="68" fillId="31" borderId="157" xfId="0" applyNumberFormat="1" applyFont="1" applyFill="1" applyBorder="1" applyAlignment="1">
      <alignment horizontal="center"/>
    </xf>
    <xf numFmtId="1" fontId="68" fillId="32" borderId="157" xfId="0" applyNumberFormat="1" applyFont="1" applyFill="1" applyBorder="1" applyAlignment="1">
      <alignment horizontal="center"/>
    </xf>
    <xf numFmtId="1" fontId="68" fillId="33" borderId="157" xfId="0" applyNumberFormat="1" applyFont="1" applyFill="1" applyBorder="1" applyAlignment="1">
      <alignment horizontal="center"/>
    </xf>
    <xf numFmtId="3" fontId="68" fillId="4" borderId="157" xfId="0" applyNumberFormat="1" applyFont="1" applyFill="1" applyBorder="1" applyAlignment="1">
      <alignment wrapText="1"/>
    </xf>
    <xf numFmtId="3" fontId="8" fillId="5" borderId="157" xfId="0" applyNumberFormat="1" applyFont="1" applyFill="1" applyBorder="1" applyAlignment="1">
      <alignment wrapText="1"/>
    </xf>
    <xf numFmtId="3" fontId="8" fillId="5" borderId="157" xfId="0" applyNumberFormat="1" applyFont="1" applyFill="1" applyBorder="1" applyAlignment="1">
      <alignment horizontal="center" wrapText="1"/>
    </xf>
    <xf numFmtId="49" fontId="0" fillId="0" borderId="157" xfId="0" applyNumberFormat="1" applyFill="1" applyBorder="1"/>
    <xf numFmtId="164" fontId="0" fillId="0" borderId="157" xfId="0" applyNumberFormat="1" applyFill="1" applyBorder="1" applyAlignment="1">
      <alignment wrapText="1"/>
    </xf>
    <xf numFmtId="3" fontId="0" fillId="0" borderId="157" xfId="0" applyNumberFormat="1" applyFill="1" applyBorder="1"/>
    <xf numFmtId="3" fontId="0" fillId="0" borderId="158" xfId="0" applyNumberFormat="1" applyFill="1" applyBorder="1"/>
    <xf numFmtId="49" fontId="8" fillId="0" borderId="160" xfId="0" applyNumberFormat="1" applyFont="1" applyFill="1" applyBorder="1"/>
    <xf numFmtId="164" fontId="8" fillId="0" borderId="160" xfId="0" applyNumberFormat="1" applyFont="1" applyFill="1" applyBorder="1" applyAlignment="1">
      <alignment wrapText="1"/>
    </xf>
    <xf numFmtId="164" fontId="8" fillId="0" borderId="161" xfId="0" applyNumberFormat="1" applyFont="1" applyFill="1" applyBorder="1"/>
    <xf numFmtId="0" fontId="0" fillId="0" borderId="157" xfId="0" applyFill="1" applyBorder="1" applyAlignment="1">
      <alignment horizontal="left" vertical="center"/>
    </xf>
    <xf numFmtId="164" fontId="0" fillId="0" borderId="149" xfId="0" applyNumberFormat="1" applyFill="1" applyBorder="1" applyAlignment="1">
      <alignment wrapText="1"/>
    </xf>
    <xf numFmtId="3" fontId="0" fillId="0" borderId="157" xfId="0" applyNumberFormat="1" applyFill="1" applyBorder="1" applyAlignment="1">
      <alignment vertical="center"/>
    </xf>
    <xf numFmtId="3" fontId="0" fillId="0" borderId="150" xfId="0" applyNumberFormat="1" applyFill="1" applyBorder="1"/>
    <xf numFmtId="164" fontId="70" fillId="0" borderId="160" xfId="0" applyNumberFormat="1" applyFont="1" applyFill="1" applyBorder="1" applyAlignment="1">
      <alignment wrapText="1"/>
    </xf>
    <xf numFmtId="49" fontId="71" fillId="0" borderId="160" xfId="0" applyNumberFormat="1" applyFont="1" applyFill="1" applyBorder="1"/>
    <xf numFmtId="164" fontId="71" fillId="0" borderId="160" xfId="0" applyNumberFormat="1" applyFont="1" applyFill="1" applyBorder="1" applyAlignment="1">
      <alignment wrapText="1"/>
    </xf>
    <xf numFmtId="3" fontId="0" fillId="0" borderId="157" xfId="0" applyNumberFormat="1" applyFill="1" applyBorder="1" applyAlignment="1">
      <alignment wrapText="1"/>
    </xf>
    <xf numFmtId="164" fontId="0" fillId="0" borderId="157" xfId="0" applyNumberFormat="1" applyFill="1" applyBorder="1"/>
    <xf numFmtId="49" fontId="0" fillId="0" borderId="0" xfId="0" applyNumberFormat="1" applyFill="1"/>
    <xf numFmtId="164" fontId="0" fillId="0" borderId="0" xfId="0" applyNumberFormat="1" applyFill="1" applyAlignment="1">
      <alignment wrapText="1"/>
    </xf>
    <xf numFmtId="3" fontId="69" fillId="43" borderId="2" xfId="145" applyNumberFormat="1" applyFont="1" applyFill="1" applyBorder="1" applyAlignment="1">
      <alignment horizontal="center"/>
    </xf>
    <xf numFmtId="3" fontId="69" fillId="43" borderId="132" xfId="145" applyNumberFormat="1" applyFont="1" applyFill="1" applyBorder="1" applyAlignment="1">
      <alignment horizontal="center" wrapText="1"/>
    </xf>
    <xf numFmtId="3" fontId="5" fillId="0" borderId="128" xfId="145" applyNumberFormat="1" applyBorder="1"/>
    <xf numFmtId="0" fontId="0" fillId="0" borderId="157" xfId="0" applyFont="1" applyBorder="1" applyAlignment="1">
      <alignment vertical="center" wrapText="1"/>
    </xf>
    <xf numFmtId="3" fontId="5" fillId="0" borderId="162" xfId="145" applyNumberFormat="1" applyBorder="1"/>
    <xf numFmtId="3" fontId="5" fillId="7" borderId="157" xfId="145" applyNumberFormat="1" applyFill="1" applyBorder="1"/>
    <xf numFmtId="3" fontId="5" fillId="0" borderId="157" xfId="145" applyNumberFormat="1" applyBorder="1"/>
    <xf numFmtId="3" fontId="5" fillId="0" borderId="158" xfId="145" applyNumberFormat="1" applyFill="1" applyBorder="1"/>
    <xf numFmtId="3" fontId="5" fillId="0" borderId="158" xfId="145" applyNumberFormat="1" applyBorder="1"/>
    <xf numFmtId="3" fontId="5" fillId="30" borderId="158" xfId="145" applyNumberFormat="1" applyFill="1" applyBorder="1"/>
    <xf numFmtId="0" fontId="0" fillId="0" borderId="157" xfId="0" applyFont="1" applyBorder="1"/>
    <xf numFmtId="3" fontId="5" fillId="7" borderId="162" xfId="145" applyNumberFormat="1" applyFill="1" applyBorder="1"/>
    <xf numFmtId="0" fontId="89" fillId="0" borderId="157" xfId="0" applyFont="1" applyBorder="1" applyAlignment="1">
      <alignment vertical="center" wrapText="1"/>
    </xf>
    <xf numFmtId="3" fontId="5" fillId="7" borderId="162" xfId="145" applyNumberFormat="1" applyFont="1" applyFill="1" applyBorder="1"/>
    <xf numFmtId="0" fontId="2" fillId="0" borderId="157" xfId="0" applyFont="1" applyBorder="1" applyAlignment="1">
      <alignment horizontal="left" vertical="center"/>
    </xf>
    <xf numFmtId="0" fontId="0" fillId="0" borderId="157" xfId="0" applyFont="1" applyFill="1" applyBorder="1"/>
    <xf numFmtId="0" fontId="2" fillId="0" borderId="157" xfId="0" applyFont="1" applyBorder="1" applyAlignment="1">
      <alignment vertical="center" wrapText="1"/>
    </xf>
    <xf numFmtId="164" fontId="88" fillId="0" borderId="157" xfId="145" applyNumberFormat="1" applyFont="1" applyFill="1" applyBorder="1" applyAlignment="1">
      <alignment wrapText="1"/>
    </xf>
    <xf numFmtId="3" fontId="5" fillId="0" borderId="162" xfId="145" applyNumberFormat="1" applyFont="1" applyBorder="1"/>
    <xf numFmtId="164" fontId="5" fillId="34" borderId="157" xfId="145" applyNumberFormat="1" applyFill="1" applyBorder="1" applyAlignment="1">
      <alignment wrapText="1"/>
    </xf>
    <xf numFmtId="3" fontId="8" fillId="34" borderId="162" xfId="145" applyNumberFormat="1" applyFont="1" applyFill="1" applyBorder="1"/>
    <xf numFmtId="3" fontId="8" fillId="34" borderId="157" xfId="145" applyNumberFormat="1" applyFont="1" applyFill="1" applyBorder="1"/>
    <xf numFmtId="3" fontId="5" fillId="34" borderId="158" xfId="145" applyNumberFormat="1" applyFill="1" applyBorder="1"/>
    <xf numFmtId="164" fontId="5" fillId="0" borderId="157" xfId="145" applyNumberFormat="1" applyFill="1" applyBorder="1" applyAlignment="1">
      <alignment wrapText="1"/>
    </xf>
    <xf numFmtId="164" fontId="5" fillId="0" borderId="14" xfId="145" applyNumberFormat="1" applyFill="1" applyBorder="1" applyAlignment="1">
      <alignment wrapText="1"/>
    </xf>
    <xf numFmtId="3" fontId="5" fillId="0" borderId="15" xfId="145" applyNumberFormat="1" applyBorder="1"/>
    <xf numFmtId="3" fontId="88" fillId="0" borderId="0" xfId="145" applyNumberFormat="1" applyFont="1"/>
    <xf numFmtId="3" fontId="0" fillId="0" borderId="110" xfId="0" applyNumberFormat="1" applyBorder="1"/>
    <xf numFmtId="3" fontId="0" fillId="0" borderId="140" xfId="0" applyNumberFormat="1" applyBorder="1"/>
    <xf numFmtId="3" fontId="0" fillId="0" borderId="112" xfId="0" applyNumberFormat="1" applyBorder="1"/>
    <xf numFmtId="0" fontId="8" fillId="0" borderId="99" xfId="145" applyFont="1" applyBorder="1"/>
    <xf numFmtId="0" fontId="8" fillId="0" borderId="100" xfId="145" applyFont="1" applyBorder="1" applyAlignment="1">
      <alignment horizontal="center"/>
    </xf>
    <xf numFmtId="3" fontId="8" fillId="37" borderId="162" xfId="145" applyNumberFormat="1" applyFont="1" applyFill="1" applyBorder="1"/>
    <xf numFmtId="3" fontId="8" fillId="41" borderId="162" xfId="145" applyNumberFormat="1" applyFont="1" applyFill="1" applyBorder="1"/>
    <xf numFmtId="3" fontId="8" fillId="42" borderId="162" xfId="145" applyNumberFormat="1" applyFont="1" applyFill="1" applyBorder="1"/>
    <xf numFmtId="3" fontId="8" fillId="6" borderId="163" xfId="145" applyNumberFormat="1" applyFont="1" applyFill="1" applyBorder="1"/>
    <xf numFmtId="0" fontId="5" fillId="0" borderId="99" xfId="145" applyBorder="1"/>
    <xf numFmtId="0" fontId="5" fillId="0" borderId="100" xfId="145" applyBorder="1"/>
    <xf numFmtId="0" fontId="5" fillId="37" borderId="162" xfId="145" applyFill="1" applyBorder="1"/>
    <xf numFmtId="0" fontId="5" fillId="41" borderId="162" xfId="145" applyFill="1" applyBorder="1"/>
    <xf numFmtId="0" fontId="92" fillId="42" borderId="162" xfId="145" applyFont="1" applyFill="1" applyBorder="1" applyAlignment="1">
      <alignment wrapText="1"/>
    </xf>
    <xf numFmtId="0" fontId="8" fillId="6" borderId="163" xfId="145" applyFont="1" applyFill="1" applyBorder="1"/>
    <xf numFmtId="0" fontId="5" fillId="40" borderId="101" xfId="145" applyFill="1" applyBorder="1"/>
    <xf numFmtId="3" fontId="8" fillId="40" borderId="101" xfId="145" applyNumberFormat="1" applyFont="1" applyFill="1" applyBorder="1"/>
    <xf numFmtId="3" fontId="72" fillId="40" borderId="10" xfId="145" applyNumberFormat="1" applyFont="1" applyFill="1" applyBorder="1"/>
    <xf numFmtId="3" fontId="5" fillId="40" borderId="36" xfId="145" applyNumberFormat="1" applyFill="1" applyBorder="1"/>
    <xf numFmtId="3" fontId="5" fillId="40" borderId="11" xfId="145" applyNumberFormat="1" applyFill="1" applyBorder="1"/>
    <xf numFmtId="0" fontId="5" fillId="40" borderId="12" xfId="145" applyFill="1" applyBorder="1"/>
    <xf numFmtId="0" fontId="5" fillId="40" borderId="49" xfId="145" applyFill="1" applyBorder="1"/>
    <xf numFmtId="3" fontId="5" fillId="40" borderId="37" xfId="145" applyNumberFormat="1" applyFill="1" applyBorder="1"/>
    <xf numFmtId="0" fontId="5" fillId="0" borderId="135" xfId="145" applyBorder="1"/>
    <xf numFmtId="0" fontId="8" fillId="0" borderId="163" xfId="145" applyFont="1" applyBorder="1"/>
    <xf numFmtId="0" fontId="5" fillId="0" borderId="164" xfId="145" applyBorder="1" applyAlignment="1">
      <alignment horizontal="center" wrapText="1"/>
    </xf>
    <xf numFmtId="0" fontId="5" fillId="0" borderId="160" xfId="145" applyBorder="1" applyAlignment="1">
      <alignment horizontal="center" wrapText="1"/>
    </xf>
    <xf numFmtId="0" fontId="5" fillId="0" borderId="161" xfId="145" applyBorder="1" applyAlignment="1">
      <alignment horizontal="center" wrapText="1"/>
    </xf>
    <xf numFmtId="0" fontId="5" fillId="0" borderId="159" xfId="145" applyBorder="1" applyAlignment="1">
      <alignment horizontal="center" wrapText="1"/>
    </xf>
    <xf numFmtId="0" fontId="5" fillId="0" borderId="165" xfId="145" applyBorder="1" applyAlignment="1">
      <alignment horizontal="center" wrapText="1"/>
    </xf>
    <xf numFmtId="0" fontId="5" fillId="0" borderId="166" xfId="145" applyBorder="1" applyAlignment="1">
      <alignment horizontal="center" wrapText="1"/>
    </xf>
    <xf numFmtId="3" fontId="5" fillId="0" borderId="140" xfId="145" applyNumberFormat="1" applyBorder="1"/>
    <xf numFmtId="3" fontId="5" fillId="7" borderId="36" xfId="145" applyNumberFormat="1" applyFill="1" applyBorder="1"/>
    <xf numFmtId="3" fontId="5" fillId="7" borderId="11" xfId="145" applyNumberFormat="1" applyFill="1" applyBorder="1"/>
    <xf numFmtId="3" fontId="5" fillId="7" borderId="37" xfId="145" applyNumberFormat="1" applyFill="1" applyBorder="1"/>
    <xf numFmtId="3" fontId="69" fillId="2" borderId="137" xfId="145" applyNumberFormat="1" applyFont="1" applyFill="1" applyBorder="1" applyAlignment="1">
      <alignment horizontal="center"/>
    </xf>
    <xf numFmtId="3" fontId="69" fillId="2" borderId="162" xfId="145" applyNumberFormat="1" applyFont="1" applyFill="1" applyBorder="1" applyAlignment="1">
      <alignment horizontal="center" wrapText="1"/>
    </xf>
    <xf numFmtId="3" fontId="5" fillId="0" borderId="162" xfId="145" applyNumberFormat="1" applyBorder="1" applyAlignment="1">
      <alignment vertical="center"/>
    </xf>
    <xf numFmtId="3" fontId="8" fillId="0" borderId="162" xfId="145" applyNumberFormat="1" applyFont="1" applyBorder="1"/>
    <xf numFmtId="3" fontId="8" fillId="0" borderId="100" xfId="145" applyNumberFormat="1" applyFont="1" applyBorder="1"/>
    <xf numFmtId="3" fontId="69" fillId="2" borderId="113" xfId="145" applyNumberFormat="1" applyFont="1" applyFill="1" applyBorder="1" applyAlignment="1">
      <alignment horizontal="center" wrapText="1"/>
    </xf>
    <xf numFmtId="3" fontId="5" fillId="0" borderId="72" xfId="145" applyNumberFormat="1" applyBorder="1"/>
    <xf numFmtId="3" fontId="5" fillId="30" borderId="140" xfId="145" applyNumberFormat="1" applyFill="1" applyBorder="1"/>
    <xf numFmtId="3" fontId="5" fillId="7" borderId="140" xfId="145" applyNumberFormat="1" applyFill="1" applyBorder="1"/>
    <xf numFmtId="3" fontId="5" fillId="7" borderId="140" xfId="145" applyNumberFormat="1" applyFont="1" applyFill="1" applyBorder="1"/>
    <xf numFmtId="3" fontId="8" fillId="34" borderId="140" xfId="145" applyNumberFormat="1" applyFont="1" applyFill="1" applyBorder="1"/>
    <xf numFmtId="3" fontId="5" fillId="0" borderId="140" xfId="145" applyNumberFormat="1" applyFont="1" applyBorder="1"/>
    <xf numFmtId="3" fontId="5" fillId="0" borderId="49" xfId="145" applyNumberFormat="1" applyBorder="1"/>
    <xf numFmtId="3" fontId="5" fillId="0" borderId="0" xfId="145" applyNumberFormat="1" applyBorder="1"/>
    <xf numFmtId="3" fontId="95" fillId="0" borderId="0" xfId="145" applyNumberFormat="1" applyFont="1"/>
    <xf numFmtId="164" fontId="95" fillId="0" borderId="0" xfId="145" applyNumberFormat="1" applyFont="1" applyAlignment="1">
      <alignment horizontal="right"/>
    </xf>
    <xf numFmtId="3" fontId="85" fillId="0" borderId="140" xfId="0" applyNumberFormat="1" applyFont="1" applyBorder="1"/>
    <xf numFmtId="164" fontId="0" fillId="0" borderId="125" xfId="0" applyNumberFormat="1" applyFill="1" applyBorder="1"/>
    <xf numFmtId="164" fontId="0" fillId="0" borderId="5" xfId="0" applyNumberFormat="1" applyFill="1" applyBorder="1"/>
    <xf numFmtId="164" fontId="8" fillId="0" borderId="133" xfId="0" applyNumberFormat="1" applyFont="1" applyFill="1" applyBorder="1"/>
    <xf numFmtId="164" fontId="2" fillId="0" borderId="5" xfId="0" applyNumberFormat="1" applyFont="1" applyFill="1" applyBorder="1"/>
    <xf numFmtId="164" fontId="2" fillId="0" borderId="125" xfId="0" applyNumberFormat="1" applyFont="1" applyFill="1" applyBorder="1"/>
    <xf numFmtId="164" fontId="71" fillId="0" borderId="133" xfId="0" applyNumberFormat="1" applyFont="1" applyFill="1" applyBorder="1"/>
    <xf numFmtId="0" fontId="74" fillId="30" borderId="0" xfId="4" applyFont="1" applyFill="1"/>
    <xf numFmtId="3" fontId="87" fillId="0" borderId="0" xfId="145" applyNumberFormat="1" applyFont="1" applyFill="1" applyBorder="1" applyAlignment="1">
      <alignment horizontal="right"/>
    </xf>
    <xf numFmtId="0" fontId="80" fillId="0" borderId="0" xfId="3" applyFont="1" applyAlignment="1">
      <alignment horizontal="right" vertical="center"/>
    </xf>
    <xf numFmtId="3" fontId="0" fillId="0" borderId="157" xfId="0" applyNumberFormat="1" applyBorder="1"/>
    <xf numFmtId="0" fontId="53" fillId="2" borderId="71" xfId="2" applyFont="1" applyFill="1" applyBorder="1" applyAlignment="1">
      <alignment horizontal="center" vertical="center"/>
    </xf>
    <xf numFmtId="0" fontId="53" fillId="0" borderId="31" xfId="3" applyFont="1" applyBorder="1" applyAlignment="1">
      <alignment horizontal="center" vertical="center"/>
    </xf>
    <xf numFmtId="0" fontId="53" fillId="2" borderId="72" xfId="2" applyFont="1" applyFill="1" applyBorder="1" applyAlignment="1">
      <alignment horizontal="center" vertical="center"/>
    </xf>
    <xf numFmtId="0" fontId="53" fillId="2" borderId="73" xfId="2" applyFont="1" applyFill="1" applyBorder="1" applyAlignment="1">
      <alignment horizontal="center" vertical="center"/>
    </xf>
    <xf numFmtId="0" fontId="53" fillId="0" borderId="80" xfId="3" applyFont="1" applyBorder="1" applyAlignment="1">
      <alignment horizontal="center" vertical="center"/>
    </xf>
    <xf numFmtId="0" fontId="49" fillId="0" borderId="110" xfId="3" applyFont="1" applyBorder="1" applyAlignment="1">
      <alignment horizontal="center"/>
    </xf>
    <xf numFmtId="0" fontId="49" fillId="0" borderId="140" xfId="3" applyFont="1" applyBorder="1" applyAlignment="1">
      <alignment horizontal="center"/>
    </xf>
    <xf numFmtId="0" fontId="49" fillId="0" borderId="112" xfId="3" applyFont="1" applyBorder="1" applyAlignment="1">
      <alignment horizontal="center"/>
    </xf>
    <xf numFmtId="0" fontId="49" fillId="0" borderId="119" xfId="3" applyFont="1" applyBorder="1" applyAlignment="1">
      <alignment horizontal="center"/>
    </xf>
    <xf numFmtId="0" fontId="75" fillId="0" borderId="0" xfId="4" applyFont="1" applyAlignment="1">
      <alignment horizontal="center"/>
    </xf>
    <xf numFmtId="0" fontId="46" fillId="0" borderId="0" xfId="4" applyFont="1" applyAlignment="1">
      <alignment horizontal="center"/>
    </xf>
    <xf numFmtId="0" fontId="76" fillId="0" borderId="0" xfId="4" applyFont="1" applyAlignment="1">
      <alignment horizontal="center"/>
    </xf>
    <xf numFmtId="0" fontId="0" fillId="30" borderId="0" xfId="0" applyFont="1" applyFill="1" applyAlignment="1">
      <alignment horizontal="center"/>
    </xf>
    <xf numFmtId="0" fontId="44" fillId="30" borderId="0" xfId="0" applyFont="1" applyFill="1" applyAlignment="1">
      <alignment horizontal="center"/>
    </xf>
    <xf numFmtId="0" fontId="50" fillId="0" borderId="31" xfId="3" applyFont="1" applyBorder="1" applyAlignment="1">
      <alignment horizontal="center" vertical="center"/>
    </xf>
    <xf numFmtId="0" fontId="49" fillId="0" borderId="7" xfId="3" applyFont="1" applyBorder="1" applyAlignment="1">
      <alignment horizontal="center" vertical="center"/>
    </xf>
    <xf numFmtId="0" fontId="49" fillId="0" borderId="31" xfId="3" applyFont="1" applyBorder="1" applyAlignment="1">
      <alignment horizontal="center" vertical="center"/>
    </xf>
    <xf numFmtId="0" fontId="53" fillId="2" borderId="71" xfId="2" applyFont="1" applyFill="1" applyBorder="1" applyAlignment="1">
      <alignment horizontal="center" vertical="center"/>
    </xf>
    <xf numFmtId="0" fontId="44" fillId="0" borderId="72" xfId="0" applyFont="1" applyBorder="1"/>
    <xf numFmtId="0" fontId="44" fillId="0" borderId="73" xfId="0" applyFont="1" applyBorder="1"/>
    <xf numFmtId="0" fontId="53" fillId="0" borderId="31" xfId="3" applyFont="1" applyBorder="1" applyAlignment="1">
      <alignment horizontal="center" vertical="center"/>
    </xf>
    <xf numFmtId="0" fontId="46" fillId="0" borderId="0" xfId="3" applyFont="1" applyBorder="1" applyAlignment="1">
      <alignment horizontal="center" vertical="center"/>
    </xf>
    <xf numFmtId="0" fontId="46" fillId="0" borderId="31" xfId="3" applyFont="1" applyBorder="1" applyAlignment="1">
      <alignment horizontal="center" vertical="center"/>
    </xf>
    <xf numFmtId="0" fontId="49" fillId="0" borderId="11" xfId="3" applyFont="1" applyBorder="1" applyAlignment="1">
      <alignment horizontal="center"/>
    </xf>
    <xf numFmtId="0" fontId="46" fillId="0" borderId="49" xfId="3" applyFont="1" applyBorder="1" applyAlignment="1">
      <alignment horizontal="center"/>
    </xf>
    <xf numFmtId="0" fontId="46" fillId="0" borderId="35" xfId="2" applyFont="1" applyBorder="1" applyAlignment="1">
      <alignment horizontal="center"/>
    </xf>
    <xf numFmtId="0" fontId="49" fillId="0" borderId="22" xfId="3" applyFont="1" applyBorder="1" applyAlignment="1">
      <alignment horizontal="center"/>
    </xf>
    <xf numFmtId="0" fontId="49" fillId="0" borderId="17" xfId="3" applyFont="1" applyBorder="1" applyAlignment="1">
      <alignment horizontal="center"/>
    </xf>
    <xf numFmtId="0" fontId="49" fillId="0" borderId="74" xfId="3" applyFont="1" applyBorder="1" applyAlignment="1">
      <alignment horizontal="center"/>
    </xf>
    <xf numFmtId="0" fontId="0" fillId="0" borderId="0" xfId="0" applyAlignment="1">
      <alignment vertical="top" wrapText="1"/>
    </xf>
    <xf numFmtId="0" fontId="8" fillId="39" borderId="71" xfId="145" applyFont="1" applyFill="1" applyBorder="1" applyAlignment="1">
      <alignment horizontal="center"/>
    </xf>
    <xf numFmtId="0" fontId="8" fillId="39" borderId="72" xfId="145" applyFont="1" applyFill="1" applyBorder="1" applyAlignment="1">
      <alignment horizontal="center"/>
    </xf>
    <xf numFmtId="0" fontId="8" fillId="0" borderId="71" xfId="145" applyFont="1" applyBorder="1" applyAlignment="1">
      <alignment horizontal="center"/>
    </xf>
    <xf numFmtId="0" fontId="8" fillId="0" borderId="72" xfId="145" applyFont="1" applyBorder="1" applyAlignment="1">
      <alignment horizontal="center"/>
    </xf>
    <xf numFmtId="0" fontId="8" fillId="0" borderId="73" xfId="145" applyFont="1" applyBorder="1" applyAlignment="1">
      <alignment horizontal="center"/>
    </xf>
    <xf numFmtId="164" fontId="66" fillId="2" borderId="125" xfId="0" applyNumberFormat="1" applyFont="1" applyFill="1" applyBorder="1" applyAlignment="1">
      <alignment horizontal="center" textRotation="90" wrapText="1"/>
    </xf>
    <xf numFmtId="164" fontId="66" fillId="2" borderId="5" xfId="0" applyNumberFormat="1" applyFont="1" applyFill="1" applyBorder="1" applyAlignment="1">
      <alignment horizontal="center" textRotation="90" wrapText="1"/>
    </xf>
    <xf numFmtId="3" fontId="0" fillId="0" borderId="46" xfId="0" applyNumberFormat="1" applyFill="1" applyBorder="1" applyAlignment="1">
      <alignment horizontal="right" vertical="center"/>
    </xf>
    <xf numFmtId="3" fontId="0" fillId="0" borderId="14" xfId="0" applyNumberFormat="1" applyFill="1" applyBorder="1" applyAlignment="1">
      <alignment horizontal="right" vertical="center"/>
    </xf>
    <xf numFmtId="3" fontId="0" fillId="0" borderId="36" xfId="0" applyNumberFormat="1" applyFill="1" applyBorder="1" applyAlignment="1">
      <alignment horizontal="right" vertical="center"/>
    </xf>
    <xf numFmtId="3" fontId="0" fillId="0" borderId="110" xfId="0" applyNumberFormat="1" applyBorder="1" applyAlignment="1">
      <alignment horizontal="center"/>
    </xf>
    <xf numFmtId="3" fontId="0" fillId="0" borderId="112" xfId="0" applyNumberFormat="1" applyBorder="1" applyAlignment="1">
      <alignment horizontal="center"/>
    </xf>
    <xf numFmtId="3" fontId="5" fillId="0" borderId="107" xfId="145" applyNumberFormat="1" applyBorder="1" applyAlignment="1">
      <alignment horizontal="center"/>
    </xf>
    <xf numFmtId="3" fontId="5" fillId="0" borderId="48" xfId="145" applyNumberFormat="1" applyBorder="1" applyAlignment="1">
      <alignment horizontal="center"/>
    </xf>
    <xf numFmtId="3" fontId="5" fillId="0" borderId="110" xfId="145" applyNumberFormat="1" applyBorder="1" applyAlignment="1">
      <alignment horizontal="center"/>
    </xf>
    <xf numFmtId="3" fontId="5" fillId="0" borderId="140" xfId="145" applyNumberFormat="1" applyBorder="1" applyAlignment="1">
      <alignment horizontal="center"/>
    </xf>
    <xf numFmtId="3" fontId="5" fillId="0" borderId="112" xfId="145" applyNumberFormat="1" applyBorder="1" applyAlignment="1">
      <alignment horizontal="center"/>
    </xf>
    <xf numFmtId="164" fontId="69" fillId="2" borderId="1" xfId="145" applyNumberFormat="1" applyFont="1" applyFill="1" applyBorder="1" applyAlignment="1">
      <alignment horizontal="center" wrapText="1"/>
    </xf>
    <xf numFmtId="164" fontId="69" fillId="2" borderId="122" xfId="145" applyNumberFormat="1" applyFont="1" applyFill="1" applyBorder="1" applyAlignment="1">
      <alignment horizontal="center" wrapText="1"/>
    </xf>
    <xf numFmtId="3" fontId="69" fillId="2" borderId="66" xfId="145" applyNumberFormat="1" applyFont="1" applyFill="1" applyBorder="1" applyAlignment="1">
      <alignment horizontal="center" vertical="top" wrapText="1"/>
    </xf>
    <xf numFmtId="0" fontId="6" fillId="2" borderId="136" xfId="145" applyFont="1" applyFill="1" applyBorder="1" applyAlignment="1">
      <alignment horizontal="center" vertical="top"/>
    </xf>
    <xf numFmtId="164" fontId="5" fillId="0" borderId="4" xfId="145" applyNumberFormat="1" applyBorder="1" applyAlignment="1">
      <alignment horizontal="center" vertical="center"/>
    </xf>
    <xf numFmtId="164" fontId="5" fillId="0" borderId="10" xfId="145" applyNumberFormat="1" applyBorder="1" applyAlignment="1">
      <alignment horizontal="center" vertical="center"/>
    </xf>
    <xf numFmtId="164" fontId="5" fillId="0" borderId="154" xfId="145" applyNumberFormat="1" applyBorder="1" applyAlignment="1">
      <alignment horizontal="center" vertical="center"/>
    </xf>
    <xf numFmtId="164" fontId="5" fillId="0" borderId="154" xfId="145" applyNumberFormat="1" applyBorder="1" applyAlignment="1">
      <alignment horizontal="center" vertical="center" wrapText="1"/>
    </xf>
    <xf numFmtId="164" fontId="5" fillId="0" borderId="4" xfId="145" applyNumberFormat="1" applyBorder="1" applyAlignment="1">
      <alignment horizontal="center" vertical="center" wrapText="1"/>
    </xf>
    <xf numFmtId="164" fontId="5" fillId="0" borderId="10" xfId="145" applyNumberFormat="1" applyBorder="1" applyAlignment="1">
      <alignment horizontal="center" vertical="center" wrapText="1"/>
    </xf>
    <xf numFmtId="164" fontId="5" fillId="0" borderId="148" xfId="145" applyNumberFormat="1" applyBorder="1" applyAlignment="1">
      <alignment horizontal="center" vertical="center" wrapText="1"/>
    </xf>
    <xf numFmtId="164" fontId="5" fillId="0" borderId="5" xfId="145" applyNumberFormat="1" applyBorder="1" applyAlignment="1">
      <alignment horizontal="center" vertical="center" wrapText="1"/>
    </xf>
    <xf numFmtId="164" fontId="5" fillId="0" borderId="12" xfId="145" applyNumberFormat="1" applyBorder="1" applyAlignment="1">
      <alignment horizontal="center" vertical="center" wrapText="1"/>
    </xf>
    <xf numFmtId="164" fontId="5" fillId="0" borderId="5" xfId="145" applyNumberFormat="1" applyBorder="1" applyAlignment="1">
      <alignment horizontal="center" vertical="center"/>
    </xf>
    <xf numFmtId="164" fontId="5" fillId="0" borderId="148" xfId="145" applyNumberFormat="1" applyBorder="1" applyAlignment="1">
      <alignment horizontal="center" vertical="center"/>
    </xf>
    <xf numFmtId="164" fontId="5" fillId="0" borderId="12" xfId="145" applyNumberFormat="1" applyBorder="1" applyAlignment="1">
      <alignment horizontal="center" vertical="center"/>
    </xf>
    <xf numFmtId="164" fontId="5" fillId="0" borderId="133" xfId="145" applyNumberFormat="1" applyBorder="1" applyAlignment="1">
      <alignment horizontal="center" vertical="center"/>
    </xf>
    <xf numFmtId="0" fontId="2" fillId="0" borderId="110" xfId="5" applyFont="1" applyBorder="1" applyAlignment="1">
      <alignment horizontal="center"/>
    </xf>
    <xf numFmtId="0" fontId="5" fillId="0" borderId="111" xfId="6" applyBorder="1" applyAlignment="1">
      <alignment horizontal="center"/>
    </xf>
    <xf numFmtId="0" fontId="5" fillId="0" borderId="112" xfId="6" applyBorder="1" applyAlignment="1">
      <alignment horizontal="center"/>
    </xf>
    <xf numFmtId="0" fontId="13" fillId="0" borderId="109" xfId="5" applyFont="1" applyBorder="1" applyAlignment="1">
      <alignment horizontal="center" vertical="center" wrapText="1"/>
    </xf>
    <xf numFmtId="0" fontId="13" fillId="0" borderId="36" xfId="5" applyFont="1" applyBorder="1" applyAlignment="1">
      <alignment horizontal="center" vertical="center" wrapText="1"/>
    </xf>
    <xf numFmtId="0" fontId="11" fillId="0" borderId="113" xfId="7" applyFont="1" applyBorder="1" applyAlignment="1">
      <alignment horizontal="center" wrapText="1"/>
    </xf>
    <xf numFmtId="0" fontId="22" fillId="0" borderId="71" xfId="8" applyFont="1" applyFill="1" applyBorder="1" applyAlignment="1">
      <alignment horizontal="center" wrapText="1"/>
    </xf>
    <xf numFmtId="0" fontId="22" fillId="0" borderId="72" xfId="8" applyFont="1" applyFill="1" applyBorder="1" applyAlignment="1">
      <alignment horizontal="center" wrapText="1"/>
    </xf>
    <xf numFmtId="0" fontId="22" fillId="0" borderId="73" xfId="8" applyFont="1" applyFill="1" applyBorder="1" applyAlignment="1">
      <alignment horizontal="center" wrapText="1"/>
    </xf>
  </cellXfs>
  <cellStyles count="151">
    <cellStyle name="20 % – Zvýraznění1 2" xfId="9"/>
    <cellStyle name="20 % – Zvýraznění2 2" xfId="10"/>
    <cellStyle name="20 % – Zvýraznění3 2" xfId="11"/>
    <cellStyle name="20 % – Zvýraznění4 2" xfId="12"/>
    <cellStyle name="20 % – Zvýraznění5 2" xfId="13"/>
    <cellStyle name="20 % – Zvýraznění6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 % – Zvýraznění1 2" xfId="21"/>
    <cellStyle name="40 % – Zvýraznění2 2" xfId="22"/>
    <cellStyle name="40 % – Zvýraznění3 2" xfId="23"/>
    <cellStyle name="40 % – Zvýraznění4 2" xfId="24"/>
    <cellStyle name="40 % – Zvýraznění5 2" xfId="25"/>
    <cellStyle name="40 % – Zvýraznění6 2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 % – Zvýraznění1 2" xfId="33"/>
    <cellStyle name="60 % – Zvýraznění2 2" xfId="34"/>
    <cellStyle name="60 % – Zvýraznění3 2" xfId="35"/>
    <cellStyle name="60 % – Zvýraznění4 2" xfId="36"/>
    <cellStyle name="60 % – Zvýraznění5 2" xfId="37"/>
    <cellStyle name="60 % – Zvýraznění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Accent1" xfId="45"/>
    <cellStyle name="Accent2" xfId="46"/>
    <cellStyle name="Accent3" xfId="47"/>
    <cellStyle name="Accent4" xfId="48"/>
    <cellStyle name="Accent5" xfId="49"/>
    <cellStyle name="Accent6" xfId="50"/>
    <cellStyle name="Bad" xfId="51"/>
    <cellStyle name="Calculation" xfId="52"/>
    <cellStyle name="Celkem 2" xfId="53"/>
    <cellStyle name="Comma 2" xfId="54"/>
    <cellStyle name="Čárka 2" xfId="146"/>
    <cellStyle name="čárky 2" xfId="147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Hypertextový odkaz" xfId="125" builtinId="8" hidden="1"/>
    <cellStyle name="Hypertextový odkaz" xfId="127" builtinId="8" hidden="1"/>
    <cellStyle name="Hypertextový odkaz" xfId="129" builtinId="8" hidden="1"/>
    <cellStyle name="Hypertextový odkaz" xfId="131" builtinId="8" hidden="1"/>
    <cellStyle name="Hypertextový odkaz" xfId="133" builtinId="8" hidden="1"/>
    <cellStyle name="Hypertextový odkaz" xfId="135" builtinId="8" hidden="1"/>
    <cellStyle name="Hypertextový odkaz" xfId="137" builtinId="8" hidden="1"/>
    <cellStyle name="Hypertextový odkaz" xfId="139" builtinId="8" hidden="1"/>
    <cellStyle name="Hypertextový odkaz" xfId="141" builtinId="8" hidden="1"/>
    <cellStyle name="Hypertextový odkaz" xfId="143" builtinId="8" hidden="1"/>
    <cellStyle name="Hypertextový odkaz" xfId="149" builtinId="8" hidden="1"/>
    <cellStyle name="Check Cell" xfId="61"/>
    <cellStyle name="Chybně 2" xfId="62"/>
    <cellStyle name="Input" xfId="63"/>
    <cellStyle name="Kontrolní buňka 2" xfId="64"/>
    <cellStyle name="Linked Cell" xfId="65"/>
    <cellStyle name="Nadpis 1 2" xfId="66"/>
    <cellStyle name="Nadpis 2 2" xfId="67"/>
    <cellStyle name="Nadpis 3 2" xfId="68"/>
    <cellStyle name="Nadpis 4 2" xfId="69"/>
    <cellStyle name="Název 2" xfId="70"/>
    <cellStyle name="Neutral" xfId="71"/>
    <cellStyle name="Neutrální 2" xfId="72"/>
    <cellStyle name="Normal 2" xfId="73"/>
    <cellStyle name="Normal 3" xfId="74"/>
    <cellStyle name="Normální" xfId="0" builtinId="0"/>
    <cellStyle name="Normální 10" xfId="75"/>
    <cellStyle name="Normální 11" xfId="76"/>
    <cellStyle name="Normální 12" xfId="7"/>
    <cellStyle name="Normální 12 2" xfId="148"/>
    <cellStyle name="Normální 13" xfId="145"/>
    <cellStyle name="normální 2" xfId="1"/>
    <cellStyle name="normální 2 2" xfId="77"/>
    <cellStyle name="normální 2 3" xfId="78"/>
    <cellStyle name="normální 2 3 2" xfId="79"/>
    <cellStyle name="normální 2 3 2 2" xfId="80"/>
    <cellStyle name="normální 2 3 2_PV III. Rozpis rozpočtu VŠ 2011_final_PV" xfId="81"/>
    <cellStyle name="normální 2 3_PV III. Rozpis rozpočtu VŠ 2011_final_PV" xfId="82"/>
    <cellStyle name="normální 2 4" xfId="83"/>
    <cellStyle name="normální 2 4 2" xfId="84"/>
    <cellStyle name="normální 2 4_PV III. Rozpis rozpočtu VŠ 2011_final_PV" xfId="85"/>
    <cellStyle name="normální 2 5" xfId="86"/>
    <cellStyle name="normální 2_CP2012" xfId="87"/>
    <cellStyle name="normální 3" xfId="88"/>
    <cellStyle name="normální 3 2" xfId="89"/>
    <cellStyle name="normální 3_CP2012" xfId="90"/>
    <cellStyle name="normální 4" xfId="91"/>
    <cellStyle name="normální 4 2" xfId="92"/>
    <cellStyle name="normální 4_PV Rozpis rozpočtu VŠ 2011 III - tabulkové přílohy" xfId="93"/>
    <cellStyle name="Normální 5" xfId="94"/>
    <cellStyle name="normální 5 2" xfId="95"/>
    <cellStyle name="Normální 6" xfId="96"/>
    <cellStyle name="Normální 6 2" xfId="97"/>
    <cellStyle name="normální 7" xfId="98"/>
    <cellStyle name="Normální 8" xfId="99"/>
    <cellStyle name="Normální 8 2" xfId="100"/>
    <cellStyle name="Normální 9" xfId="101"/>
    <cellStyle name="normální_odpisy 04az07_270906" xfId="8"/>
    <cellStyle name="normální_podklady_k_INV_rozp2010" xfId="2"/>
    <cellStyle name="normální_podklady_k_INV_rozp2010 2" xfId="6"/>
    <cellStyle name="normální_prilohy_pokynuQ1206_060207" xfId="5"/>
    <cellStyle name="normální_PřF-investiční rozpočet 2005" xfId="3"/>
    <cellStyle name="normální_rozpocet_2011_INV_AS" xfId="4"/>
    <cellStyle name="Note" xfId="102"/>
    <cellStyle name="Output" xfId="103"/>
    <cellStyle name="Použitý hypertextový odkaz" xfId="126" builtinId="9" hidden="1"/>
    <cellStyle name="Použitý hypertextový odkaz" xfId="128" builtinId="9" hidden="1"/>
    <cellStyle name="Použitý hypertextový odkaz" xfId="130" builtinId="9" hidden="1"/>
    <cellStyle name="Použitý hypertextový odkaz" xfId="132" builtinId="9" hidden="1"/>
    <cellStyle name="Použitý hypertextový odkaz" xfId="134" builtinId="9" hidden="1"/>
    <cellStyle name="Použitý hypertextový odkaz" xfId="136" builtinId="9" hidden="1"/>
    <cellStyle name="Použitý hypertextový odkaz" xfId="138" builtinId="9" hidden="1"/>
    <cellStyle name="Použitý hypertextový odkaz" xfId="140" builtinId="9" hidden="1"/>
    <cellStyle name="Použitý hypertextový odkaz" xfId="142" builtinId="9" hidden="1"/>
    <cellStyle name="Použitý hypertextový odkaz" xfId="144" builtinId="9" hidden="1"/>
    <cellStyle name="Použitý hypertextový odkaz" xfId="150" builtinId="9" hidden="1"/>
    <cellStyle name="Poznámka 2" xfId="104"/>
    <cellStyle name="procent 2" xfId="105"/>
    <cellStyle name="procent 3" xfId="106"/>
    <cellStyle name="procent 4" xfId="107"/>
    <cellStyle name="Procenta 2" xfId="108"/>
    <cellStyle name="Propojená buňka 2" xfId="109"/>
    <cellStyle name="Správně 2" xfId="110"/>
    <cellStyle name="Text upozornění 2" xfId="111"/>
    <cellStyle name="Title" xfId="112"/>
    <cellStyle name="Total" xfId="113"/>
    <cellStyle name="Vstup 2" xfId="114"/>
    <cellStyle name="Výpočet 2" xfId="115"/>
    <cellStyle name="Výstup 2" xfId="116"/>
    <cellStyle name="Vysvětlující text 2" xfId="117"/>
    <cellStyle name="Warning Text" xfId="118"/>
    <cellStyle name="Zvýraznění 1 2" xfId="119"/>
    <cellStyle name="Zvýraznění 2 2" xfId="120"/>
    <cellStyle name="Zvýraznění 3 2" xfId="121"/>
    <cellStyle name="Zvýraznění 4 2" xfId="122"/>
    <cellStyle name="Zvýraznění 5 2" xfId="123"/>
    <cellStyle name="Zvýraznění 6 2" xfId="124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A1:N30"/>
  <sheetViews>
    <sheetView showGridLines="0" tabSelected="1" workbookViewId="0">
      <selection activeCell="G4" sqref="G4"/>
    </sheetView>
  </sheetViews>
  <sheetFormatPr defaultColWidth="8.85546875" defaultRowHeight="15.75" x14ac:dyDescent="0.25"/>
  <cols>
    <col min="1" max="1" width="9.28515625" style="437" customWidth="1"/>
    <col min="2" max="4" width="8.85546875" style="437"/>
    <col min="5" max="5" width="10.140625" style="437" bestFit="1" customWidth="1"/>
    <col min="6" max="6" width="11.42578125" style="437" bestFit="1" customWidth="1"/>
    <col min="7" max="7" width="11.28515625" style="437" customWidth="1"/>
    <col min="8" max="8" width="4.42578125" style="437" customWidth="1"/>
    <col min="9" max="11" width="8.85546875" style="437"/>
    <col min="12" max="12" width="11.42578125" style="437" bestFit="1" customWidth="1"/>
    <col min="13" max="16384" width="8.85546875" style="437"/>
  </cols>
  <sheetData>
    <row r="1" spans="1:14" x14ac:dyDescent="0.25">
      <c r="A1" s="436" t="s">
        <v>42</v>
      </c>
    </row>
    <row r="2" spans="1:14" x14ac:dyDescent="0.25">
      <c r="A2" s="436" t="s">
        <v>289</v>
      </c>
    </row>
    <row r="10" spans="1:14" ht="13.5" customHeight="1" x14ac:dyDescent="0.25"/>
    <row r="12" spans="1:14" ht="31.5" x14ac:dyDescent="0.5">
      <c r="A12" s="797" t="s">
        <v>288</v>
      </c>
      <c r="B12" s="798"/>
      <c r="C12" s="798"/>
      <c r="D12" s="798"/>
      <c r="E12" s="798"/>
      <c r="F12" s="798"/>
      <c r="G12" s="798"/>
      <c r="H12" s="798"/>
      <c r="I12" s="798"/>
      <c r="J12" s="798"/>
      <c r="K12" s="798"/>
      <c r="L12" s="798"/>
      <c r="M12" s="798"/>
      <c r="N12" s="798"/>
    </row>
    <row r="13" spans="1:14" ht="8.25" customHeight="1" x14ac:dyDescent="0.25"/>
    <row r="14" spans="1:14" ht="21" x14ac:dyDescent="0.35">
      <c r="A14" s="799" t="s">
        <v>43</v>
      </c>
      <c r="B14" s="798"/>
      <c r="C14" s="798"/>
      <c r="D14" s="798"/>
      <c r="E14" s="798"/>
      <c r="F14" s="798"/>
      <c r="G14" s="798"/>
      <c r="H14" s="798"/>
      <c r="I14" s="798"/>
      <c r="J14" s="798"/>
      <c r="K14" s="798"/>
      <c r="L14" s="798"/>
      <c r="M14" s="798"/>
      <c r="N14" s="798"/>
    </row>
    <row r="15" spans="1:14" x14ac:dyDescent="0.25">
      <c r="B15" s="800" t="s">
        <v>333</v>
      </c>
      <c r="C15" s="801"/>
      <c r="D15" s="801"/>
      <c r="E15" s="801"/>
      <c r="F15" s="801"/>
      <c r="G15" s="801"/>
      <c r="H15" s="801"/>
      <c r="I15" s="801"/>
      <c r="J15" s="801"/>
      <c r="K15" s="801"/>
      <c r="L15" s="801"/>
      <c r="M15" s="801"/>
    </row>
    <row r="16" spans="1:14" x14ac:dyDescent="0.25">
      <c r="E16" s="438"/>
    </row>
    <row r="18" spans="1:9" x14ac:dyDescent="0.25">
      <c r="E18" s="439"/>
      <c r="F18" s="440"/>
      <c r="G18" s="784" t="s">
        <v>334</v>
      </c>
      <c r="H18" s="784"/>
    </row>
    <row r="19" spans="1:9" x14ac:dyDescent="0.25">
      <c r="E19" s="441"/>
      <c r="F19" s="441"/>
    </row>
    <row r="20" spans="1:9" x14ac:dyDescent="0.25">
      <c r="E20" s="441"/>
      <c r="F20" s="441"/>
    </row>
    <row r="22" spans="1:9" x14ac:dyDescent="0.25">
      <c r="H22" s="441"/>
      <c r="I22" s="442"/>
    </row>
    <row r="23" spans="1:9" x14ac:dyDescent="0.25">
      <c r="H23" s="441"/>
      <c r="I23" s="443"/>
    </row>
    <row r="28" spans="1:9" x14ac:dyDescent="0.25">
      <c r="A28" s="444"/>
      <c r="B28" s="445"/>
    </row>
    <row r="29" spans="1:9" x14ac:dyDescent="0.25">
      <c r="A29" s="444"/>
      <c r="B29" s="445"/>
      <c r="C29" s="445"/>
      <c r="D29" s="445"/>
    </row>
    <row r="30" spans="1:9" x14ac:dyDescent="0.25">
      <c r="A30" s="445"/>
      <c r="B30" s="445"/>
      <c r="C30" s="445"/>
      <c r="D30" s="445"/>
    </row>
  </sheetData>
  <mergeCells count="3">
    <mergeCell ref="A12:N12"/>
    <mergeCell ref="A14:N14"/>
    <mergeCell ref="B15:M15"/>
  </mergeCells>
  <phoneticPr fontId="5" type="noConversion"/>
  <pageMargins left="0.78740157499999996" right="0.78740157499999996" top="0.984251969" bottom="0.984251969" header="0.4921259845" footer="0.492125984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N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4" width="10.85546875" style="109" customWidth="1"/>
    <col min="15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74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51500</v>
      </c>
      <c r="E8" s="198">
        <f t="shared" si="0"/>
        <v>6000</v>
      </c>
      <c r="F8" s="199">
        <f t="shared" si="0"/>
        <v>45500</v>
      </c>
      <c r="G8" s="202">
        <f t="shared" si="0"/>
        <v>0</v>
      </c>
      <c r="H8" s="407">
        <f t="shared" si="0"/>
        <v>51500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35500</v>
      </c>
      <c r="E9" s="209">
        <f>SUM(E10:E14)</f>
        <v>2500</v>
      </c>
      <c r="F9" s="210">
        <f>SUM(F10:F14)</f>
        <v>33000</v>
      </c>
      <c r="G9" s="213">
        <f>SUM(G10:G14)</f>
        <v>0</v>
      </c>
      <c r="H9" s="423">
        <f t="shared" ref="H9:H20" si="2">SUM(E9:G9)</f>
        <v>35500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10500</v>
      </c>
      <c r="E11" s="218">
        <v>2500</v>
      </c>
      <c r="F11" s="219">
        <v>8000</v>
      </c>
      <c r="G11" s="223"/>
      <c r="H11" s="425">
        <f t="shared" si="2"/>
        <v>10500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25000</v>
      </c>
      <c r="E13" s="447"/>
      <c r="F13" s="448">
        <v>25000</v>
      </c>
      <c r="G13" s="229"/>
      <c r="H13" s="426">
        <f t="shared" si="2"/>
        <v>25000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6000</v>
      </c>
      <c r="E15" s="452">
        <v>1500</v>
      </c>
      <c r="F15" s="453">
        <f>9500-5000</f>
        <v>4500</v>
      </c>
      <c r="G15" s="251"/>
      <c r="H15" s="430">
        <f t="shared" si="2"/>
        <v>6000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458">
        <f t="shared" si="1"/>
        <v>10000</v>
      </c>
      <c r="E18" s="454">
        <v>2000</v>
      </c>
      <c r="F18" s="455">
        <f>3000+5000</f>
        <v>8000</v>
      </c>
      <c r="G18" s="255"/>
      <c r="H18" s="456">
        <f t="shared" si="2"/>
        <v>10000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N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4" width="10.85546875" style="109" customWidth="1"/>
    <col min="15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79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2826</v>
      </c>
      <c r="E8" s="198">
        <f t="shared" si="0"/>
        <v>2333</v>
      </c>
      <c r="F8" s="199">
        <f t="shared" si="0"/>
        <v>493</v>
      </c>
      <c r="G8" s="202">
        <f t="shared" si="0"/>
        <v>0</v>
      </c>
      <c r="H8" s="407">
        <f t="shared" si="0"/>
        <v>2826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833</v>
      </c>
      <c r="E9" s="209">
        <f>SUM(E10:E14)</f>
        <v>833</v>
      </c>
      <c r="F9" s="210">
        <f>SUM(F10:F14)</f>
        <v>0</v>
      </c>
      <c r="G9" s="213">
        <f>SUM(G10:G14)</f>
        <v>0</v>
      </c>
      <c r="H9" s="423">
        <f t="shared" ref="H9:H20" si="2">SUM(E9:G9)</f>
        <v>833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833</v>
      </c>
      <c r="E11" s="218">
        <v>833</v>
      </c>
      <c r="F11" s="219"/>
      <c r="G11" s="223"/>
      <c r="H11" s="425">
        <f t="shared" si="2"/>
        <v>833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1993</v>
      </c>
      <c r="E18" s="454">
        <v>1500</v>
      </c>
      <c r="F18" s="455">
        <v>493</v>
      </c>
      <c r="G18" s="255"/>
      <c r="H18" s="456">
        <f t="shared" si="2"/>
        <v>1993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80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2500</v>
      </c>
      <c r="E8" s="198">
        <f t="shared" si="0"/>
        <v>0</v>
      </c>
      <c r="F8" s="199">
        <f t="shared" si="0"/>
        <v>2500</v>
      </c>
      <c r="G8" s="202">
        <f t="shared" si="0"/>
        <v>0</v>
      </c>
      <c r="H8" s="407">
        <f t="shared" si="0"/>
        <v>2500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219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219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2500</v>
      </c>
      <c r="E18" s="454"/>
      <c r="F18" s="455">
        <v>2500</v>
      </c>
      <c r="G18" s="255"/>
      <c r="H18" s="456">
        <f t="shared" si="2"/>
        <v>2500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81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1900</v>
      </c>
      <c r="E8" s="198">
        <f t="shared" si="0"/>
        <v>1100</v>
      </c>
      <c r="F8" s="199">
        <f t="shared" si="0"/>
        <v>800</v>
      </c>
      <c r="G8" s="202">
        <f t="shared" si="0"/>
        <v>0</v>
      </c>
      <c r="H8" s="407">
        <f t="shared" si="0"/>
        <v>1900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/>
      <c r="F9" s="210"/>
      <c r="G9" s="213"/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1900</v>
      </c>
      <c r="E18" s="454">
        <v>1100</v>
      </c>
      <c r="F18" s="455">
        <v>800</v>
      </c>
      <c r="G18" s="255"/>
      <c r="H18" s="456">
        <f t="shared" si="2"/>
        <v>1900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N26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4" width="10.85546875" style="109" customWidth="1"/>
    <col min="15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58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612334</v>
      </c>
      <c r="E8" s="198">
        <f t="shared" si="0"/>
        <v>84146</v>
      </c>
      <c r="F8" s="199">
        <f t="shared" si="0"/>
        <v>519567</v>
      </c>
      <c r="G8" s="202">
        <f t="shared" si="0"/>
        <v>8621</v>
      </c>
      <c r="H8" s="407">
        <f t="shared" si="0"/>
        <v>612334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>H9+L9</f>
        <v>604304</v>
      </c>
      <c r="E9" s="209">
        <f>SUM(E10:E14)</f>
        <v>76116</v>
      </c>
      <c r="F9" s="210">
        <f>SUM(F10:F14)</f>
        <v>519567</v>
      </c>
      <c r="G9" s="213">
        <f>SUM(G10:G14)</f>
        <v>8621</v>
      </c>
      <c r="H9" s="423">
        <f>SUM(E9:G9)</f>
        <v>604304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1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ref="D10:D20" si="2">H10+L10</f>
        <v>0</v>
      </c>
      <c r="E10" s="218"/>
      <c r="F10" s="219"/>
      <c r="G10" s="223"/>
      <c r="H10" s="425">
        <f t="shared" ref="H10:H20" si="3">SUM(E10:G10)</f>
        <v>0</v>
      </c>
      <c r="I10" s="221"/>
      <c r="J10" s="222"/>
      <c r="K10" s="223"/>
      <c r="L10" s="224">
        <f t="shared" si="1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2"/>
        <v>0</v>
      </c>
      <c r="E11" s="218"/>
      <c r="F11" s="219"/>
      <c r="G11" s="223"/>
      <c r="H11" s="425">
        <f t="shared" si="3"/>
        <v>0</v>
      </c>
      <c r="I11" s="221"/>
      <c r="J11" s="222"/>
      <c r="K11" s="223"/>
      <c r="L11" s="224">
        <f t="shared" si="1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2"/>
        <v>0</v>
      </c>
      <c r="E12" s="447"/>
      <c r="F12" s="448"/>
      <c r="G12" s="229"/>
      <c r="H12" s="426">
        <f t="shared" si="3"/>
        <v>0</v>
      </c>
      <c r="I12" s="227"/>
      <c r="J12" s="228"/>
      <c r="K12" s="229"/>
      <c r="L12" s="230">
        <f t="shared" si="1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>H13+L13</f>
        <v>604304</v>
      </c>
      <c r="E13" s="447">
        <v>76116</v>
      </c>
      <c r="F13" s="448">
        <v>519567</v>
      </c>
      <c r="G13" s="229">
        <v>8621</v>
      </c>
      <c r="H13" s="426">
        <f t="shared" si="3"/>
        <v>604304</v>
      </c>
      <c r="I13" s="227"/>
      <c r="J13" s="228"/>
      <c r="K13" s="229"/>
      <c r="L13" s="230">
        <f t="shared" si="1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2"/>
        <v>0</v>
      </c>
      <c r="E14" s="450"/>
      <c r="F14" s="451"/>
      <c r="G14" s="240"/>
      <c r="H14" s="429">
        <f>SUM(E14:G14)</f>
        <v>0</v>
      </c>
      <c r="I14" s="238"/>
      <c r="J14" s="239"/>
      <c r="K14" s="240"/>
      <c r="L14" s="241">
        <f t="shared" si="1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2"/>
        <v>0</v>
      </c>
      <c r="E15" s="452"/>
      <c r="F15" s="453"/>
      <c r="G15" s="251"/>
      <c r="H15" s="430">
        <f t="shared" si="3"/>
        <v>0</v>
      </c>
      <c r="I15" s="249"/>
      <c r="J15" s="250"/>
      <c r="K15" s="251"/>
      <c r="L15" s="252">
        <f t="shared" si="1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2"/>
        <v>0</v>
      </c>
      <c r="E16" s="452"/>
      <c r="F16" s="453"/>
      <c r="G16" s="251"/>
      <c r="H16" s="430">
        <f t="shared" si="3"/>
        <v>0</v>
      </c>
      <c r="I16" s="249"/>
      <c r="J16" s="250"/>
      <c r="K16" s="251"/>
      <c r="L16" s="252">
        <f t="shared" si="1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2"/>
        <v>0</v>
      </c>
      <c r="E17" s="454"/>
      <c r="F17" s="455"/>
      <c r="G17" s="255"/>
      <c r="H17" s="456">
        <f t="shared" si="3"/>
        <v>0</v>
      </c>
      <c r="I17" s="256"/>
      <c r="J17" s="257"/>
      <c r="K17" s="255"/>
      <c r="L17" s="258">
        <f t="shared" si="1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2"/>
        <v>8030</v>
      </c>
      <c r="E18" s="454">
        <v>8030</v>
      </c>
      <c r="F18" s="455"/>
      <c r="G18" s="255"/>
      <c r="H18" s="456">
        <f t="shared" si="3"/>
        <v>8030</v>
      </c>
      <c r="I18" s="256"/>
      <c r="J18" s="257"/>
      <c r="K18" s="255"/>
      <c r="L18" s="258">
        <f t="shared" si="1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2"/>
        <v>0</v>
      </c>
      <c r="E19" s="256"/>
      <c r="F19" s="257"/>
      <c r="G19" s="255"/>
      <c r="H19" s="456">
        <f t="shared" si="3"/>
        <v>0</v>
      </c>
      <c r="I19" s="256"/>
      <c r="J19" s="257"/>
      <c r="K19" s="255"/>
      <c r="L19" s="258">
        <f t="shared" si="1"/>
        <v>0</v>
      </c>
    </row>
    <row r="20" spans="1:12" s="204" customFormat="1" ht="15" customHeight="1" thickBot="1" x14ac:dyDescent="0.3">
      <c r="A20" s="260">
        <v>13</v>
      </c>
      <c r="B20" s="261" t="s">
        <v>104</v>
      </c>
      <c r="C20" s="261"/>
      <c r="D20" s="262">
        <f t="shared" si="2"/>
        <v>0</v>
      </c>
      <c r="E20" s="266"/>
      <c r="F20" s="267"/>
      <c r="G20" s="265"/>
      <c r="H20" s="457">
        <f t="shared" si="3"/>
        <v>0</v>
      </c>
      <c r="I20" s="266"/>
      <c r="J20" s="267"/>
      <c r="K20" s="265"/>
      <c r="L20" s="268">
        <f t="shared" si="1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  <row r="26" spans="1:12" x14ac:dyDescent="0.2">
      <c r="A26" s="459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N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4" width="10.85546875" style="109" customWidth="1"/>
    <col min="15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59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3900</v>
      </c>
      <c r="E8" s="198">
        <f t="shared" si="0"/>
        <v>0</v>
      </c>
      <c r="F8" s="199">
        <f t="shared" si="0"/>
        <v>0</v>
      </c>
      <c r="G8" s="202">
        <f t="shared" si="0"/>
        <v>3900</v>
      </c>
      <c r="H8" s="407">
        <f t="shared" si="0"/>
        <v>3900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>H9+L9</f>
        <v>3900</v>
      </c>
      <c r="E9" s="218">
        <f>SUM(E10:E14)</f>
        <v>0</v>
      </c>
      <c r="F9" s="219">
        <f>SUM(F10:F14)</f>
        <v>0</v>
      </c>
      <c r="G9" s="223">
        <f>SUM(G10:G14)</f>
        <v>3900</v>
      </c>
      <c r="H9" s="423">
        <f>SUM(E9:G9)</f>
        <v>3900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1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ref="D10:D20" si="2">H10+L10</f>
        <v>0</v>
      </c>
      <c r="E10" s="218"/>
      <c r="F10" s="219"/>
      <c r="G10" s="223"/>
      <c r="H10" s="425">
        <f t="shared" ref="H10:H20" si="3">SUM(E10:G10)</f>
        <v>0</v>
      </c>
      <c r="I10" s="221"/>
      <c r="J10" s="222"/>
      <c r="K10" s="223"/>
      <c r="L10" s="224">
        <f t="shared" si="1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2"/>
        <v>0</v>
      </c>
      <c r="E11" s="218"/>
      <c r="F11" s="219"/>
      <c r="G11" s="223"/>
      <c r="H11" s="425">
        <f t="shared" si="3"/>
        <v>0</v>
      </c>
      <c r="I11" s="221"/>
      <c r="J11" s="222"/>
      <c r="K11" s="223"/>
      <c r="L11" s="224">
        <f t="shared" si="1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2"/>
        <v>0</v>
      </c>
      <c r="E12" s="447"/>
      <c r="F12" s="448"/>
      <c r="G12" s="229"/>
      <c r="H12" s="426">
        <f t="shared" si="3"/>
        <v>0</v>
      </c>
      <c r="I12" s="227"/>
      <c r="J12" s="228"/>
      <c r="K12" s="229"/>
      <c r="L12" s="230">
        <f t="shared" si="1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>H13+L13</f>
        <v>3900</v>
      </c>
      <c r="E13" s="447"/>
      <c r="F13" s="448"/>
      <c r="G13" s="474">
        <v>3900</v>
      </c>
      <c r="H13" s="426">
        <f t="shared" si="3"/>
        <v>3900</v>
      </c>
      <c r="I13" s="227"/>
      <c r="J13" s="228"/>
      <c r="K13" s="229"/>
      <c r="L13" s="230">
        <f t="shared" si="1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2"/>
        <v>0</v>
      </c>
      <c r="E14" s="450"/>
      <c r="F14" s="451"/>
      <c r="G14" s="240"/>
      <c r="H14" s="429">
        <f t="shared" si="3"/>
        <v>0</v>
      </c>
      <c r="I14" s="238"/>
      <c r="J14" s="239"/>
      <c r="K14" s="240"/>
      <c r="L14" s="241">
        <f t="shared" si="1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2"/>
        <v>0</v>
      </c>
      <c r="E15" s="452"/>
      <c r="F15" s="453"/>
      <c r="G15" s="251"/>
      <c r="H15" s="430">
        <f t="shared" si="3"/>
        <v>0</v>
      </c>
      <c r="I15" s="249"/>
      <c r="J15" s="250"/>
      <c r="K15" s="251"/>
      <c r="L15" s="252">
        <f t="shared" si="1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2"/>
        <v>0</v>
      </c>
      <c r="E16" s="452"/>
      <c r="F16" s="453"/>
      <c r="G16" s="251"/>
      <c r="H16" s="430">
        <f t="shared" si="3"/>
        <v>0</v>
      </c>
      <c r="I16" s="249"/>
      <c r="J16" s="250"/>
      <c r="K16" s="251"/>
      <c r="L16" s="252">
        <f t="shared" si="1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2"/>
        <v>0</v>
      </c>
      <c r="E17" s="454"/>
      <c r="F17" s="455"/>
      <c r="G17" s="255"/>
      <c r="H17" s="456">
        <f t="shared" si="3"/>
        <v>0</v>
      </c>
      <c r="I17" s="256"/>
      <c r="J17" s="257"/>
      <c r="K17" s="255"/>
      <c r="L17" s="258">
        <f t="shared" si="1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2"/>
        <v>0</v>
      </c>
      <c r="E18" s="454"/>
      <c r="F18" s="455"/>
      <c r="G18" s="255"/>
      <c r="H18" s="456">
        <f t="shared" si="3"/>
        <v>0</v>
      </c>
      <c r="I18" s="256"/>
      <c r="J18" s="257"/>
      <c r="K18" s="255"/>
      <c r="L18" s="258">
        <f t="shared" si="1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2"/>
        <v>0</v>
      </c>
      <c r="E19" s="256"/>
      <c r="F19" s="257"/>
      <c r="G19" s="255"/>
      <c r="H19" s="456">
        <f t="shared" si="3"/>
        <v>0</v>
      </c>
      <c r="I19" s="256"/>
      <c r="J19" s="257"/>
      <c r="K19" s="255"/>
      <c r="L19" s="258">
        <f t="shared" si="1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2"/>
        <v>0</v>
      </c>
      <c r="E20" s="266"/>
      <c r="F20" s="267"/>
      <c r="G20" s="265"/>
      <c r="H20" s="457">
        <f t="shared" si="3"/>
        <v>0</v>
      </c>
      <c r="I20" s="266"/>
      <c r="J20" s="267"/>
      <c r="K20" s="265"/>
      <c r="L20" s="268">
        <f t="shared" si="1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5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3" width="10.85546875" style="467" customWidth="1"/>
    <col min="14" max="15" width="10.85546875" style="109" customWidth="1"/>
    <col min="16" max="16384" width="8.85546875" style="106"/>
  </cols>
  <sheetData>
    <row r="2" spans="1:13" ht="13.5" thickBot="1" x14ac:dyDescent="0.25">
      <c r="H2" s="108"/>
      <c r="I2" s="107"/>
      <c r="J2" s="107"/>
      <c r="L2" s="108" t="s">
        <v>11</v>
      </c>
    </row>
    <row r="3" spans="1:13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  <c r="M3" s="468"/>
    </row>
    <row r="4" spans="1:13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  <c r="M4" s="468"/>
    </row>
    <row r="5" spans="1:13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  <c r="M5" s="468"/>
    </row>
    <row r="6" spans="1:13" s="187" customFormat="1" ht="15.75" x14ac:dyDescent="0.25">
      <c r="A6" s="123"/>
      <c r="B6" s="185" t="s">
        <v>16</v>
      </c>
      <c r="C6" s="446" t="s">
        <v>60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  <c r="M6" s="469"/>
    </row>
    <row r="7" spans="1:13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  <c r="M7" s="470"/>
    </row>
    <row r="8" spans="1:13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23100</v>
      </c>
      <c r="E8" s="198">
        <f t="shared" si="0"/>
        <v>17400</v>
      </c>
      <c r="F8" s="199">
        <f t="shared" si="0"/>
        <v>2400</v>
      </c>
      <c r="G8" s="202">
        <f t="shared" si="0"/>
        <v>3300</v>
      </c>
      <c r="H8" s="407">
        <f t="shared" si="0"/>
        <v>23100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  <c r="M8" s="471"/>
    </row>
    <row r="9" spans="1:13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  <c r="M9" s="471"/>
    </row>
    <row r="10" spans="1:13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  <c r="M10" s="472"/>
    </row>
    <row r="11" spans="1:13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  <c r="M11" s="472"/>
    </row>
    <row r="12" spans="1:13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  <c r="M12" s="472"/>
    </row>
    <row r="13" spans="1:13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  <c r="M13" s="472"/>
    </row>
    <row r="14" spans="1:13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  <c r="M14" s="472"/>
    </row>
    <row r="15" spans="1:13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  <c r="M15" s="471"/>
    </row>
    <row r="16" spans="1:13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  <c r="M16" s="471"/>
    </row>
    <row r="17" spans="1:13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  <c r="M17" s="471"/>
    </row>
    <row r="18" spans="1:13" s="204" customFormat="1" ht="15" customHeight="1" x14ac:dyDescent="0.25">
      <c r="A18" s="242">
        <v>11</v>
      </c>
      <c r="B18" s="244" t="s">
        <v>44</v>
      </c>
      <c r="C18" s="244"/>
      <c r="D18" s="458">
        <f t="shared" si="1"/>
        <v>23100</v>
      </c>
      <c r="E18" s="454">
        <v>17400</v>
      </c>
      <c r="F18" s="455">
        <v>2400</v>
      </c>
      <c r="G18" s="476">
        <v>3300</v>
      </c>
      <c r="H18" s="456">
        <f t="shared" si="2"/>
        <v>23100</v>
      </c>
      <c r="I18" s="256"/>
      <c r="J18" s="257"/>
      <c r="K18" s="255"/>
      <c r="L18" s="258">
        <f t="shared" si="3"/>
        <v>0</v>
      </c>
      <c r="M18" s="471"/>
    </row>
    <row r="19" spans="1:13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  <c r="M19" s="471"/>
    </row>
    <row r="20" spans="1:13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  <c r="M20" s="471"/>
    </row>
    <row r="21" spans="1:13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473"/>
    </row>
    <row r="22" spans="1:13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473"/>
    </row>
    <row r="23" spans="1:13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473"/>
    </row>
    <row r="24" spans="1:13" s="272" customFormat="1" ht="12" x14ac:dyDescent="0.2">
      <c r="A24" s="623" t="s">
        <v>37</v>
      </c>
      <c r="B24" s="623"/>
      <c r="C24" s="271"/>
      <c r="E24" s="273"/>
      <c r="M24" s="273"/>
    </row>
    <row r="25" spans="1:13" x14ac:dyDescent="0.2">
      <c r="F25" s="106"/>
      <c r="G25" s="106"/>
      <c r="H25" s="106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57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4500</v>
      </c>
      <c r="E8" s="198">
        <f t="shared" si="0"/>
        <v>0</v>
      </c>
      <c r="F8" s="199">
        <f t="shared" si="0"/>
        <v>0</v>
      </c>
      <c r="G8" s="202">
        <f t="shared" si="0"/>
        <v>4500</v>
      </c>
      <c r="H8" s="407">
        <f t="shared" si="0"/>
        <v>4500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4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4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4500</v>
      </c>
      <c r="E18" s="454"/>
      <c r="F18" s="455"/>
      <c r="G18" s="255">
        <v>4500</v>
      </c>
      <c r="H18" s="456">
        <f t="shared" si="2"/>
        <v>4500</v>
      </c>
      <c r="I18" s="256"/>
      <c r="J18" s="257"/>
      <c r="K18" s="255"/>
      <c r="L18" s="258">
        <f t="shared" si="3"/>
        <v>0</v>
      </c>
    </row>
    <row r="19" spans="1:14" s="204" customFormat="1" ht="15" customHeight="1" x14ac:dyDescent="0.2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  <c r="M19" s="786"/>
      <c r="N19" s="624"/>
    </row>
    <row r="20" spans="1:14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4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4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4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4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P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6" width="10.85546875" style="109" customWidth="1"/>
    <col min="17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61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1586</v>
      </c>
      <c r="E8" s="198">
        <f t="shared" si="0"/>
        <v>0</v>
      </c>
      <c r="F8" s="199">
        <f t="shared" si="0"/>
        <v>1586</v>
      </c>
      <c r="G8" s="202">
        <f t="shared" si="0"/>
        <v>0</v>
      </c>
      <c r="H8" s="407">
        <f t="shared" si="0"/>
        <v>1586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1586</v>
      </c>
      <c r="E18" s="454"/>
      <c r="F18" s="455">
        <v>1586</v>
      </c>
      <c r="G18" s="255"/>
      <c r="H18" s="456">
        <f t="shared" si="2"/>
        <v>1586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48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471</v>
      </c>
      <c r="E8" s="198">
        <f t="shared" si="0"/>
        <v>96</v>
      </c>
      <c r="F8" s="199">
        <f t="shared" si="0"/>
        <v>375</v>
      </c>
      <c r="G8" s="202">
        <f t="shared" si="0"/>
        <v>0</v>
      </c>
      <c r="H8" s="407">
        <f t="shared" si="0"/>
        <v>471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375</v>
      </c>
      <c r="E9" s="209">
        <f>SUM(E10:E14)</f>
        <v>0</v>
      </c>
      <c r="F9" s="210">
        <f>SUM(F10:F14)</f>
        <v>375</v>
      </c>
      <c r="G9" s="213">
        <f>SUM(G10:G14)</f>
        <v>0</v>
      </c>
      <c r="H9" s="423">
        <f t="shared" ref="H9:H20" si="2">SUM(E9:G9)</f>
        <v>375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375</v>
      </c>
      <c r="E10" s="218"/>
      <c r="F10" s="219">
        <v>375</v>
      </c>
      <c r="G10" s="223"/>
      <c r="H10" s="425">
        <f t="shared" si="2"/>
        <v>375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50</v>
      </c>
      <c r="E18" s="454">
        <v>50</v>
      </c>
      <c r="F18" s="455"/>
      <c r="G18" s="255"/>
      <c r="H18" s="456">
        <f t="shared" si="2"/>
        <v>50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46</v>
      </c>
      <c r="E20" s="266">
        <v>46</v>
      </c>
      <c r="F20" s="267"/>
      <c r="G20" s="265"/>
      <c r="H20" s="457">
        <f t="shared" si="2"/>
        <v>46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5"/>
  <sheetViews>
    <sheetView showGridLines="0" workbookViewId="0">
      <selection activeCell="C41" sqref="C41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4.425781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4" width="10.28515625" style="107" customWidth="1"/>
    <col min="15" max="15" width="5" style="106" bestFit="1" customWidth="1"/>
    <col min="16" max="19" width="10.85546875" style="109" customWidth="1"/>
    <col min="20" max="16384" width="8.85546875" style="106"/>
  </cols>
  <sheetData>
    <row r="1" spans="1:19" x14ac:dyDescent="0.2">
      <c r="F1" s="106"/>
      <c r="G1" s="109"/>
      <c r="H1" s="109"/>
      <c r="I1" s="109"/>
      <c r="K1" s="106"/>
      <c r="L1" s="106"/>
      <c r="M1" s="106"/>
      <c r="N1" s="106"/>
      <c r="P1" s="106"/>
      <c r="Q1" s="106"/>
      <c r="R1" s="106"/>
      <c r="S1" s="106"/>
    </row>
    <row r="2" spans="1:19" ht="13.5" thickBot="1" x14ac:dyDescent="0.25">
      <c r="F2" s="108" t="s">
        <v>11</v>
      </c>
      <c r="G2" s="109"/>
      <c r="H2" s="109"/>
      <c r="I2" s="109"/>
      <c r="K2" s="106"/>
      <c r="L2" s="106"/>
      <c r="M2" s="106"/>
      <c r="N2" s="106"/>
      <c r="P2" s="106"/>
      <c r="Q2" s="106"/>
      <c r="R2" s="106"/>
      <c r="S2" s="106"/>
    </row>
    <row r="3" spans="1:19" x14ac:dyDescent="0.2">
      <c r="A3" s="110"/>
      <c r="B3" s="111"/>
      <c r="C3" s="112"/>
      <c r="D3" s="112"/>
      <c r="E3" s="113"/>
      <c r="F3" s="372"/>
      <c r="G3" s="109"/>
      <c r="H3" s="109"/>
      <c r="I3" s="109"/>
      <c r="K3" s="106"/>
      <c r="L3" s="106"/>
      <c r="M3" s="106"/>
      <c r="N3" s="106"/>
      <c r="P3" s="106"/>
      <c r="Q3" s="106"/>
      <c r="R3" s="106"/>
      <c r="S3" s="106"/>
    </row>
    <row r="4" spans="1:19" x14ac:dyDescent="0.2">
      <c r="A4" s="115"/>
      <c r="B4" s="802" t="s">
        <v>290</v>
      </c>
      <c r="C4" s="803"/>
      <c r="D4" s="116"/>
      <c r="E4" s="117"/>
      <c r="F4" s="374"/>
      <c r="G4" s="109"/>
      <c r="H4" s="109"/>
      <c r="I4" s="109"/>
      <c r="K4" s="106"/>
      <c r="L4" s="106"/>
      <c r="M4" s="106"/>
      <c r="N4" s="106"/>
      <c r="P4" s="106"/>
      <c r="Q4" s="106"/>
      <c r="R4" s="106"/>
      <c r="S4" s="106"/>
    </row>
    <row r="5" spans="1:19" x14ac:dyDescent="0.2">
      <c r="A5" s="115"/>
      <c r="B5" s="804"/>
      <c r="C5" s="803"/>
      <c r="D5" s="375" t="s">
        <v>75</v>
      </c>
      <c r="E5" s="120" t="s">
        <v>70</v>
      </c>
      <c r="F5" s="377" t="s">
        <v>78</v>
      </c>
      <c r="G5" s="109"/>
      <c r="H5" s="109"/>
      <c r="I5" s="109"/>
      <c r="K5" s="106"/>
      <c r="L5" s="106"/>
      <c r="M5" s="106"/>
      <c r="N5" s="106"/>
      <c r="P5" s="106"/>
      <c r="Q5" s="106"/>
      <c r="R5" s="106"/>
      <c r="S5" s="106"/>
    </row>
    <row r="6" spans="1:19" ht="15.75" x14ac:dyDescent="0.25">
      <c r="A6" s="123"/>
      <c r="B6" s="124" t="s">
        <v>16</v>
      </c>
      <c r="C6" s="125" t="s">
        <v>76</v>
      </c>
      <c r="D6" s="126"/>
      <c r="E6" s="126"/>
      <c r="F6" s="379" t="s">
        <v>15</v>
      </c>
      <c r="G6" s="109"/>
      <c r="H6" s="109"/>
      <c r="I6" s="109"/>
      <c r="K6" s="106"/>
      <c r="L6" s="106"/>
      <c r="M6" s="106"/>
      <c r="N6" s="106"/>
      <c r="P6" s="106"/>
      <c r="Q6" s="106"/>
      <c r="R6" s="106"/>
      <c r="S6" s="106"/>
    </row>
    <row r="7" spans="1:19" x14ac:dyDescent="0.2">
      <c r="A7" s="129"/>
      <c r="B7" s="130"/>
      <c r="C7" s="131"/>
      <c r="D7" s="132"/>
      <c r="E7" s="133"/>
      <c r="F7" s="381"/>
      <c r="G7" s="109"/>
      <c r="H7" s="109"/>
      <c r="I7" s="109"/>
      <c r="K7" s="106"/>
      <c r="L7" s="106"/>
      <c r="M7" s="106"/>
      <c r="N7" s="106"/>
      <c r="P7" s="106"/>
      <c r="Q7" s="106"/>
      <c r="R7" s="106"/>
      <c r="S7" s="106"/>
    </row>
    <row r="8" spans="1:19" x14ac:dyDescent="0.2">
      <c r="A8" s="136">
        <v>1</v>
      </c>
      <c r="B8" s="137" t="s">
        <v>23</v>
      </c>
      <c r="C8" s="138"/>
      <c r="D8" s="139">
        <f>D9+SUM(D15:D20)</f>
        <v>210680</v>
      </c>
      <c r="E8" s="140">
        <f>E9+SUM(E15:E20)</f>
        <v>827740</v>
      </c>
      <c r="F8" s="382">
        <f t="shared" ref="F8:F20" si="0">SUM(D8:E8)</f>
        <v>1038420</v>
      </c>
      <c r="G8" s="109"/>
      <c r="H8" s="109"/>
      <c r="I8" s="109"/>
      <c r="K8" s="106"/>
      <c r="L8" s="106"/>
      <c r="M8" s="106"/>
      <c r="N8" s="106"/>
      <c r="P8" s="106"/>
      <c r="Q8" s="106"/>
      <c r="R8" s="106"/>
      <c r="S8" s="106"/>
    </row>
    <row r="9" spans="1:19" x14ac:dyDescent="0.2">
      <c r="A9" s="143">
        <v>2</v>
      </c>
      <c r="B9" s="144" t="s">
        <v>24</v>
      </c>
      <c r="C9" s="145"/>
      <c r="D9" s="147">
        <f>SUM(D10:D14)</f>
        <v>99908</v>
      </c>
      <c r="E9" s="147">
        <f>SUM(E10:E14)</f>
        <v>621614</v>
      </c>
      <c r="F9" s="383">
        <f t="shared" si="0"/>
        <v>721522</v>
      </c>
      <c r="G9" s="109"/>
      <c r="H9" s="109"/>
      <c r="I9" s="109"/>
      <c r="K9" s="106"/>
      <c r="L9" s="106"/>
      <c r="M9" s="106"/>
      <c r="N9" s="106"/>
      <c r="P9" s="106"/>
      <c r="Q9" s="106"/>
      <c r="R9" s="106"/>
      <c r="S9" s="106"/>
    </row>
    <row r="10" spans="1:19" x14ac:dyDescent="0.2">
      <c r="A10" s="150">
        <v>3</v>
      </c>
      <c r="B10" s="151"/>
      <c r="C10" s="217" t="s">
        <v>25</v>
      </c>
      <c r="D10" s="154">
        <f>Fakulty!M10</f>
        <v>0</v>
      </c>
      <c r="E10" s="153">
        <f>Součásti!P10</f>
        <v>1310</v>
      </c>
      <c r="F10" s="384">
        <f t="shared" si="0"/>
        <v>1310</v>
      </c>
      <c r="G10" s="109"/>
      <c r="H10" s="109"/>
      <c r="I10" s="109"/>
      <c r="K10" s="106"/>
      <c r="L10" s="106"/>
      <c r="M10" s="106"/>
      <c r="N10" s="106"/>
      <c r="P10" s="106"/>
      <c r="Q10" s="106"/>
      <c r="R10" s="106"/>
      <c r="S10" s="106"/>
    </row>
    <row r="11" spans="1:19" x14ac:dyDescent="0.2">
      <c r="A11" s="150">
        <v>4</v>
      </c>
      <c r="B11" s="151"/>
      <c r="C11" s="152" t="s">
        <v>26</v>
      </c>
      <c r="D11" s="153">
        <f>Fakulty!M11</f>
        <v>14908</v>
      </c>
      <c r="E11" s="153">
        <f>Součásti!P11</f>
        <v>11800</v>
      </c>
      <c r="F11" s="384">
        <f t="shared" si="0"/>
        <v>26708</v>
      </c>
      <c r="G11" s="109"/>
      <c r="H11" s="109"/>
      <c r="I11" s="109"/>
      <c r="K11" s="106"/>
      <c r="L11" s="106"/>
      <c r="M11" s="106"/>
      <c r="N11" s="106"/>
      <c r="P11" s="106"/>
      <c r="Q11" s="106"/>
      <c r="R11" s="106"/>
      <c r="S11" s="106"/>
    </row>
    <row r="12" spans="1:19" x14ac:dyDescent="0.2">
      <c r="A12" s="150">
        <v>5</v>
      </c>
      <c r="B12" s="151"/>
      <c r="C12" s="152" t="s">
        <v>27</v>
      </c>
      <c r="D12" s="153">
        <f>Fakulty!M12</f>
        <v>10000</v>
      </c>
      <c r="E12" s="153">
        <f>Součásti!P12</f>
        <v>300</v>
      </c>
      <c r="F12" s="384">
        <f t="shared" si="0"/>
        <v>10300</v>
      </c>
      <c r="G12" s="109"/>
      <c r="H12" s="109"/>
      <c r="I12" s="109"/>
      <c r="K12" s="106"/>
      <c r="L12" s="106"/>
      <c r="M12" s="106"/>
      <c r="N12" s="106"/>
      <c r="P12" s="106"/>
      <c r="Q12" s="106"/>
      <c r="R12" s="106"/>
      <c r="S12" s="106"/>
    </row>
    <row r="13" spans="1:19" x14ac:dyDescent="0.2">
      <c r="A13" s="150">
        <v>6</v>
      </c>
      <c r="B13" s="151"/>
      <c r="C13" s="152" t="s">
        <v>28</v>
      </c>
      <c r="D13" s="153">
        <f>Fakulty!M13</f>
        <v>75000</v>
      </c>
      <c r="E13" s="153">
        <f>Součásti!P13</f>
        <v>608204</v>
      </c>
      <c r="F13" s="384">
        <f t="shared" si="0"/>
        <v>683204</v>
      </c>
      <c r="G13" s="109"/>
      <c r="H13" s="109"/>
      <c r="I13" s="109"/>
      <c r="K13" s="106"/>
      <c r="L13" s="106"/>
      <c r="M13" s="106"/>
      <c r="N13" s="106"/>
      <c r="P13" s="106"/>
      <c r="Q13" s="106"/>
      <c r="R13" s="106"/>
      <c r="S13" s="106"/>
    </row>
    <row r="14" spans="1:19" x14ac:dyDescent="0.2">
      <c r="A14" s="157">
        <v>7</v>
      </c>
      <c r="B14" s="158"/>
      <c r="C14" s="159" t="s">
        <v>29</v>
      </c>
      <c r="D14" s="153">
        <f>Fakulty!M14</f>
        <v>0</v>
      </c>
      <c r="E14" s="153">
        <f>Součásti!P14</f>
        <v>0</v>
      </c>
      <c r="F14" s="387">
        <f t="shared" si="0"/>
        <v>0</v>
      </c>
      <c r="G14" s="109"/>
      <c r="H14" s="109"/>
      <c r="I14" s="109"/>
      <c r="K14" s="106"/>
      <c r="L14" s="106"/>
      <c r="M14" s="106"/>
      <c r="N14" s="106"/>
      <c r="P14" s="106"/>
      <c r="Q14" s="106"/>
      <c r="R14" s="106"/>
      <c r="S14" s="106"/>
    </row>
    <row r="15" spans="1:19" x14ac:dyDescent="0.2">
      <c r="A15" s="164">
        <v>8</v>
      </c>
      <c r="B15" s="165" t="s">
        <v>30</v>
      </c>
      <c r="C15" s="166"/>
      <c r="D15" s="168">
        <f>Fakulty!M15</f>
        <v>36000</v>
      </c>
      <c r="E15" s="168">
        <f>Součásti!P15</f>
        <v>45000</v>
      </c>
      <c r="F15" s="388">
        <f t="shared" si="0"/>
        <v>81000</v>
      </c>
      <c r="G15" s="109"/>
      <c r="H15" s="109"/>
      <c r="I15" s="109"/>
      <c r="K15" s="106"/>
      <c r="L15" s="106"/>
      <c r="M15" s="106"/>
      <c r="N15" s="106"/>
      <c r="P15" s="106"/>
      <c r="Q15" s="106"/>
      <c r="R15" s="106"/>
      <c r="S15" s="106"/>
    </row>
    <row r="16" spans="1:19" x14ac:dyDescent="0.2">
      <c r="A16" s="164">
        <v>9</v>
      </c>
      <c r="B16" s="165" t="s">
        <v>31</v>
      </c>
      <c r="C16" s="166"/>
      <c r="D16" s="168">
        <f>Fakulty!M16</f>
        <v>0</v>
      </c>
      <c r="E16" s="168">
        <f>Součásti!P16</f>
        <v>0</v>
      </c>
      <c r="F16" s="389">
        <f t="shared" si="0"/>
        <v>0</v>
      </c>
      <c r="G16" s="109"/>
      <c r="H16" s="109"/>
      <c r="I16" s="109"/>
      <c r="K16" s="106"/>
      <c r="L16" s="106"/>
      <c r="M16" s="106"/>
      <c r="N16" s="106"/>
      <c r="P16" s="106"/>
      <c r="Q16" s="106"/>
      <c r="R16" s="106"/>
      <c r="S16" s="106"/>
    </row>
    <row r="17" spans="1:19" x14ac:dyDescent="0.2">
      <c r="A17" s="164">
        <v>10</v>
      </c>
      <c r="B17" s="165" t="s">
        <v>32</v>
      </c>
      <c r="C17" s="166"/>
      <c r="D17" s="168">
        <f>Fakulty!M17</f>
        <v>0</v>
      </c>
      <c r="E17" s="168">
        <f>Součásti!P17</f>
        <v>0</v>
      </c>
      <c r="F17" s="389">
        <f t="shared" si="0"/>
        <v>0</v>
      </c>
      <c r="G17" s="109"/>
      <c r="H17" s="109"/>
      <c r="I17" s="109"/>
      <c r="K17" s="106"/>
      <c r="L17" s="106"/>
      <c r="M17" s="106"/>
      <c r="N17" s="106"/>
      <c r="P17" s="106"/>
      <c r="Q17" s="106"/>
      <c r="R17" s="106"/>
      <c r="S17" s="106"/>
    </row>
    <row r="18" spans="1:19" x14ac:dyDescent="0.2">
      <c r="A18" s="164">
        <v>11</v>
      </c>
      <c r="B18" s="165" t="s">
        <v>33</v>
      </c>
      <c r="C18" s="166"/>
      <c r="D18" s="168">
        <f>Fakulty!M18</f>
        <v>74772</v>
      </c>
      <c r="E18" s="168">
        <f>Součásti!P18</f>
        <v>161080</v>
      </c>
      <c r="F18" s="389">
        <f t="shared" si="0"/>
        <v>235852</v>
      </c>
      <c r="G18" s="109"/>
      <c r="H18" s="109"/>
      <c r="I18" s="109"/>
      <c r="K18" s="106"/>
      <c r="L18" s="106"/>
      <c r="M18" s="106"/>
      <c r="N18" s="106"/>
      <c r="P18" s="106"/>
      <c r="Q18" s="106"/>
      <c r="R18" s="106"/>
      <c r="S18" s="106"/>
    </row>
    <row r="19" spans="1:19" x14ac:dyDescent="0.2">
      <c r="A19" s="164">
        <v>12</v>
      </c>
      <c r="B19" s="165" t="s">
        <v>34</v>
      </c>
      <c r="C19" s="166"/>
      <c r="D19" s="168">
        <f>Fakulty!M19</f>
        <v>0</v>
      </c>
      <c r="E19" s="168">
        <f>Součásti!P19</f>
        <v>0</v>
      </c>
      <c r="F19" s="389">
        <f t="shared" si="0"/>
        <v>0</v>
      </c>
      <c r="G19" s="109"/>
      <c r="H19" s="109"/>
      <c r="I19" s="109"/>
      <c r="K19" s="106"/>
      <c r="L19" s="106"/>
      <c r="M19" s="106"/>
      <c r="N19" s="106"/>
      <c r="P19" s="106"/>
      <c r="Q19" s="106"/>
      <c r="R19" s="106"/>
      <c r="S19" s="106"/>
    </row>
    <row r="20" spans="1:19" ht="13.5" thickBot="1" x14ac:dyDescent="0.25">
      <c r="A20" s="390">
        <v>13</v>
      </c>
      <c r="B20" s="391" t="s">
        <v>35</v>
      </c>
      <c r="C20" s="392"/>
      <c r="D20" s="394">
        <f>Fakulty!M20</f>
        <v>0</v>
      </c>
      <c r="E20" s="394">
        <f>Součásti!P20</f>
        <v>46</v>
      </c>
      <c r="F20" s="395">
        <f t="shared" si="0"/>
        <v>46</v>
      </c>
      <c r="G20" s="109"/>
      <c r="H20" s="109"/>
      <c r="I20" s="109"/>
      <c r="K20" s="106"/>
      <c r="L20" s="106"/>
      <c r="M20" s="106"/>
      <c r="N20" s="106"/>
      <c r="P20" s="106"/>
      <c r="Q20" s="106"/>
      <c r="R20" s="106"/>
      <c r="S20" s="106"/>
    </row>
    <row r="21" spans="1:19" x14ac:dyDescent="0.2">
      <c r="M21" s="109"/>
      <c r="N21" s="109"/>
      <c r="O21" s="109"/>
      <c r="Q21" s="106"/>
      <c r="R21" s="106"/>
      <c r="S21" s="106"/>
    </row>
    <row r="23" spans="1:19" ht="13.5" thickBot="1" x14ac:dyDescent="0.25">
      <c r="H23" s="108"/>
      <c r="I23" s="107"/>
      <c r="J23" s="107"/>
      <c r="L23" s="108" t="s">
        <v>11</v>
      </c>
    </row>
    <row r="24" spans="1:19" s="183" customFormat="1" ht="15" customHeight="1" x14ac:dyDescent="0.25">
      <c r="A24" s="110"/>
      <c r="B24" s="181"/>
      <c r="C24" s="182"/>
      <c r="D24" s="805" t="s">
        <v>12</v>
      </c>
      <c r="E24" s="806"/>
      <c r="F24" s="806"/>
      <c r="G24" s="806"/>
      <c r="H24" s="806"/>
      <c r="I24" s="806"/>
      <c r="J24" s="806"/>
      <c r="K24" s="806"/>
      <c r="L24" s="807"/>
    </row>
    <row r="25" spans="1:19" s="183" customFormat="1" x14ac:dyDescent="0.2">
      <c r="A25" s="115"/>
      <c r="B25" s="808" t="s">
        <v>290</v>
      </c>
      <c r="C25" s="809"/>
      <c r="D25" s="184"/>
      <c r="E25" s="811" t="s">
        <v>39</v>
      </c>
      <c r="F25" s="812"/>
      <c r="G25" s="812"/>
      <c r="H25" s="813"/>
      <c r="I25" s="814" t="s">
        <v>38</v>
      </c>
      <c r="J25" s="815"/>
      <c r="K25" s="815"/>
      <c r="L25" s="816"/>
    </row>
    <row r="26" spans="1:19" s="183" customFormat="1" x14ac:dyDescent="0.2">
      <c r="A26" s="115"/>
      <c r="B26" s="810"/>
      <c r="C26" s="809"/>
      <c r="D26" s="184" t="s">
        <v>13</v>
      </c>
      <c r="E26" s="396"/>
      <c r="F26" s="397" t="s">
        <v>14</v>
      </c>
      <c r="G26" s="398"/>
      <c r="H26" s="399" t="s">
        <v>15</v>
      </c>
      <c r="I26" s="396"/>
      <c r="J26" s="397" t="s">
        <v>14</v>
      </c>
      <c r="K26" s="398"/>
      <c r="L26" s="400" t="s">
        <v>15</v>
      </c>
    </row>
    <row r="27" spans="1:19" s="187" customFormat="1" ht="15.75" x14ac:dyDescent="0.25">
      <c r="A27" s="123"/>
      <c r="B27" s="185" t="s">
        <v>16</v>
      </c>
      <c r="C27" s="125" t="s">
        <v>76</v>
      </c>
      <c r="D27" s="186" t="s">
        <v>17</v>
      </c>
      <c r="E27" s="401" t="s">
        <v>18</v>
      </c>
      <c r="F27" s="402" t="s">
        <v>19</v>
      </c>
      <c r="G27" s="403" t="s">
        <v>20</v>
      </c>
      <c r="H27" s="404" t="s">
        <v>21</v>
      </c>
      <c r="I27" s="401" t="s">
        <v>18</v>
      </c>
      <c r="J27" s="402" t="s">
        <v>19</v>
      </c>
      <c r="K27" s="403" t="s">
        <v>20</v>
      </c>
      <c r="L27" s="405" t="s">
        <v>22</v>
      </c>
    </row>
    <row r="28" spans="1:19" s="194" customFormat="1" ht="12" x14ac:dyDescent="0.2">
      <c r="A28" s="188"/>
      <c r="B28" s="189"/>
      <c r="C28" s="189"/>
      <c r="D28" s="190">
        <v>1</v>
      </c>
      <c r="E28" s="189">
        <v>2</v>
      </c>
      <c r="F28" s="191">
        <v>3</v>
      </c>
      <c r="G28" s="131">
        <v>4</v>
      </c>
      <c r="H28" s="406">
        <v>5</v>
      </c>
      <c r="I28" s="189">
        <v>6</v>
      </c>
      <c r="J28" s="191">
        <v>7</v>
      </c>
      <c r="K28" s="131">
        <v>8</v>
      </c>
      <c r="L28" s="193">
        <v>9</v>
      </c>
    </row>
    <row r="29" spans="1:19" s="204" customFormat="1" ht="15" customHeight="1" x14ac:dyDescent="0.2">
      <c r="A29" s="195">
        <v>1</v>
      </c>
      <c r="B29" s="196" t="s">
        <v>23</v>
      </c>
      <c r="C29" s="196"/>
      <c r="D29" s="197">
        <f t="shared" ref="D29:L29" si="1">SUM(D36:D41)+D30</f>
        <v>1038420</v>
      </c>
      <c r="E29" s="198">
        <f t="shared" si="1"/>
        <v>241180</v>
      </c>
      <c r="F29" s="199">
        <f t="shared" si="1"/>
        <v>696382</v>
      </c>
      <c r="G29" s="202">
        <f t="shared" si="1"/>
        <v>86658</v>
      </c>
      <c r="H29" s="407">
        <f t="shared" si="1"/>
        <v>1024220</v>
      </c>
      <c r="I29" s="198">
        <f t="shared" si="1"/>
        <v>14200</v>
      </c>
      <c r="J29" s="199">
        <f t="shared" si="1"/>
        <v>0</v>
      </c>
      <c r="K29" s="202">
        <f t="shared" si="1"/>
        <v>0</v>
      </c>
      <c r="L29" s="203">
        <f t="shared" si="1"/>
        <v>14200</v>
      </c>
    </row>
    <row r="30" spans="1:19" s="204" customFormat="1" ht="15" customHeight="1" x14ac:dyDescent="0.2">
      <c r="A30" s="205">
        <v>2</v>
      </c>
      <c r="B30" s="206" t="s">
        <v>24</v>
      </c>
      <c r="C30" s="207"/>
      <c r="D30" s="208">
        <f>H30+L30</f>
        <v>721522</v>
      </c>
      <c r="E30" s="209">
        <f>SUM(E31:E35)</f>
        <v>83449</v>
      </c>
      <c r="F30" s="210">
        <f>SUM(F31:F35)</f>
        <v>563017</v>
      </c>
      <c r="G30" s="213">
        <f>SUM(G31:G35)</f>
        <v>63256</v>
      </c>
      <c r="H30" s="423">
        <f>SUM(E30:G30)</f>
        <v>709722</v>
      </c>
      <c r="I30" s="209">
        <f>SUM(I31:I35)</f>
        <v>11800</v>
      </c>
      <c r="J30" s="210">
        <f>SUM(J31:J35)</f>
        <v>0</v>
      </c>
      <c r="K30" s="213">
        <f>SUM(K31:K35)</f>
        <v>0</v>
      </c>
      <c r="L30" s="214">
        <f t="shared" ref="L30:L41" si="2">SUM(I30:K30)</f>
        <v>11800</v>
      </c>
    </row>
    <row r="31" spans="1:19" s="225" customFormat="1" ht="15" customHeight="1" x14ac:dyDescent="0.25">
      <c r="A31" s="215">
        <v>3</v>
      </c>
      <c r="B31" s="216"/>
      <c r="C31" s="217" t="s">
        <v>25</v>
      </c>
      <c r="D31" s="226">
        <f t="shared" ref="D31:D41" si="3">H31+L31</f>
        <v>1310</v>
      </c>
      <c r="E31" s="218">
        <f>Fakulty!E31+Součásti!E30</f>
        <v>0</v>
      </c>
      <c r="F31" s="219">
        <f>Fakulty!F31+Součásti!F30</f>
        <v>375</v>
      </c>
      <c r="G31" s="424">
        <f>Fakulty!G31+Součásti!G30</f>
        <v>935</v>
      </c>
      <c r="H31" s="425">
        <f>SUM(E31:G31)</f>
        <v>1310</v>
      </c>
      <c r="I31" s="218">
        <f>Fakulty!I31+Součásti!I30</f>
        <v>0</v>
      </c>
      <c r="J31" s="219">
        <f>Fakulty!J31+Součásti!J30</f>
        <v>0</v>
      </c>
      <c r="K31" s="424">
        <f>Fakulty!K31+Součásti!K30</f>
        <v>0</v>
      </c>
      <c r="L31" s="224">
        <f t="shared" si="2"/>
        <v>0</v>
      </c>
    </row>
    <row r="32" spans="1:19" s="225" customFormat="1" ht="15" customHeight="1" x14ac:dyDescent="0.25">
      <c r="A32" s="215">
        <v>4</v>
      </c>
      <c r="B32" s="216"/>
      <c r="C32" s="217" t="s">
        <v>26</v>
      </c>
      <c r="D32" s="226">
        <f t="shared" si="3"/>
        <v>26708</v>
      </c>
      <c r="E32" s="218">
        <f>Fakulty!E32+Součásti!E31</f>
        <v>3333</v>
      </c>
      <c r="F32" s="219">
        <f>Fakulty!F32+Součásti!F31</f>
        <v>8075</v>
      </c>
      <c r="G32" s="424">
        <f>Fakulty!G32+Součásti!G31</f>
        <v>3500</v>
      </c>
      <c r="H32" s="425">
        <f t="shared" ref="H32:H41" si="4">SUM(E32:G32)</f>
        <v>14908</v>
      </c>
      <c r="I32" s="218">
        <f>Fakulty!I32+Součásti!I31</f>
        <v>11800</v>
      </c>
      <c r="J32" s="219">
        <f>Fakulty!J32+Součásti!J31</f>
        <v>0</v>
      </c>
      <c r="K32" s="424">
        <f>Fakulty!K32+Součásti!K31</f>
        <v>0</v>
      </c>
      <c r="L32" s="224">
        <f t="shared" si="2"/>
        <v>11800</v>
      </c>
    </row>
    <row r="33" spans="1:12" s="225" customFormat="1" ht="15" customHeight="1" x14ac:dyDescent="0.25">
      <c r="A33" s="215">
        <v>5</v>
      </c>
      <c r="B33" s="216"/>
      <c r="C33" s="217" t="s">
        <v>27</v>
      </c>
      <c r="D33" s="226">
        <f t="shared" si="3"/>
        <v>10300</v>
      </c>
      <c r="E33" s="218">
        <f>Fakulty!E33+Součásti!E32</f>
        <v>0</v>
      </c>
      <c r="F33" s="219">
        <f>Fakulty!F33+Součásti!F32</f>
        <v>10000</v>
      </c>
      <c r="G33" s="424">
        <f>Fakulty!G33+Součásti!G32</f>
        <v>300</v>
      </c>
      <c r="H33" s="425">
        <f t="shared" si="4"/>
        <v>10300</v>
      </c>
      <c r="I33" s="218">
        <f>Fakulty!I33+Součásti!I32</f>
        <v>0</v>
      </c>
      <c r="J33" s="219">
        <f>Fakulty!J33+Součásti!J32</f>
        <v>0</v>
      </c>
      <c r="K33" s="424">
        <f>Fakulty!K33+Součásti!K32</f>
        <v>0</v>
      </c>
      <c r="L33" s="230">
        <f t="shared" si="2"/>
        <v>0</v>
      </c>
    </row>
    <row r="34" spans="1:12" s="225" customFormat="1" ht="15" customHeight="1" x14ac:dyDescent="0.25">
      <c r="A34" s="215">
        <v>6</v>
      </c>
      <c r="B34" s="216"/>
      <c r="C34" s="217" t="s">
        <v>28</v>
      </c>
      <c r="D34" s="226">
        <f t="shared" si="3"/>
        <v>683204</v>
      </c>
      <c r="E34" s="218">
        <f>Fakulty!E34+Součásti!E33</f>
        <v>80116</v>
      </c>
      <c r="F34" s="219">
        <f>Fakulty!F34+Součásti!F33</f>
        <v>544567</v>
      </c>
      <c r="G34" s="424">
        <f>Fakulty!G34+Součásti!G33</f>
        <v>58521</v>
      </c>
      <c r="H34" s="425">
        <f t="shared" si="4"/>
        <v>683204</v>
      </c>
      <c r="I34" s="218">
        <f>Fakulty!I34+Součásti!I33</f>
        <v>0</v>
      </c>
      <c r="J34" s="219">
        <f>Fakulty!J34+Součásti!J33</f>
        <v>0</v>
      </c>
      <c r="K34" s="424">
        <f>Fakulty!K34+Součásti!K33</f>
        <v>0</v>
      </c>
      <c r="L34" s="230">
        <f t="shared" si="2"/>
        <v>0</v>
      </c>
    </row>
    <row r="35" spans="1:12" s="225" customFormat="1" ht="15" customHeight="1" x14ac:dyDescent="0.25">
      <c r="A35" s="231">
        <v>7</v>
      </c>
      <c r="B35" s="232"/>
      <c r="C35" s="233" t="s">
        <v>29</v>
      </c>
      <c r="D35" s="234">
        <f t="shared" si="3"/>
        <v>0</v>
      </c>
      <c r="E35" s="235">
        <f>Fakulty!E35+Součásti!E34</f>
        <v>0</v>
      </c>
      <c r="F35" s="427">
        <f>Fakulty!F35+Součásti!F34</f>
        <v>0</v>
      </c>
      <c r="G35" s="428">
        <f>Fakulty!G35+Součásti!G34</f>
        <v>0</v>
      </c>
      <c r="H35" s="429">
        <f t="shared" si="4"/>
        <v>0</v>
      </c>
      <c r="I35" s="218">
        <f>Fakulty!I35+Součásti!I34</f>
        <v>0</v>
      </c>
      <c r="J35" s="427">
        <f>Fakulty!J35+Součásti!J34</f>
        <v>0</v>
      </c>
      <c r="K35" s="424">
        <f>Fakulty!K35+Součásti!K34</f>
        <v>0</v>
      </c>
      <c r="L35" s="241">
        <f t="shared" si="2"/>
        <v>0</v>
      </c>
    </row>
    <row r="36" spans="1:12" s="204" customFormat="1" ht="15" customHeight="1" x14ac:dyDescent="0.25">
      <c r="A36" s="242">
        <v>8</v>
      </c>
      <c r="B36" s="243" t="s">
        <v>30</v>
      </c>
      <c r="C36" s="244"/>
      <c r="D36" s="245">
        <f t="shared" si="3"/>
        <v>81000</v>
      </c>
      <c r="E36" s="253">
        <f>Fakulty!E36+Součásti!E35</f>
        <v>55500</v>
      </c>
      <c r="F36" s="253">
        <f>Fakulty!F36+Součásti!F35</f>
        <v>22500</v>
      </c>
      <c r="G36" s="253">
        <f>Fakulty!G36+Součásti!G35</f>
        <v>3000</v>
      </c>
      <c r="H36" s="430">
        <f t="shared" si="4"/>
        <v>81000</v>
      </c>
      <c r="I36" s="253">
        <f>Fakulty!I36+Součásti!I35</f>
        <v>0</v>
      </c>
      <c r="J36" s="253">
        <f>Fakulty!J36+Součásti!J35</f>
        <v>0</v>
      </c>
      <c r="K36" s="430">
        <f>Fakulty!K36+Součásti!K35</f>
        <v>0</v>
      </c>
      <c r="L36" s="431">
        <f t="shared" si="2"/>
        <v>0</v>
      </c>
    </row>
    <row r="37" spans="1:12" s="204" customFormat="1" ht="15" customHeight="1" x14ac:dyDescent="0.25">
      <c r="A37" s="242">
        <v>9</v>
      </c>
      <c r="B37" s="243" t="s">
        <v>31</v>
      </c>
      <c r="C37" s="244"/>
      <c r="D37" s="245">
        <f t="shared" si="3"/>
        <v>0</v>
      </c>
      <c r="E37" s="253">
        <f>Fakulty!E37+Součásti!E36</f>
        <v>0</v>
      </c>
      <c r="F37" s="253">
        <f>Fakulty!F37+Součásti!F36</f>
        <v>0</v>
      </c>
      <c r="G37" s="253">
        <f>Fakulty!G37+Součásti!G36</f>
        <v>0</v>
      </c>
      <c r="H37" s="430">
        <f t="shared" si="4"/>
        <v>0</v>
      </c>
      <c r="I37" s="253">
        <f>Fakulty!I37+Součásti!I36</f>
        <v>0</v>
      </c>
      <c r="J37" s="253">
        <f>Fakulty!J37+Součásti!J36</f>
        <v>0</v>
      </c>
      <c r="K37" s="430">
        <f>Fakulty!K37+Součásti!K36</f>
        <v>0</v>
      </c>
      <c r="L37" s="431">
        <f t="shared" si="2"/>
        <v>0</v>
      </c>
    </row>
    <row r="38" spans="1:12" s="204" customFormat="1" ht="15" customHeight="1" x14ac:dyDescent="0.25">
      <c r="A38" s="205">
        <v>10</v>
      </c>
      <c r="B38" s="206" t="s">
        <v>32</v>
      </c>
      <c r="C38" s="206"/>
      <c r="D38" s="245">
        <f t="shared" si="3"/>
        <v>0</v>
      </c>
      <c r="E38" s="253">
        <f>Fakulty!E38+Součásti!E37</f>
        <v>0</v>
      </c>
      <c r="F38" s="253">
        <f>Fakulty!F38+Součásti!F37</f>
        <v>0</v>
      </c>
      <c r="G38" s="253">
        <f>Fakulty!G38+Součásti!G37</f>
        <v>0</v>
      </c>
      <c r="H38" s="430">
        <f t="shared" si="4"/>
        <v>0</v>
      </c>
      <c r="I38" s="253">
        <f>Fakulty!I38+Součásti!I37</f>
        <v>0</v>
      </c>
      <c r="J38" s="253">
        <f>Fakulty!J38+Součásti!J37</f>
        <v>0</v>
      </c>
      <c r="K38" s="430">
        <f>Fakulty!K38+Součásti!K37</f>
        <v>0</v>
      </c>
      <c r="L38" s="431">
        <f t="shared" si="2"/>
        <v>0</v>
      </c>
    </row>
    <row r="39" spans="1:12" s="204" customFormat="1" ht="15" customHeight="1" x14ac:dyDescent="0.25">
      <c r="A39" s="242">
        <v>11</v>
      </c>
      <c r="B39" s="244" t="s">
        <v>33</v>
      </c>
      <c r="C39" s="244"/>
      <c r="D39" s="245">
        <f t="shared" si="3"/>
        <v>235852</v>
      </c>
      <c r="E39" s="253">
        <f>Fakulty!E39+Součásti!E38</f>
        <v>102185</v>
      </c>
      <c r="F39" s="253">
        <f>Fakulty!F39+Součásti!F38</f>
        <v>110865</v>
      </c>
      <c r="G39" s="253">
        <f>Fakulty!G39+Součásti!G38</f>
        <v>20402</v>
      </c>
      <c r="H39" s="430">
        <f t="shared" si="4"/>
        <v>233452</v>
      </c>
      <c r="I39" s="253">
        <f>Fakulty!I39+Součásti!I38</f>
        <v>2400</v>
      </c>
      <c r="J39" s="253">
        <f>Fakulty!J39+Součásti!J38</f>
        <v>0</v>
      </c>
      <c r="K39" s="430">
        <f>Fakulty!K39+Součásti!K38</f>
        <v>0</v>
      </c>
      <c r="L39" s="431">
        <f t="shared" si="2"/>
        <v>2400</v>
      </c>
    </row>
    <row r="40" spans="1:12" s="204" customFormat="1" ht="15" customHeight="1" x14ac:dyDescent="0.25">
      <c r="A40" s="242">
        <v>12</v>
      </c>
      <c r="B40" s="244" t="s">
        <v>34</v>
      </c>
      <c r="C40" s="244"/>
      <c r="D40" s="245">
        <f t="shared" si="3"/>
        <v>0</v>
      </c>
      <c r="E40" s="253">
        <f>Fakulty!E40+Součásti!E39</f>
        <v>0</v>
      </c>
      <c r="F40" s="253">
        <f>Fakulty!F40+Součásti!F39</f>
        <v>0</v>
      </c>
      <c r="G40" s="253">
        <f>Fakulty!G40+Součásti!G39</f>
        <v>0</v>
      </c>
      <c r="H40" s="430">
        <f t="shared" si="4"/>
        <v>0</v>
      </c>
      <c r="I40" s="253">
        <f>Fakulty!I40+Součásti!I39</f>
        <v>0</v>
      </c>
      <c r="J40" s="253">
        <f>Fakulty!J40+Součásti!J39</f>
        <v>0</v>
      </c>
      <c r="K40" s="430">
        <f>Fakulty!K40+Součásti!K39</f>
        <v>0</v>
      </c>
      <c r="L40" s="431">
        <f t="shared" si="2"/>
        <v>0</v>
      </c>
    </row>
    <row r="41" spans="1:12" s="204" customFormat="1" ht="15" customHeight="1" thickBot="1" x14ac:dyDescent="0.3">
      <c r="A41" s="260">
        <v>13</v>
      </c>
      <c r="B41" s="261" t="s">
        <v>35</v>
      </c>
      <c r="C41" s="261"/>
      <c r="D41" s="432">
        <f t="shared" si="3"/>
        <v>46</v>
      </c>
      <c r="E41" s="433">
        <f>Fakulty!E41+Součásti!E40</f>
        <v>46</v>
      </c>
      <c r="F41" s="433">
        <f>Fakulty!F41+Součásti!F40</f>
        <v>0</v>
      </c>
      <c r="G41" s="433">
        <f>Fakulty!G41+Součásti!G40</f>
        <v>0</v>
      </c>
      <c r="H41" s="434">
        <f t="shared" si="4"/>
        <v>46</v>
      </c>
      <c r="I41" s="433">
        <f>Fakulty!I41+Součásti!I40</f>
        <v>0</v>
      </c>
      <c r="J41" s="433">
        <f>Fakulty!J41+Součásti!J40</f>
        <v>0</v>
      </c>
      <c r="K41" s="434">
        <f>Fakulty!K41+Součásti!K40</f>
        <v>0</v>
      </c>
      <c r="L41" s="435">
        <f t="shared" si="2"/>
        <v>0</v>
      </c>
    </row>
    <row r="42" spans="1:12" s="270" customFormat="1" ht="11.25" x14ac:dyDescent="0.2">
      <c r="A42" s="269" t="s">
        <v>329</v>
      </c>
      <c r="B42" s="269" t="s">
        <v>36</v>
      </c>
      <c r="C42" s="269"/>
      <c r="D42" s="269"/>
      <c r="E42" s="269"/>
      <c r="F42" s="269"/>
      <c r="G42" s="269"/>
      <c r="H42" s="269"/>
      <c r="I42" s="269"/>
      <c r="J42" s="269"/>
      <c r="K42" s="269"/>
      <c r="L42" s="269"/>
    </row>
    <row r="43" spans="1:12" s="270" customFormat="1" ht="11.25" x14ac:dyDescent="0.2">
      <c r="A43" s="269"/>
      <c r="B43" s="269" t="s">
        <v>41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</row>
    <row r="44" spans="1:12" s="270" customFormat="1" ht="11.25" x14ac:dyDescent="0.2">
      <c r="A44" s="269" t="s">
        <v>330</v>
      </c>
      <c r="B44" s="269" t="s">
        <v>287</v>
      </c>
      <c r="C44" s="269"/>
      <c r="D44" s="269"/>
      <c r="E44" s="269"/>
      <c r="F44" s="269"/>
      <c r="G44" s="269"/>
      <c r="H44" s="269"/>
      <c r="I44" s="269"/>
      <c r="J44" s="269"/>
      <c r="K44" s="269"/>
      <c r="L44" s="269"/>
    </row>
    <row r="45" spans="1:12" s="272" customFormat="1" ht="12" x14ac:dyDescent="0.2">
      <c r="A45" s="271"/>
      <c r="B45" s="271"/>
      <c r="C45" s="271"/>
      <c r="E45" s="273"/>
    </row>
  </sheetData>
  <mergeCells count="5">
    <mergeCell ref="B4:C5"/>
    <mergeCell ref="D24:L24"/>
    <mergeCell ref="B25:C26"/>
    <mergeCell ref="E25:H25"/>
    <mergeCell ref="I25:L25"/>
  </mergeCells>
  <phoneticPr fontId="4" type="noConversion"/>
  <printOptions horizontalCentered="1"/>
  <pageMargins left="0.59055118110236227" right="0.31496062992125984" top="0.32" bottom="0.24" header="0.19685039370078741" footer="0.16"/>
  <pageSetup paperSize="9" scale="90" orientation="landscape"/>
  <headerFooter alignWithMargins="0">
    <oddHeader>&amp;L&amp;"Arial CE,kurzíva\&amp;11Osnova rozpočtu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49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0</v>
      </c>
      <c r="E8" s="198">
        <f t="shared" si="0"/>
        <v>0</v>
      </c>
      <c r="F8" s="199">
        <f t="shared" si="0"/>
        <v>0</v>
      </c>
      <c r="G8" s="202">
        <f t="shared" si="0"/>
        <v>0</v>
      </c>
      <c r="H8" s="407">
        <f t="shared" si="0"/>
        <v>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0</v>
      </c>
      <c r="E18" s="454"/>
      <c r="F18" s="455"/>
      <c r="G18" s="255"/>
      <c r="H18" s="456">
        <f t="shared" si="2"/>
        <v>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46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1456</v>
      </c>
      <c r="E8" s="198">
        <f t="shared" si="0"/>
        <v>0</v>
      </c>
      <c r="F8" s="199">
        <f t="shared" si="0"/>
        <v>0</v>
      </c>
      <c r="G8" s="202">
        <f t="shared" si="0"/>
        <v>1456</v>
      </c>
      <c r="H8" s="407">
        <f t="shared" si="0"/>
        <v>1456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300</v>
      </c>
      <c r="E9" s="209">
        <f>SUM(E10:E14)</f>
        <v>0</v>
      </c>
      <c r="F9" s="210">
        <f>SUM(F10:F14)</f>
        <v>0</v>
      </c>
      <c r="G9" s="213">
        <f>SUM(G10:G14)</f>
        <v>300</v>
      </c>
      <c r="H9" s="423">
        <f t="shared" ref="H9:H20" si="2">SUM(E9:G9)</f>
        <v>300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300</v>
      </c>
      <c r="E12" s="447"/>
      <c r="F12" s="448"/>
      <c r="G12" s="229">
        <v>300</v>
      </c>
      <c r="H12" s="426">
        <f t="shared" si="2"/>
        <v>300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1000</v>
      </c>
      <c r="E15" s="452"/>
      <c r="F15" s="453"/>
      <c r="G15" s="251">
        <v>1000</v>
      </c>
      <c r="H15" s="430">
        <f t="shared" si="2"/>
        <v>1000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156</v>
      </c>
      <c r="E18" s="454"/>
      <c r="F18" s="455"/>
      <c r="G18" s="255">
        <v>156</v>
      </c>
      <c r="H18" s="456">
        <f t="shared" si="2"/>
        <v>156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N28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4" width="10.85546875" style="109" customWidth="1"/>
    <col min="15" max="16384" width="8.85546875" style="106"/>
  </cols>
  <sheetData>
    <row r="2" spans="1:12" ht="13.5" thickBot="1" x14ac:dyDescent="0.25">
      <c r="A2" s="466"/>
      <c r="B2" s="466"/>
      <c r="C2" s="466"/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45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69614</v>
      </c>
      <c r="E8" s="198">
        <f t="shared" si="0"/>
        <v>6900</v>
      </c>
      <c r="F8" s="199">
        <f t="shared" si="0"/>
        <v>61868</v>
      </c>
      <c r="G8" s="202">
        <f t="shared" si="0"/>
        <v>846</v>
      </c>
      <c r="H8" s="407">
        <f t="shared" si="0"/>
        <v>69614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4900</v>
      </c>
      <c r="E15" s="452">
        <v>4900</v>
      </c>
      <c r="F15" s="465"/>
      <c r="G15" s="251"/>
      <c r="H15" s="430">
        <f t="shared" si="2"/>
        <v>4900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3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3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64714</v>
      </c>
      <c r="E18" s="454">
        <v>2000</v>
      </c>
      <c r="F18" s="455">
        <v>61868</v>
      </c>
      <c r="G18" s="255">
        <v>846</v>
      </c>
      <c r="H18" s="456">
        <f t="shared" si="2"/>
        <v>64714</v>
      </c>
      <c r="I18" s="256"/>
      <c r="J18" s="257"/>
      <c r="K18" s="255"/>
      <c r="L18" s="258">
        <f t="shared" si="3"/>
        <v>0</v>
      </c>
    </row>
    <row r="19" spans="1:13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3" s="204" customFormat="1" ht="15" customHeight="1" thickBot="1" x14ac:dyDescent="0.3">
      <c r="A20" s="260">
        <v>13</v>
      </c>
      <c r="B20" s="261" t="s">
        <v>174</v>
      </c>
      <c r="C20" s="261"/>
      <c r="D20" s="262">
        <f t="shared" si="1"/>
        <v>0</v>
      </c>
      <c r="E20" s="266"/>
      <c r="F20" s="475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3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3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3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3" s="272" customFormat="1" ht="12" x14ac:dyDescent="0.2">
      <c r="A24" s="623" t="s">
        <v>37</v>
      </c>
      <c r="B24" s="623"/>
      <c r="C24" s="271"/>
      <c r="E24" s="273"/>
      <c r="F24" s="273"/>
    </row>
    <row r="26" spans="1:13" x14ac:dyDescent="0.2">
      <c r="M26" s="107"/>
    </row>
    <row r="27" spans="1:13" x14ac:dyDescent="0.2">
      <c r="M27" s="107"/>
    </row>
    <row r="28" spans="1:13" x14ac:dyDescent="0.2">
      <c r="M28" s="107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scale="85" orientation="landscape" r:id="rId1"/>
  <headerFooter alignWithMargins="0">
    <oddHeader>&amp;L&amp;"Arial CE,kurzíva\&amp;11Osnova rozpočtu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30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50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1494</v>
      </c>
      <c r="E8" s="198">
        <f t="shared" si="0"/>
        <v>0</v>
      </c>
      <c r="F8" s="199">
        <f t="shared" si="0"/>
        <v>1494</v>
      </c>
      <c r="G8" s="202">
        <f t="shared" si="0"/>
        <v>0</v>
      </c>
      <c r="H8" s="407">
        <f t="shared" si="0"/>
        <v>1494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60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5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5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1494</v>
      </c>
      <c r="E18" s="454"/>
      <c r="F18" s="455">
        <v>1494</v>
      </c>
      <c r="G18" s="255"/>
      <c r="H18" s="456">
        <f t="shared" si="2"/>
        <v>1494</v>
      </c>
      <c r="I18" s="256"/>
      <c r="J18" s="257"/>
      <c r="K18" s="255"/>
      <c r="L18" s="258">
        <f t="shared" si="3"/>
        <v>0</v>
      </c>
    </row>
    <row r="19" spans="1:15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5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5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5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5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5" s="272" customFormat="1" ht="12" x14ac:dyDescent="0.2">
      <c r="A24" s="623" t="s">
        <v>37</v>
      </c>
      <c r="B24" s="623"/>
      <c r="C24" s="271"/>
      <c r="E24" s="273"/>
    </row>
    <row r="26" spans="1:15" x14ac:dyDescent="0.2">
      <c r="M26" s="106"/>
      <c r="N26" s="106"/>
      <c r="O26" s="106"/>
    </row>
    <row r="27" spans="1:15" x14ac:dyDescent="0.2">
      <c r="M27" s="106"/>
      <c r="N27" s="106"/>
      <c r="O27" s="106"/>
    </row>
    <row r="28" spans="1:15" x14ac:dyDescent="0.2">
      <c r="M28" s="106"/>
      <c r="N28" s="106"/>
      <c r="O28" s="106"/>
    </row>
    <row r="29" spans="1:15" x14ac:dyDescent="0.2">
      <c r="M29" s="106"/>
      <c r="N29" s="106"/>
      <c r="O29" s="106"/>
    </row>
    <row r="30" spans="1:15" x14ac:dyDescent="0.2">
      <c r="M30" s="106"/>
      <c r="N30" s="106"/>
      <c r="O30" s="106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8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47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1300</v>
      </c>
      <c r="E8" s="198">
        <f t="shared" si="0"/>
        <v>0</v>
      </c>
      <c r="F8" s="199">
        <f t="shared" si="0"/>
        <v>1300</v>
      </c>
      <c r="G8" s="202">
        <f t="shared" si="0"/>
        <v>0</v>
      </c>
      <c r="H8" s="407">
        <f t="shared" si="0"/>
        <v>1300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60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5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5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1300</v>
      </c>
      <c r="E18" s="454"/>
      <c r="F18" s="455">
        <v>1300</v>
      </c>
      <c r="G18" s="255"/>
      <c r="H18" s="456">
        <f t="shared" si="2"/>
        <v>1300</v>
      </c>
      <c r="I18" s="256"/>
      <c r="J18" s="257"/>
      <c r="K18" s="255"/>
      <c r="L18" s="258">
        <f t="shared" si="3"/>
        <v>0</v>
      </c>
    </row>
    <row r="19" spans="1:15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5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5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5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5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5" s="272" customFormat="1" ht="12" x14ac:dyDescent="0.2">
      <c r="A24" s="623" t="s">
        <v>37</v>
      </c>
      <c r="B24" s="623"/>
      <c r="C24" s="271"/>
      <c r="E24" s="273"/>
    </row>
    <row r="26" spans="1:15" x14ac:dyDescent="0.2">
      <c r="M26" s="270"/>
      <c r="N26" s="270"/>
      <c r="O26" s="270"/>
    </row>
    <row r="27" spans="1:15" x14ac:dyDescent="0.2">
      <c r="M27" s="270"/>
      <c r="N27" s="270"/>
      <c r="O27" s="270"/>
    </row>
    <row r="28" spans="1:15" x14ac:dyDescent="0.2">
      <c r="M28" s="270"/>
      <c r="N28" s="270"/>
      <c r="O28" s="27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">
      <c r="A3" s="110"/>
      <c r="B3" s="181"/>
      <c r="C3" s="182"/>
      <c r="D3" s="788" t="s">
        <v>12</v>
      </c>
      <c r="E3" s="790"/>
      <c r="F3" s="790"/>
      <c r="G3" s="790"/>
      <c r="H3" s="790"/>
      <c r="I3" s="790"/>
      <c r="J3" s="790"/>
      <c r="K3" s="790"/>
      <c r="L3" s="791"/>
    </row>
    <row r="4" spans="1:12" s="183" customFormat="1" x14ac:dyDescent="0.2">
      <c r="A4" s="115"/>
      <c r="B4" s="789" t="s">
        <v>290</v>
      </c>
      <c r="C4" s="792"/>
      <c r="D4" s="184"/>
      <c r="E4" s="793" t="s">
        <v>39</v>
      </c>
      <c r="F4" s="794"/>
      <c r="G4" s="794"/>
      <c r="H4" s="795"/>
      <c r="I4" s="793" t="s">
        <v>38</v>
      </c>
      <c r="J4" s="794"/>
      <c r="K4" s="794"/>
      <c r="L4" s="796"/>
    </row>
    <row r="5" spans="1:12" s="183" customFormat="1" x14ac:dyDescent="0.2">
      <c r="A5" s="115"/>
      <c r="B5" s="789"/>
      <c r="C5" s="792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328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v>107985</v>
      </c>
      <c r="E8" s="198">
        <v>80500</v>
      </c>
      <c r="F8" s="199">
        <v>750</v>
      </c>
      <c r="G8" s="202">
        <v>12535</v>
      </c>
      <c r="H8" s="407">
        <v>93785</v>
      </c>
      <c r="I8" s="198">
        <v>14200</v>
      </c>
      <c r="J8" s="199">
        <v>0</v>
      </c>
      <c r="K8" s="202">
        <v>0</v>
      </c>
      <c r="L8" s="203">
        <v>14200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v>12735</v>
      </c>
      <c r="E9" s="209">
        <v>0</v>
      </c>
      <c r="F9" s="210">
        <v>0</v>
      </c>
      <c r="G9" s="213">
        <v>935</v>
      </c>
      <c r="H9" s="423">
        <v>935</v>
      </c>
      <c r="I9" s="209">
        <v>11800</v>
      </c>
      <c r="J9" s="210">
        <v>0</v>
      </c>
      <c r="K9" s="213">
        <v>0</v>
      </c>
      <c r="L9" s="214">
        <v>11800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v>935</v>
      </c>
      <c r="E10" s="218">
        <v>0</v>
      </c>
      <c r="F10" s="218">
        <v>0</v>
      </c>
      <c r="G10" s="218">
        <v>935</v>
      </c>
      <c r="H10" s="425">
        <v>935</v>
      </c>
      <c r="I10" s="221">
        <v>0</v>
      </c>
      <c r="J10" s="221">
        <v>0</v>
      </c>
      <c r="K10" s="221">
        <v>0</v>
      </c>
      <c r="L10" s="224"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v>11800</v>
      </c>
      <c r="E11" s="218">
        <v>0</v>
      </c>
      <c r="F11" s="218">
        <v>0</v>
      </c>
      <c r="G11" s="218">
        <v>0</v>
      </c>
      <c r="H11" s="425">
        <v>0</v>
      </c>
      <c r="I11" s="221">
        <v>11800</v>
      </c>
      <c r="J11" s="221">
        <v>0</v>
      </c>
      <c r="K11" s="221">
        <v>0</v>
      </c>
      <c r="L11" s="224">
        <v>11800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v>0</v>
      </c>
      <c r="E12" s="218">
        <v>0</v>
      </c>
      <c r="F12" s="218">
        <v>0</v>
      </c>
      <c r="G12" s="218">
        <v>0</v>
      </c>
      <c r="H12" s="426">
        <v>0</v>
      </c>
      <c r="I12" s="221">
        <v>0</v>
      </c>
      <c r="J12" s="221">
        <v>0</v>
      </c>
      <c r="K12" s="221">
        <v>0</v>
      </c>
      <c r="L12" s="230"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v>0</v>
      </c>
      <c r="E13" s="218">
        <v>0</v>
      </c>
      <c r="F13" s="218">
        <v>0</v>
      </c>
      <c r="G13" s="218">
        <v>0</v>
      </c>
      <c r="H13" s="426">
        <v>0</v>
      </c>
      <c r="I13" s="221">
        <v>0</v>
      </c>
      <c r="J13" s="221">
        <v>0</v>
      </c>
      <c r="K13" s="221">
        <v>0</v>
      </c>
      <c r="L13" s="230"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234">
        <v>0</v>
      </c>
      <c r="E14" s="235">
        <v>0</v>
      </c>
      <c r="F14" s="235">
        <v>0</v>
      </c>
      <c r="G14" s="235">
        <v>0</v>
      </c>
      <c r="H14" s="429">
        <v>0</v>
      </c>
      <c r="I14" s="461">
        <v>0</v>
      </c>
      <c r="J14" s="461">
        <v>0</v>
      </c>
      <c r="K14" s="461">
        <v>0</v>
      </c>
      <c r="L14" s="241"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v>39100</v>
      </c>
      <c r="E15" s="253">
        <v>39100</v>
      </c>
      <c r="F15" s="253">
        <v>0</v>
      </c>
      <c r="G15" s="253">
        <v>0</v>
      </c>
      <c r="H15" s="430">
        <v>39100</v>
      </c>
      <c r="I15" s="462">
        <v>0</v>
      </c>
      <c r="J15" s="462">
        <v>0</v>
      </c>
      <c r="K15" s="462">
        <v>0</v>
      </c>
      <c r="L15" s="252"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v>0</v>
      </c>
      <c r="E16" s="253">
        <v>0</v>
      </c>
      <c r="F16" s="253">
        <v>0</v>
      </c>
      <c r="G16" s="253">
        <v>0</v>
      </c>
      <c r="H16" s="430">
        <v>0</v>
      </c>
      <c r="I16" s="462">
        <v>0</v>
      </c>
      <c r="J16" s="462">
        <v>0</v>
      </c>
      <c r="K16" s="462">
        <v>0</v>
      </c>
      <c r="L16" s="252"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v>0</v>
      </c>
      <c r="E17" s="253">
        <v>0</v>
      </c>
      <c r="F17" s="253">
        <v>0</v>
      </c>
      <c r="G17" s="253">
        <v>0</v>
      </c>
      <c r="H17" s="430">
        <v>0</v>
      </c>
      <c r="I17" s="462">
        <v>0</v>
      </c>
      <c r="J17" s="462">
        <v>0</v>
      </c>
      <c r="K17" s="462">
        <v>0</v>
      </c>
      <c r="L17" s="252"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45">
        <v>56150</v>
      </c>
      <c r="E18" s="253">
        <v>41400</v>
      </c>
      <c r="F18" s="253">
        <v>750</v>
      </c>
      <c r="G18" s="253">
        <v>11600</v>
      </c>
      <c r="H18" s="430">
        <v>53750</v>
      </c>
      <c r="I18" s="462">
        <v>2400</v>
      </c>
      <c r="J18" s="462">
        <v>0</v>
      </c>
      <c r="K18" s="462">
        <v>0</v>
      </c>
      <c r="L18" s="252">
        <v>2400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45">
        <v>0</v>
      </c>
      <c r="E19" s="253">
        <v>0</v>
      </c>
      <c r="F19" s="253">
        <v>0</v>
      </c>
      <c r="G19" s="253">
        <v>0</v>
      </c>
      <c r="H19" s="430">
        <v>0</v>
      </c>
      <c r="I19" s="462">
        <v>0</v>
      </c>
      <c r="J19" s="462">
        <v>0</v>
      </c>
      <c r="K19" s="462">
        <v>0</v>
      </c>
      <c r="L19" s="252"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432">
        <v>0</v>
      </c>
      <c r="E20" s="433">
        <v>0</v>
      </c>
      <c r="F20" s="433">
        <v>0</v>
      </c>
      <c r="G20" s="433">
        <v>0</v>
      </c>
      <c r="H20" s="434">
        <v>0</v>
      </c>
      <c r="I20" s="463">
        <v>0</v>
      </c>
      <c r="J20" s="463">
        <v>0</v>
      </c>
      <c r="K20" s="463">
        <v>0</v>
      </c>
      <c r="L20" s="464"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/>
  </sheetViews>
  <sheetFormatPr defaultColWidth="8.85546875" defaultRowHeight="15" x14ac:dyDescent="0.25"/>
  <cols>
    <col min="9" max="9" width="5.28515625" customWidth="1"/>
  </cols>
  <sheetData>
    <row r="1" spans="1:9" x14ac:dyDescent="0.25">
      <c r="A1" s="1" t="s">
        <v>40</v>
      </c>
    </row>
    <row r="3" spans="1:9" ht="67.5" customHeight="1" x14ac:dyDescent="0.25">
      <c r="A3" s="817" t="s">
        <v>275</v>
      </c>
      <c r="B3" s="817"/>
      <c r="C3" s="817"/>
      <c r="D3" s="817"/>
      <c r="E3" s="817"/>
      <c r="F3" s="817"/>
      <c r="G3" s="817"/>
      <c r="H3" s="817"/>
      <c r="I3" s="817"/>
    </row>
  </sheetData>
  <mergeCells count="1">
    <mergeCell ref="A3:I3"/>
  </mergeCells>
  <phoneticPr fontId="4" type="noConversion"/>
  <pageMargins left="0.7" right="0.7" top="0.78740157499999996" bottom="0.78740157499999996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rgb="FFFF0000"/>
  </sheetPr>
  <dimension ref="A1:J22"/>
  <sheetViews>
    <sheetView workbookViewId="0">
      <selection activeCell="A3" sqref="A3"/>
    </sheetView>
  </sheetViews>
  <sheetFormatPr defaultColWidth="8.85546875" defaultRowHeight="12.75" x14ac:dyDescent="0.2"/>
  <cols>
    <col min="1" max="1" width="21.85546875" style="626" customWidth="1"/>
    <col min="2" max="2" width="10.140625" style="626" bestFit="1" customWidth="1"/>
    <col min="3" max="8" width="10.5703125" style="626" customWidth="1"/>
    <col min="9" max="9" width="10.5703125" style="627" customWidth="1"/>
    <col min="10" max="10" width="7.7109375" style="627" customWidth="1"/>
    <col min="11" max="16384" width="8.85546875" style="626"/>
  </cols>
  <sheetData>
    <row r="1" spans="1:10" x14ac:dyDescent="0.2">
      <c r="A1" s="625" t="s">
        <v>292</v>
      </c>
    </row>
    <row r="2" spans="1:10" x14ac:dyDescent="0.2">
      <c r="B2" s="628"/>
    </row>
    <row r="4" spans="1:10" ht="13.5" thickBot="1" x14ac:dyDescent="0.25"/>
    <row r="5" spans="1:10" ht="15" customHeight="1" x14ac:dyDescent="0.2">
      <c r="A5" s="735"/>
      <c r="B5" s="729"/>
      <c r="C5" s="818" t="s">
        <v>307</v>
      </c>
      <c r="D5" s="819"/>
      <c r="E5" s="819"/>
      <c r="F5" s="820" t="s">
        <v>6</v>
      </c>
      <c r="G5" s="821"/>
      <c r="H5" s="821"/>
      <c r="I5" s="822"/>
    </row>
    <row r="6" spans="1:10" ht="38.25" x14ac:dyDescent="0.2">
      <c r="A6" s="736"/>
      <c r="B6" s="730" t="s">
        <v>15</v>
      </c>
      <c r="C6" s="629" t="s">
        <v>293</v>
      </c>
      <c r="D6" s="630" t="s">
        <v>294</v>
      </c>
      <c r="E6" s="631" t="s">
        <v>295</v>
      </c>
      <c r="F6" s="633" t="s">
        <v>293</v>
      </c>
      <c r="G6" s="634" t="s">
        <v>294</v>
      </c>
      <c r="H6" s="631" t="s">
        <v>103</v>
      </c>
      <c r="I6" s="632" t="s">
        <v>158</v>
      </c>
      <c r="J6" s="626"/>
    </row>
    <row r="7" spans="1:10" ht="13.5" thickBot="1" x14ac:dyDescent="0.25">
      <c r="A7" s="749"/>
      <c r="B7" s="750"/>
      <c r="C7" s="751" t="s">
        <v>296</v>
      </c>
      <c r="D7" s="752" t="s">
        <v>297</v>
      </c>
      <c r="E7" s="753" t="s">
        <v>298</v>
      </c>
      <c r="F7" s="754" t="s">
        <v>296</v>
      </c>
      <c r="G7" s="755" t="s">
        <v>297</v>
      </c>
      <c r="H7" s="753" t="s">
        <v>299</v>
      </c>
      <c r="I7" s="756" t="s">
        <v>308</v>
      </c>
      <c r="J7" s="626"/>
    </row>
    <row r="8" spans="1:10" ht="20.100000000000001" customHeight="1" x14ac:dyDescent="0.2">
      <c r="A8" s="741" t="s">
        <v>300</v>
      </c>
      <c r="B8" s="742">
        <f>SUM(C8:I8)</f>
        <v>97810</v>
      </c>
      <c r="C8" s="743">
        <f>C12-SUM(C9:C11)</f>
        <v>44000</v>
      </c>
      <c r="D8" s="744">
        <v>0</v>
      </c>
      <c r="E8" s="745">
        <f>stavby!I98/1000</f>
        <v>41400</v>
      </c>
      <c r="F8" s="746"/>
      <c r="G8" s="747"/>
      <c r="H8" s="745">
        <f>stavby!L98/1000</f>
        <v>12410</v>
      </c>
      <c r="I8" s="748"/>
      <c r="J8" s="626"/>
    </row>
    <row r="9" spans="1:10" ht="20.100000000000001" customHeight="1" x14ac:dyDescent="0.2">
      <c r="A9" s="737" t="s">
        <v>301</v>
      </c>
      <c r="B9" s="731">
        <f>SUM(C9:I9)</f>
        <v>2400</v>
      </c>
      <c r="C9" s="635"/>
      <c r="D9" s="636"/>
      <c r="E9" s="637">
        <f>stavby!I99/1000</f>
        <v>2400</v>
      </c>
      <c r="F9" s="639"/>
      <c r="G9" s="640"/>
      <c r="H9" s="641"/>
      <c r="I9" s="638"/>
      <c r="J9" s="626"/>
    </row>
    <row r="10" spans="1:10" ht="20.100000000000001" customHeight="1" x14ac:dyDescent="0.2">
      <c r="A10" s="738" t="s">
        <v>302</v>
      </c>
      <c r="B10" s="732">
        <f>SUM(C10:I10)</f>
        <v>54880</v>
      </c>
      <c r="C10" s="643">
        <f>jiné!F61/1000</f>
        <v>1000</v>
      </c>
      <c r="D10" s="644"/>
      <c r="E10" s="645">
        <f>stavby!I100/1000</f>
        <v>52570</v>
      </c>
      <c r="F10" s="647"/>
      <c r="G10" s="648"/>
      <c r="H10" s="642"/>
      <c r="I10" s="646">
        <f>jiné!G61/1000</f>
        <v>1310</v>
      </c>
      <c r="J10" s="626"/>
    </row>
    <row r="11" spans="1:10" ht="25.5" customHeight="1" x14ac:dyDescent="0.2">
      <c r="A11" s="739" t="s">
        <v>303</v>
      </c>
      <c r="B11" s="733">
        <f>SUM(C11:I11)</f>
        <v>3600</v>
      </c>
      <c r="C11" s="649"/>
      <c r="D11" s="650"/>
      <c r="E11" s="651">
        <f>stavby!I101/1000</f>
        <v>3600</v>
      </c>
      <c r="F11" s="653"/>
      <c r="G11" s="654"/>
      <c r="H11" s="655"/>
      <c r="I11" s="652"/>
      <c r="J11" s="626"/>
    </row>
    <row r="12" spans="1:10" s="625" customFormat="1" ht="20.100000000000001" customHeight="1" thickBot="1" x14ac:dyDescent="0.25">
      <c r="A12" s="740" t="s">
        <v>15</v>
      </c>
      <c r="B12" s="734">
        <f>SUM(C12:I12)</f>
        <v>158690</v>
      </c>
      <c r="C12" s="656">
        <v>45000</v>
      </c>
      <c r="D12" s="657">
        <f t="shared" ref="D12:I12" si="0">SUM(D8:D11)</f>
        <v>0</v>
      </c>
      <c r="E12" s="658">
        <f t="shared" si="0"/>
        <v>99970</v>
      </c>
      <c r="F12" s="659">
        <f t="shared" si="0"/>
        <v>0</v>
      </c>
      <c r="G12" s="660">
        <f t="shared" si="0"/>
        <v>0</v>
      </c>
      <c r="H12" s="658">
        <f>SUM(H8:H11)</f>
        <v>12410</v>
      </c>
      <c r="I12" s="661">
        <f t="shared" si="0"/>
        <v>1310</v>
      </c>
    </row>
    <row r="13" spans="1:10" x14ac:dyDescent="0.2">
      <c r="E13" s="346"/>
    </row>
    <row r="15" spans="1:10" s="625" customFormat="1" x14ac:dyDescent="0.2">
      <c r="A15" s="662" t="s">
        <v>304</v>
      </c>
      <c r="B15" s="662"/>
      <c r="C15" s="662"/>
      <c r="D15" s="663">
        <f>C12+F12</f>
        <v>45000</v>
      </c>
      <c r="E15" s="662"/>
      <c r="F15" s="663"/>
      <c r="I15" s="664"/>
      <c r="J15" s="664"/>
    </row>
    <row r="16" spans="1:10" x14ac:dyDescent="0.2">
      <c r="A16" s="626" t="s">
        <v>305</v>
      </c>
      <c r="D16" s="346">
        <f>D12+E12+G12+H12</f>
        <v>112380</v>
      </c>
    </row>
    <row r="17" spans="1:10" s="665" customFormat="1" x14ac:dyDescent="0.2">
      <c r="A17" s="662" t="s">
        <v>306</v>
      </c>
      <c r="B17" s="662"/>
      <c r="C17" s="662"/>
      <c r="D17" s="663">
        <f>D12+E12</f>
        <v>99970</v>
      </c>
      <c r="E17" s="662"/>
      <c r="F17" s="663"/>
      <c r="I17" s="628"/>
      <c r="J17" s="628"/>
    </row>
    <row r="19" spans="1:10" x14ac:dyDescent="0.2">
      <c r="B19" s="346"/>
      <c r="C19" s="346"/>
      <c r="D19" s="346"/>
      <c r="H19" s="346"/>
    </row>
    <row r="20" spans="1:10" x14ac:dyDescent="0.2">
      <c r="B20" s="346"/>
    </row>
    <row r="21" spans="1:10" x14ac:dyDescent="0.2">
      <c r="E21" s="346"/>
    </row>
    <row r="22" spans="1:10" x14ac:dyDescent="0.2">
      <c r="E22" s="346"/>
    </row>
  </sheetData>
  <mergeCells count="2">
    <mergeCell ref="C5:E5"/>
    <mergeCell ref="F5:I5"/>
  </mergeCells>
  <pageMargins left="0.39370078740157483" right="0.35433070866141736" top="0.78740157480314965" bottom="0.78740157480314965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92D050"/>
  </sheetPr>
  <dimension ref="A1:T108"/>
  <sheetViews>
    <sheetView zoomScale="77" zoomScaleNormal="77" workbookViewId="0">
      <pane ySplit="6" topLeftCell="A7" activePane="bottomLeft" state="frozen"/>
      <selection pane="bottomLeft" activeCell="A2" sqref="A2"/>
    </sheetView>
  </sheetViews>
  <sheetFormatPr defaultColWidth="9.140625" defaultRowHeight="15" outlineLevelCol="1" x14ac:dyDescent="0.25"/>
  <cols>
    <col min="1" max="1" width="7.5703125" style="596" customWidth="1"/>
    <col min="2" max="2" width="9.85546875" style="597" customWidth="1"/>
    <col min="3" max="3" width="51.28515625" style="611" bestFit="1" customWidth="1"/>
    <col min="4" max="4" width="14.7109375" style="500" customWidth="1"/>
    <col min="5" max="5" width="15.42578125" style="601" customWidth="1"/>
    <col min="6" max="6" width="2.7109375" style="601" customWidth="1"/>
    <col min="7" max="7" width="14.7109375" style="601" customWidth="1"/>
    <col min="8" max="11" width="12.42578125" style="601" customWidth="1"/>
    <col min="12" max="12" width="12.42578125" style="601" customWidth="1" outlineLevel="1"/>
    <col min="13" max="18" width="12.42578125" style="601" customWidth="1"/>
    <col min="19" max="19" width="4" style="602" customWidth="1"/>
    <col min="20" max="20" width="1.7109375" style="546" customWidth="1"/>
    <col min="21" max="21" width="7" style="500" customWidth="1"/>
    <col min="22" max="16384" width="9.140625" style="500"/>
  </cols>
  <sheetData>
    <row r="1" spans="1:20" s="480" customFormat="1" ht="18" x14ac:dyDescent="0.25">
      <c r="A1" s="477" t="s">
        <v>175</v>
      </c>
      <c r="B1" s="478"/>
      <c r="C1" s="479"/>
      <c r="E1" s="481"/>
      <c r="F1" s="481"/>
      <c r="G1" s="482"/>
      <c r="H1" s="477"/>
      <c r="I1" s="483"/>
      <c r="J1" s="481"/>
      <c r="K1" s="481"/>
      <c r="L1" s="481"/>
      <c r="M1" s="481"/>
      <c r="N1" s="481"/>
      <c r="O1" s="481"/>
      <c r="P1" s="481"/>
      <c r="Q1" s="481"/>
      <c r="R1" s="481"/>
      <c r="S1" s="484"/>
      <c r="T1" s="485"/>
    </row>
    <row r="2" spans="1:20" s="488" customFormat="1" ht="15.75" thickBot="1" x14ac:dyDescent="0.3">
      <c r="A2" s="480"/>
      <c r="B2" s="486"/>
      <c r="C2" s="487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90"/>
      <c r="T2" s="491"/>
    </row>
    <row r="3" spans="1:20" ht="78.75" x14ac:dyDescent="0.25">
      <c r="A3" s="823" t="s">
        <v>108</v>
      </c>
      <c r="B3" s="492" t="s">
        <v>109</v>
      </c>
      <c r="C3" s="493"/>
      <c r="D3" s="494"/>
      <c r="E3" s="495" t="s">
        <v>172</v>
      </c>
      <c r="F3" s="495"/>
      <c r="G3" s="496"/>
      <c r="H3" s="497" t="s">
        <v>111</v>
      </c>
      <c r="I3" s="497" t="s">
        <v>111</v>
      </c>
      <c r="J3" s="497" t="s">
        <v>111</v>
      </c>
      <c r="K3" s="497" t="s">
        <v>111</v>
      </c>
      <c r="L3" s="497" t="s">
        <v>111</v>
      </c>
      <c r="M3" s="497" t="s">
        <v>111</v>
      </c>
      <c r="N3" s="497" t="s">
        <v>111</v>
      </c>
      <c r="O3" s="497" t="s">
        <v>111</v>
      </c>
      <c r="P3" s="497" t="s">
        <v>111</v>
      </c>
      <c r="Q3" s="497" t="s">
        <v>111</v>
      </c>
      <c r="R3" s="497" t="s">
        <v>111</v>
      </c>
      <c r="S3" s="498" t="s">
        <v>112</v>
      </c>
      <c r="T3" s="499"/>
    </row>
    <row r="4" spans="1:20" s="502" customFormat="1" ht="15.75" x14ac:dyDescent="0.25">
      <c r="A4" s="824"/>
      <c r="B4" s="668"/>
      <c r="C4" s="669"/>
      <c r="D4" s="670"/>
      <c r="E4" s="671"/>
      <c r="F4" s="671"/>
      <c r="G4" s="672" t="s">
        <v>113</v>
      </c>
      <c r="H4" s="673">
        <v>4745</v>
      </c>
      <c r="I4" s="674">
        <v>4746</v>
      </c>
      <c r="J4" s="675">
        <v>4749</v>
      </c>
      <c r="K4" s="676">
        <v>4741</v>
      </c>
      <c r="L4" s="674">
        <v>4741</v>
      </c>
      <c r="M4" s="677">
        <v>1119</v>
      </c>
      <c r="N4" s="677">
        <v>1119</v>
      </c>
      <c r="O4" s="677">
        <v>1119</v>
      </c>
      <c r="P4" s="677">
        <v>1119</v>
      </c>
      <c r="Q4" s="677">
        <v>1119</v>
      </c>
      <c r="R4" s="677">
        <v>1119</v>
      </c>
      <c r="S4" s="678"/>
      <c r="T4" s="501"/>
    </row>
    <row r="5" spans="1:20" s="511" customFormat="1" ht="79.5" thickBot="1" x14ac:dyDescent="0.3">
      <c r="A5" s="824"/>
      <c r="B5" s="503" t="s">
        <v>114</v>
      </c>
      <c r="C5" s="504" t="s">
        <v>115</v>
      </c>
      <c r="D5" s="505" t="s">
        <v>116</v>
      </c>
      <c r="E5" s="506" t="s">
        <v>117</v>
      </c>
      <c r="F5" s="506" t="s">
        <v>118</v>
      </c>
      <c r="G5" s="507" t="s">
        <v>119</v>
      </c>
      <c r="H5" s="508" t="s">
        <v>120</v>
      </c>
      <c r="I5" s="508" t="s">
        <v>121</v>
      </c>
      <c r="J5" s="508" t="s">
        <v>122</v>
      </c>
      <c r="K5" s="508" t="s">
        <v>123</v>
      </c>
      <c r="L5" s="508" t="s">
        <v>124</v>
      </c>
      <c r="M5" s="508" t="s">
        <v>125</v>
      </c>
      <c r="N5" s="508" t="s">
        <v>126</v>
      </c>
      <c r="O5" s="508" t="s">
        <v>127</v>
      </c>
      <c r="P5" s="508" t="s">
        <v>128</v>
      </c>
      <c r="Q5" s="508" t="s">
        <v>129</v>
      </c>
      <c r="R5" s="508" t="s">
        <v>130</v>
      </c>
      <c r="S5" s="509"/>
      <c r="T5" s="510"/>
    </row>
    <row r="6" spans="1:20" s="519" customFormat="1" ht="15.75" thickBot="1" x14ac:dyDescent="0.25">
      <c r="A6" s="512"/>
      <c r="B6" s="513"/>
      <c r="C6" s="514"/>
      <c r="D6" s="515" t="s">
        <v>131</v>
      </c>
      <c r="E6" s="516"/>
      <c r="F6" s="516"/>
      <c r="G6" s="517">
        <v>1</v>
      </c>
      <c r="H6" s="517">
        <f>G6+1</f>
        <v>2</v>
      </c>
      <c r="I6" s="517">
        <f t="shared" ref="I6:S6" si="0">H6+1</f>
        <v>3</v>
      </c>
      <c r="J6" s="517">
        <f t="shared" si="0"/>
        <v>4</v>
      </c>
      <c r="K6" s="517">
        <f t="shared" si="0"/>
        <v>5</v>
      </c>
      <c r="L6" s="517">
        <f t="shared" si="0"/>
        <v>6</v>
      </c>
      <c r="M6" s="517">
        <f t="shared" si="0"/>
        <v>7</v>
      </c>
      <c r="N6" s="517">
        <f t="shared" si="0"/>
        <v>8</v>
      </c>
      <c r="O6" s="517">
        <f t="shared" si="0"/>
        <v>9</v>
      </c>
      <c r="P6" s="517">
        <f t="shared" si="0"/>
        <v>10</v>
      </c>
      <c r="Q6" s="517">
        <f t="shared" si="0"/>
        <v>11</v>
      </c>
      <c r="R6" s="517">
        <f t="shared" si="0"/>
        <v>12</v>
      </c>
      <c r="S6" s="517">
        <f t="shared" si="0"/>
        <v>13</v>
      </c>
      <c r="T6" s="518"/>
    </row>
    <row r="7" spans="1:20" s="511" customFormat="1" ht="26.25" x14ac:dyDescent="0.25">
      <c r="A7" s="520"/>
      <c r="B7" s="521"/>
      <c r="C7" s="522"/>
      <c r="D7" s="523"/>
      <c r="E7" s="524"/>
      <c r="F7" s="524"/>
      <c r="G7" s="525" t="s">
        <v>132</v>
      </c>
      <c r="H7" s="526" t="s">
        <v>133</v>
      </c>
      <c r="I7" s="526" t="s">
        <v>134</v>
      </c>
      <c r="J7" s="526" t="s">
        <v>5</v>
      </c>
      <c r="K7" s="526" t="s">
        <v>6</v>
      </c>
      <c r="L7" s="526" t="s">
        <v>134</v>
      </c>
      <c r="M7" s="526" t="s">
        <v>134</v>
      </c>
      <c r="N7" s="526" t="s">
        <v>134</v>
      </c>
      <c r="O7" s="526" t="s">
        <v>6</v>
      </c>
      <c r="P7" s="526" t="s">
        <v>134</v>
      </c>
      <c r="Q7" s="526" t="s">
        <v>6</v>
      </c>
      <c r="R7" s="526" t="s">
        <v>6</v>
      </c>
      <c r="S7" s="527"/>
      <c r="T7" s="510"/>
    </row>
    <row r="8" spans="1:20" s="511" customFormat="1" ht="26.25" x14ac:dyDescent="0.25">
      <c r="A8" s="520"/>
      <c r="B8" s="521"/>
      <c r="C8" s="522"/>
      <c r="D8" s="523"/>
      <c r="E8" s="524"/>
      <c r="F8" s="524"/>
      <c r="G8" s="679" t="s">
        <v>135</v>
      </c>
      <c r="H8" s="680" t="s">
        <v>133</v>
      </c>
      <c r="I8" s="680" t="s">
        <v>134</v>
      </c>
      <c r="J8" s="680" t="s">
        <v>134</v>
      </c>
      <c r="K8" s="680" t="s">
        <v>6</v>
      </c>
      <c r="L8" s="680" t="s">
        <v>134</v>
      </c>
      <c r="M8" s="680" t="s">
        <v>134</v>
      </c>
      <c r="N8" s="680" t="s">
        <v>134</v>
      </c>
      <c r="O8" s="680" t="s">
        <v>6</v>
      </c>
      <c r="P8" s="680" t="s">
        <v>134</v>
      </c>
      <c r="Q8" s="680" t="s">
        <v>6</v>
      </c>
      <c r="R8" s="680" t="s">
        <v>6</v>
      </c>
      <c r="S8" s="527"/>
      <c r="T8" s="510"/>
    </row>
    <row r="9" spans="1:20" s="511" customFormat="1" ht="39" x14ac:dyDescent="0.25">
      <c r="A9" s="520"/>
      <c r="B9" s="521"/>
      <c r="C9" s="522" t="s">
        <v>136</v>
      </c>
      <c r="D9" s="523"/>
      <c r="E9" s="524"/>
      <c r="F9" s="524"/>
      <c r="G9" s="679" t="s">
        <v>137</v>
      </c>
      <c r="H9" s="680" t="s">
        <v>133</v>
      </c>
      <c r="I9" s="680" t="s">
        <v>134</v>
      </c>
      <c r="J9" s="680" t="s">
        <v>134</v>
      </c>
      <c r="K9" s="680" t="s">
        <v>6</v>
      </c>
      <c r="L9" s="680" t="s">
        <v>134</v>
      </c>
      <c r="M9" s="680" t="s">
        <v>134</v>
      </c>
      <c r="N9" s="680" t="s">
        <v>134</v>
      </c>
      <c r="O9" s="680" t="s">
        <v>6</v>
      </c>
      <c r="P9" s="680" t="s">
        <v>134</v>
      </c>
      <c r="Q9" s="680" t="s">
        <v>6</v>
      </c>
      <c r="R9" s="680" t="s">
        <v>6</v>
      </c>
      <c r="S9" s="527"/>
      <c r="T9" s="510"/>
    </row>
    <row r="10" spans="1:20" s="511" customFormat="1" ht="15.75" x14ac:dyDescent="0.25">
      <c r="A10" s="520"/>
      <c r="B10" s="521"/>
      <c r="C10" s="522"/>
      <c r="D10" s="523"/>
      <c r="E10" s="524"/>
      <c r="F10" s="524"/>
      <c r="G10" s="679" t="s">
        <v>138</v>
      </c>
      <c r="H10" s="680" t="s">
        <v>139</v>
      </c>
      <c r="I10" s="680" t="s">
        <v>139</v>
      </c>
      <c r="J10" s="680" t="s">
        <v>139</v>
      </c>
      <c r="K10" s="680" t="s">
        <v>139</v>
      </c>
      <c r="L10" s="680" t="s">
        <v>139</v>
      </c>
      <c r="M10" s="680" t="s">
        <v>139</v>
      </c>
      <c r="N10" s="680" t="s">
        <v>139</v>
      </c>
      <c r="O10" s="680" t="s">
        <v>139</v>
      </c>
      <c r="P10" s="680" t="s">
        <v>139</v>
      </c>
      <c r="Q10" s="680" t="s">
        <v>139</v>
      </c>
      <c r="R10" s="680" t="s">
        <v>139</v>
      </c>
      <c r="S10" s="527"/>
      <c r="T10" s="510"/>
    </row>
    <row r="11" spans="1:20" s="511" customFormat="1" ht="15.75" x14ac:dyDescent="0.25">
      <c r="A11" s="520"/>
      <c r="B11" s="521"/>
      <c r="C11" s="522"/>
      <c r="D11" s="523"/>
      <c r="E11" s="524"/>
      <c r="F11" s="524"/>
      <c r="G11" s="679" t="s">
        <v>140</v>
      </c>
      <c r="H11" s="680" t="s">
        <v>141</v>
      </c>
      <c r="I11" s="680" t="s">
        <v>141</v>
      </c>
      <c r="J11" s="680" t="s">
        <v>141</v>
      </c>
      <c r="K11" s="680" t="s">
        <v>141</v>
      </c>
      <c r="L11" s="680" t="s">
        <v>141</v>
      </c>
      <c r="M11" s="680" t="s">
        <v>141</v>
      </c>
      <c r="N11" s="680" t="s">
        <v>141</v>
      </c>
      <c r="O11" s="680" t="s">
        <v>141</v>
      </c>
      <c r="P11" s="680" t="s">
        <v>141</v>
      </c>
      <c r="Q11" s="680" t="s">
        <v>141</v>
      </c>
      <c r="R11" s="680" t="s">
        <v>141</v>
      </c>
      <c r="S11" s="527"/>
      <c r="T11" s="510"/>
    </row>
    <row r="12" spans="1:20" s="511" customFormat="1" ht="26.25" x14ac:dyDescent="0.25">
      <c r="A12" s="528"/>
      <c r="B12" s="529"/>
      <c r="C12" s="530"/>
      <c r="D12" s="531"/>
      <c r="E12" s="532"/>
      <c r="F12" s="532"/>
      <c r="G12" s="679" t="s">
        <v>142</v>
      </c>
      <c r="H12" s="680" t="s">
        <v>141</v>
      </c>
      <c r="I12" s="680" t="s">
        <v>141</v>
      </c>
      <c r="J12" s="680" t="s">
        <v>141</v>
      </c>
      <c r="K12" s="680" t="s">
        <v>141</v>
      </c>
      <c r="L12" s="680" t="s">
        <v>141</v>
      </c>
      <c r="M12" s="680" t="s">
        <v>141</v>
      </c>
      <c r="N12" s="680" t="s">
        <v>141</v>
      </c>
      <c r="O12" s="680" t="s">
        <v>141</v>
      </c>
      <c r="P12" s="680" t="s">
        <v>141</v>
      </c>
      <c r="Q12" s="680" t="s">
        <v>141</v>
      </c>
      <c r="R12" s="680" t="s">
        <v>141</v>
      </c>
      <c r="S12" s="533"/>
      <c r="T12" s="510"/>
    </row>
    <row r="13" spans="1:20" s="539" customFormat="1" ht="16.5" thickBot="1" x14ac:dyDescent="0.3">
      <c r="A13" s="534"/>
      <c r="B13" s="535"/>
      <c r="C13" s="536"/>
      <c r="D13" s="537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</row>
    <row r="14" spans="1:20" s="546" customFormat="1" x14ac:dyDescent="0.25">
      <c r="A14" s="778" t="s">
        <v>7</v>
      </c>
      <c r="B14" s="540"/>
      <c r="C14" s="541" t="s">
        <v>176</v>
      </c>
      <c r="D14" s="542" t="s">
        <v>177</v>
      </c>
      <c r="E14" s="543">
        <v>1500000</v>
      </c>
      <c r="F14" s="543"/>
      <c r="G14" s="543">
        <f>E14</f>
        <v>1500000</v>
      </c>
      <c r="H14" s="543"/>
      <c r="I14" s="543"/>
      <c r="J14" s="543"/>
      <c r="K14" s="543"/>
      <c r="L14" s="543"/>
      <c r="M14" s="544">
        <f>G14</f>
        <v>1500000</v>
      </c>
      <c r="N14" s="544"/>
      <c r="O14" s="544"/>
      <c r="P14" s="544"/>
      <c r="Q14" s="544"/>
      <c r="R14" s="545"/>
    </row>
    <row r="15" spans="1:20" s="546" customFormat="1" x14ac:dyDescent="0.25">
      <c r="A15" s="779"/>
      <c r="B15" s="681"/>
      <c r="C15" s="682" t="s">
        <v>143</v>
      </c>
      <c r="D15" s="682" t="s">
        <v>178</v>
      </c>
      <c r="E15" s="683">
        <v>1500000</v>
      </c>
      <c r="F15" s="683"/>
      <c r="G15" s="683"/>
      <c r="H15" s="683"/>
      <c r="I15" s="683"/>
      <c r="J15" s="683"/>
      <c r="K15" s="683"/>
      <c r="L15" s="683"/>
      <c r="M15" s="547"/>
      <c r="N15" s="547"/>
      <c r="O15" s="547"/>
      <c r="P15" s="547"/>
      <c r="Q15" s="547"/>
      <c r="R15" s="684"/>
    </row>
    <row r="16" spans="1:20" s="546" customFormat="1" ht="15.75" thickBot="1" x14ac:dyDescent="0.3">
      <c r="A16" s="779"/>
      <c r="B16" s="681"/>
      <c r="C16" s="682" t="s">
        <v>179</v>
      </c>
      <c r="D16" s="682" t="s">
        <v>180</v>
      </c>
      <c r="E16" s="683">
        <v>400000</v>
      </c>
      <c r="F16" s="683"/>
      <c r="G16" s="683">
        <f>E16</f>
        <v>400000</v>
      </c>
      <c r="H16" s="683"/>
      <c r="I16" s="683"/>
      <c r="J16" s="548"/>
      <c r="K16" s="683"/>
      <c r="L16" s="683"/>
      <c r="M16" s="547">
        <f>G16</f>
        <v>400000</v>
      </c>
      <c r="N16" s="547"/>
      <c r="O16" s="547"/>
      <c r="P16" s="547"/>
      <c r="Q16" s="547"/>
      <c r="R16" s="684"/>
    </row>
    <row r="17" spans="1:18" s="553" customFormat="1" ht="13.5" thickBot="1" x14ac:dyDescent="0.25">
      <c r="A17" s="780"/>
      <c r="B17" s="685"/>
      <c r="C17" s="686"/>
      <c r="D17" s="687"/>
      <c r="E17" s="549">
        <f>SUM(E14:E16)</f>
        <v>3400000</v>
      </c>
      <c r="F17" s="549"/>
      <c r="G17" s="549">
        <f>SUM(G14:G16)</f>
        <v>1900000</v>
      </c>
      <c r="H17" s="549"/>
      <c r="I17" s="549"/>
      <c r="J17" s="549"/>
      <c r="K17" s="549"/>
      <c r="L17" s="549"/>
      <c r="M17" s="549">
        <f>SUM(M14:M16)</f>
        <v>1900000</v>
      </c>
      <c r="N17" s="550"/>
      <c r="O17" s="550"/>
      <c r="P17" s="550"/>
      <c r="Q17" s="551"/>
      <c r="R17" s="552"/>
    </row>
    <row r="18" spans="1:18" s="546" customFormat="1" ht="9" customHeight="1" thickBot="1" x14ac:dyDescent="0.3">
      <c r="A18" s="554"/>
      <c r="B18" s="555"/>
      <c r="C18" s="556"/>
      <c r="D18" s="557"/>
      <c r="E18" s="558"/>
      <c r="F18" s="558"/>
      <c r="G18" s="558"/>
      <c r="H18" s="558"/>
      <c r="I18" s="558"/>
      <c r="J18" s="558"/>
      <c r="K18" s="558"/>
      <c r="L18" s="558"/>
      <c r="M18" s="559"/>
      <c r="N18" s="559"/>
      <c r="O18" s="559"/>
      <c r="P18" s="559"/>
      <c r="Q18" s="559"/>
      <c r="R18" s="560"/>
    </row>
    <row r="19" spans="1:18" s="546" customFormat="1" x14ac:dyDescent="0.25">
      <c r="A19" s="778" t="s">
        <v>8</v>
      </c>
      <c r="B19" s="540"/>
      <c r="C19" s="541" t="s">
        <v>181</v>
      </c>
      <c r="D19" s="542" t="s">
        <v>182</v>
      </c>
      <c r="E19" s="543">
        <v>39000000</v>
      </c>
      <c r="F19" s="543"/>
      <c r="G19" s="543">
        <f>E19</f>
        <v>39000000</v>
      </c>
      <c r="H19" s="543"/>
      <c r="I19" s="543">
        <f>G19</f>
        <v>39000000</v>
      </c>
      <c r="J19" s="543"/>
      <c r="K19" s="543"/>
      <c r="L19" s="543"/>
      <c r="M19" s="544"/>
      <c r="N19" s="544"/>
      <c r="O19" s="544"/>
      <c r="P19" s="544"/>
      <c r="Q19" s="544"/>
      <c r="R19" s="545"/>
    </row>
    <row r="20" spans="1:18" s="546" customFormat="1" x14ac:dyDescent="0.25">
      <c r="A20" s="779"/>
      <c r="B20" s="561"/>
      <c r="C20" s="562" t="s">
        <v>183</v>
      </c>
      <c r="D20" s="562" t="s">
        <v>184</v>
      </c>
      <c r="E20" s="563">
        <v>20000000</v>
      </c>
      <c r="F20" s="563"/>
      <c r="G20" s="563">
        <v>0</v>
      </c>
      <c r="H20" s="563"/>
      <c r="I20" s="563">
        <f>G20</f>
        <v>0</v>
      </c>
      <c r="J20" s="563"/>
      <c r="K20" s="563"/>
      <c r="L20" s="563"/>
      <c r="M20" s="564"/>
      <c r="N20" s="564"/>
      <c r="O20" s="564"/>
      <c r="P20" s="564"/>
      <c r="Q20" s="564"/>
      <c r="R20" s="565"/>
    </row>
    <row r="21" spans="1:18" s="546" customFormat="1" x14ac:dyDescent="0.25">
      <c r="A21" s="779"/>
      <c r="B21" s="681"/>
      <c r="C21" s="682" t="s">
        <v>147</v>
      </c>
      <c r="D21" s="682" t="s">
        <v>144</v>
      </c>
      <c r="E21" s="683">
        <v>2500000</v>
      </c>
      <c r="F21" s="683"/>
      <c r="G21" s="683"/>
      <c r="H21" s="683"/>
      <c r="I21" s="683"/>
      <c r="J21" s="683"/>
      <c r="K21" s="683"/>
      <c r="L21" s="683"/>
      <c r="M21" s="547"/>
      <c r="N21" s="547"/>
      <c r="O21" s="547"/>
      <c r="P21" s="547"/>
      <c r="Q21" s="547"/>
      <c r="R21" s="684"/>
    </row>
    <row r="22" spans="1:18" s="546" customFormat="1" x14ac:dyDescent="0.25">
      <c r="A22" s="779"/>
      <c r="B22" s="681"/>
      <c r="C22" s="682" t="s">
        <v>185</v>
      </c>
      <c r="D22" s="682" t="s">
        <v>186</v>
      </c>
      <c r="E22" s="683">
        <v>300000</v>
      </c>
      <c r="F22" s="683"/>
      <c r="G22" s="683"/>
      <c r="H22" s="683"/>
      <c r="I22" s="683"/>
      <c r="J22" s="683"/>
      <c r="K22" s="683"/>
      <c r="L22" s="683"/>
      <c r="M22" s="547"/>
      <c r="N22" s="547"/>
      <c r="O22" s="547"/>
      <c r="P22" s="547"/>
      <c r="Q22" s="547"/>
      <c r="R22" s="684"/>
    </row>
    <row r="23" spans="1:18" s="546" customFormat="1" x14ac:dyDescent="0.25">
      <c r="A23" s="779"/>
      <c r="B23" s="681"/>
      <c r="C23" s="682" t="s">
        <v>187</v>
      </c>
      <c r="D23" s="682" t="s">
        <v>145</v>
      </c>
      <c r="E23" s="683">
        <v>15000000</v>
      </c>
      <c r="F23" s="683"/>
      <c r="G23" s="683"/>
      <c r="H23" s="683"/>
      <c r="I23" s="683"/>
      <c r="J23" s="683"/>
      <c r="K23" s="683"/>
      <c r="L23" s="683"/>
      <c r="M23" s="547"/>
      <c r="N23" s="547"/>
      <c r="O23" s="547"/>
      <c r="P23" s="547"/>
      <c r="Q23" s="547"/>
      <c r="R23" s="684"/>
    </row>
    <row r="24" spans="1:18" s="546" customFormat="1" x14ac:dyDescent="0.25">
      <c r="A24" s="779"/>
      <c r="B24" s="681"/>
      <c r="C24" s="682" t="s">
        <v>147</v>
      </c>
      <c r="D24" s="682" t="s">
        <v>188</v>
      </c>
      <c r="E24" s="683">
        <v>2500000</v>
      </c>
      <c r="F24" s="683"/>
      <c r="G24" s="683"/>
      <c r="H24" s="683"/>
      <c r="I24" s="683"/>
      <c r="J24" s="683"/>
      <c r="K24" s="683"/>
      <c r="L24" s="683"/>
      <c r="M24" s="547"/>
      <c r="N24" s="547"/>
      <c r="O24" s="547"/>
      <c r="P24" s="547"/>
      <c r="Q24" s="547"/>
      <c r="R24" s="684"/>
    </row>
    <row r="25" spans="1:18" s="546" customFormat="1" ht="12" customHeight="1" x14ac:dyDescent="0.25">
      <c r="A25" s="779"/>
      <c r="B25" s="681"/>
      <c r="C25" s="682" t="s">
        <v>189</v>
      </c>
      <c r="D25" s="682" t="s">
        <v>190</v>
      </c>
      <c r="E25" s="683">
        <v>4000000</v>
      </c>
      <c r="F25" s="683"/>
      <c r="G25" s="683">
        <f>E25</f>
        <v>4000000</v>
      </c>
      <c r="H25" s="683"/>
      <c r="I25" s="683"/>
      <c r="J25" s="683"/>
      <c r="K25" s="683"/>
      <c r="L25" s="683">
        <f>G25</f>
        <v>4000000</v>
      </c>
      <c r="M25" s="547"/>
      <c r="N25" s="547"/>
      <c r="O25" s="547"/>
      <c r="P25" s="547"/>
      <c r="Q25" s="547"/>
      <c r="R25" s="684"/>
    </row>
    <row r="26" spans="1:18" s="546" customFormat="1" ht="15.75" thickBot="1" x14ac:dyDescent="0.3">
      <c r="A26" s="779"/>
      <c r="B26" s="681"/>
      <c r="C26" s="682" t="s">
        <v>191</v>
      </c>
      <c r="D26" s="682" t="s">
        <v>192</v>
      </c>
      <c r="E26" s="683">
        <v>2500000</v>
      </c>
      <c r="F26" s="683"/>
      <c r="G26" s="683">
        <f>E26</f>
        <v>2500000</v>
      </c>
      <c r="H26" s="683"/>
      <c r="I26" s="683"/>
      <c r="J26" s="683"/>
      <c r="K26" s="683"/>
      <c r="L26" s="683">
        <f>G26</f>
        <v>2500000</v>
      </c>
      <c r="M26" s="547"/>
      <c r="N26" s="547"/>
      <c r="O26" s="547"/>
      <c r="P26" s="547"/>
      <c r="Q26" s="547"/>
      <c r="R26" s="684"/>
    </row>
    <row r="27" spans="1:18" s="553" customFormat="1" ht="13.5" thickBot="1" x14ac:dyDescent="0.25">
      <c r="A27" s="780"/>
      <c r="B27" s="685"/>
      <c r="C27" s="686"/>
      <c r="D27" s="687"/>
      <c r="E27" s="549">
        <f>SUM(E19:E26)</f>
        <v>85800000</v>
      </c>
      <c r="F27" s="549"/>
      <c r="G27" s="549">
        <f>SUM(G19:G26)</f>
        <v>45500000</v>
      </c>
      <c r="H27" s="549"/>
      <c r="I27" s="549">
        <f>SUM(I19:I26)</f>
        <v>39000000</v>
      </c>
      <c r="J27" s="549"/>
      <c r="K27" s="549"/>
      <c r="L27" s="549">
        <f>SUM(L19:L26)</f>
        <v>6500000</v>
      </c>
      <c r="M27" s="550"/>
      <c r="N27" s="550"/>
      <c r="O27" s="550"/>
      <c r="P27" s="550"/>
      <c r="Q27" s="551"/>
      <c r="R27" s="552"/>
    </row>
    <row r="28" spans="1:18" s="546" customFormat="1" ht="9" customHeight="1" thickBot="1" x14ac:dyDescent="0.3">
      <c r="A28" s="554"/>
      <c r="B28" s="555"/>
      <c r="C28" s="556"/>
      <c r="D28" s="557"/>
      <c r="E28" s="558"/>
      <c r="F28" s="558"/>
      <c r="G28" s="558"/>
      <c r="H28" s="558"/>
      <c r="I28" s="558"/>
      <c r="J28" s="558"/>
      <c r="K28" s="558"/>
      <c r="L28" s="558"/>
      <c r="M28" s="559"/>
      <c r="N28" s="559"/>
      <c r="O28" s="559"/>
      <c r="P28" s="559"/>
      <c r="Q28" s="559"/>
      <c r="R28" s="560"/>
    </row>
    <row r="29" spans="1:18" s="546" customFormat="1" ht="30" x14ac:dyDescent="0.25">
      <c r="A29" s="778" t="s">
        <v>9</v>
      </c>
      <c r="B29" s="540"/>
      <c r="C29" s="541" t="s">
        <v>193</v>
      </c>
      <c r="D29" s="541" t="s">
        <v>194</v>
      </c>
      <c r="E29" s="543">
        <v>865000</v>
      </c>
      <c r="F29" s="543"/>
      <c r="G29" s="543">
        <f>E29</f>
        <v>865000</v>
      </c>
      <c r="H29" s="543"/>
      <c r="I29" s="543"/>
      <c r="J29" s="543"/>
      <c r="K29" s="543"/>
      <c r="L29" s="543"/>
      <c r="M29" s="544">
        <f>G29</f>
        <v>865000</v>
      </c>
      <c r="N29" s="544"/>
      <c r="O29" s="544"/>
      <c r="P29" s="544"/>
      <c r="Q29" s="544"/>
      <c r="R29" s="545"/>
    </row>
    <row r="30" spans="1:18" s="546" customFormat="1" x14ac:dyDescent="0.25">
      <c r="A30" s="779"/>
      <c r="B30" s="688"/>
      <c r="C30" s="689" t="s">
        <v>195</v>
      </c>
      <c r="D30" s="566" t="s">
        <v>194</v>
      </c>
      <c r="E30" s="567">
        <v>980000</v>
      </c>
      <c r="F30" s="567"/>
      <c r="G30" s="567"/>
      <c r="H30" s="567"/>
      <c r="I30" s="567"/>
      <c r="J30" s="567"/>
      <c r="K30" s="567"/>
      <c r="L30" s="567"/>
      <c r="M30" s="690"/>
      <c r="N30" s="690"/>
      <c r="O30" s="567"/>
      <c r="P30" s="567"/>
      <c r="Q30" s="567"/>
      <c r="R30" s="691"/>
    </row>
    <row r="31" spans="1:18" s="546" customFormat="1" ht="30" x14ac:dyDescent="0.25">
      <c r="A31" s="779"/>
      <c r="B31" s="688"/>
      <c r="C31" s="689" t="s">
        <v>196</v>
      </c>
      <c r="D31" s="566" t="s">
        <v>197</v>
      </c>
      <c r="E31" s="567">
        <v>945000</v>
      </c>
      <c r="F31" s="567"/>
      <c r="G31" s="567"/>
      <c r="H31" s="567"/>
      <c r="I31" s="567"/>
      <c r="J31" s="567"/>
      <c r="K31" s="567"/>
      <c r="L31" s="567"/>
      <c r="M31" s="690"/>
      <c r="N31" s="690"/>
      <c r="O31" s="567"/>
      <c r="P31" s="567"/>
      <c r="Q31" s="567"/>
      <c r="R31" s="691"/>
    </row>
    <row r="32" spans="1:18" s="546" customFormat="1" ht="37.5" customHeight="1" x14ac:dyDescent="0.25">
      <c r="A32" s="779"/>
      <c r="B32" s="688"/>
      <c r="C32" s="689" t="s">
        <v>198</v>
      </c>
      <c r="D32" s="566" t="s">
        <v>197</v>
      </c>
      <c r="E32" s="567">
        <v>1675000</v>
      </c>
      <c r="F32" s="567"/>
      <c r="G32" s="567"/>
      <c r="H32" s="567"/>
      <c r="I32" s="567"/>
      <c r="J32" s="567"/>
      <c r="K32" s="567"/>
      <c r="L32" s="567"/>
      <c r="M32" s="690"/>
      <c r="N32" s="690"/>
      <c r="O32" s="567"/>
      <c r="P32" s="567"/>
      <c r="Q32" s="567"/>
      <c r="R32" s="691"/>
    </row>
    <row r="33" spans="1:18" s="546" customFormat="1" ht="30" x14ac:dyDescent="0.25">
      <c r="A33" s="779"/>
      <c r="B33" s="688"/>
      <c r="C33" s="689" t="s">
        <v>199</v>
      </c>
      <c r="D33" s="566" t="s">
        <v>200</v>
      </c>
      <c r="E33" s="567">
        <v>125000</v>
      </c>
      <c r="F33" s="567"/>
      <c r="G33" s="567"/>
      <c r="H33" s="567"/>
      <c r="I33" s="567"/>
      <c r="J33" s="567"/>
      <c r="K33" s="567"/>
      <c r="L33" s="567"/>
      <c r="M33" s="690"/>
      <c r="N33" s="690"/>
      <c r="O33" s="567"/>
      <c r="P33" s="567"/>
      <c r="Q33" s="567"/>
      <c r="R33" s="691"/>
    </row>
    <row r="34" spans="1:18" s="546" customFormat="1" ht="30" x14ac:dyDescent="0.25">
      <c r="A34" s="779"/>
      <c r="B34" s="681"/>
      <c r="C34" s="682" t="s">
        <v>201</v>
      </c>
      <c r="D34" s="566" t="s">
        <v>200</v>
      </c>
      <c r="E34" s="683">
        <v>3100000</v>
      </c>
      <c r="F34" s="683"/>
      <c r="G34" s="683"/>
      <c r="H34" s="683"/>
      <c r="I34" s="683"/>
      <c r="J34" s="567"/>
      <c r="K34" s="683"/>
      <c r="L34" s="683"/>
      <c r="M34" s="547"/>
      <c r="N34" s="547"/>
      <c r="O34" s="547"/>
      <c r="P34" s="547"/>
      <c r="Q34" s="547"/>
      <c r="R34" s="684"/>
    </row>
    <row r="35" spans="1:18" s="546" customFormat="1" ht="30" x14ac:dyDescent="0.25">
      <c r="A35" s="779"/>
      <c r="B35" s="681"/>
      <c r="C35" s="682" t="s">
        <v>202</v>
      </c>
      <c r="D35" s="682" t="s">
        <v>148</v>
      </c>
      <c r="E35" s="683">
        <v>610000</v>
      </c>
      <c r="F35" s="683"/>
      <c r="G35" s="683"/>
      <c r="H35" s="683"/>
      <c r="I35" s="683"/>
      <c r="J35" s="567"/>
      <c r="K35" s="683"/>
      <c r="L35" s="683"/>
      <c r="M35" s="547"/>
      <c r="N35" s="547"/>
      <c r="O35" s="547"/>
      <c r="P35" s="547"/>
      <c r="Q35" s="547"/>
      <c r="R35" s="684"/>
    </row>
    <row r="36" spans="1:18" s="546" customFormat="1" ht="30.75" thickBot="1" x14ac:dyDescent="0.3">
      <c r="A36" s="779"/>
      <c r="B36" s="681"/>
      <c r="C36" s="682" t="s">
        <v>203</v>
      </c>
      <c r="D36" s="682" t="s">
        <v>204</v>
      </c>
      <c r="E36" s="683">
        <v>455000</v>
      </c>
      <c r="F36" s="683"/>
      <c r="G36" s="683"/>
      <c r="H36" s="683"/>
      <c r="I36" s="683"/>
      <c r="J36" s="567"/>
      <c r="K36" s="683"/>
      <c r="L36" s="683"/>
      <c r="M36" s="547"/>
      <c r="N36" s="547"/>
      <c r="O36" s="547"/>
      <c r="P36" s="547"/>
      <c r="Q36" s="547"/>
      <c r="R36" s="684"/>
    </row>
    <row r="37" spans="1:18" s="553" customFormat="1" ht="13.5" thickBot="1" x14ac:dyDescent="0.25">
      <c r="A37" s="780"/>
      <c r="B37" s="685"/>
      <c r="C37" s="686"/>
      <c r="D37" s="687"/>
      <c r="E37" s="549">
        <f>SUM(E29:E36)</f>
        <v>8755000</v>
      </c>
      <c r="F37" s="549"/>
      <c r="G37" s="549">
        <f>SUM(G29:G36)</f>
        <v>865000</v>
      </c>
      <c r="H37" s="549"/>
      <c r="I37" s="549"/>
      <c r="J37" s="549"/>
      <c r="K37" s="549"/>
      <c r="L37" s="549"/>
      <c r="M37" s="549">
        <f>SUM(M29:M36)</f>
        <v>865000</v>
      </c>
      <c r="N37" s="550"/>
      <c r="O37" s="550"/>
      <c r="P37" s="550"/>
      <c r="Q37" s="551"/>
      <c r="R37" s="552"/>
    </row>
    <row r="38" spans="1:18" s="546" customFormat="1" ht="9" customHeight="1" thickBot="1" x14ac:dyDescent="0.3">
      <c r="A38" s="554"/>
      <c r="B38" s="555"/>
      <c r="C38" s="556"/>
      <c r="D38" s="557"/>
      <c r="E38" s="558"/>
      <c r="F38" s="558"/>
      <c r="G38" s="558"/>
      <c r="H38" s="558"/>
      <c r="I38" s="558"/>
      <c r="J38" s="558"/>
      <c r="K38" s="558"/>
      <c r="L38" s="558"/>
      <c r="M38" s="559"/>
      <c r="N38" s="559"/>
      <c r="O38" s="559"/>
      <c r="P38" s="559"/>
      <c r="Q38" s="559"/>
      <c r="R38" s="560"/>
    </row>
    <row r="39" spans="1:18" s="546" customFormat="1" ht="30.75" thickBot="1" x14ac:dyDescent="0.3">
      <c r="A39" s="778" t="s">
        <v>10</v>
      </c>
      <c r="B39" s="568"/>
      <c r="C39" s="541" t="s">
        <v>205</v>
      </c>
      <c r="D39" s="541" t="s">
        <v>206</v>
      </c>
      <c r="E39" s="543">
        <f>3010000*1.2</f>
        <v>3612000</v>
      </c>
      <c r="F39" s="543"/>
      <c r="G39" s="543">
        <f>E39</f>
        <v>3612000</v>
      </c>
      <c r="H39" s="543"/>
      <c r="I39" s="543"/>
      <c r="J39" s="543"/>
      <c r="K39" s="543"/>
      <c r="L39" s="543"/>
      <c r="M39" s="544">
        <f>G39</f>
        <v>3612000</v>
      </c>
      <c r="N39" s="544"/>
      <c r="O39" s="544"/>
      <c r="P39" s="544"/>
      <c r="Q39" s="544"/>
      <c r="R39" s="545"/>
    </row>
    <row r="40" spans="1:18" s="553" customFormat="1" ht="13.5" thickBot="1" x14ac:dyDescent="0.25">
      <c r="A40" s="780"/>
      <c r="B40" s="685"/>
      <c r="C40" s="686"/>
      <c r="D40" s="687"/>
      <c r="E40" s="549">
        <f>SUM(E39:E39)</f>
        <v>3612000</v>
      </c>
      <c r="F40" s="549"/>
      <c r="G40" s="549">
        <f>SUM(G39:G39)</f>
        <v>3612000</v>
      </c>
      <c r="H40" s="549"/>
      <c r="I40" s="549"/>
      <c r="J40" s="549"/>
      <c r="K40" s="549"/>
      <c r="L40" s="549"/>
      <c r="M40" s="549">
        <f>SUM(M39:M39)</f>
        <v>3612000</v>
      </c>
      <c r="N40" s="550"/>
      <c r="O40" s="550"/>
      <c r="P40" s="550"/>
      <c r="Q40" s="551"/>
      <c r="R40" s="552"/>
    </row>
    <row r="41" spans="1:18" s="546" customFormat="1" ht="9" customHeight="1" thickBot="1" x14ac:dyDescent="0.3">
      <c r="A41" s="554"/>
      <c r="B41" s="555"/>
      <c r="C41" s="556"/>
      <c r="D41" s="557"/>
      <c r="E41" s="558"/>
      <c r="F41" s="558"/>
      <c r="G41" s="558"/>
      <c r="H41" s="558"/>
      <c r="I41" s="558"/>
      <c r="J41" s="558"/>
      <c r="K41" s="558"/>
      <c r="L41" s="558"/>
      <c r="M41" s="559"/>
      <c r="N41" s="559"/>
      <c r="O41" s="559"/>
      <c r="P41" s="559"/>
      <c r="Q41" s="559"/>
      <c r="R41" s="560"/>
    </row>
    <row r="42" spans="1:18" s="546" customFormat="1" x14ac:dyDescent="0.25">
      <c r="A42" s="778" t="s">
        <v>5</v>
      </c>
      <c r="B42" s="540"/>
      <c r="C42" s="569" t="s">
        <v>207</v>
      </c>
      <c r="D42" s="541" t="s">
        <v>208</v>
      </c>
      <c r="E42" s="543">
        <v>3200000</v>
      </c>
      <c r="F42" s="543"/>
      <c r="G42" s="543">
        <f>E42</f>
        <v>3200000</v>
      </c>
      <c r="H42" s="543"/>
      <c r="I42" s="543"/>
      <c r="J42" s="543"/>
      <c r="K42" s="543"/>
      <c r="L42" s="543"/>
      <c r="M42" s="544">
        <f>G42</f>
        <v>3200000</v>
      </c>
      <c r="N42" s="544"/>
      <c r="O42" s="544"/>
      <c r="P42" s="544"/>
      <c r="Q42" s="544"/>
      <c r="R42" s="545"/>
    </row>
    <row r="43" spans="1:18" s="546" customFormat="1" x14ac:dyDescent="0.25">
      <c r="A43" s="779"/>
      <c r="B43" s="681"/>
      <c r="C43" s="682" t="s">
        <v>209</v>
      </c>
      <c r="D43" s="566" t="s">
        <v>208</v>
      </c>
      <c r="E43" s="567">
        <v>1900000</v>
      </c>
      <c r="F43" s="683"/>
      <c r="G43" s="683">
        <f>E43</f>
        <v>1900000</v>
      </c>
      <c r="H43" s="683"/>
      <c r="I43" s="683"/>
      <c r="J43" s="683"/>
      <c r="K43" s="683"/>
      <c r="L43" s="683"/>
      <c r="M43" s="547">
        <f>G43</f>
        <v>1900000</v>
      </c>
      <c r="N43" s="547"/>
      <c r="O43" s="547"/>
      <c r="P43" s="547"/>
      <c r="Q43" s="547"/>
      <c r="R43" s="684"/>
    </row>
    <row r="44" spans="1:18" s="546" customFormat="1" ht="30" x14ac:dyDescent="0.25">
      <c r="A44" s="779"/>
      <c r="B44" s="681"/>
      <c r="C44" s="689" t="s">
        <v>210</v>
      </c>
      <c r="D44" s="566" t="s">
        <v>208</v>
      </c>
      <c r="E44" s="567">
        <v>750000</v>
      </c>
      <c r="F44" s="683"/>
      <c r="G44" s="683">
        <f>E44</f>
        <v>750000</v>
      </c>
      <c r="H44" s="683"/>
      <c r="I44" s="683"/>
      <c r="J44" s="683"/>
      <c r="K44" s="683"/>
      <c r="L44" s="683"/>
      <c r="M44" s="547">
        <f>G44</f>
        <v>750000</v>
      </c>
      <c r="N44" s="547"/>
      <c r="O44" s="547"/>
      <c r="P44" s="547"/>
      <c r="Q44" s="547"/>
      <c r="R44" s="684"/>
    </row>
    <row r="45" spans="1:18" s="546" customFormat="1" x14ac:dyDescent="0.25">
      <c r="A45" s="779"/>
      <c r="B45" s="681"/>
      <c r="C45" s="689" t="s">
        <v>211</v>
      </c>
      <c r="D45" s="566" t="s">
        <v>208</v>
      </c>
      <c r="E45" s="567">
        <v>8000000</v>
      </c>
      <c r="F45" s="683"/>
      <c r="G45" s="683"/>
      <c r="H45" s="683"/>
      <c r="I45" s="683"/>
      <c r="J45" s="683"/>
      <c r="K45" s="683"/>
      <c r="L45" s="683"/>
      <c r="M45" s="547"/>
      <c r="N45" s="547"/>
      <c r="O45" s="547"/>
      <c r="P45" s="547"/>
      <c r="Q45" s="547"/>
      <c r="R45" s="684"/>
    </row>
    <row r="46" spans="1:18" s="546" customFormat="1" ht="30" x14ac:dyDescent="0.25">
      <c r="A46" s="779"/>
      <c r="B46" s="681"/>
      <c r="C46" s="682" t="s">
        <v>212</v>
      </c>
      <c r="D46" s="566" t="s">
        <v>208</v>
      </c>
      <c r="E46" s="567">
        <v>2000000</v>
      </c>
      <c r="F46" s="683"/>
      <c r="G46" s="683">
        <f>E46</f>
        <v>2000000</v>
      </c>
      <c r="H46" s="683"/>
      <c r="I46" s="683">
        <f>G46</f>
        <v>2000000</v>
      </c>
      <c r="J46" s="683"/>
      <c r="K46" s="683"/>
      <c r="L46" s="683"/>
      <c r="M46" s="547"/>
      <c r="N46" s="547"/>
      <c r="O46" s="547"/>
      <c r="P46" s="547"/>
      <c r="Q46" s="547"/>
      <c r="R46" s="684"/>
    </row>
    <row r="47" spans="1:18" s="574" customFormat="1" x14ac:dyDescent="0.25">
      <c r="A47" s="781"/>
      <c r="B47" s="570"/>
      <c r="C47" s="562" t="s">
        <v>213</v>
      </c>
      <c r="D47" s="683" t="s">
        <v>150</v>
      </c>
      <c r="E47" s="683">
        <v>100000</v>
      </c>
      <c r="F47" s="571"/>
      <c r="G47" s="571">
        <f>E47</f>
        <v>100000</v>
      </c>
      <c r="H47" s="571"/>
      <c r="I47" s="683">
        <f>G47</f>
        <v>100000</v>
      </c>
      <c r="J47" s="571"/>
      <c r="K47" s="571"/>
      <c r="L47" s="571"/>
      <c r="M47" s="547"/>
      <c r="N47" s="572"/>
      <c r="O47" s="572"/>
      <c r="P47" s="572"/>
      <c r="Q47" s="572"/>
      <c r="R47" s="573"/>
    </row>
    <row r="48" spans="1:18" s="546" customFormat="1" ht="30" x14ac:dyDescent="0.25">
      <c r="A48" s="779"/>
      <c r="B48" s="681"/>
      <c r="C48" s="689" t="s">
        <v>214</v>
      </c>
      <c r="D48" s="566" t="s">
        <v>150</v>
      </c>
      <c r="E48" s="567">
        <v>4500000</v>
      </c>
      <c r="F48" s="683"/>
      <c r="G48" s="683">
        <f>E48</f>
        <v>4500000</v>
      </c>
      <c r="H48" s="683"/>
      <c r="I48" s="683"/>
      <c r="J48" s="683"/>
      <c r="K48" s="683"/>
      <c r="L48" s="683"/>
      <c r="M48" s="547">
        <f>G48</f>
        <v>4500000</v>
      </c>
      <c r="N48" s="547"/>
      <c r="O48" s="547"/>
      <c r="P48" s="547"/>
      <c r="Q48" s="547"/>
      <c r="R48" s="684"/>
    </row>
    <row r="49" spans="1:18" s="546" customFormat="1" ht="30.75" thickBot="1" x14ac:dyDescent="0.3">
      <c r="A49" s="779"/>
      <c r="B49" s="681"/>
      <c r="C49" s="689" t="s">
        <v>215</v>
      </c>
      <c r="D49" s="566" t="s">
        <v>216</v>
      </c>
      <c r="E49" s="567">
        <v>100000</v>
      </c>
      <c r="F49" s="683"/>
      <c r="G49" s="683">
        <f>E49</f>
        <v>100000</v>
      </c>
      <c r="H49" s="683"/>
      <c r="I49" s="683">
        <f>G49</f>
        <v>100000</v>
      </c>
      <c r="J49" s="683"/>
      <c r="K49" s="683"/>
      <c r="L49" s="683"/>
      <c r="M49" s="547"/>
      <c r="N49" s="547"/>
      <c r="O49" s="547"/>
      <c r="P49" s="547"/>
      <c r="Q49" s="547"/>
      <c r="R49" s="684"/>
    </row>
    <row r="50" spans="1:18" s="553" customFormat="1" ht="13.5" thickBot="1" x14ac:dyDescent="0.25">
      <c r="A50" s="780"/>
      <c r="B50" s="685"/>
      <c r="C50" s="692" t="s">
        <v>217</v>
      </c>
      <c r="D50" s="687"/>
      <c r="E50" s="549">
        <f>SUM(E42:E48)-E46</f>
        <v>18450000</v>
      </c>
      <c r="F50" s="549"/>
      <c r="G50" s="549">
        <f>SUM(G42:G49)</f>
        <v>12550000</v>
      </c>
      <c r="H50" s="549"/>
      <c r="I50" s="549">
        <f>SUM(I42:I49)</f>
        <v>2200000</v>
      </c>
      <c r="J50" s="549"/>
      <c r="K50" s="549"/>
      <c r="L50" s="549"/>
      <c r="M50" s="549">
        <f>SUM(M42:M49)</f>
        <v>10350000</v>
      </c>
      <c r="N50" s="550"/>
      <c r="O50" s="550"/>
      <c r="P50" s="550"/>
      <c r="Q50" s="551"/>
      <c r="R50" s="552"/>
    </row>
    <row r="51" spans="1:18" s="546" customFormat="1" ht="6.75" customHeight="1" thickBot="1" x14ac:dyDescent="0.3">
      <c r="A51" s="575"/>
      <c r="B51" s="576"/>
      <c r="C51" s="577"/>
      <c r="D51" s="578"/>
      <c r="E51" s="579"/>
      <c r="F51" s="579"/>
      <c r="G51" s="579"/>
      <c r="H51" s="579"/>
      <c r="I51" s="579"/>
      <c r="J51" s="579"/>
      <c r="K51" s="579"/>
      <c r="L51" s="579"/>
      <c r="M51" s="580"/>
      <c r="N51" s="580"/>
      <c r="O51" s="580"/>
      <c r="P51" s="580"/>
      <c r="Q51" s="580"/>
      <c r="R51" s="581"/>
    </row>
    <row r="52" spans="1:18" s="574" customFormat="1" x14ac:dyDescent="0.25">
      <c r="A52" s="782" t="s">
        <v>3</v>
      </c>
      <c r="B52" s="570"/>
      <c r="C52" s="562" t="s">
        <v>218</v>
      </c>
      <c r="D52" s="683" t="s">
        <v>219</v>
      </c>
      <c r="E52" s="563">
        <v>1500000</v>
      </c>
      <c r="F52" s="571"/>
      <c r="G52" s="571">
        <v>1500000</v>
      </c>
      <c r="H52" s="571"/>
      <c r="I52" s="571"/>
      <c r="J52" s="571"/>
      <c r="K52" s="571"/>
      <c r="L52" s="571"/>
      <c r="M52" s="571">
        <v>1500000</v>
      </c>
      <c r="N52" s="572"/>
      <c r="O52" s="572"/>
      <c r="P52" s="572"/>
      <c r="Q52" s="572"/>
      <c r="R52" s="573"/>
    </row>
    <row r="53" spans="1:18" s="574" customFormat="1" ht="15.75" thickBot="1" x14ac:dyDescent="0.3">
      <c r="A53" s="781"/>
      <c r="B53" s="570"/>
      <c r="C53" s="562"/>
      <c r="D53" s="683"/>
      <c r="E53" s="683"/>
      <c r="F53" s="571"/>
      <c r="G53" s="571"/>
      <c r="H53" s="571"/>
      <c r="I53" s="571"/>
      <c r="J53" s="571"/>
      <c r="K53" s="571"/>
      <c r="L53" s="571"/>
      <c r="M53" s="571"/>
      <c r="N53" s="572"/>
      <c r="O53" s="572"/>
      <c r="P53" s="572"/>
      <c r="Q53" s="572"/>
      <c r="R53" s="573"/>
    </row>
    <row r="54" spans="1:18" s="585" customFormat="1" ht="13.5" thickBot="1" x14ac:dyDescent="0.25">
      <c r="A54" s="783"/>
      <c r="B54" s="693"/>
      <c r="C54" s="694"/>
      <c r="D54" s="582"/>
      <c r="E54" s="549">
        <f>SUM(E52:E53)</f>
        <v>1500000</v>
      </c>
      <c r="F54" s="583"/>
      <c r="G54" s="584">
        <f>SUM(G52:G53)</f>
        <v>1500000</v>
      </c>
      <c r="H54" s="584"/>
      <c r="I54" s="584"/>
      <c r="J54" s="584"/>
      <c r="K54" s="584"/>
      <c r="L54" s="584"/>
      <c r="M54" s="584">
        <f>SUM(M52:M53)</f>
        <v>1500000</v>
      </c>
      <c r="N54" s="550"/>
      <c r="O54" s="550"/>
      <c r="P54" s="550"/>
      <c r="Q54" s="551"/>
      <c r="R54" s="552"/>
    </row>
    <row r="55" spans="1:18" s="546" customFormat="1" ht="8.25" customHeight="1" thickBot="1" x14ac:dyDescent="0.3">
      <c r="A55" s="575"/>
      <c r="B55" s="576"/>
      <c r="C55" s="577"/>
      <c r="D55" s="578"/>
      <c r="E55" s="579"/>
      <c r="F55" s="579"/>
      <c r="G55" s="579"/>
      <c r="H55" s="579"/>
      <c r="I55" s="579"/>
      <c r="J55" s="579"/>
      <c r="K55" s="579"/>
      <c r="L55" s="579"/>
      <c r="M55" s="580"/>
      <c r="N55" s="580"/>
      <c r="O55" s="580"/>
      <c r="P55" s="580"/>
      <c r="Q55" s="580"/>
      <c r="R55" s="581"/>
    </row>
    <row r="56" spans="1:18" s="546" customFormat="1" x14ac:dyDescent="0.25">
      <c r="A56" s="778" t="s">
        <v>149</v>
      </c>
      <c r="B56" s="540"/>
      <c r="C56" s="541" t="s">
        <v>220</v>
      </c>
      <c r="D56" s="586"/>
      <c r="E56" s="543">
        <v>3800000</v>
      </c>
      <c r="F56" s="563"/>
      <c r="G56" s="825">
        <v>4900000</v>
      </c>
      <c r="H56" s="563"/>
      <c r="I56" s="563"/>
      <c r="J56" s="563"/>
      <c r="K56" s="563"/>
      <c r="L56" s="563"/>
      <c r="M56" s="825">
        <v>4900000</v>
      </c>
      <c r="N56" s="564"/>
      <c r="O56" s="564"/>
      <c r="P56" s="564"/>
      <c r="Q56" s="564"/>
      <c r="R56" s="565"/>
    </row>
    <row r="57" spans="1:18" s="546" customFormat="1" x14ac:dyDescent="0.25">
      <c r="A57" s="779"/>
      <c r="B57" s="681"/>
      <c r="C57" s="562" t="s">
        <v>221</v>
      </c>
      <c r="D57" s="586"/>
      <c r="E57" s="563">
        <v>2000000</v>
      </c>
      <c r="F57" s="563"/>
      <c r="G57" s="826"/>
      <c r="H57" s="563"/>
      <c r="I57" s="563"/>
      <c r="J57" s="563"/>
      <c r="K57" s="563"/>
      <c r="L57" s="563"/>
      <c r="M57" s="826"/>
      <c r="N57" s="564"/>
      <c r="O57" s="564"/>
      <c r="P57" s="564"/>
      <c r="Q57" s="564"/>
      <c r="R57" s="573"/>
    </row>
    <row r="58" spans="1:18" s="546" customFormat="1" ht="45" x14ac:dyDescent="0.25">
      <c r="A58" s="779"/>
      <c r="B58" s="681"/>
      <c r="C58" s="562" t="s">
        <v>222</v>
      </c>
      <c r="D58" s="586" t="s">
        <v>223</v>
      </c>
      <c r="E58" s="563">
        <f>750000</f>
        <v>750000</v>
      </c>
      <c r="F58" s="563"/>
      <c r="G58" s="826"/>
      <c r="H58" s="563"/>
      <c r="I58" s="563"/>
      <c r="J58" s="563"/>
      <c r="K58" s="563"/>
      <c r="L58" s="563"/>
      <c r="M58" s="826"/>
      <c r="N58" s="564"/>
      <c r="O58" s="564"/>
      <c r="P58" s="564"/>
      <c r="Q58" s="564"/>
      <c r="R58" s="573"/>
    </row>
    <row r="59" spans="1:18" s="546" customFormat="1" ht="45" x14ac:dyDescent="0.25">
      <c r="A59" s="779"/>
      <c r="B59" s="681"/>
      <c r="C59" s="562" t="s">
        <v>224</v>
      </c>
      <c r="D59" s="586" t="s">
        <v>225</v>
      </c>
      <c r="E59" s="563">
        <v>800000</v>
      </c>
      <c r="F59" s="563"/>
      <c r="G59" s="826"/>
      <c r="H59" s="563"/>
      <c r="I59" s="563"/>
      <c r="J59" s="563"/>
      <c r="K59" s="563"/>
      <c r="L59" s="563"/>
      <c r="M59" s="826"/>
      <c r="N59" s="564"/>
      <c r="O59" s="564"/>
      <c r="P59" s="564"/>
      <c r="Q59" s="564"/>
      <c r="R59" s="573"/>
    </row>
    <row r="60" spans="1:18" s="546" customFormat="1" ht="30" x14ac:dyDescent="0.25">
      <c r="A60" s="779"/>
      <c r="B60" s="681"/>
      <c r="C60" s="562" t="s">
        <v>226</v>
      </c>
      <c r="D60" s="586"/>
      <c r="E60" s="563">
        <v>2000000</v>
      </c>
      <c r="F60" s="563"/>
      <c r="G60" s="827"/>
      <c r="H60" s="563"/>
      <c r="I60" s="563"/>
      <c r="J60" s="563"/>
      <c r="K60" s="563"/>
      <c r="L60" s="563"/>
      <c r="M60" s="827"/>
      <c r="N60" s="564"/>
      <c r="O60" s="564"/>
      <c r="P60" s="564"/>
      <c r="Q60" s="564"/>
      <c r="R60" s="573"/>
    </row>
    <row r="61" spans="1:18" s="546" customFormat="1" ht="15.75" thickBot="1" x14ac:dyDescent="0.3">
      <c r="A61" s="779"/>
      <c r="B61" s="681"/>
      <c r="C61" s="562" t="s">
        <v>227</v>
      </c>
      <c r="D61" s="586"/>
      <c r="E61" s="563">
        <v>1000000</v>
      </c>
      <c r="F61" s="563"/>
      <c r="G61" s="563"/>
      <c r="H61" s="563"/>
      <c r="I61" s="563"/>
      <c r="J61" s="563"/>
      <c r="K61" s="563"/>
      <c r="L61" s="563"/>
      <c r="M61" s="563"/>
      <c r="N61" s="564"/>
      <c r="O61" s="564"/>
      <c r="P61" s="564"/>
      <c r="Q61" s="564"/>
      <c r="R61" s="573"/>
    </row>
    <row r="62" spans="1:18" s="553" customFormat="1" ht="13.5" thickBot="1" x14ac:dyDescent="0.25">
      <c r="A62" s="780"/>
      <c r="B62" s="685"/>
      <c r="C62" s="686"/>
      <c r="D62" s="687"/>
      <c r="E62" s="549">
        <f>SUM(E56:E61)</f>
        <v>10350000</v>
      </c>
      <c r="F62" s="549"/>
      <c r="G62" s="549">
        <f>SUM(G56:G61)</f>
        <v>4900000</v>
      </c>
      <c r="H62" s="549"/>
      <c r="I62" s="549"/>
      <c r="J62" s="549"/>
      <c r="K62" s="549"/>
      <c r="L62" s="549"/>
      <c r="M62" s="549">
        <f>SUM(M56:M61)</f>
        <v>4900000</v>
      </c>
      <c r="N62" s="550"/>
      <c r="O62" s="550"/>
      <c r="P62" s="550"/>
      <c r="Q62" s="551"/>
      <c r="R62" s="552"/>
    </row>
    <row r="63" spans="1:18" s="546" customFormat="1" ht="9" customHeight="1" thickBot="1" x14ac:dyDescent="0.3">
      <c r="A63" s="554"/>
      <c r="B63" s="555"/>
      <c r="C63" s="556"/>
      <c r="D63" s="557"/>
      <c r="E63" s="558"/>
      <c r="F63" s="558"/>
      <c r="G63" s="558"/>
      <c r="H63" s="558"/>
      <c r="I63" s="558"/>
      <c r="J63" s="558"/>
      <c r="K63" s="558"/>
      <c r="L63" s="558"/>
      <c r="M63" s="559"/>
      <c r="N63" s="559"/>
      <c r="O63" s="559"/>
      <c r="P63" s="559"/>
      <c r="Q63" s="559"/>
      <c r="R63" s="560"/>
    </row>
    <row r="64" spans="1:18" s="546" customFormat="1" ht="15.75" thickBot="1" x14ac:dyDescent="0.3">
      <c r="A64" s="778" t="s">
        <v>71</v>
      </c>
      <c r="B64" s="540"/>
      <c r="C64" s="541" t="s">
        <v>228</v>
      </c>
      <c r="D64" s="542" t="s">
        <v>4</v>
      </c>
      <c r="E64" s="543">
        <v>800000</v>
      </c>
      <c r="F64" s="543"/>
      <c r="G64" s="543">
        <f>E64</f>
        <v>800000</v>
      </c>
      <c r="H64" s="543"/>
      <c r="I64" s="543"/>
      <c r="J64" s="543"/>
      <c r="K64" s="543"/>
      <c r="L64" s="543"/>
      <c r="M64" s="544">
        <f>G64</f>
        <v>800000</v>
      </c>
      <c r="N64" s="544"/>
      <c r="O64" s="544"/>
      <c r="P64" s="544"/>
      <c r="Q64" s="544"/>
      <c r="R64" s="545"/>
    </row>
    <row r="65" spans="1:18" s="553" customFormat="1" ht="13.5" thickBot="1" x14ac:dyDescent="0.25">
      <c r="A65" s="780"/>
      <c r="B65" s="685"/>
      <c r="C65" s="686"/>
      <c r="D65" s="687"/>
      <c r="E65" s="549">
        <f>SUM(E64:E64)</f>
        <v>800000</v>
      </c>
      <c r="F65" s="549"/>
      <c r="G65" s="549">
        <f>SUM(G64:G64)</f>
        <v>800000</v>
      </c>
      <c r="H65" s="549"/>
      <c r="I65" s="549"/>
      <c r="J65" s="549"/>
      <c r="K65" s="549"/>
      <c r="L65" s="549"/>
      <c r="M65" s="549">
        <f>SUM(M64:M64)</f>
        <v>800000</v>
      </c>
      <c r="N65" s="550"/>
      <c r="O65" s="550"/>
      <c r="P65" s="550"/>
      <c r="Q65" s="551"/>
      <c r="R65" s="552"/>
    </row>
    <row r="66" spans="1:18" s="546" customFormat="1" ht="9" customHeight="1" thickBot="1" x14ac:dyDescent="0.3">
      <c r="A66" s="554"/>
      <c r="B66" s="555"/>
      <c r="C66" s="556"/>
      <c r="D66" s="557"/>
      <c r="E66" s="558"/>
      <c r="F66" s="558"/>
      <c r="G66" s="558"/>
      <c r="H66" s="558"/>
      <c r="I66" s="558"/>
      <c r="J66" s="558"/>
      <c r="K66" s="558"/>
      <c r="L66" s="558"/>
      <c r="M66" s="559"/>
      <c r="N66" s="559"/>
      <c r="O66" s="559"/>
      <c r="P66" s="559"/>
      <c r="Q66" s="559"/>
      <c r="R66" s="560"/>
    </row>
    <row r="67" spans="1:18" s="546" customFormat="1" x14ac:dyDescent="0.25">
      <c r="A67" s="778" t="s">
        <v>229</v>
      </c>
      <c r="B67" s="540"/>
      <c r="C67" s="541" t="s">
        <v>230</v>
      </c>
      <c r="D67" s="542" t="s">
        <v>231</v>
      </c>
      <c r="E67" s="543">
        <v>100000</v>
      </c>
      <c r="F67" s="543"/>
      <c r="G67" s="543">
        <f>E67</f>
        <v>100000</v>
      </c>
      <c r="H67" s="543"/>
      <c r="I67" s="543">
        <f>G67</f>
        <v>100000</v>
      </c>
      <c r="J67" s="543"/>
      <c r="K67" s="543"/>
      <c r="L67" s="543"/>
      <c r="M67" s="544"/>
      <c r="N67" s="544"/>
      <c r="O67" s="544"/>
      <c r="P67" s="544"/>
      <c r="Q67" s="544"/>
      <c r="R67" s="545"/>
    </row>
    <row r="68" spans="1:18" s="546" customFormat="1" ht="15.75" thickBot="1" x14ac:dyDescent="0.3">
      <c r="A68" s="779"/>
      <c r="B68" s="681"/>
      <c r="C68" s="587" t="s">
        <v>232</v>
      </c>
      <c r="D68" s="563" t="s">
        <v>233</v>
      </c>
      <c r="E68" s="563">
        <v>1500000</v>
      </c>
      <c r="F68" s="563"/>
      <c r="G68" s="563"/>
      <c r="H68" s="563"/>
      <c r="I68" s="563"/>
      <c r="J68" s="563"/>
      <c r="K68" s="563"/>
      <c r="L68" s="563"/>
      <c r="M68" s="564"/>
      <c r="N68" s="564"/>
      <c r="O68" s="564"/>
      <c r="P68" s="564"/>
      <c r="Q68" s="564"/>
      <c r="R68" s="565"/>
    </row>
    <row r="69" spans="1:18" s="553" customFormat="1" ht="13.5" thickBot="1" x14ac:dyDescent="0.25">
      <c r="A69" s="780"/>
      <c r="B69" s="685"/>
      <c r="C69" s="686"/>
      <c r="D69" s="687"/>
      <c r="E69" s="549">
        <f>SUM(E67:E68)</f>
        <v>1600000</v>
      </c>
      <c r="F69" s="549"/>
      <c r="G69" s="549">
        <f>SUM(G67:G68)</f>
        <v>100000</v>
      </c>
      <c r="H69" s="549"/>
      <c r="I69" s="549">
        <f>SUM(I67:I68)</f>
        <v>100000</v>
      </c>
      <c r="J69" s="550"/>
      <c r="K69" s="550"/>
      <c r="L69" s="550"/>
      <c r="M69" s="550"/>
      <c r="N69" s="550"/>
      <c r="O69" s="550"/>
      <c r="P69" s="550"/>
      <c r="Q69" s="551"/>
      <c r="R69" s="552"/>
    </row>
    <row r="70" spans="1:18" s="546" customFormat="1" ht="9" customHeight="1" thickBot="1" x14ac:dyDescent="0.3">
      <c r="A70" s="554"/>
      <c r="B70" s="555"/>
      <c r="C70" s="556"/>
      <c r="D70" s="557"/>
      <c r="E70" s="558"/>
      <c r="F70" s="558"/>
      <c r="G70" s="558"/>
      <c r="H70" s="558"/>
      <c r="I70" s="558"/>
      <c r="J70" s="558"/>
      <c r="K70" s="558"/>
      <c r="L70" s="558"/>
      <c r="M70" s="559"/>
      <c r="N70" s="559"/>
      <c r="O70" s="559"/>
      <c r="P70" s="559"/>
      <c r="Q70" s="559"/>
      <c r="R70" s="560"/>
    </row>
    <row r="71" spans="1:18" s="546" customFormat="1" ht="22.5" customHeight="1" x14ac:dyDescent="0.25">
      <c r="A71" s="778" t="s">
        <v>65</v>
      </c>
      <c r="B71" s="540"/>
      <c r="C71" s="541" t="s">
        <v>234</v>
      </c>
      <c r="D71" s="542" t="s">
        <v>150</v>
      </c>
      <c r="E71" s="543">
        <v>130000</v>
      </c>
      <c r="F71" s="543"/>
      <c r="G71" s="543">
        <f>E71</f>
        <v>130000</v>
      </c>
      <c r="H71" s="543"/>
      <c r="I71" s="543"/>
      <c r="J71" s="543"/>
      <c r="K71" s="543"/>
      <c r="L71" s="543"/>
      <c r="M71" s="544">
        <f>G71</f>
        <v>130000</v>
      </c>
      <c r="N71" s="544"/>
      <c r="O71" s="544"/>
      <c r="P71" s="544"/>
      <c r="Q71" s="544"/>
      <c r="R71" s="545"/>
    </row>
    <row r="72" spans="1:18" s="546" customFormat="1" x14ac:dyDescent="0.25">
      <c r="A72" s="779"/>
      <c r="B72" s="681"/>
      <c r="C72" s="587" t="s">
        <v>235</v>
      </c>
      <c r="D72" s="563" t="s">
        <v>150</v>
      </c>
      <c r="E72" s="563">
        <v>500000</v>
      </c>
      <c r="F72" s="563"/>
      <c r="G72" s="563">
        <v>600000</v>
      </c>
      <c r="H72" s="563"/>
      <c r="I72" s="563"/>
      <c r="J72" s="563"/>
      <c r="K72" s="563"/>
      <c r="L72" s="563"/>
      <c r="M72" s="564">
        <f>G72</f>
        <v>600000</v>
      </c>
      <c r="N72" s="564"/>
      <c r="O72" s="564"/>
      <c r="P72" s="564"/>
      <c r="Q72" s="564"/>
      <c r="R72" s="565"/>
    </row>
    <row r="73" spans="1:18" s="546" customFormat="1" x14ac:dyDescent="0.25">
      <c r="A73" s="779"/>
      <c r="B73" s="681"/>
      <c r="C73" s="587" t="s">
        <v>236</v>
      </c>
      <c r="D73" s="563" t="s">
        <v>150</v>
      </c>
      <c r="E73" s="563">
        <v>170000</v>
      </c>
      <c r="F73" s="563"/>
      <c r="G73" s="563"/>
      <c r="H73" s="563"/>
      <c r="I73" s="563"/>
      <c r="J73" s="563"/>
      <c r="K73" s="563"/>
      <c r="L73" s="563"/>
      <c r="M73" s="564"/>
      <c r="N73" s="564"/>
      <c r="O73" s="564"/>
      <c r="P73" s="564"/>
      <c r="Q73" s="564"/>
      <c r="R73" s="565"/>
    </row>
    <row r="74" spans="1:18" s="546" customFormat="1" x14ac:dyDescent="0.25">
      <c r="A74" s="779"/>
      <c r="B74" s="681"/>
      <c r="C74" s="587" t="s">
        <v>237</v>
      </c>
      <c r="D74" s="563" t="s">
        <v>238</v>
      </c>
      <c r="E74" s="563">
        <v>100000</v>
      </c>
      <c r="F74" s="563"/>
      <c r="G74" s="563">
        <f>E74</f>
        <v>100000</v>
      </c>
      <c r="H74" s="563"/>
      <c r="I74" s="563">
        <f>G74</f>
        <v>100000</v>
      </c>
      <c r="J74" s="563"/>
      <c r="K74" s="563"/>
      <c r="L74" s="563"/>
      <c r="M74" s="564"/>
      <c r="N74" s="564"/>
      <c r="O74" s="564"/>
      <c r="P74" s="564"/>
      <c r="Q74" s="564"/>
      <c r="R74" s="565"/>
    </row>
    <row r="75" spans="1:18" s="546" customFormat="1" x14ac:dyDescent="0.25">
      <c r="A75" s="779"/>
      <c r="B75" s="681"/>
      <c r="C75" s="587" t="s">
        <v>239</v>
      </c>
      <c r="D75" s="563" t="s">
        <v>150</v>
      </c>
      <c r="E75" s="563">
        <v>1600000</v>
      </c>
      <c r="F75" s="563"/>
      <c r="G75" s="563"/>
      <c r="H75" s="563"/>
      <c r="I75" s="563"/>
      <c r="J75" s="563"/>
      <c r="K75" s="563"/>
      <c r="L75" s="563"/>
      <c r="M75" s="564"/>
      <c r="N75" s="564"/>
      <c r="O75" s="564"/>
      <c r="P75" s="564"/>
      <c r="Q75" s="564"/>
      <c r="R75" s="565"/>
    </row>
    <row r="76" spans="1:18" s="546" customFormat="1" ht="15.75" thickBot="1" x14ac:dyDescent="0.3">
      <c r="A76" s="779"/>
      <c r="B76" s="681"/>
      <c r="C76" s="587" t="s">
        <v>240</v>
      </c>
      <c r="D76" s="563" t="s">
        <v>150</v>
      </c>
      <c r="E76" s="563">
        <v>60000</v>
      </c>
      <c r="F76" s="563"/>
      <c r="G76" s="563"/>
      <c r="H76" s="563"/>
      <c r="I76" s="563"/>
      <c r="J76" s="563"/>
      <c r="K76" s="563"/>
      <c r="L76" s="563"/>
      <c r="M76" s="564"/>
      <c r="N76" s="564"/>
      <c r="O76" s="564"/>
      <c r="P76" s="564"/>
      <c r="Q76" s="564"/>
      <c r="R76" s="565"/>
    </row>
    <row r="77" spans="1:18" s="553" customFormat="1" ht="13.5" thickBot="1" x14ac:dyDescent="0.25">
      <c r="A77" s="780"/>
      <c r="B77" s="685"/>
      <c r="C77" s="686"/>
      <c r="D77" s="687"/>
      <c r="E77" s="549">
        <f>SUM(E71:E76)</f>
        <v>2560000</v>
      </c>
      <c r="F77" s="549"/>
      <c r="G77" s="549">
        <f t="shared" ref="G77:M77" si="1">SUM(G71:G76)</f>
        <v>830000</v>
      </c>
      <c r="H77" s="549"/>
      <c r="I77" s="549">
        <f t="shared" si="1"/>
        <v>100000</v>
      </c>
      <c r="J77" s="549"/>
      <c r="K77" s="549"/>
      <c r="L77" s="549"/>
      <c r="M77" s="549">
        <f t="shared" si="1"/>
        <v>730000</v>
      </c>
      <c r="N77" s="550"/>
      <c r="O77" s="550"/>
      <c r="P77" s="550"/>
      <c r="Q77" s="551"/>
      <c r="R77" s="552"/>
    </row>
    <row r="78" spans="1:18" s="546" customFormat="1" ht="6.75" customHeight="1" thickBot="1" x14ac:dyDescent="0.3">
      <c r="A78" s="554"/>
      <c r="B78" s="555"/>
      <c r="C78" s="556"/>
      <c r="D78" s="557"/>
      <c r="E78" s="558"/>
      <c r="F78" s="558"/>
      <c r="G78" s="558"/>
      <c r="H78" s="558"/>
      <c r="I78" s="558"/>
      <c r="J78" s="558"/>
      <c r="K78" s="558"/>
      <c r="L78" s="558"/>
      <c r="M78" s="559"/>
      <c r="N78" s="559"/>
      <c r="O78" s="559"/>
      <c r="P78" s="559"/>
      <c r="Q78" s="559"/>
      <c r="R78" s="560"/>
    </row>
    <row r="79" spans="1:18" s="546" customFormat="1" ht="30" x14ac:dyDescent="0.25">
      <c r="A79" s="778" t="s">
        <v>73</v>
      </c>
      <c r="B79" s="540"/>
      <c r="C79" s="541" t="s">
        <v>241</v>
      </c>
      <c r="D79" s="542" t="s">
        <v>225</v>
      </c>
      <c r="E79" s="543">
        <v>300000</v>
      </c>
      <c r="F79" s="543"/>
      <c r="G79" s="543"/>
      <c r="H79" s="543"/>
      <c r="I79" s="543"/>
      <c r="J79" s="543"/>
      <c r="K79" s="543"/>
      <c r="L79" s="543"/>
      <c r="M79" s="543"/>
      <c r="N79" s="544"/>
      <c r="O79" s="544"/>
      <c r="P79" s="544"/>
      <c r="Q79" s="544"/>
      <c r="R79" s="545"/>
    </row>
    <row r="80" spans="1:18" s="546" customFormat="1" ht="30.75" thickBot="1" x14ac:dyDescent="0.3">
      <c r="A80" s="779"/>
      <c r="B80" s="561"/>
      <c r="C80" s="562" t="s">
        <v>242</v>
      </c>
      <c r="D80" s="586" t="s">
        <v>225</v>
      </c>
      <c r="E80" s="563">
        <v>3500000</v>
      </c>
      <c r="F80" s="563"/>
      <c r="G80" s="563">
        <v>3500000</v>
      </c>
      <c r="H80" s="563"/>
      <c r="I80" s="563"/>
      <c r="J80" s="563"/>
      <c r="K80" s="563"/>
      <c r="L80" s="563">
        <f>G80/2</f>
        <v>1750000</v>
      </c>
      <c r="M80" s="563">
        <f>G80/2</f>
        <v>1750000</v>
      </c>
      <c r="N80" s="564"/>
      <c r="O80" s="564"/>
      <c r="P80" s="564"/>
      <c r="Q80" s="564"/>
      <c r="R80" s="565"/>
    </row>
    <row r="81" spans="1:18" s="553" customFormat="1" ht="13.5" thickBot="1" x14ac:dyDescent="0.25">
      <c r="A81" s="780"/>
      <c r="B81" s="685"/>
      <c r="C81" s="686"/>
      <c r="D81" s="687"/>
      <c r="E81" s="549">
        <f>SUM(E79:E80)</f>
        <v>3800000</v>
      </c>
      <c r="F81" s="549"/>
      <c r="G81" s="549">
        <f t="shared" ref="G81:M81" si="2">SUM(G79:G80)</f>
        <v>3500000</v>
      </c>
      <c r="H81" s="549"/>
      <c r="I81" s="549"/>
      <c r="J81" s="549"/>
      <c r="K81" s="549"/>
      <c r="L81" s="549">
        <f t="shared" si="2"/>
        <v>1750000</v>
      </c>
      <c r="M81" s="549">
        <f t="shared" si="2"/>
        <v>1750000</v>
      </c>
      <c r="N81" s="550"/>
      <c r="O81" s="550"/>
      <c r="P81" s="550"/>
      <c r="Q81" s="551"/>
      <c r="R81" s="552"/>
    </row>
    <row r="82" spans="1:18" s="546" customFormat="1" ht="8.25" customHeight="1" thickBot="1" x14ac:dyDescent="0.3">
      <c r="A82" s="575"/>
      <c r="B82" s="576"/>
      <c r="C82" s="577"/>
      <c r="D82" s="578"/>
      <c r="E82" s="579"/>
      <c r="F82" s="579"/>
      <c r="G82" s="579"/>
      <c r="H82" s="579"/>
      <c r="I82" s="579"/>
      <c r="J82" s="579"/>
      <c r="K82" s="579"/>
      <c r="L82" s="579"/>
      <c r="M82" s="580"/>
      <c r="N82" s="580"/>
      <c r="O82" s="580"/>
      <c r="P82" s="580"/>
      <c r="Q82" s="580"/>
      <c r="R82" s="581"/>
    </row>
    <row r="83" spans="1:18" s="546" customFormat="1" ht="17.25" thickBot="1" x14ac:dyDescent="0.3">
      <c r="A83" s="778" t="s">
        <v>1</v>
      </c>
      <c r="B83" s="561"/>
      <c r="C83" s="588" t="s">
        <v>243</v>
      </c>
      <c r="D83" s="562" t="s">
        <v>151</v>
      </c>
      <c r="E83" s="563">
        <f>1440000*1.2</f>
        <v>1728000</v>
      </c>
      <c r="F83" s="563"/>
      <c r="G83" s="563">
        <f>E83</f>
        <v>1728000</v>
      </c>
      <c r="H83" s="563"/>
      <c r="I83" s="563"/>
      <c r="J83" s="563"/>
      <c r="K83" s="563"/>
      <c r="L83" s="563">
        <f>G83</f>
        <v>1728000</v>
      </c>
      <c r="M83" s="564"/>
      <c r="N83" s="564"/>
      <c r="O83" s="564"/>
      <c r="P83" s="564"/>
      <c r="Q83" s="564"/>
      <c r="R83" s="565"/>
    </row>
    <row r="84" spans="1:18" s="553" customFormat="1" ht="13.5" thickBot="1" x14ac:dyDescent="0.25">
      <c r="A84" s="780"/>
      <c r="B84" s="685"/>
      <c r="C84" s="686"/>
      <c r="D84" s="687"/>
      <c r="E84" s="549">
        <f>SUM(E83)</f>
        <v>1728000</v>
      </c>
      <c r="F84" s="549"/>
      <c r="G84" s="549">
        <f>SUM(G83)</f>
        <v>1728000</v>
      </c>
      <c r="H84" s="549"/>
      <c r="I84" s="549"/>
      <c r="J84" s="549"/>
      <c r="K84" s="549"/>
      <c r="L84" s="549">
        <f>SUM(L83)</f>
        <v>1728000</v>
      </c>
      <c r="M84" s="550"/>
      <c r="N84" s="550"/>
      <c r="O84" s="550"/>
      <c r="P84" s="550"/>
      <c r="Q84" s="551"/>
      <c r="R84" s="552"/>
    </row>
    <row r="85" spans="1:18" s="546" customFormat="1" ht="8.25" customHeight="1" thickBot="1" x14ac:dyDescent="0.3">
      <c r="A85" s="554"/>
      <c r="B85" s="555"/>
      <c r="C85" s="556"/>
      <c r="D85" s="557"/>
      <c r="E85" s="558"/>
      <c r="F85" s="558"/>
      <c r="G85" s="558"/>
      <c r="H85" s="558"/>
      <c r="I85" s="558"/>
      <c r="J85" s="558"/>
      <c r="K85" s="558"/>
      <c r="L85" s="558"/>
      <c r="M85" s="559"/>
      <c r="N85" s="559"/>
      <c r="O85" s="559"/>
      <c r="P85" s="559"/>
      <c r="Q85" s="559"/>
      <c r="R85" s="560"/>
    </row>
    <row r="86" spans="1:18" s="546" customFormat="1" ht="15" customHeight="1" thickBot="1" x14ac:dyDescent="0.3">
      <c r="A86" s="778" t="s">
        <v>244</v>
      </c>
      <c r="B86" s="540"/>
      <c r="C86" s="541" t="s">
        <v>245</v>
      </c>
      <c r="D86" s="542" t="s">
        <v>244</v>
      </c>
      <c r="E86" s="543">
        <v>60000</v>
      </c>
      <c r="F86" s="543"/>
      <c r="G86" s="543">
        <f>E86</f>
        <v>60000</v>
      </c>
      <c r="H86" s="543"/>
      <c r="I86" s="543"/>
      <c r="J86" s="543"/>
      <c r="K86" s="543">
        <f>G86</f>
        <v>60000</v>
      </c>
      <c r="L86" s="543"/>
      <c r="M86" s="544"/>
      <c r="N86" s="544"/>
      <c r="O86" s="544"/>
      <c r="P86" s="544"/>
      <c r="Q86" s="544"/>
      <c r="R86" s="545"/>
    </row>
    <row r="87" spans="1:18" s="553" customFormat="1" ht="13.5" thickBot="1" x14ac:dyDescent="0.25">
      <c r="A87" s="780"/>
      <c r="B87" s="685"/>
      <c r="C87" s="686"/>
      <c r="D87" s="687"/>
      <c r="E87" s="549">
        <f>E86</f>
        <v>60000</v>
      </c>
      <c r="F87" s="549"/>
      <c r="G87" s="549">
        <f>G86</f>
        <v>60000</v>
      </c>
      <c r="H87" s="549"/>
      <c r="I87" s="549"/>
      <c r="J87" s="549"/>
      <c r="K87" s="549">
        <f>K86</f>
        <v>60000</v>
      </c>
      <c r="L87" s="549"/>
      <c r="M87" s="550"/>
      <c r="N87" s="550"/>
      <c r="O87" s="550"/>
      <c r="P87" s="550"/>
      <c r="Q87" s="551"/>
      <c r="R87" s="552"/>
    </row>
    <row r="88" spans="1:18" s="546" customFormat="1" ht="8.25" customHeight="1" thickBot="1" x14ac:dyDescent="0.3">
      <c r="A88" s="554"/>
      <c r="B88" s="555"/>
      <c r="C88" s="556"/>
      <c r="D88" s="557"/>
      <c r="E88" s="558"/>
      <c r="F88" s="558"/>
      <c r="G88" s="558"/>
      <c r="H88" s="558"/>
      <c r="I88" s="558"/>
      <c r="J88" s="558"/>
      <c r="K88" s="558"/>
      <c r="L88" s="558"/>
      <c r="M88" s="559"/>
      <c r="N88" s="559"/>
      <c r="O88" s="559"/>
      <c r="P88" s="559"/>
      <c r="Q88" s="559"/>
      <c r="R88" s="560"/>
    </row>
    <row r="89" spans="1:18" s="546" customFormat="1" ht="30.75" customHeight="1" x14ac:dyDescent="0.25">
      <c r="A89" s="778" t="s">
        <v>2</v>
      </c>
      <c r="B89" s="540"/>
      <c r="C89" s="541" t="s">
        <v>246</v>
      </c>
      <c r="D89" s="542" t="s">
        <v>152</v>
      </c>
      <c r="E89" s="543">
        <f>3720000*1.2</f>
        <v>4464000</v>
      </c>
      <c r="F89" s="543"/>
      <c r="G89" s="543">
        <f>E89/2</f>
        <v>2232000</v>
      </c>
      <c r="H89" s="543"/>
      <c r="I89" s="543"/>
      <c r="J89" s="543"/>
      <c r="K89" s="543"/>
      <c r="L89" s="543">
        <f>G89</f>
        <v>2232000</v>
      </c>
      <c r="M89" s="544"/>
      <c r="N89" s="544"/>
      <c r="O89" s="544"/>
      <c r="P89" s="544"/>
      <c r="Q89" s="544"/>
      <c r="R89" s="545"/>
    </row>
    <row r="90" spans="1:18" s="546" customFormat="1" ht="30.75" thickBot="1" x14ac:dyDescent="0.3">
      <c r="A90" s="779"/>
      <c r="B90" s="695"/>
      <c r="C90" s="682" t="s">
        <v>247</v>
      </c>
      <c r="D90" s="696" t="s">
        <v>152</v>
      </c>
      <c r="E90" s="563">
        <f>1998000*1.2</f>
        <v>2397600</v>
      </c>
      <c r="F90" s="563"/>
      <c r="G90" s="589">
        <f>E90</f>
        <v>2397600</v>
      </c>
      <c r="H90" s="683"/>
      <c r="I90" s="683"/>
      <c r="J90" s="683"/>
      <c r="K90" s="683"/>
      <c r="L90" s="683"/>
      <c r="M90" s="683">
        <f>G90</f>
        <v>2397600</v>
      </c>
      <c r="N90" s="547"/>
      <c r="O90" s="547"/>
      <c r="P90" s="547"/>
      <c r="Q90" s="547"/>
      <c r="R90" s="684"/>
    </row>
    <row r="91" spans="1:18" s="553" customFormat="1" ht="13.5" thickBot="1" x14ac:dyDescent="0.25">
      <c r="A91" s="780"/>
      <c r="B91" s="685"/>
      <c r="C91" s="686"/>
      <c r="D91" s="687"/>
      <c r="E91" s="549">
        <f>E89+E90</f>
        <v>6861600</v>
      </c>
      <c r="F91" s="549"/>
      <c r="G91" s="549">
        <f t="shared" ref="G91:M91" si="3">G89+G90</f>
        <v>4629600</v>
      </c>
      <c r="H91" s="549"/>
      <c r="I91" s="549"/>
      <c r="J91" s="549"/>
      <c r="K91" s="549"/>
      <c r="L91" s="549">
        <f t="shared" si="3"/>
        <v>2232000</v>
      </c>
      <c r="M91" s="549">
        <f t="shared" si="3"/>
        <v>2397600</v>
      </c>
      <c r="N91" s="550"/>
      <c r="O91" s="550"/>
      <c r="P91" s="550"/>
      <c r="Q91" s="551"/>
      <c r="R91" s="552"/>
    </row>
    <row r="92" spans="1:18" s="546" customFormat="1" ht="8.25" customHeight="1" thickBot="1" x14ac:dyDescent="0.3">
      <c r="A92" s="554"/>
      <c r="B92" s="555"/>
      <c r="C92" s="556"/>
      <c r="D92" s="557"/>
      <c r="E92" s="558"/>
      <c r="F92" s="558"/>
      <c r="G92" s="558"/>
      <c r="H92" s="558"/>
      <c r="I92" s="558"/>
      <c r="J92" s="558"/>
      <c r="K92" s="558"/>
      <c r="L92" s="558"/>
      <c r="M92" s="559"/>
      <c r="N92" s="559"/>
      <c r="O92" s="559"/>
      <c r="P92" s="559"/>
      <c r="Q92" s="559"/>
      <c r="R92" s="560"/>
    </row>
    <row r="93" spans="1:18" s="546" customFormat="1" ht="45" x14ac:dyDescent="0.25">
      <c r="A93" s="778" t="s">
        <v>0</v>
      </c>
      <c r="B93" s="540"/>
      <c r="C93" s="541" t="s">
        <v>248</v>
      </c>
      <c r="D93" s="542" t="s">
        <v>4</v>
      </c>
      <c r="E93" s="543">
        <v>7890658</v>
      </c>
      <c r="F93" s="543"/>
      <c r="G93" s="543">
        <v>3800000</v>
      </c>
      <c r="H93" s="543"/>
      <c r="I93" s="543"/>
      <c r="J93" s="543"/>
      <c r="K93" s="543"/>
      <c r="L93" s="543"/>
      <c r="M93" s="590">
        <f>G93</f>
        <v>3800000</v>
      </c>
      <c r="N93" s="544"/>
      <c r="O93" s="544"/>
      <c r="P93" s="544"/>
      <c r="Q93" s="544"/>
      <c r="R93" s="545"/>
    </row>
    <row r="94" spans="1:18" s="546" customFormat="1" x14ac:dyDescent="0.25">
      <c r="A94" s="779"/>
      <c r="B94" s="561"/>
      <c r="C94" s="562" t="s">
        <v>249</v>
      </c>
      <c r="D94" s="586" t="s">
        <v>146</v>
      </c>
      <c r="E94" s="563">
        <v>200000</v>
      </c>
      <c r="F94" s="563"/>
      <c r="G94" s="563">
        <f>E94</f>
        <v>200000</v>
      </c>
      <c r="H94" s="563"/>
      <c r="I94" s="563"/>
      <c r="J94" s="563"/>
      <c r="K94" s="563"/>
      <c r="L94" s="563">
        <f>G94</f>
        <v>200000</v>
      </c>
      <c r="M94" s="683"/>
      <c r="N94" s="564"/>
      <c r="O94" s="564"/>
      <c r="P94" s="564"/>
      <c r="Q94" s="564"/>
      <c r="R94" s="565"/>
    </row>
    <row r="95" spans="1:18" s="546" customFormat="1" ht="30.75" thickBot="1" x14ac:dyDescent="0.3">
      <c r="A95" s="779"/>
      <c r="B95" s="561"/>
      <c r="C95" s="562" t="s">
        <v>250</v>
      </c>
      <c r="D95" s="586" t="s">
        <v>153</v>
      </c>
      <c r="E95" s="563">
        <v>2000000</v>
      </c>
      <c r="F95" s="563"/>
      <c r="G95" s="563"/>
      <c r="H95" s="563"/>
      <c r="I95" s="563"/>
      <c r="J95" s="563"/>
      <c r="K95" s="563"/>
      <c r="L95" s="563"/>
      <c r="M95" s="564"/>
      <c r="N95" s="564"/>
      <c r="O95" s="564"/>
      <c r="P95" s="564"/>
      <c r="Q95" s="564"/>
      <c r="R95" s="565"/>
    </row>
    <row r="96" spans="1:18" s="553" customFormat="1" ht="13.5" thickBot="1" x14ac:dyDescent="0.25">
      <c r="A96" s="780"/>
      <c r="B96" s="685"/>
      <c r="C96" s="686"/>
      <c r="D96" s="687"/>
      <c r="E96" s="549">
        <f>SUM(E93:E95)</f>
        <v>10090658</v>
      </c>
      <c r="F96" s="549"/>
      <c r="G96" s="549">
        <f t="shared" ref="G96:M96" si="4">SUM(G93:G95)</f>
        <v>4000000</v>
      </c>
      <c r="H96" s="549"/>
      <c r="I96" s="549"/>
      <c r="J96" s="549"/>
      <c r="K96" s="549"/>
      <c r="L96" s="549">
        <f t="shared" si="4"/>
        <v>200000</v>
      </c>
      <c r="M96" s="549">
        <f t="shared" si="4"/>
        <v>3800000</v>
      </c>
      <c r="N96" s="550"/>
      <c r="O96" s="550"/>
      <c r="P96" s="550"/>
      <c r="Q96" s="551"/>
      <c r="R96" s="552"/>
    </row>
    <row r="97" spans="1:19" s="546" customFormat="1" ht="8.25" customHeight="1" thickBot="1" x14ac:dyDescent="0.3">
      <c r="A97" s="575"/>
      <c r="B97" s="576"/>
      <c r="C97" s="577"/>
      <c r="D97" s="578"/>
      <c r="E97" s="579"/>
      <c r="F97" s="579"/>
      <c r="G97" s="579"/>
      <c r="H97" s="579"/>
      <c r="I97" s="579"/>
      <c r="J97" s="579"/>
      <c r="K97" s="579"/>
      <c r="L97" s="579"/>
      <c r="M97" s="580"/>
      <c r="N97" s="580"/>
      <c r="O97" s="580"/>
      <c r="P97" s="580"/>
      <c r="Q97" s="580"/>
      <c r="R97" s="581"/>
    </row>
    <row r="98" spans="1:19" s="485" customFormat="1" ht="15.75" thickBot="1" x14ac:dyDescent="0.3">
      <c r="A98" s="591"/>
      <c r="B98" s="592"/>
      <c r="C98" s="593" t="s">
        <v>171</v>
      </c>
      <c r="D98" s="594"/>
      <c r="E98" s="595">
        <f>E17+E27+E37+E40+E50+E54+E62+E65+E69+E77+E81+E84+E87+E91+E96</f>
        <v>159367258</v>
      </c>
      <c r="F98" s="595"/>
      <c r="G98" s="595">
        <f t="shared" ref="G98:R98" si="5">G17+G27+G37+G40+G50+G54+G62+G65+G69+G77+G81+G84+G87+G91+G96</f>
        <v>86474600</v>
      </c>
      <c r="H98" s="595">
        <f t="shared" si="5"/>
        <v>0</v>
      </c>
      <c r="I98" s="595">
        <f t="shared" si="5"/>
        <v>41400000</v>
      </c>
      <c r="J98" s="595">
        <f t="shared" si="5"/>
        <v>0</v>
      </c>
      <c r="K98" s="595">
        <f t="shared" si="5"/>
        <v>60000</v>
      </c>
      <c r="L98" s="595">
        <f t="shared" si="5"/>
        <v>12410000</v>
      </c>
      <c r="M98" s="595">
        <f t="shared" si="5"/>
        <v>32604600</v>
      </c>
      <c r="N98" s="595">
        <f t="shared" si="5"/>
        <v>0</v>
      </c>
      <c r="O98" s="595">
        <f t="shared" si="5"/>
        <v>0</v>
      </c>
      <c r="P98" s="595">
        <f t="shared" si="5"/>
        <v>0</v>
      </c>
      <c r="Q98" s="595">
        <f t="shared" si="5"/>
        <v>0</v>
      </c>
      <c r="R98" s="595">
        <f t="shared" si="5"/>
        <v>0</v>
      </c>
    </row>
    <row r="99" spans="1:19" x14ac:dyDescent="0.25">
      <c r="C99" s="598" t="s">
        <v>326</v>
      </c>
      <c r="D99" s="599"/>
      <c r="E99" s="600"/>
      <c r="F99" s="600"/>
      <c r="G99" s="600">
        <f>I99+K99</f>
        <v>2400000</v>
      </c>
      <c r="H99" s="600"/>
      <c r="I99" s="600">
        <v>2400000</v>
      </c>
      <c r="J99" s="600"/>
      <c r="K99" s="600"/>
      <c r="L99" s="600"/>
      <c r="M99" s="600"/>
    </row>
    <row r="100" spans="1:19" x14ac:dyDescent="0.25">
      <c r="C100" s="598" t="s">
        <v>309</v>
      </c>
      <c r="D100" s="599"/>
      <c r="E100" s="600"/>
      <c r="F100" s="600"/>
      <c r="G100" s="600">
        <f>I100+M100</f>
        <v>53570000</v>
      </c>
      <c r="H100" s="600"/>
      <c r="I100" s="600">
        <v>52570000</v>
      </c>
      <c r="J100" s="600"/>
      <c r="K100" s="600"/>
      <c r="L100" s="600"/>
      <c r="M100" s="600">
        <v>1000000</v>
      </c>
    </row>
    <row r="101" spans="1:19" x14ac:dyDescent="0.25">
      <c r="C101" s="598" t="s">
        <v>251</v>
      </c>
      <c r="D101" s="599"/>
      <c r="E101" s="600"/>
      <c r="F101" s="600"/>
      <c r="G101" s="600">
        <f>I101+M101</f>
        <v>3600000</v>
      </c>
      <c r="H101" s="600"/>
      <c r="I101" s="600">
        <v>3600000</v>
      </c>
      <c r="J101" s="600"/>
      <c r="K101" s="600"/>
      <c r="L101" s="600"/>
      <c r="M101" s="600"/>
    </row>
    <row r="102" spans="1:19" x14ac:dyDescent="0.25">
      <c r="C102" s="603" t="s">
        <v>252</v>
      </c>
      <c r="D102" s="604"/>
      <c r="E102" s="605">
        <f>H98+I98+L98+M98</f>
        <v>86414600</v>
      </c>
      <c r="F102" s="606"/>
      <c r="G102" s="606">
        <f>G99+G98+G101+G100</f>
        <v>146044600</v>
      </c>
      <c r="H102" s="606">
        <f t="shared" ref="H102:R102" si="6">H99+H98+H101</f>
        <v>0</v>
      </c>
      <c r="I102" s="606">
        <f>I99+I98+I101+I100</f>
        <v>99970000</v>
      </c>
      <c r="J102" s="606">
        <f t="shared" si="6"/>
        <v>0</v>
      </c>
      <c r="K102" s="605">
        <f>K99+K98+K101</f>
        <v>60000</v>
      </c>
      <c r="L102" s="606">
        <f>L99+L98+L101</f>
        <v>12410000</v>
      </c>
      <c r="M102" s="606">
        <f>M99+M98+M101+M100</f>
        <v>33604600</v>
      </c>
      <c r="N102" s="606">
        <f t="shared" si="6"/>
        <v>0</v>
      </c>
      <c r="O102" s="606">
        <f t="shared" si="6"/>
        <v>0</v>
      </c>
      <c r="P102" s="606">
        <f t="shared" si="6"/>
        <v>0</v>
      </c>
      <c r="Q102" s="606">
        <f t="shared" si="6"/>
        <v>0</v>
      </c>
      <c r="R102" s="606">
        <f t="shared" si="6"/>
        <v>0</v>
      </c>
      <c r="S102" s="607">
        <f>G102-SUM(H102:R102)</f>
        <v>0</v>
      </c>
    </row>
    <row r="103" spans="1:19" s="338" customFormat="1" x14ac:dyDescent="0.25">
      <c r="A103" s="340"/>
      <c r="B103" s="341"/>
      <c r="C103" s="342" t="s">
        <v>92</v>
      </c>
      <c r="D103" s="340"/>
      <c r="E103" s="343"/>
      <c r="F103" s="343"/>
      <c r="G103" s="608">
        <f>SUM(H103:R103)</f>
        <v>11395400</v>
      </c>
      <c r="H103" s="343"/>
      <c r="I103" s="343"/>
      <c r="J103" s="343"/>
      <c r="K103" s="343"/>
      <c r="M103" s="609">
        <f>'INV celk'!C12*1000-stavby!M102</f>
        <v>11395400</v>
      </c>
      <c r="N103" s="343"/>
      <c r="O103" s="343"/>
      <c r="P103" s="343"/>
      <c r="Q103" s="343"/>
      <c r="R103" s="343"/>
      <c r="S103" s="607"/>
    </row>
    <row r="104" spans="1:19" s="338" customFormat="1" x14ac:dyDescent="0.25">
      <c r="A104" s="340"/>
      <c r="B104" s="341"/>
      <c r="C104" s="342" t="s">
        <v>15</v>
      </c>
      <c r="E104" s="610">
        <f>H104+I104+L104+M104</f>
        <v>157380000</v>
      </c>
      <c r="F104" s="343"/>
      <c r="G104" s="343">
        <f>SUM(G102:G103)</f>
        <v>157440000</v>
      </c>
      <c r="H104" s="343">
        <f>SUM(H102:H103)</f>
        <v>0</v>
      </c>
      <c r="I104" s="343">
        <f>SUM(I102:I103)</f>
        <v>99970000</v>
      </c>
      <c r="J104" s="343">
        <f t="shared" ref="J104:R104" si="7">SUM(J102:J103)</f>
        <v>0</v>
      </c>
      <c r="K104" s="610">
        <f t="shared" si="7"/>
        <v>60000</v>
      </c>
      <c r="L104" s="343">
        <f t="shared" si="7"/>
        <v>12410000</v>
      </c>
      <c r="M104" s="343">
        <f>SUM(M102:M103)</f>
        <v>45000000</v>
      </c>
      <c r="N104" s="343">
        <f t="shared" si="7"/>
        <v>0</v>
      </c>
      <c r="O104" s="343">
        <f t="shared" si="7"/>
        <v>0</v>
      </c>
      <c r="P104" s="343">
        <f t="shared" si="7"/>
        <v>0</v>
      </c>
      <c r="Q104" s="343">
        <f t="shared" si="7"/>
        <v>0</v>
      </c>
      <c r="R104" s="343">
        <f t="shared" si="7"/>
        <v>0</v>
      </c>
      <c r="S104" s="607">
        <f>G104-SUM(H104:R104)</f>
        <v>0</v>
      </c>
    </row>
    <row r="105" spans="1:19" s="338" customFormat="1" ht="12.75" x14ac:dyDescent="0.2">
      <c r="A105" s="340"/>
      <c r="B105" s="341"/>
      <c r="C105" s="344" t="s">
        <v>154</v>
      </c>
      <c r="D105" s="335"/>
      <c r="F105" s="345"/>
      <c r="G105" s="345">
        <f>I104+M104</f>
        <v>144970000</v>
      </c>
      <c r="H105" s="343">
        <f>H102</f>
        <v>0</v>
      </c>
      <c r="I105" s="343">
        <f>I102</f>
        <v>99970000</v>
      </c>
      <c r="J105" s="343"/>
      <c r="K105" s="343"/>
      <c r="L105" s="343"/>
      <c r="M105" s="343">
        <f>M102+M103</f>
        <v>45000000</v>
      </c>
      <c r="N105" s="343"/>
      <c r="O105" s="343"/>
      <c r="P105" s="343"/>
      <c r="Q105" s="343"/>
      <c r="R105" s="343"/>
    </row>
    <row r="106" spans="1:19" x14ac:dyDescent="0.25">
      <c r="A106" s="596" t="s">
        <v>253</v>
      </c>
      <c r="D106" s="785" t="s">
        <v>327</v>
      </c>
      <c r="E106" s="610">
        <f>E104-E102</f>
        <v>70965400</v>
      </c>
      <c r="H106" s="726"/>
      <c r="I106" s="727"/>
      <c r="J106" s="727">
        <f>H104+I104+J104+K104+L104</f>
        <v>112440000</v>
      </c>
      <c r="K106" s="777"/>
      <c r="L106" s="728"/>
    </row>
    <row r="107" spans="1:19" x14ac:dyDescent="0.25">
      <c r="A107" s="546"/>
      <c r="B107" s="697"/>
      <c r="C107" s="698"/>
      <c r="G107" s="601">
        <f>L107+M107</f>
        <v>157380000</v>
      </c>
      <c r="H107" s="726"/>
      <c r="I107" s="727"/>
      <c r="J107" s="727">
        <f>H104+I104+J104+K104+L104</f>
        <v>112440000</v>
      </c>
      <c r="K107" s="777">
        <f>-K104</f>
        <v>-60000</v>
      </c>
      <c r="L107" s="728">
        <f>J107+K107</f>
        <v>112380000</v>
      </c>
      <c r="M107" s="787">
        <f>M105</f>
        <v>45000000</v>
      </c>
    </row>
    <row r="108" spans="1:19" x14ac:dyDescent="0.25">
      <c r="K108" s="828">
        <f>K104+L104</f>
        <v>12470000</v>
      </c>
      <c r="L108" s="829"/>
    </row>
  </sheetData>
  <mergeCells count="4">
    <mergeCell ref="A3:A5"/>
    <mergeCell ref="G56:G60"/>
    <mergeCell ref="M56:M60"/>
    <mergeCell ref="K108:L108"/>
  </mergeCells>
  <pageMargins left="0.31496062992125984" right="0.11811023622047245" top="0.19685039370078741" bottom="0.19685039370078741" header="0.31496062992125984" footer="0.31496062992125984"/>
  <pageSetup paperSize="8" scale="5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rgb="FFFFFF00"/>
    <pageSetUpPr fitToPage="1"/>
  </sheetPr>
  <dimension ref="A1:H69"/>
  <sheetViews>
    <sheetView zoomScale="80" zoomScaleNormal="80" zoomScalePageLayoutView="80" workbookViewId="0">
      <pane ySplit="4" topLeftCell="A5" activePane="bottomLeft" state="frozen"/>
      <selection pane="bottomLeft" activeCell="A2" sqref="A2"/>
    </sheetView>
  </sheetViews>
  <sheetFormatPr defaultColWidth="8.85546875" defaultRowHeight="12.75" outlineLevelRow="1" outlineLevelCol="1" x14ac:dyDescent="0.2"/>
  <cols>
    <col min="1" max="1" width="10.28515625" style="336" customWidth="1"/>
    <col min="2" max="2" width="59.7109375" style="336" customWidth="1"/>
    <col min="3" max="3" width="13.140625" style="346" customWidth="1" outlineLevel="1"/>
    <col min="4" max="5" width="13.7109375" style="346" customWidth="1" outlineLevel="1"/>
    <col min="6" max="6" width="12.42578125" style="346" customWidth="1" outlineLevel="1"/>
    <col min="7" max="7" width="13.7109375" style="346" customWidth="1" outlineLevel="1"/>
    <col min="8" max="8" width="61" style="336" customWidth="1"/>
    <col min="9" max="13" width="8.85546875" style="336"/>
    <col min="14" max="14" width="12.42578125" style="336" bestFit="1" customWidth="1"/>
    <col min="15" max="128" width="8.85546875" style="336"/>
    <col min="129" max="129" width="10.28515625" style="336" customWidth="1"/>
    <col min="130" max="130" width="59.7109375" style="336" customWidth="1"/>
    <col min="131" max="131" width="17.42578125" style="336" customWidth="1"/>
    <col min="132" max="132" width="14.28515625" style="336" customWidth="1"/>
    <col min="133" max="135" width="13.7109375" style="336" customWidth="1"/>
    <col min="136" max="136" width="19.85546875" style="336" customWidth="1"/>
    <col min="137" max="137" width="0.28515625" style="336" customWidth="1"/>
    <col min="138" max="16384" width="8.85546875" style="336"/>
  </cols>
  <sheetData>
    <row r="1" spans="1:8" s="331" customFormat="1" ht="18" outlineLevel="1" x14ac:dyDescent="0.25">
      <c r="A1" s="330" t="s">
        <v>310</v>
      </c>
      <c r="C1" s="332"/>
      <c r="D1" s="332"/>
      <c r="E1" s="332"/>
      <c r="F1" s="332"/>
      <c r="G1" s="332"/>
    </row>
    <row r="2" spans="1:8" s="333" customFormat="1" ht="15" outlineLevel="1" thickBot="1" x14ac:dyDescent="0.25">
      <c r="C2" s="334"/>
      <c r="D2" s="334"/>
      <c r="E2" s="334"/>
      <c r="F2" s="334"/>
      <c r="G2" s="334"/>
    </row>
    <row r="3" spans="1:8" s="351" customFormat="1" ht="14.25" customHeight="1" x14ac:dyDescent="0.2">
      <c r="A3" s="835" t="s">
        <v>155</v>
      </c>
      <c r="B3" s="347"/>
      <c r="C3" s="348" t="s">
        <v>110</v>
      </c>
      <c r="D3" s="761" t="s">
        <v>119</v>
      </c>
      <c r="E3" s="349" t="s">
        <v>111</v>
      </c>
      <c r="F3" s="350" t="s">
        <v>111</v>
      </c>
      <c r="G3" s="699" t="s">
        <v>111</v>
      </c>
      <c r="H3" s="837" t="s">
        <v>112</v>
      </c>
    </row>
    <row r="4" spans="1:8" s="337" customFormat="1" ht="31.5" customHeight="1" thickBot="1" x14ac:dyDescent="0.25">
      <c r="A4" s="836"/>
      <c r="B4" s="352" t="s">
        <v>115</v>
      </c>
      <c r="C4" s="353" t="s">
        <v>117</v>
      </c>
      <c r="D4" s="762"/>
      <c r="E4" s="766" t="s">
        <v>156</v>
      </c>
      <c r="F4" s="354" t="s">
        <v>157</v>
      </c>
      <c r="G4" s="700" t="s">
        <v>158</v>
      </c>
      <c r="H4" s="838"/>
    </row>
    <row r="5" spans="1:8" ht="25.5" x14ac:dyDescent="0.2">
      <c r="A5" s="839" t="s">
        <v>83</v>
      </c>
      <c r="B5" s="339" t="s">
        <v>254</v>
      </c>
      <c r="C5" s="355">
        <v>3700000</v>
      </c>
      <c r="D5" s="703">
        <f>C5</f>
        <v>3700000</v>
      </c>
      <c r="E5" s="767">
        <f>D5</f>
        <v>3700000</v>
      </c>
      <c r="F5" s="356"/>
      <c r="G5" s="356"/>
      <c r="H5" s="701"/>
    </row>
    <row r="6" spans="1:8" ht="15" x14ac:dyDescent="0.2">
      <c r="A6" s="839"/>
      <c r="B6" s="702" t="s">
        <v>255</v>
      </c>
      <c r="C6" s="365">
        <v>100000</v>
      </c>
      <c r="D6" s="703">
        <f t="shared" ref="D6:E10" si="0">C6</f>
        <v>100000</v>
      </c>
      <c r="E6" s="757">
        <f t="shared" si="0"/>
        <v>100000</v>
      </c>
      <c r="F6" s="704"/>
      <c r="G6" s="705"/>
      <c r="H6" s="706"/>
    </row>
    <row r="7" spans="1:8" ht="15" x14ac:dyDescent="0.2">
      <c r="A7" s="839"/>
      <c r="B7" s="702" t="s">
        <v>256</v>
      </c>
      <c r="C7" s="365">
        <v>600000</v>
      </c>
      <c r="D7" s="703">
        <f t="shared" si="0"/>
        <v>600000</v>
      </c>
      <c r="E7" s="757">
        <f t="shared" si="0"/>
        <v>600000</v>
      </c>
      <c r="F7" s="704"/>
      <c r="G7" s="705"/>
      <c r="H7" s="707"/>
    </row>
    <row r="8" spans="1:8" ht="15" x14ac:dyDescent="0.2">
      <c r="A8" s="839"/>
      <c r="B8" s="702" t="s">
        <v>257</v>
      </c>
      <c r="C8" s="365">
        <v>2600000</v>
      </c>
      <c r="D8" s="703">
        <f t="shared" si="0"/>
        <v>2600000</v>
      </c>
      <c r="E8" s="768">
        <f t="shared" si="0"/>
        <v>2600000</v>
      </c>
      <c r="F8" s="704"/>
      <c r="G8" s="705"/>
      <c r="H8" s="708" t="s">
        <v>258</v>
      </c>
    </row>
    <row r="9" spans="1:8" ht="15" x14ac:dyDescent="0.2">
      <c r="A9" s="839"/>
      <c r="B9" s="702" t="s">
        <v>159</v>
      </c>
      <c r="C9" s="365">
        <v>500000</v>
      </c>
      <c r="D9" s="703">
        <f t="shared" si="0"/>
        <v>500000</v>
      </c>
      <c r="E9" s="768">
        <f t="shared" si="0"/>
        <v>500000</v>
      </c>
      <c r="F9" s="704"/>
      <c r="G9" s="705"/>
      <c r="H9" s="708" t="s">
        <v>258</v>
      </c>
    </row>
    <row r="10" spans="1:8" ht="15" x14ac:dyDescent="0.25">
      <c r="A10" s="839"/>
      <c r="B10" s="709" t="s">
        <v>259</v>
      </c>
      <c r="C10" s="364">
        <v>10000000</v>
      </c>
      <c r="D10" s="710">
        <f t="shared" si="0"/>
        <v>10000000</v>
      </c>
      <c r="E10" s="769">
        <f t="shared" si="0"/>
        <v>10000000</v>
      </c>
      <c r="F10" s="704"/>
      <c r="G10" s="704"/>
      <c r="H10" s="707"/>
    </row>
    <row r="11" spans="1:8" ht="15" x14ac:dyDescent="0.25">
      <c r="A11" s="839"/>
      <c r="B11" s="709" t="s">
        <v>260</v>
      </c>
      <c r="C11" s="364"/>
      <c r="D11" s="710"/>
      <c r="E11" s="769">
        <v>-7600000</v>
      </c>
      <c r="F11" s="704"/>
      <c r="G11" s="704"/>
      <c r="H11" s="707"/>
    </row>
    <row r="12" spans="1:8" ht="15" x14ac:dyDescent="0.25">
      <c r="A12" s="839"/>
      <c r="B12" s="709" t="s">
        <v>261</v>
      </c>
      <c r="C12" s="364"/>
      <c r="D12" s="710">
        <f t="shared" ref="D12:E27" si="1">C12</f>
        <v>0</v>
      </c>
      <c r="E12" s="769">
        <f t="shared" si="1"/>
        <v>0</v>
      </c>
      <c r="F12" s="704"/>
      <c r="G12" s="704"/>
      <c r="H12" s="707"/>
    </row>
    <row r="13" spans="1:8" ht="15" x14ac:dyDescent="0.2">
      <c r="A13" s="839"/>
      <c r="B13" s="711" t="s">
        <v>262</v>
      </c>
      <c r="C13" s="612">
        <v>1000000</v>
      </c>
      <c r="D13" s="712">
        <f t="shared" si="1"/>
        <v>1000000</v>
      </c>
      <c r="E13" s="770">
        <f t="shared" si="1"/>
        <v>1000000</v>
      </c>
      <c r="F13" s="704"/>
      <c r="G13" s="704"/>
      <c r="H13" s="707"/>
    </row>
    <row r="14" spans="1:8" ht="15" x14ac:dyDescent="0.25">
      <c r="A14" s="839"/>
      <c r="B14" s="709" t="s">
        <v>263</v>
      </c>
      <c r="C14" s="364"/>
      <c r="D14" s="710">
        <f t="shared" si="1"/>
        <v>0</v>
      </c>
      <c r="E14" s="769">
        <f t="shared" si="1"/>
        <v>0</v>
      </c>
      <c r="F14" s="704"/>
      <c r="G14" s="704"/>
      <c r="H14" s="707"/>
    </row>
    <row r="15" spans="1:8" ht="15" x14ac:dyDescent="0.25">
      <c r="A15" s="839"/>
      <c r="B15" s="709" t="s">
        <v>160</v>
      </c>
      <c r="C15" s="364">
        <v>1000000</v>
      </c>
      <c r="D15" s="710">
        <f t="shared" si="1"/>
        <v>1000000</v>
      </c>
      <c r="E15" s="769">
        <f t="shared" si="1"/>
        <v>1000000</v>
      </c>
      <c r="F15" s="704"/>
      <c r="G15" s="704"/>
      <c r="H15" s="707"/>
    </row>
    <row r="16" spans="1:8" ht="15" x14ac:dyDescent="0.25">
      <c r="A16" s="839"/>
      <c r="B16" s="709" t="s">
        <v>264</v>
      </c>
      <c r="C16" s="364"/>
      <c r="D16" s="710">
        <f t="shared" si="1"/>
        <v>0</v>
      </c>
      <c r="E16" s="769">
        <f t="shared" si="1"/>
        <v>0</v>
      </c>
      <c r="F16" s="704"/>
      <c r="G16" s="704"/>
      <c r="H16" s="707"/>
    </row>
    <row r="17" spans="1:8" ht="15" x14ac:dyDescent="0.25">
      <c r="A17" s="839"/>
      <c r="B17" s="709" t="s">
        <v>265</v>
      </c>
      <c r="C17" s="364">
        <v>1150000</v>
      </c>
      <c r="D17" s="710">
        <f t="shared" si="1"/>
        <v>1150000</v>
      </c>
      <c r="E17" s="769">
        <f t="shared" si="1"/>
        <v>1150000</v>
      </c>
      <c r="F17" s="704"/>
      <c r="G17" s="704"/>
      <c r="H17" s="707"/>
    </row>
    <row r="18" spans="1:8" ht="15" x14ac:dyDescent="0.25">
      <c r="A18" s="839"/>
      <c r="B18" s="709" t="s">
        <v>161</v>
      </c>
      <c r="C18" s="364">
        <v>1000000</v>
      </c>
      <c r="D18" s="710">
        <f t="shared" si="1"/>
        <v>1000000</v>
      </c>
      <c r="E18" s="768">
        <f t="shared" si="1"/>
        <v>1000000</v>
      </c>
      <c r="F18" s="704"/>
      <c r="G18" s="704"/>
      <c r="H18" s="708" t="s">
        <v>258</v>
      </c>
    </row>
    <row r="19" spans="1:8" x14ac:dyDescent="0.2">
      <c r="A19" s="839"/>
      <c r="B19" s="713" t="s">
        <v>162</v>
      </c>
      <c r="C19" s="364">
        <v>9000000</v>
      </c>
      <c r="D19" s="710">
        <f t="shared" si="1"/>
        <v>9000000</v>
      </c>
      <c r="E19" s="768">
        <f t="shared" si="1"/>
        <v>9000000</v>
      </c>
      <c r="F19" s="704"/>
      <c r="G19" s="704"/>
      <c r="H19" s="708" t="s">
        <v>258</v>
      </c>
    </row>
    <row r="20" spans="1:8" ht="15" x14ac:dyDescent="0.25">
      <c r="A20" s="839"/>
      <c r="B20" s="709" t="s">
        <v>163</v>
      </c>
      <c r="C20" s="364">
        <v>6000000</v>
      </c>
      <c r="D20" s="710">
        <f t="shared" si="1"/>
        <v>6000000</v>
      </c>
      <c r="E20" s="769">
        <f t="shared" si="1"/>
        <v>6000000</v>
      </c>
      <c r="F20" s="704"/>
      <c r="G20" s="704"/>
      <c r="H20" s="707"/>
    </row>
    <row r="21" spans="1:8" ht="15" x14ac:dyDescent="0.25">
      <c r="A21" s="839"/>
      <c r="B21" s="714" t="s">
        <v>266</v>
      </c>
      <c r="C21" s="364">
        <v>500000</v>
      </c>
      <c r="D21" s="710">
        <f t="shared" si="1"/>
        <v>500000</v>
      </c>
      <c r="E21" s="769">
        <f t="shared" si="1"/>
        <v>500000</v>
      </c>
      <c r="F21" s="704"/>
      <c r="G21" s="704"/>
      <c r="H21" s="707"/>
    </row>
    <row r="22" spans="1:8" x14ac:dyDescent="0.2">
      <c r="A22" s="839"/>
      <c r="B22" s="715" t="s">
        <v>84</v>
      </c>
      <c r="C22" s="364">
        <v>400000</v>
      </c>
      <c r="D22" s="710">
        <f t="shared" si="1"/>
        <v>400000</v>
      </c>
      <c r="E22" s="769">
        <f t="shared" si="1"/>
        <v>400000</v>
      </c>
      <c r="F22" s="704"/>
      <c r="G22" s="705"/>
      <c r="H22" s="707"/>
    </row>
    <row r="23" spans="1:8" x14ac:dyDescent="0.2">
      <c r="A23" s="839"/>
      <c r="B23" s="715" t="s">
        <v>164</v>
      </c>
      <c r="C23" s="364">
        <v>700000</v>
      </c>
      <c r="D23" s="710">
        <f t="shared" si="1"/>
        <v>700000</v>
      </c>
      <c r="E23" s="769">
        <f t="shared" si="1"/>
        <v>700000</v>
      </c>
      <c r="F23" s="704"/>
      <c r="G23" s="705"/>
      <c r="H23" s="707"/>
    </row>
    <row r="24" spans="1:8" x14ac:dyDescent="0.2">
      <c r="A24" s="839"/>
      <c r="B24" s="715" t="s">
        <v>165</v>
      </c>
      <c r="C24" s="364">
        <v>300000</v>
      </c>
      <c r="D24" s="710">
        <f t="shared" si="1"/>
        <v>300000</v>
      </c>
      <c r="E24" s="769">
        <f t="shared" si="1"/>
        <v>300000</v>
      </c>
      <c r="F24" s="704"/>
      <c r="G24" s="705"/>
      <c r="H24" s="707"/>
    </row>
    <row r="25" spans="1:8" x14ac:dyDescent="0.2">
      <c r="A25" s="839"/>
      <c r="B25" s="715" t="s">
        <v>267</v>
      </c>
      <c r="C25" s="364">
        <v>0</v>
      </c>
      <c r="D25" s="710">
        <f t="shared" si="1"/>
        <v>0</v>
      </c>
      <c r="E25" s="769">
        <f t="shared" si="1"/>
        <v>0</v>
      </c>
      <c r="F25" s="704"/>
      <c r="G25" s="705"/>
      <c r="H25" s="707"/>
    </row>
    <row r="26" spans="1:8" ht="15" x14ac:dyDescent="0.25">
      <c r="A26" s="839"/>
      <c r="B26" s="709" t="s">
        <v>166</v>
      </c>
      <c r="C26" s="364">
        <v>0</v>
      </c>
      <c r="D26" s="710">
        <f t="shared" si="1"/>
        <v>0</v>
      </c>
      <c r="E26" s="769">
        <f t="shared" si="1"/>
        <v>0</v>
      </c>
      <c r="F26" s="704"/>
      <c r="G26" s="705"/>
      <c r="H26" s="707"/>
    </row>
    <row r="27" spans="1:8" ht="15" x14ac:dyDescent="0.25">
      <c r="A27" s="839"/>
      <c r="B27" s="709" t="s">
        <v>167</v>
      </c>
      <c r="C27" s="364">
        <v>120000</v>
      </c>
      <c r="D27" s="710">
        <f t="shared" si="1"/>
        <v>120000</v>
      </c>
      <c r="E27" s="769">
        <f t="shared" si="1"/>
        <v>120000</v>
      </c>
      <c r="F27" s="705"/>
      <c r="G27" s="705"/>
      <c r="H27" s="707"/>
    </row>
    <row r="28" spans="1:8" x14ac:dyDescent="0.2">
      <c r="A28" s="840"/>
      <c r="B28" s="718"/>
      <c r="C28" s="360">
        <f>SUM(C5:C27)</f>
        <v>38670000</v>
      </c>
      <c r="D28" s="719">
        <f>SUM(D5:D27)</f>
        <v>38670000</v>
      </c>
      <c r="E28" s="771">
        <f>SUM(E5:E27)</f>
        <v>31070000</v>
      </c>
      <c r="F28" s="720">
        <f>SUM(F5:F27)</f>
        <v>0</v>
      </c>
      <c r="G28" s="720">
        <f>SUM(G5:G27)</f>
        <v>0</v>
      </c>
      <c r="H28" s="721" t="s">
        <v>311</v>
      </c>
    </row>
    <row r="29" spans="1:8" x14ac:dyDescent="0.2">
      <c r="A29" s="842" t="s">
        <v>319</v>
      </c>
      <c r="B29" s="722" t="s">
        <v>270</v>
      </c>
      <c r="C29" s="364">
        <v>4000000</v>
      </c>
      <c r="D29" s="717">
        <f>C29</f>
        <v>4000000</v>
      </c>
      <c r="E29" s="768">
        <f>D29</f>
        <v>4000000</v>
      </c>
      <c r="F29" s="705"/>
      <c r="G29" s="705"/>
      <c r="H29" s="708" t="s">
        <v>313</v>
      </c>
    </row>
    <row r="30" spans="1:8" x14ac:dyDescent="0.2">
      <c r="A30" s="843"/>
      <c r="B30" s="722"/>
      <c r="C30" s="364">
        <v>0</v>
      </c>
      <c r="D30" s="710">
        <f>C30</f>
        <v>0</v>
      </c>
      <c r="E30" s="769">
        <f>D30</f>
        <v>0</v>
      </c>
      <c r="F30" s="704"/>
      <c r="G30" s="705"/>
      <c r="H30" s="708" t="s">
        <v>325</v>
      </c>
    </row>
    <row r="31" spans="1:8" x14ac:dyDescent="0.2">
      <c r="A31" s="844"/>
      <c r="B31" s="718"/>
      <c r="C31" s="360">
        <f>SUM(C29:C30)</f>
        <v>4000000</v>
      </c>
      <c r="D31" s="719">
        <f>SUM(D29:D30)</f>
        <v>4000000</v>
      </c>
      <c r="E31" s="771">
        <f>SUM(E29:E30)</f>
        <v>4000000</v>
      </c>
      <c r="F31" s="720">
        <f>SUM(F29:F30)</f>
        <v>0</v>
      </c>
      <c r="G31" s="720">
        <f>SUM(G29:G30)</f>
        <v>0</v>
      </c>
      <c r="H31" s="721"/>
    </row>
    <row r="32" spans="1:8" x14ac:dyDescent="0.2">
      <c r="A32" s="841" t="s">
        <v>3</v>
      </c>
      <c r="B32" s="722" t="s">
        <v>271</v>
      </c>
      <c r="C32" s="364">
        <v>7000000</v>
      </c>
      <c r="D32" s="717">
        <v>3500000</v>
      </c>
      <c r="E32" s="769">
        <f>D32</f>
        <v>3500000</v>
      </c>
      <c r="F32" s="704"/>
      <c r="G32" s="705"/>
      <c r="H32" s="707"/>
    </row>
    <row r="33" spans="1:8" x14ac:dyDescent="0.2">
      <c r="A33" s="839"/>
      <c r="B33" s="722" t="s">
        <v>272</v>
      </c>
      <c r="C33" s="365">
        <v>1000000</v>
      </c>
      <c r="D33" s="717">
        <f>C33</f>
        <v>1000000</v>
      </c>
      <c r="E33" s="769">
        <f>D33</f>
        <v>1000000</v>
      </c>
      <c r="F33" s="705"/>
      <c r="G33" s="704"/>
      <c r="H33" s="707"/>
    </row>
    <row r="34" spans="1:8" x14ac:dyDescent="0.2">
      <c r="A34" s="839"/>
      <c r="B34" s="722"/>
      <c r="C34" s="365"/>
      <c r="D34" s="717"/>
      <c r="E34" s="769"/>
      <c r="F34" s="705"/>
      <c r="G34" s="705"/>
      <c r="H34" s="707"/>
    </row>
    <row r="35" spans="1:8" x14ac:dyDescent="0.2">
      <c r="A35" s="840"/>
      <c r="B35" s="718"/>
      <c r="C35" s="360">
        <f>SUM(C32:C34)</f>
        <v>8000000</v>
      </c>
      <c r="D35" s="719">
        <f>SUM(D32:D34)</f>
        <v>4500000</v>
      </c>
      <c r="E35" s="771">
        <f>SUM(E32:E34)</f>
        <v>4500000</v>
      </c>
      <c r="F35" s="720">
        <f>SUM(F32:F34)</f>
        <v>0</v>
      </c>
      <c r="G35" s="720">
        <f>SUM(G32:G34)</f>
        <v>0</v>
      </c>
      <c r="H35" s="721" t="s">
        <v>311</v>
      </c>
    </row>
    <row r="36" spans="1:8" x14ac:dyDescent="0.2">
      <c r="A36" s="841" t="s">
        <v>9</v>
      </c>
      <c r="B36" s="716" t="s">
        <v>268</v>
      </c>
      <c r="C36" s="613">
        <v>1120000</v>
      </c>
      <c r="D36" s="717">
        <v>0</v>
      </c>
      <c r="E36" s="757"/>
      <c r="F36" s="705"/>
      <c r="G36" s="705"/>
      <c r="H36" s="707" t="s">
        <v>168</v>
      </c>
    </row>
    <row r="37" spans="1:8" x14ac:dyDescent="0.2">
      <c r="A37" s="839"/>
      <c r="B37" s="716" t="s">
        <v>169</v>
      </c>
      <c r="C37" s="613">
        <v>895000</v>
      </c>
      <c r="D37" s="717">
        <v>0</v>
      </c>
      <c r="E37" s="757"/>
      <c r="F37" s="705"/>
      <c r="G37" s="705"/>
      <c r="H37" s="707" t="s">
        <v>168</v>
      </c>
    </row>
    <row r="38" spans="1:8" x14ac:dyDescent="0.2">
      <c r="A38" s="840"/>
      <c r="B38" s="718"/>
      <c r="C38" s="360">
        <f>SUM(C36:C37)</f>
        <v>2015000</v>
      </c>
      <c r="D38" s="719">
        <f>SUM(D36:D37)</f>
        <v>0</v>
      </c>
      <c r="E38" s="771">
        <f>SUM(E36:E37)</f>
        <v>0</v>
      </c>
      <c r="F38" s="720">
        <f>SUM(F36:F37)</f>
        <v>0</v>
      </c>
      <c r="G38" s="720">
        <f>SUM(G36:G37)</f>
        <v>0</v>
      </c>
      <c r="H38" s="721"/>
    </row>
    <row r="39" spans="1:8" x14ac:dyDescent="0.2">
      <c r="A39" s="841" t="s">
        <v>10</v>
      </c>
      <c r="B39" s="716" t="s">
        <v>312</v>
      </c>
      <c r="C39" s="613">
        <v>4000000</v>
      </c>
      <c r="D39" s="717">
        <v>4000000</v>
      </c>
      <c r="E39" s="757">
        <v>4000000</v>
      </c>
      <c r="F39" s="705"/>
      <c r="G39" s="705"/>
      <c r="H39" s="707"/>
    </row>
    <row r="40" spans="1:8" x14ac:dyDescent="0.2">
      <c r="A40" s="839"/>
      <c r="B40" s="716"/>
      <c r="C40" s="613"/>
      <c r="D40" s="717">
        <v>0</v>
      </c>
      <c r="E40" s="757"/>
      <c r="F40" s="705"/>
      <c r="G40" s="705"/>
      <c r="H40" s="707"/>
    </row>
    <row r="41" spans="1:8" x14ac:dyDescent="0.2">
      <c r="A41" s="840"/>
      <c r="B41" s="718"/>
      <c r="C41" s="360">
        <f>SUM(C39:C40)</f>
        <v>4000000</v>
      </c>
      <c r="D41" s="719">
        <f>SUM(D39:D40)</f>
        <v>4000000</v>
      </c>
      <c r="E41" s="771">
        <f>SUM(E39:E40)</f>
        <v>4000000</v>
      </c>
      <c r="F41" s="720">
        <f>SUM(F39:F40)</f>
        <v>0</v>
      </c>
      <c r="G41" s="720">
        <f>SUM(G39:G40)</f>
        <v>0</v>
      </c>
      <c r="H41" s="721" t="s">
        <v>311</v>
      </c>
    </row>
    <row r="42" spans="1:8" x14ac:dyDescent="0.2">
      <c r="A42" s="845" t="s">
        <v>170</v>
      </c>
      <c r="B42" s="722" t="s">
        <v>269</v>
      </c>
      <c r="C42" s="364">
        <v>5000000</v>
      </c>
      <c r="D42" s="717">
        <f>C42</f>
        <v>5000000</v>
      </c>
      <c r="E42" s="768">
        <f>D42</f>
        <v>5000000</v>
      </c>
      <c r="F42" s="704"/>
      <c r="G42" s="705"/>
      <c r="H42" s="708" t="s">
        <v>258</v>
      </c>
    </row>
    <row r="43" spans="1:8" x14ac:dyDescent="0.2">
      <c r="A43" s="846"/>
      <c r="B43" s="722"/>
      <c r="C43" s="364"/>
      <c r="D43" s="717">
        <f>C43</f>
        <v>0</v>
      </c>
      <c r="E43" s="757"/>
      <c r="F43" s="705"/>
      <c r="G43" s="704"/>
      <c r="H43" s="707"/>
    </row>
    <row r="44" spans="1:8" x14ac:dyDescent="0.2">
      <c r="A44" s="847"/>
      <c r="B44" s="718"/>
      <c r="C44" s="360">
        <f>SUM(C42:C43)</f>
        <v>5000000</v>
      </c>
      <c r="D44" s="719">
        <f>SUM(D42:D43)</f>
        <v>5000000</v>
      </c>
      <c r="E44" s="771">
        <f>SUM(E42:E43)</f>
        <v>5000000</v>
      </c>
      <c r="F44" s="720">
        <f>SUM(F42:F43)</f>
        <v>0</v>
      </c>
      <c r="G44" s="720">
        <f>SUM(G42:G43)</f>
        <v>0</v>
      </c>
      <c r="H44" s="721" t="s">
        <v>311</v>
      </c>
    </row>
    <row r="45" spans="1:8" x14ac:dyDescent="0.2">
      <c r="A45" s="667"/>
      <c r="B45" s="361" t="s">
        <v>273</v>
      </c>
      <c r="C45" s="365">
        <v>375000</v>
      </c>
      <c r="D45" s="703">
        <f>C45</f>
        <v>375000</v>
      </c>
      <c r="E45" s="772"/>
      <c r="F45" s="705"/>
      <c r="G45" s="705">
        <f>D45</f>
        <v>375000</v>
      </c>
      <c r="H45" s="707"/>
    </row>
    <row r="46" spans="1:8" x14ac:dyDescent="0.2">
      <c r="A46" s="667" t="s">
        <v>65</v>
      </c>
      <c r="B46" s="722"/>
      <c r="C46" s="365"/>
      <c r="D46" s="703"/>
      <c r="E46" s="772"/>
      <c r="F46" s="705"/>
      <c r="G46" s="705"/>
      <c r="H46" s="707"/>
    </row>
    <row r="47" spans="1:8" x14ac:dyDescent="0.2">
      <c r="A47" s="667"/>
      <c r="B47" s="718"/>
      <c r="C47" s="360">
        <f>SUM(C45:C46)</f>
        <v>375000</v>
      </c>
      <c r="D47" s="719">
        <f>SUM(D45:D46)</f>
        <v>375000</v>
      </c>
      <c r="E47" s="771">
        <f>SUM(E45:E46)</f>
        <v>0</v>
      </c>
      <c r="F47" s="720">
        <f>SUM(F45:F46)</f>
        <v>0</v>
      </c>
      <c r="G47" s="720">
        <f>SUM(G45:G46)</f>
        <v>375000</v>
      </c>
      <c r="H47" s="721" t="s">
        <v>311</v>
      </c>
    </row>
    <row r="48" spans="1:8" x14ac:dyDescent="0.2">
      <c r="A48" s="841" t="s">
        <v>8</v>
      </c>
      <c r="B48" s="716" t="s">
        <v>274</v>
      </c>
      <c r="C48" s="613">
        <v>600000</v>
      </c>
      <c r="D48" s="717"/>
      <c r="E48" s="757"/>
      <c r="F48" s="705"/>
      <c r="G48" s="705"/>
      <c r="H48" s="707"/>
    </row>
    <row r="49" spans="1:8" x14ac:dyDescent="0.2">
      <c r="A49" s="839"/>
      <c r="B49" s="722"/>
      <c r="C49" s="365"/>
      <c r="D49" s="717"/>
      <c r="E49" s="757"/>
      <c r="F49" s="705"/>
      <c r="G49" s="705"/>
      <c r="H49" s="707"/>
    </row>
    <row r="50" spans="1:8" x14ac:dyDescent="0.2">
      <c r="A50" s="840"/>
      <c r="B50" s="718"/>
      <c r="C50" s="360">
        <f>SUM(C48:C49)</f>
        <v>600000</v>
      </c>
      <c r="D50" s="719">
        <f>SUM(D48:D49)</f>
        <v>0</v>
      </c>
      <c r="E50" s="771">
        <f>SUM(E48:E49)</f>
        <v>0</v>
      </c>
      <c r="F50" s="720">
        <f>SUM(F48:F49)</f>
        <v>0</v>
      </c>
      <c r="G50" s="720">
        <f>SUM(G48:G49)</f>
        <v>0</v>
      </c>
      <c r="H50" s="721"/>
    </row>
    <row r="51" spans="1:8" x14ac:dyDescent="0.2">
      <c r="A51" s="848" t="s">
        <v>51</v>
      </c>
      <c r="B51" s="723" t="s">
        <v>173</v>
      </c>
      <c r="C51" s="357">
        <v>1000000</v>
      </c>
      <c r="D51" s="703">
        <f>SUM(E51:F51)</f>
        <v>1000000</v>
      </c>
      <c r="E51" s="773"/>
      <c r="F51" s="758">
        <v>1000000</v>
      </c>
      <c r="G51" s="759"/>
      <c r="H51" s="760"/>
    </row>
    <row r="52" spans="1:8" x14ac:dyDescent="0.2">
      <c r="A52" s="848"/>
      <c r="B52" s="722"/>
      <c r="C52" s="357"/>
      <c r="D52" s="763"/>
      <c r="E52" s="773"/>
      <c r="F52" s="358"/>
      <c r="G52" s="357"/>
      <c r="H52" s="359"/>
    </row>
    <row r="53" spans="1:8" x14ac:dyDescent="0.2">
      <c r="A53" s="848"/>
      <c r="B53" s="718"/>
      <c r="C53" s="360">
        <f>SUM(C51:C52)</f>
        <v>1000000</v>
      </c>
      <c r="D53" s="719">
        <f>SUM(D51:D52)</f>
        <v>1000000</v>
      </c>
      <c r="E53" s="771">
        <f>SUM(E51:E52)</f>
        <v>0</v>
      </c>
      <c r="F53" s="720">
        <f>SUM(F51:F52)</f>
        <v>1000000</v>
      </c>
      <c r="G53" s="720"/>
      <c r="H53" s="721"/>
    </row>
    <row r="54" spans="1:8" x14ac:dyDescent="0.2">
      <c r="A54" s="849" t="s">
        <v>314</v>
      </c>
      <c r="B54" s="361" t="s">
        <v>315</v>
      </c>
      <c r="C54" s="357">
        <v>4000000</v>
      </c>
      <c r="D54" s="764">
        <v>4000000</v>
      </c>
      <c r="E54" s="773">
        <v>4000000</v>
      </c>
      <c r="F54" s="358"/>
      <c r="G54" s="357"/>
      <c r="H54" s="359"/>
    </row>
    <row r="55" spans="1:8" x14ac:dyDescent="0.2">
      <c r="A55" s="848"/>
      <c r="B55" s="361"/>
      <c r="C55" s="362"/>
      <c r="D55" s="764"/>
      <c r="E55" s="774"/>
      <c r="F55" s="363"/>
      <c r="G55" s="365"/>
      <c r="H55" s="707"/>
    </row>
    <row r="56" spans="1:8" x14ac:dyDescent="0.2">
      <c r="A56" s="850"/>
      <c r="B56" s="718"/>
      <c r="C56" s="360">
        <f>SUM(C54:C55)</f>
        <v>4000000</v>
      </c>
      <c r="D56" s="719">
        <f>SUM(D54:D55)</f>
        <v>4000000</v>
      </c>
      <c r="E56" s="771">
        <f>SUM(E54:E55)</f>
        <v>4000000</v>
      </c>
      <c r="F56" s="720">
        <f>SUM(F54:F55)</f>
        <v>0</v>
      </c>
      <c r="G56" s="720">
        <f>SUM(G54:G55)</f>
        <v>0</v>
      </c>
      <c r="H56" s="721"/>
    </row>
    <row r="57" spans="1:8" x14ac:dyDescent="0.2">
      <c r="A57" s="848" t="s">
        <v>5</v>
      </c>
      <c r="B57" s="361" t="s">
        <v>316</v>
      </c>
      <c r="C57" s="365">
        <v>705000</v>
      </c>
      <c r="D57" s="703">
        <v>705000</v>
      </c>
      <c r="E57" s="772"/>
      <c r="F57" s="705"/>
      <c r="G57" s="705">
        <v>705000</v>
      </c>
      <c r="H57" s="359"/>
    </row>
    <row r="58" spans="1:8" x14ac:dyDescent="0.2">
      <c r="A58" s="848"/>
      <c r="B58" s="361" t="s">
        <v>317</v>
      </c>
      <c r="C58" s="365">
        <v>230000</v>
      </c>
      <c r="D58" s="764">
        <v>230000</v>
      </c>
      <c r="E58" s="757"/>
      <c r="F58" s="705"/>
      <c r="G58" s="705">
        <v>230000</v>
      </c>
      <c r="H58" s="707"/>
    </row>
    <row r="59" spans="1:8" ht="15" customHeight="1" x14ac:dyDescent="0.2">
      <c r="A59" s="848"/>
      <c r="B59" s="723" t="s">
        <v>318</v>
      </c>
      <c r="C59" s="362"/>
      <c r="D59" s="765"/>
      <c r="E59" s="774"/>
      <c r="F59" s="363"/>
      <c r="G59" s="362"/>
      <c r="H59" s="724"/>
    </row>
    <row r="60" spans="1:8" ht="13.5" thickBot="1" x14ac:dyDescent="0.25">
      <c r="A60" s="851"/>
      <c r="B60" s="718"/>
      <c r="C60" s="360">
        <f>SUM(C57:C58)</f>
        <v>935000</v>
      </c>
      <c r="D60" s="719">
        <f>SUM(D57:D58)</f>
        <v>935000</v>
      </c>
      <c r="E60" s="771">
        <f>SUM(E57:E58)</f>
        <v>0</v>
      </c>
      <c r="F60" s="720">
        <f>SUM(F57:F58)</f>
        <v>0</v>
      </c>
      <c r="G60" s="720">
        <f>SUM(G57:G58)</f>
        <v>935000</v>
      </c>
      <c r="H60" s="721"/>
    </row>
    <row r="61" spans="1:8" s="335" customFormat="1" ht="16.5" customHeight="1" thickBot="1" x14ac:dyDescent="0.3">
      <c r="A61" s="366"/>
      <c r="B61" s="366" t="s">
        <v>15</v>
      </c>
      <c r="C61" s="367">
        <f>SUM(C60,C56,C53,C50,C47,C35,C44,C41,C38,C31,C28)</f>
        <v>68595000</v>
      </c>
      <c r="D61" s="368">
        <f>SUM(D60,D56,D53,D50,D47,D35,D44,D41,D38,D31,D28)</f>
        <v>62480000</v>
      </c>
      <c r="E61" s="666">
        <f>SUM(E60,E56,E53,E50,E47,E35,E44,E41,E38,E31,E28)</f>
        <v>52570000</v>
      </c>
      <c r="F61" s="369">
        <f>SUM(F60,F56,F53,F50,F47,F35,F44,F41,F38,F31,F28)</f>
        <v>1000000</v>
      </c>
      <c r="G61" s="369">
        <f>SUM(G60,G56,G53,G50,G47,G35,G44,G41,G38,G31,G28)</f>
        <v>1310000</v>
      </c>
      <c r="H61" s="370"/>
    </row>
    <row r="62" spans="1:8" s="335" customFormat="1" ht="16.5" customHeight="1" thickBot="1" x14ac:dyDescent="0.3">
      <c r="A62" s="366"/>
      <c r="B62" s="366" t="s">
        <v>320</v>
      </c>
      <c r="C62" s="367"/>
      <c r="D62" s="368">
        <f>D31+D56+D60</f>
        <v>8935000</v>
      </c>
      <c r="E62" s="666">
        <f>E31+E56+E60</f>
        <v>8000000</v>
      </c>
      <c r="F62" s="369">
        <f>F31+F56+F60</f>
        <v>0</v>
      </c>
      <c r="G62" s="369">
        <f>G31+G56+G60</f>
        <v>935000</v>
      </c>
      <c r="H62" s="370"/>
    </row>
    <row r="63" spans="1:8" s="335" customFormat="1" ht="16.5" customHeight="1" thickBot="1" x14ac:dyDescent="0.3">
      <c r="A63" s="366"/>
      <c r="B63" s="366" t="s">
        <v>324</v>
      </c>
      <c r="C63" s="367"/>
      <c r="D63" s="368">
        <f>D28+D35+D41+D44+D47+D50+D53</f>
        <v>53545000</v>
      </c>
      <c r="E63" s="666">
        <f>E28+E35+E41+E44+E47+E50+E53</f>
        <v>44570000</v>
      </c>
      <c r="F63" s="369">
        <f>F28+F35+F41+F44+F47+F50+F53</f>
        <v>1000000</v>
      </c>
      <c r="G63" s="369">
        <f>G28+G35+G41+G44+G47+G50+G53</f>
        <v>375000</v>
      </c>
      <c r="H63" s="370"/>
    </row>
    <row r="64" spans="1:8" s="335" customFormat="1" x14ac:dyDescent="0.2">
      <c r="A64" s="336"/>
      <c r="B64" s="776" t="s">
        <v>321</v>
      </c>
      <c r="C64" s="775">
        <f>D61-C61</f>
        <v>-6115000</v>
      </c>
      <c r="D64" s="725">
        <f>(D61+C65)-SUM(E61:G61)</f>
        <v>0</v>
      </c>
      <c r="E64" s="725">
        <f>E61-E62-E63</f>
        <v>0</v>
      </c>
      <c r="F64" s="725">
        <f>F61-F62-F63</f>
        <v>0</v>
      </c>
      <c r="G64" s="725">
        <f>G61-G62-G63</f>
        <v>0</v>
      </c>
      <c r="H64" s="336"/>
    </row>
    <row r="65" spans="2:8" x14ac:dyDescent="0.2">
      <c r="B65" s="776" t="s">
        <v>322</v>
      </c>
      <c r="C65" s="775">
        <f>E11</f>
        <v>-7600000</v>
      </c>
      <c r="D65" s="725"/>
    </row>
    <row r="66" spans="2:8" x14ac:dyDescent="0.2">
      <c r="B66" s="776" t="s">
        <v>323</v>
      </c>
      <c r="C66" s="775">
        <f>(E61+F61+G61)-C61</f>
        <v>-13715000</v>
      </c>
      <c r="E66" s="830">
        <f>E61+F61</f>
        <v>53570000</v>
      </c>
      <c r="F66" s="831"/>
      <c r="H66" s="335"/>
    </row>
    <row r="67" spans="2:8" x14ac:dyDescent="0.2">
      <c r="C67" s="336"/>
      <c r="E67" s="832">
        <f>E61+F61+G61</f>
        <v>54880000</v>
      </c>
      <c r="F67" s="833"/>
      <c r="G67" s="834"/>
      <c r="H67" s="335"/>
    </row>
    <row r="68" spans="2:8" x14ac:dyDescent="0.2">
      <c r="H68" s="335"/>
    </row>
    <row r="69" spans="2:8" x14ac:dyDescent="0.2">
      <c r="H69" s="335"/>
    </row>
  </sheetData>
  <mergeCells count="14">
    <mergeCell ref="E66:F66"/>
    <mergeCell ref="E67:G67"/>
    <mergeCell ref="A3:A4"/>
    <mergeCell ref="H3:H4"/>
    <mergeCell ref="A5:A28"/>
    <mergeCell ref="A36:A38"/>
    <mergeCell ref="A39:A41"/>
    <mergeCell ref="A32:A35"/>
    <mergeCell ref="A29:A31"/>
    <mergeCell ref="A42:A44"/>
    <mergeCell ref="A48:A50"/>
    <mergeCell ref="A51:A53"/>
    <mergeCell ref="A54:A56"/>
    <mergeCell ref="A57:A60"/>
  </mergeCells>
  <pageMargins left="0.43307086614173229" right="0.27559055118110237" top="0.39370078740157483" bottom="0.39370078740157483" header="0.27559055118110237" footer="0.23622047244094491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45"/>
  <sheetViews>
    <sheetView showGridLines="0" workbookViewId="0">
      <selection activeCell="C39" sqref="C3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4.425781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10" style="106" customWidth="1"/>
    <col min="10" max="10" width="9" style="106" customWidth="1"/>
    <col min="11" max="12" width="8.7109375" style="107" customWidth="1"/>
    <col min="13" max="16" width="10.85546875" style="109" customWidth="1"/>
    <col min="17" max="16384" width="8.85546875" style="106"/>
  </cols>
  <sheetData>
    <row r="1" spans="1:13" x14ac:dyDescent="0.2">
      <c r="F1" s="106"/>
      <c r="M1" s="106"/>
    </row>
    <row r="2" spans="1:13" ht="13.5" thickBot="1" x14ac:dyDescent="0.25">
      <c r="M2" s="108" t="s">
        <v>11</v>
      </c>
    </row>
    <row r="3" spans="1:13" x14ac:dyDescent="0.2">
      <c r="A3" s="110"/>
      <c r="B3" s="111"/>
      <c r="C3" s="112"/>
      <c r="D3" s="112"/>
      <c r="E3" s="113"/>
      <c r="F3" s="113"/>
      <c r="G3" s="113"/>
      <c r="H3" s="113"/>
      <c r="I3" s="371"/>
      <c r="J3" s="113"/>
      <c r="K3" s="113"/>
      <c r="L3" s="113"/>
      <c r="M3" s="372"/>
    </row>
    <row r="4" spans="1:13" x14ac:dyDescent="0.2">
      <c r="A4" s="115"/>
      <c r="B4" s="802" t="s">
        <v>290</v>
      </c>
      <c r="C4" s="803"/>
      <c r="D4" s="116"/>
      <c r="E4" s="117"/>
      <c r="F4" s="117"/>
      <c r="G4" s="117"/>
      <c r="H4" s="117"/>
      <c r="I4" s="373"/>
      <c r="J4" s="117"/>
      <c r="K4" s="117"/>
      <c r="L4" s="117"/>
      <c r="M4" s="374"/>
    </row>
    <row r="5" spans="1:13" x14ac:dyDescent="0.2">
      <c r="A5" s="115"/>
      <c r="B5" s="804"/>
      <c r="C5" s="803"/>
      <c r="D5" s="375" t="s">
        <v>71</v>
      </c>
      <c r="E5" s="120" t="s">
        <v>9</v>
      </c>
      <c r="F5" s="120" t="s">
        <v>1</v>
      </c>
      <c r="G5" s="120" t="s">
        <v>72</v>
      </c>
      <c r="H5" s="120" t="s">
        <v>10</v>
      </c>
      <c r="I5" s="376" t="s">
        <v>73</v>
      </c>
      <c r="J5" s="120" t="s">
        <v>7</v>
      </c>
      <c r="K5" s="120" t="s">
        <v>0</v>
      </c>
      <c r="L5" s="120" t="s">
        <v>2</v>
      </c>
      <c r="M5" s="377" t="s">
        <v>75</v>
      </c>
    </row>
    <row r="6" spans="1:13" ht="15.75" x14ac:dyDescent="0.25">
      <c r="A6" s="123"/>
      <c r="B6" s="124" t="s">
        <v>16</v>
      </c>
      <c r="C6" s="125" t="s">
        <v>77</v>
      </c>
      <c r="D6" s="126">
        <v>71</v>
      </c>
      <c r="E6" s="126">
        <v>79</v>
      </c>
      <c r="F6" s="126">
        <v>81</v>
      </c>
      <c r="G6" s="126">
        <v>82</v>
      </c>
      <c r="H6" s="126">
        <v>83</v>
      </c>
      <c r="I6" s="378">
        <v>84</v>
      </c>
      <c r="J6" s="126">
        <v>85</v>
      </c>
      <c r="K6" s="126">
        <v>87</v>
      </c>
      <c r="L6" s="126">
        <v>92</v>
      </c>
      <c r="M6" s="379" t="s">
        <v>15</v>
      </c>
    </row>
    <row r="7" spans="1:13" x14ac:dyDescent="0.2">
      <c r="A7" s="129"/>
      <c r="B7" s="130"/>
      <c r="C7" s="131"/>
      <c r="D7" s="132"/>
      <c r="E7" s="133"/>
      <c r="F7" s="133"/>
      <c r="G7" s="133"/>
      <c r="H7" s="133"/>
      <c r="I7" s="380"/>
      <c r="J7" s="133"/>
      <c r="K7" s="133"/>
      <c r="L7" s="133"/>
      <c r="M7" s="381"/>
    </row>
    <row r="8" spans="1:13" x14ac:dyDescent="0.2">
      <c r="A8" s="136">
        <v>1</v>
      </c>
      <c r="B8" s="137" t="s">
        <v>23</v>
      </c>
      <c r="C8" s="138"/>
      <c r="D8" s="139">
        <f t="shared" ref="D8:L8" si="0">D9+SUM(D15:D20)</f>
        <v>39351</v>
      </c>
      <c r="E8" s="140">
        <f t="shared" si="0"/>
        <v>54600</v>
      </c>
      <c r="F8" s="140">
        <f t="shared" si="0"/>
        <v>5728</v>
      </c>
      <c r="G8" s="140">
        <f t="shared" si="0"/>
        <v>2200</v>
      </c>
      <c r="H8" s="140">
        <f t="shared" si="0"/>
        <v>50075</v>
      </c>
      <c r="I8" s="140">
        <f t="shared" si="0"/>
        <v>51500</v>
      </c>
      <c r="J8" s="140">
        <f t="shared" si="0"/>
        <v>2826</v>
      </c>
      <c r="K8" s="140">
        <f t="shared" si="0"/>
        <v>2500</v>
      </c>
      <c r="L8" s="140">
        <f t="shared" si="0"/>
        <v>1900</v>
      </c>
      <c r="M8" s="382">
        <f t="shared" ref="M8:M20" si="1">SUM(D8:L8)</f>
        <v>210680</v>
      </c>
    </row>
    <row r="9" spans="1:13" x14ac:dyDescent="0.2">
      <c r="A9" s="143">
        <v>2</v>
      </c>
      <c r="B9" s="144" t="s">
        <v>24</v>
      </c>
      <c r="C9" s="145"/>
      <c r="D9" s="146">
        <f t="shared" ref="D9:L9" si="2">SUM(D10:D14)</f>
        <v>0</v>
      </c>
      <c r="E9" s="147">
        <f t="shared" si="2"/>
        <v>53500</v>
      </c>
      <c r="F9" s="147">
        <f t="shared" si="2"/>
        <v>0</v>
      </c>
      <c r="G9" s="147">
        <f t="shared" si="2"/>
        <v>0</v>
      </c>
      <c r="H9" s="147">
        <f t="shared" si="2"/>
        <v>10075</v>
      </c>
      <c r="I9" s="147">
        <f t="shared" si="2"/>
        <v>35500</v>
      </c>
      <c r="J9" s="147">
        <f t="shared" si="2"/>
        <v>833</v>
      </c>
      <c r="K9" s="147">
        <f t="shared" si="2"/>
        <v>0</v>
      </c>
      <c r="L9" s="147">
        <f t="shared" si="2"/>
        <v>0</v>
      </c>
      <c r="M9" s="383">
        <f t="shared" si="1"/>
        <v>99908</v>
      </c>
    </row>
    <row r="10" spans="1:13" x14ac:dyDescent="0.2">
      <c r="A10" s="150">
        <v>3</v>
      </c>
      <c r="B10" s="151"/>
      <c r="C10" s="152" t="s">
        <v>25</v>
      </c>
      <c r="D10" s="153">
        <f>LF!D10</f>
        <v>0</v>
      </c>
      <c r="E10" s="154">
        <f>FF!D10</f>
        <v>0</v>
      </c>
      <c r="F10" s="154">
        <f>PrF!D10</f>
        <v>0</v>
      </c>
      <c r="G10" s="154">
        <f>FSS!D10</f>
        <v>0</v>
      </c>
      <c r="H10" s="154">
        <f>PřF!D10</f>
        <v>0</v>
      </c>
      <c r="I10" s="154">
        <f>FI!D10</f>
        <v>0</v>
      </c>
      <c r="J10" s="154">
        <f>PdF!D10</f>
        <v>0</v>
      </c>
      <c r="K10" s="154">
        <f>FSpS!D10</f>
        <v>0</v>
      </c>
      <c r="L10" s="154">
        <f>ESF!D10</f>
        <v>0</v>
      </c>
      <c r="M10" s="384">
        <f t="shared" si="1"/>
        <v>0</v>
      </c>
    </row>
    <row r="11" spans="1:13" x14ac:dyDescent="0.2">
      <c r="A11" s="150">
        <v>4</v>
      </c>
      <c r="B11" s="151"/>
      <c r="C11" s="152" t="s">
        <v>26</v>
      </c>
      <c r="D11" s="153">
        <f>LF!D11</f>
        <v>0</v>
      </c>
      <c r="E11" s="154">
        <f>FF!D11</f>
        <v>3500</v>
      </c>
      <c r="F11" s="154">
        <f>PrF!D11</f>
        <v>0</v>
      </c>
      <c r="G11" s="154">
        <f>FSS!D11</f>
        <v>0</v>
      </c>
      <c r="H11" s="154">
        <f>PřF!D11</f>
        <v>75</v>
      </c>
      <c r="I11" s="154">
        <f>FI!D11</f>
        <v>10500</v>
      </c>
      <c r="J11" s="154">
        <f>PdF!D11</f>
        <v>833</v>
      </c>
      <c r="K11" s="154">
        <f>FSpS!D11</f>
        <v>0</v>
      </c>
      <c r="L11" s="154">
        <f>ESF!D11</f>
        <v>0</v>
      </c>
      <c r="M11" s="384">
        <f t="shared" si="1"/>
        <v>14908</v>
      </c>
    </row>
    <row r="12" spans="1:13" x14ac:dyDescent="0.2">
      <c r="A12" s="150">
        <v>5</v>
      </c>
      <c r="B12" s="151"/>
      <c r="C12" s="152" t="s">
        <v>27</v>
      </c>
      <c r="D12" s="153">
        <f>LF!D12</f>
        <v>0</v>
      </c>
      <c r="E12" s="154">
        <f>FF!D12</f>
        <v>0</v>
      </c>
      <c r="F12" s="154">
        <f>PrF!D12</f>
        <v>0</v>
      </c>
      <c r="G12" s="154">
        <f>FSS!D12</f>
        <v>0</v>
      </c>
      <c r="H12" s="154">
        <f>PřF!D12</f>
        <v>10000</v>
      </c>
      <c r="I12" s="154">
        <f>FI!D12</f>
        <v>0</v>
      </c>
      <c r="J12" s="154">
        <f>PdF!D12</f>
        <v>0</v>
      </c>
      <c r="K12" s="154">
        <f>FSpS!D12</f>
        <v>0</v>
      </c>
      <c r="L12" s="154">
        <f>ESF!D12</f>
        <v>0</v>
      </c>
      <c r="M12" s="384">
        <f t="shared" si="1"/>
        <v>10000</v>
      </c>
    </row>
    <row r="13" spans="1:13" x14ac:dyDescent="0.2">
      <c r="A13" s="150">
        <v>6</v>
      </c>
      <c r="B13" s="151"/>
      <c r="C13" s="152" t="s">
        <v>28</v>
      </c>
      <c r="D13" s="153">
        <f>LF!D13</f>
        <v>0</v>
      </c>
      <c r="E13" s="154">
        <f>FF!D13</f>
        <v>50000</v>
      </c>
      <c r="F13" s="154">
        <f>PrF!D13</f>
        <v>0</v>
      </c>
      <c r="G13" s="154">
        <f>FSS!D13</f>
        <v>0</v>
      </c>
      <c r="H13" s="154">
        <f>PřF!D13</f>
        <v>0</v>
      </c>
      <c r="I13" s="154">
        <f>FI!D13</f>
        <v>25000</v>
      </c>
      <c r="J13" s="154">
        <f>PdF!D13</f>
        <v>0</v>
      </c>
      <c r="K13" s="154">
        <f>FSpS!D13</f>
        <v>0</v>
      </c>
      <c r="L13" s="154">
        <f>ESF!D13</f>
        <v>0</v>
      </c>
      <c r="M13" s="384">
        <f t="shared" si="1"/>
        <v>75000</v>
      </c>
    </row>
    <row r="14" spans="1:13" x14ac:dyDescent="0.2">
      <c r="A14" s="157">
        <v>7</v>
      </c>
      <c r="B14" s="158"/>
      <c r="C14" s="159" t="s">
        <v>29</v>
      </c>
      <c r="D14" s="385">
        <f>LF!D14</f>
        <v>0</v>
      </c>
      <c r="E14" s="386">
        <f>FF!D14</f>
        <v>0</v>
      </c>
      <c r="F14" s="386">
        <f>PrF!D14</f>
        <v>0</v>
      </c>
      <c r="G14" s="386">
        <f>FSS!D14</f>
        <v>0</v>
      </c>
      <c r="H14" s="386">
        <f>PřF!D14</f>
        <v>0</v>
      </c>
      <c r="I14" s="386">
        <f>FI!D14</f>
        <v>0</v>
      </c>
      <c r="J14" s="386">
        <f>PdF!D14</f>
        <v>0</v>
      </c>
      <c r="K14" s="386">
        <f>FSpS!D14</f>
        <v>0</v>
      </c>
      <c r="L14" s="386">
        <f>ESF!D14</f>
        <v>0</v>
      </c>
      <c r="M14" s="387">
        <f t="shared" si="1"/>
        <v>0</v>
      </c>
    </row>
    <row r="15" spans="1:13" x14ac:dyDescent="0.2">
      <c r="A15" s="164">
        <v>8</v>
      </c>
      <c r="B15" s="165" t="s">
        <v>30</v>
      </c>
      <c r="C15" s="166"/>
      <c r="D15" s="167">
        <f>LF!D15</f>
        <v>0</v>
      </c>
      <c r="E15" s="168">
        <f>FF!D15</f>
        <v>0</v>
      </c>
      <c r="F15" s="168">
        <f>PrF!D15</f>
        <v>0</v>
      </c>
      <c r="G15" s="168">
        <f>FSS!D15</f>
        <v>0</v>
      </c>
      <c r="H15" s="168">
        <f>PřF!D15</f>
        <v>30000</v>
      </c>
      <c r="I15" s="168">
        <f>FI!D15</f>
        <v>6000</v>
      </c>
      <c r="J15" s="168">
        <f>PdF!D15</f>
        <v>0</v>
      </c>
      <c r="K15" s="168">
        <f>FSpS!D15</f>
        <v>0</v>
      </c>
      <c r="L15" s="168">
        <f>ESF!D15</f>
        <v>0</v>
      </c>
      <c r="M15" s="388">
        <f t="shared" si="1"/>
        <v>36000</v>
      </c>
    </row>
    <row r="16" spans="1:13" x14ac:dyDescent="0.2">
      <c r="A16" s="164">
        <v>9</v>
      </c>
      <c r="B16" s="165" t="s">
        <v>31</v>
      </c>
      <c r="C16" s="166"/>
      <c r="D16" s="167">
        <f>LF!D16</f>
        <v>0</v>
      </c>
      <c r="E16" s="168">
        <f>FF!D16</f>
        <v>0</v>
      </c>
      <c r="F16" s="168">
        <f>PrF!D16</f>
        <v>0</v>
      </c>
      <c r="G16" s="168">
        <f>FSS!D16</f>
        <v>0</v>
      </c>
      <c r="H16" s="168">
        <f>PřF!D16</f>
        <v>0</v>
      </c>
      <c r="I16" s="168">
        <f>FI!D16</f>
        <v>0</v>
      </c>
      <c r="J16" s="168">
        <f>PdF!D16</f>
        <v>0</v>
      </c>
      <c r="K16" s="168">
        <f>FSpS!D16</f>
        <v>0</v>
      </c>
      <c r="L16" s="168">
        <f>ESF!D16</f>
        <v>0</v>
      </c>
      <c r="M16" s="389">
        <f t="shared" si="1"/>
        <v>0</v>
      </c>
    </row>
    <row r="17" spans="1:13" x14ac:dyDescent="0.2">
      <c r="A17" s="164">
        <v>10</v>
      </c>
      <c r="B17" s="165" t="s">
        <v>32</v>
      </c>
      <c r="C17" s="166"/>
      <c r="D17" s="167">
        <f>LF!D17</f>
        <v>0</v>
      </c>
      <c r="E17" s="168">
        <f>FF!D17</f>
        <v>0</v>
      </c>
      <c r="F17" s="168">
        <f>PrF!D17</f>
        <v>0</v>
      </c>
      <c r="G17" s="168">
        <f>FSS!D17</f>
        <v>0</v>
      </c>
      <c r="H17" s="168">
        <f>PřF!D17</f>
        <v>0</v>
      </c>
      <c r="I17" s="168">
        <f>FI!D17</f>
        <v>0</v>
      </c>
      <c r="J17" s="168">
        <f>PdF!D17</f>
        <v>0</v>
      </c>
      <c r="K17" s="168">
        <f>FSpS!D17</f>
        <v>0</v>
      </c>
      <c r="L17" s="168">
        <f>ESF!D17</f>
        <v>0</v>
      </c>
      <c r="M17" s="389">
        <f t="shared" si="1"/>
        <v>0</v>
      </c>
    </row>
    <row r="18" spans="1:13" x14ac:dyDescent="0.2">
      <c r="A18" s="164">
        <v>11</v>
      </c>
      <c r="B18" s="165" t="s">
        <v>33</v>
      </c>
      <c r="C18" s="166"/>
      <c r="D18" s="167">
        <f>LF!D18</f>
        <v>39351</v>
      </c>
      <c r="E18" s="168">
        <f>FF!D18</f>
        <v>1100</v>
      </c>
      <c r="F18" s="168">
        <f>PrF!D18</f>
        <v>5728</v>
      </c>
      <c r="G18" s="168">
        <f>FSS!D18</f>
        <v>2200</v>
      </c>
      <c r="H18" s="168">
        <f>PřF!D18</f>
        <v>10000</v>
      </c>
      <c r="I18" s="168">
        <f>FI!D18</f>
        <v>10000</v>
      </c>
      <c r="J18" s="168">
        <f>PdF!D18</f>
        <v>1993</v>
      </c>
      <c r="K18" s="168">
        <f>FSpS!D18</f>
        <v>2500</v>
      </c>
      <c r="L18" s="168">
        <f>ESF!D18</f>
        <v>1900</v>
      </c>
      <c r="M18" s="389">
        <f t="shared" si="1"/>
        <v>74772</v>
      </c>
    </row>
    <row r="19" spans="1:13" x14ac:dyDescent="0.2">
      <c r="A19" s="164">
        <v>12</v>
      </c>
      <c r="B19" s="165" t="s">
        <v>34</v>
      </c>
      <c r="C19" s="166"/>
      <c r="D19" s="167">
        <f>LF!D19</f>
        <v>0</v>
      </c>
      <c r="E19" s="168">
        <f>FF!D19</f>
        <v>0</v>
      </c>
      <c r="F19" s="168">
        <f>PrF!D19</f>
        <v>0</v>
      </c>
      <c r="G19" s="168">
        <f>FSS!D19</f>
        <v>0</v>
      </c>
      <c r="H19" s="168">
        <f>PřF!D19</f>
        <v>0</v>
      </c>
      <c r="I19" s="168">
        <f>FI!D19</f>
        <v>0</v>
      </c>
      <c r="J19" s="168">
        <f>PdF!D19</f>
        <v>0</v>
      </c>
      <c r="K19" s="168">
        <f>FSpS!D19</f>
        <v>0</v>
      </c>
      <c r="L19" s="168">
        <f>ESF!D19</f>
        <v>0</v>
      </c>
      <c r="M19" s="389">
        <f t="shared" si="1"/>
        <v>0</v>
      </c>
    </row>
    <row r="20" spans="1:13" ht="13.5" thickBot="1" x14ac:dyDescent="0.25">
      <c r="A20" s="390">
        <v>13</v>
      </c>
      <c r="B20" s="391" t="s">
        <v>35</v>
      </c>
      <c r="C20" s="392"/>
      <c r="D20" s="393">
        <f>LF!D20</f>
        <v>0</v>
      </c>
      <c r="E20" s="394">
        <f>FF!D20</f>
        <v>0</v>
      </c>
      <c r="F20" s="394">
        <f>PrF!D20</f>
        <v>0</v>
      </c>
      <c r="G20" s="394">
        <f>FSS!D20</f>
        <v>0</v>
      </c>
      <c r="H20" s="394">
        <f>PřF!D20</f>
        <v>0</v>
      </c>
      <c r="I20" s="394">
        <f>FI!D20</f>
        <v>0</v>
      </c>
      <c r="J20" s="394">
        <f>PdF!D20</f>
        <v>0</v>
      </c>
      <c r="K20" s="394">
        <f>FSpS!D20</f>
        <v>0</v>
      </c>
      <c r="L20" s="394">
        <f>ESF!D20</f>
        <v>0</v>
      </c>
      <c r="M20" s="395">
        <f t="shared" si="1"/>
        <v>0</v>
      </c>
    </row>
    <row r="23" spans="1:13" ht="13.5" thickBot="1" x14ac:dyDescent="0.25">
      <c r="H23" s="108"/>
      <c r="I23" s="107"/>
      <c r="J23" s="107"/>
      <c r="L23" s="108" t="s">
        <v>11</v>
      </c>
    </row>
    <row r="24" spans="1:13" s="183" customFormat="1" ht="15" customHeight="1" x14ac:dyDescent="0.25">
      <c r="A24" s="110"/>
      <c r="B24" s="181"/>
      <c r="C24" s="182"/>
      <c r="D24" s="805" t="s">
        <v>12</v>
      </c>
      <c r="E24" s="806"/>
      <c r="F24" s="806"/>
      <c r="G24" s="806"/>
      <c r="H24" s="806"/>
      <c r="I24" s="806"/>
      <c r="J24" s="806"/>
      <c r="K24" s="806"/>
      <c r="L24" s="807"/>
    </row>
    <row r="25" spans="1:13" s="183" customFormat="1" x14ac:dyDescent="0.2">
      <c r="A25" s="115"/>
      <c r="B25" s="808" t="s">
        <v>290</v>
      </c>
      <c r="C25" s="809"/>
      <c r="D25" s="184"/>
      <c r="E25" s="811" t="s">
        <v>39</v>
      </c>
      <c r="F25" s="812"/>
      <c r="G25" s="812"/>
      <c r="H25" s="813"/>
      <c r="I25" s="814" t="s">
        <v>38</v>
      </c>
      <c r="J25" s="815"/>
      <c r="K25" s="815"/>
      <c r="L25" s="816"/>
    </row>
    <row r="26" spans="1:13" s="183" customFormat="1" x14ac:dyDescent="0.2">
      <c r="A26" s="115"/>
      <c r="B26" s="810"/>
      <c r="C26" s="809"/>
      <c r="D26" s="184" t="s">
        <v>13</v>
      </c>
      <c r="E26" s="396"/>
      <c r="F26" s="397" t="s">
        <v>14</v>
      </c>
      <c r="G26" s="398"/>
      <c r="H26" s="399" t="s">
        <v>15</v>
      </c>
      <c r="I26" s="396"/>
      <c r="J26" s="397" t="s">
        <v>14</v>
      </c>
      <c r="K26" s="398"/>
      <c r="L26" s="400" t="s">
        <v>15</v>
      </c>
    </row>
    <row r="27" spans="1:13" s="187" customFormat="1" ht="15.75" x14ac:dyDescent="0.25">
      <c r="A27" s="123"/>
      <c r="B27" s="185" t="s">
        <v>16</v>
      </c>
      <c r="C27" s="125" t="s">
        <v>82</v>
      </c>
      <c r="D27" s="186" t="s">
        <v>17</v>
      </c>
      <c r="E27" s="401" t="s">
        <v>18</v>
      </c>
      <c r="F27" s="402" t="s">
        <v>19</v>
      </c>
      <c r="G27" s="403" t="s">
        <v>20</v>
      </c>
      <c r="H27" s="404" t="s">
        <v>21</v>
      </c>
      <c r="I27" s="401" t="s">
        <v>18</v>
      </c>
      <c r="J27" s="402" t="s">
        <v>19</v>
      </c>
      <c r="K27" s="403" t="s">
        <v>20</v>
      </c>
      <c r="L27" s="405" t="s">
        <v>22</v>
      </c>
    </row>
    <row r="28" spans="1:13" s="194" customFormat="1" ht="12" x14ac:dyDescent="0.2">
      <c r="A28" s="188"/>
      <c r="B28" s="189"/>
      <c r="C28" s="189"/>
      <c r="D28" s="190">
        <v>1</v>
      </c>
      <c r="E28" s="189">
        <v>2</v>
      </c>
      <c r="F28" s="191">
        <v>3</v>
      </c>
      <c r="G28" s="131">
        <v>4</v>
      </c>
      <c r="H28" s="406">
        <v>5</v>
      </c>
      <c r="I28" s="189">
        <v>6</v>
      </c>
      <c r="J28" s="191">
        <v>7</v>
      </c>
      <c r="K28" s="131">
        <v>8</v>
      </c>
      <c r="L28" s="193">
        <v>9</v>
      </c>
    </row>
    <row r="29" spans="1:13" s="204" customFormat="1" ht="15" customHeight="1" x14ac:dyDescent="0.2">
      <c r="A29" s="195">
        <v>1</v>
      </c>
      <c r="B29" s="196" t="s">
        <v>23</v>
      </c>
      <c r="C29" s="196"/>
      <c r="D29" s="197">
        <f t="shared" ref="D29:L29" si="3">SUM(D36:D41)+D30</f>
        <v>210680</v>
      </c>
      <c r="E29" s="198">
        <f t="shared" si="3"/>
        <v>52138</v>
      </c>
      <c r="F29" s="199">
        <f t="shared" si="3"/>
        <v>107042</v>
      </c>
      <c r="G29" s="202">
        <f t="shared" si="3"/>
        <v>51500</v>
      </c>
      <c r="H29" s="407">
        <f t="shared" si="3"/>
        <v>210680</v>
      </c>
      <c r="I29" s="198">
        <f t="shared" si="3"/>
        <v>0</v>
      </c>
      <c r="J29" s="199">
        <f t="shared" si="3"/>
        <v>0</v>
      </c>
      <c r="K29" s="202">
        <f t="shared" si="3"/>
        <v>0</v>
      </c>
      <c r="L29" s="203">
        <f t="shared" si="3"/>
        <v>0</v>
      </c>
    </row>
    <row r="30" spans="1:13" s="204" customFormat="1" ht="15" customHeight="1" x14ac:dyDescent="0.2">
      <c r="A30" s="205">
        <v>2</v>
      </c>
      <c r="B30" s="144" t="s">
        <v>24</v>
      </c>
      <c r="C30" s="207"/>
      <c r="D30" s="408">
        <f t="shared" ref="D30:D41" si="4">H30+L30</f>
        <v>99908</v>
      </c>
      <c r="E30" s="147">
        <f>SUM(E31:E35)</f>
        <v>7333</v>
      </c>
      <c r="F30" s="147">
        <f>SUM(F31:F35)</f>
        <v>43075</v>
      </c>
      <c r="G30" s="147">
        <f>SUM(G31:G35)</f>
        <v>49500</v>
      </c>
      <c r="H30" s="147">
        <f>SUM(E30:G30)</f>
        <v>99908</v>
      </c>
      <c r="I30" s="147">
        <f>SUM(I31:I35)</f>
        <v>0</v>
      </c>
      <c r="J30" s="147">
        <f>SUM(J31:J35)</f>
        <v>0</v>
      </c>
      <c r="K30" s="147">
        <f>SUM(K31:K35)</f>
        <v>0</v>
      </c>
      <c r="L30" s="409">
        <f>SUM(I30:K30)</f>
        <v>0</v>
      </c>
    </row>
    <row r="31" spans="1:13" s="225" customFormat="1" ht="15" customHeight="1" x14ac:dyDescent="0.2">
      <c r="A31" s="215">
        <v>3</v>
      </c>
      <c r="B31" s="151"/>
      <c r="C31" s="217" t="s">
        <v>25</v>
      </c>
      <c r="D31" s="410">
        <f t="shared" si="4"/>
        <v>0</v>
      </c>
      <c r="E31" s="154">
        <f>LF!E10+FF!E10+PrF!E10+FSS!E10+PřF!E10+PdF!E10+FSpS!E10+ESF!E10+FI!E10</f>
        <v>0</v>
      </c>
      <c r="F31" s="154">
        <f>LF!F10+FF!F10+PrF!F10+FSS!F10+PřF!F10+PdF!F10+FSpS!F10+ESF!F10+FI!F10</f>
        <v>0</v>
      </c>
      <c r="G31" s="154">
        <f>LF!G10+FF!G10+PrF!G10+FSS!G10+PřF!G10+PdF!G10+FSpS!G10+ESF!G10+FI!G10</f>
        <v>0</v>
      </c>
      <c r="H31" s="411">
        <f>LF!H10+FF!H10+PrF!H10+FSS!H10+PřF!H10+PdF!H10+FSpS!H10+ESF!H10+FI!H10</f>
        <v>0</v>
      </c>
      <c r="I31" s="154">
        <f>LF!I10+FF!I10+PrF!I10+FSS!I10+PřF!I10+PdF!I10+FSpS!I10+ESF!I10+FI!I10</f>
        <v>0</v>
      </c>
      <c r="J31" s="154">
        <f>LF!J10+FF!J10+PrF!J10+FSS!J10+PřF!J10+PdF!J10+FSpS!J10+ESF!J10+FI!J10</f>
        <v>0</v>
      </c>
      <c r="K31" s="154">
        <f>LF!K10+FF!K10+PrF!K10+FSS!K10+PřF!K10+PdF!K10+FSpS!K10+ESF!K10+FI!K10</f>
        <v>0</v>
      </c>
      <c r="L31" s="412">
        <f>LF!L10+FF!L10+PrF!L10+FSS!L10+PřF!L10+PdF!L10+FSpS!L10+ESF!L10+FI!L10</f>
        <v>0</v>
      </c>
    </row>
    <row r="32" spans="1:13" s="225" customFormat="1" ht="15" customHeight="1" x14ac:dyDescent="0.2">
      <c r="A32" s="215">
        <v>4</v>
      </c>
      <c r="B32" s="151"/>
      <c r="C32" s="217" t="s">
        <v>26</v>
      </c>
      <c r="D32" s="410">
        <f t="shared" si="4"/>
        <v>14908</v>
      </c>
      <c r="E32" s="154">
        <f>LF!E11+FF!E11+PrF!E11+FSS!E11+PřF!E11+PdF!E11+FSpS!E11+ESF!E11+FI!E11</f>
        <v>3333</v>
      </c>
      <c r="F32" s="154">
        <f>LF!F11+FF!F11+PrF!F11+FSS!F11+PřF!F11+PdF!F11+FSpS!F11+ESF!F11+FI!F11</f>
        <v>8075</v>
      </c>
      <c r="G32" s="154">
        <f>LF!G11+FF!G11+PrF!G11+FSS!G11+PřF!G11+PdF!G11+FSpS!G11+ESF!G11+FI!G11</f>
        <v>3500</v>
      </c>
      <c r="H32" s="411">
        <f>LF!H11+FF!H11+PrF!H11+FSS!H11+PřF!H11+PdF!H11+FSpS!H11+ESF!H11+FI!H11</f>
        <v>14908</v>
      </c>
      <c r="I32" s="154">
        <f>LF!I11+FF!I11+PrF!I11+FSS!I11+PřF!I11+PdF!I11+FSpS!I11+ESF!I11+FI!I11</f>
        <v>0</v>
      </c>
      <c r="J32" s="154">
        <f>LF!J11+FF!J11+PrF!J11+FSS!J11+PřF!J11+PdF!J11+FSpS!J11+ESF!J11+FI!J11</f>
        <v>0</v>
      </c>
      <c r="K32" s="154">
        <f>LF!K11+FF!K11+PrF!K11+FSS!K11+PřF!K11+PdF!K11+FSpS!K11+ESF!K11+FI!K11</f>
        <v>0</v>
      </c>
      <c r="L32" s="412">
        <f>LF!L11+FF!L11+PrF!L11+FSS!L11+PřF!L11+PdF!L11+FSpS!L11+ESF!L11+FI!L11</f>
        <v>0</v>
      </c>
    </row>
    <row r="33" spans="1:12" s="225" customFormat="1" ht="15" customHeight="1" x14ac:dyDescent="0.2">
      <c r="A33" s="215">
        <v>5</v>
      </c>
      <c r="B33" s="151"/>
      <c r="C33" s="217" t="s">
        <v>27</v>
      </c>
      <c r="D33" s="410">
        <f t="shared" si="4"/>
        <v>10000</v>
      </c>
      <c r="E33" s="154">
        <f>LF!E12+FF!E12+PrF!E12+FSS!E12+PřF!E12+PdF!E12+FSpS!E12+ESF!E12+FI!E12</f>
        <v>0</v>
      </c>
      <c r="F33" s="154">
        <f>LF!F12+FF!F12+PrF!F12+FSS!F12+PřF!F12+PdF!F12+FSpS!F12+ESF!F12+FI!F12</f>
        <v>10000</v>
      </c>
      <c r="G33" s="154">
        <f>LF!G12+FF!G12+PrF!G12+FSS!G12+PřF!G12+PdF!G12+FSpS!G12+ESF!G12+FI!G12</f>
        <v>0</v>
      </c>
      <c r="H33" s="411">
        <f>LF!H12+FF!H12+PrF!H12+FSS!H12+PřF!H12+PdF!H12+FSpS!H12+ESF!H12+FI!H12</f>
        <v>10000</v>
      </c>
      <c r="I33" s="154">
        <f>LF!I12+FF!I12+PrF!I12+FSS!I12+PřF!I12+PdF!I12+FSpS!I12+ESF!I12+FI!I12</f>
        <v>0</v>
      </c>
      <c r="J33" s="154">
        <f>LF!J12+FF!J12+PrF!J12+FSS!J12+PřF!J12+PdF!J12+FSpS!J12+ESF!J12+FI!J12</f>
        <v>0</v>
      </c>
      <c r="K33" s="154">
        <f>LF!K12+FF!K12+PrF!K12+FSS!K12+PřF!K12+PdF!K12+FSpS!K12+ESF!K12+FI!K12</f>
        <v>0</v>
      </c>
      <c r="L33" s="412">
        <f>LF!L12+FF!L12+PrF!L12+FSS!L12+PřF!L12+PdF!L12+FSpS!L12+ESF!L12+FI!L12</f>
        <v>0</v>
      </c>
    </row>
    <row r="34" spans="1:12" s="225" customFormat="1" ht="15" customHeight="1" x14ac:dyDescent="0.2">
      <c r="A34" s="215">
        <v>6</v>
      </c>
      <c r="B34" s="151"/>
      <c r="C34" s="217" t="s">
        <v>28</v>
      </c>
      <c r="D34" s="410">
        <f t="shared" si="4"/>
        <v>75000</v>
      </c>
      <c r="E34" s="154">
        <f>LF!E13+FF!E13+PrF!E13+FSS!E13+PřF!E13+PdF!E13+FSpS!E13+ESF!E13+FI!E13</f>
        <v>4000</v>
      </c>
      <c r="F34" s="154">
        <f>LF!F13+FF!F13+PrF!F13+FSS!F13+PřF!F13+PdF!F13+FSpS!F13+ESF!F13+FI!F13</f>
        <v>25000</v>
      </c>
      <c r="G34" s="154">
        <f>LF!G13+FF!G13+PrF!G13+FSS!G13+PřF!G13+PdF!G13+FSpS!G13+ESF!G13+FI!G13</f>
        <v>46000</v>
      </c>
      <c r="H34" s="411">
        <f>LF!H13+FF!H13+PrF!H13+FSS!H13+PřF!H13+PdF!H13+FSpS!H13+ESF!H13+FI!H13</f>
        <v>75000</v>
      </c>
      <c r="I34" s="154">
        <f>LF!I13+FF!I13+PrF!I13+FSS!I13+PřF!I13+PdF!I13+FSpS!I13+ESF!I13+FI!I13</f>
        <v>0</v>
      </c>
      <c r="J34" s="154">
        <f>LF!J13+FF!J13+PrF!J13+FSS!J13+PřF!J13+PdF!J13+FSpS!J13+ESF!J13+FI!J13</f>
        <v>0</v>
      </c>
      <c r="K34" s="154">
        <f>LF!K13+FF!K13+PrF!K13+FSS!K13+PřF!K13+PdF!K13+FSpS!K13+ESF!K13+FI!K13</f>
        <v>0</v>
      </c>
      <c r="L34" s="412">
        <f>LF!L13+FF!L13+PrF!L13+FSS!L13+PřF!L13+PdF!L13+FSpS!L13+ESF!L13+FI!L13</f>
        <v>0</v>
      </c>
    </row>
    <row r="35" spans="1:12" s="225" customFormat="1" ht="15" customHeight="1" x14ac:dyDescent="0.2">
      <c r="A35" s="231">
        <v>7</v>
      </c>
      <c r="B35" s="158"/>
      <c r="C35" s="233" t="s">
        <v>29</v>
      </c>
      <c r="D35" s="413">
        <f t="shared" si="4"/>
        <v>0</v>
      </c>
      <c r="E35" s="386">
        <f>LF!E14+FF!E14+PrF!E14+FSS!E14+PřF!E14+PdF!E14+FSpS!E14+ESF!E14+FI!E14</f>
        <v>0</v>
      </c>
      <c r="F35" s="386">
        <f>LF!F14+FF!F14+PrF!F14+FSS!F14+PřF!F14+PdF!F14+FSpS!F14+ESF!F14+FI!F14</f>
        <v>0</v>
      </c>
      <c r="G35" s="386">
        <f>LF!G14+FF!G14+PrF!G14+FSS!G14+PřF!G14+PdF!G14+FSpS!G14+ESF!G14+FI!G14</f>
        <v>0</v>
      </c>
      <c r="H35" s="414">
        <f>LF!H14+FF!H14+PrF!H14+FSS!H14+PřF!H14+PdF!H14+FSpS!H14+ESF!H14+FI!H14</f>
        <v>0</v>
      </c>
      <c r="I35" s="386">
        <f>LF!I14+FF!I14+PrF!I14+FSS!I14+PřF!I14+PdF!I14+FSpS!I14+ESF!I14+FI!I14</f>
        <v>0</v>
      </c>
      <c r="J35" s="386">
        <f>LF!J14+FF!J14+PrF!J14+FSS!J14+PřF!J14+PdF!J14+FSpS!J14+ESF!J14+FI!J14</f>
        <v>0</v>
      </c>
      <c r="K35" s="386">
        <f>LF!K14+FF!K14+PrF!K14+FSS!K14+PřF!K14+PdF!K14+FSpS!K14+ESF!K14+FI!K14</f>
        <v>0</v>
      </c>
      <c r="L35" s="415">
        <f>LF!L14+FF!L14+PrF!L14+FSS!L14+PřF!L14+PdF!L14+FSpS!L14+ESF!L14+FI!L14</f>
        <v>0</v>
      </c>
    </row>
    <row r="36" spans="1:12" s="204" customFormat="1" ht="15" customHeight="1" x14ac:dyDescent="0.2">
      <c r="A36" s="242">
        <v>8</v>
      </c>
      <c r="B36" s="165" t="s">
        <v>30</v>
      </c>
      <c r="C36" s="243"/>
      <c r="D36" s="416">
        <f t="shared" si="4"/>
        <v>36000</v>
      </c>
      <c r="E36" s="168">
        <f>LF!E15+FF!E15+PrF!E15+FSS!E15+PřF!E15+PdF!E15+FSpS!E15+ESF!E15+FI!E15</f>
        <v>11500</v>
      </c>
      <c r="F36" s="168">
        <f>LF!F15+FF!F15+PrF!F15+FSS!F15+PřF!F15+PdF!F15+FSpS!F15+ESF!F15+FI!F15</f>
        <v>22500</v>
      </c>
      <c r="G36" s="168">
        <f>LF!G15+FF!G15+PrF!G15+FSS!G15+PřF!G15+PdF!G15+FSpS!G15+ESF!G15+FI!G15</f>
        <v>2000</v>
      </c>
      <c r="H36" s="417">
        <f>LF!H15+FF!H15+PrF!H15+FSS!H15+PřF!H15+PdF!H15+FSpS!H15+ESF!H15+FI!H15</f>
        <v>36000</v>
      </c>
      <c r="I36" s="168">
        <f>LF!I15+FF!I15+PrF!I15+FSS!I15+PřF!I15+PdF!I15+FSpS!I15+ESF!I15+FI!I15</f>
        <v>0</v>
      </c>
      <c r="J36" s="168">
        <f>LF!J15+FF!J15+PrF!J15+FSS!J15+PřF!J15+PdF!J15+FSpS!J15+ESF!J15+FI!J15</f>
        <v>0</v>
      </c>
      <c r="K36" s="168">
        <f>LF!K15+FF!K15+PrF!K15+FSS!K15+PřF!K15+PdF!K15+FSpS!K15+ESF!K15+FI!K15</f>
        <v>0</v>
      </c>
      <c r="L36" s="418">
        <f>LF!L15+FF!L15+PrF!L15+FSS!L15+PřF!L15+PdF!L15+FSpS!L15+ESF!L15+FI!L15</f>
        <v>0</v>
      </c>
    </row>
    <row r="37" spans="1:12" s="204" customFormat="1" ht="15" customHeight="1" x14ac:dyDescent="0.2">
      <c r="A37" s="242">
        <v>9</v>
      </c>
      <c r="B37" s="165" t="s">
        <v>31</v>
      </c>
      <c r="C37" s="243"/>
      <c r="D37" s="416">
        <f t="shared" si="4"/>
        <v>0</v>
      </c>
      <c r="E37" s="168">
        <f>LF!E16+FF!E16+PrF!E16+FSS!E16+PřF!E16+PdF!E16+FSpS!E16+ESF!E16+FI!E16</f>
        <v>0</v>
      </c>
      <c r="F37" s="168">
        <f>LF!F16+FF!F16+PrF!F16+FSS!F16+PřF!F16+PdF!F16+FSpS!F16+ESF!F16+FI!F16</f>
        <v>0</v>
      </c>
      <c r="G37" s="168">
        <f>LF!G16+FF!G16+PrF!G16+FSS!G16+PřF!G16+PdF!G16+FSpS!G16+ESF!G16+FI!G16</f>
        <v>0</v>
      </c>
      <c r="H37" s="417">
        <f>LF!H16+FF!H16+PrF!H16+FSS!H16+PřF!H16+PdF!H16+FSpS!H16+ESF!H16+FI!H16</f>
        <v>0</v>
      </c>
      <c r="I37" s="168">
        <f>LF!I16+FF!I16+PrF!I16+FSS!I16+PřF!I16+PdF!I16+FSpS!I16+ESF!I16+FI!I16</f>
        <v>0</v>
      </c>
      <c r="J37" s="168">
        <f>LF!J16+FF!J16+PrF!J16+FSS!J16+PřF!J16+PdF!J16+FSpS!J16+ESF!J16+FI!J16</f>
        <v>0</v>
      </c>
      <c r="K37" s="168">
        <f>LF!K16+FF!K16+PrF!K16+FSS!K16+PřF!K16+PdF!K16+FSpS!K16+ESF!K16+FI!K16</f>
        <v>0</v>
      </c>
      <c r="L37" s="418">
        <f>LF!L16+FF!L16+PrF!L16+FSS!L16+PřF!L16+PdF!L16+FSpS!L16+ESF!L16+FI!L16</f>
        <v>0</v>
      </c>
    </row>
    <row r="38" spans="1:12" s="204" customFormat="1" ht="15" customHeight="1" x14ac:dyDescent="0.2">
      <c r="A38" s="205">
        <v>10</v>
      </c>
      <c r="B38" s="165" t="s">
        <v>32</v>
      </c>
      <c r="C38" s="243"/>
      <c r="D38" s="416">
        <f t="shared" si="4"/>
        <v>0</v>
      </c>
      <c r="E38" s="168">
        <f>LF!E17+FF!E17+PrF!E17+FSS!E17+PřF!E17+PdF!E17+FSpS!E17+ESF!E17+FI!E17</f>
        <v>0</v>
      </c>
      <c r="F38" s="168">
        <f>LF!F17+FF!F17+PrF!F17+FSS!F17+PřF!F17+PdF!F17+FSpS!F17+ESF!F17+FI!F17</f>
        <v>0</v>
      </c>
      <c r="G38" s="168">
        <f>LF!G17+FF!G17+PrF!G17+FSS!G17+PřF!G17+PdF!G17+FSpS!G17+ESF!G17+FI!G17</f>
        <v>0</v>
      </c>
      <c r="H38" s="417">
        <f>LF!H17+FF!H17+PrF!H17+FSS!H17+PřF!H17+PdF!H17+FSpS!H17+ESF!H17+FI!H17</f>
        <v>0</v>
      </c>
      <c r="I38" s="168">
        <f>LF!I17+FF!I17+PrF!I17+FSS!I17+PřF!I17+PdF!I17+FSpS!I17+ESF!I17+FI!I17</f>
        <v>0</v>
      </c>
      <c r="J38" s="168">
        <f>LF!J17+FF!J17+PrF!J17+FSS!J17+PřF!J17+PdF!J17+FSpS!J17+ESF!J17+FI!J17</f>
        <v>0</v>
      </c>
      <c r="K38" s="168">
        <f>LF!K17+FF!K17+PrF!K17+FSS!K17+PřF!K17+PdF!K17+FSpS!K17+ESF!K17+FI!K17</f>
        <v>0</v>
      </c>
      <c r="L38" s="418">
        <f>LF!L17+FF!L17+PrF!L17+FSS!L17+PřF!L17+PdF!L17+FSpS!L17+ESF!L17+FI!L17</f>
        <v>0</v>
      </c>
    </row>
    <row r="39" spans="1:12" s="204" customFormat="1" ht="15" customHeight="1" x14ac:dyDescent="0.2">
      <c r="A39" s="242">
        <v>11</v>
      </c>
      <c r="B39" s="165" t="s">
        <v>33</v>
      </c>
      <c r="C39" s="243"/>
      <c r="D39" s="416">
        <f t="shared" si="4"/>
        <v>74772</v>
      </c>
      <c r="E39" s="168">
        <f>LF!E18+FF!E18+PrF!E18+FSS!E18+PřF!E18+PdF!E18+FSpS!E18+ESF!E18+FI!E18</f>
        <v>33305</v>
      </c>
      <c r="F39" s="168">
        <f>LF!F18+FF!F18+PrF!F18+FSS!F18+PřF!F18+PdF!F18+FSpS!F18+ESF!F18+FI!F18</f>
        <v>41467</v>
      </c>
      <c r="G39" s="168">
        <f>LF!G18+FF!G18+PrF!G18+FSS!G18+PřF!G18+PdF!G18+FSpS!G18+ESF!G18+FI!G18</f>
        <v>0</v>
      </c>
      <c r="H39" s="417">
        <f>LF!H18+FF!H18+PrF!H18+FSS!H18+PřF!H18+PdF!H18+FSpS!H18+ESF!H18+FI!H18</f>
        <v>74772</v>
      </c>
      <c r="I39" s="168">
        <f>LF!I18+FF!I18+PrF!I18+FSS!I18+PřF!I18+PdF!I18+FSpS!I18+ESF!I18+FI!I18</f>
        <v>0</v>
      </c>
      <c r="J39" s="168">
        <f>LF!J18+FF!J18+PrF!J18+FSS!J18+PřF!J18+PdF!J18+FSpS!J18+ESF!J18+FI!J18</f>
        <v>0</v>
      </c>
      <c r="K39" s="168">
        <f>LF!K18+FF!K18+PrF!K18+FSS!K18+PřF!K18+PdF!K18+FSpS!K18+ESF!K18+FI!K18</f>
        <v>0</v>
      </c>
      <c r="L39" s="418">
        <f>LF!L18+FF!L18+PrF!L18+FSS!L18+PřF!L18+PdF!L18+FSpS!L18+ESF!L18+FI!L18</f>
        <v>0</v>
      </c>
    </row>
    <row r="40" spans="1:12" s="204" customFormat="1" ht="15" customHeight="1" x14ac:dyDescent="0.2">
      <c r="A40" s="242">
        <v>12</v>
      </c>
      <c r="B40" s="165" t="s">
        <v>34</v>
      </c>
      <c r="C40" s="243"/>
      <c r="D40" s="416">
        <f t="shared" si="4"/>
        <v>0</v>
      </c>
      <c r="E40" s="168">
        <f>LF!E19+FF!E19+PrF!E19+FSS!E19+PřF!E19+PdF!E19+FSpS!E19+ESF!E19+FI!E19</f>
        <v>0</v>
      </c>
      <c r="F40" s="168">
        <f>LF!F19+FF!F19+PrF!F19+FSS!F19+PřF!F19+PdF!F19+FSpS!F19+ESF!F19+FI!F19</f>
        <v>0</v>
      </c>
      <c r="G40" s="168">
        <f>LF!G19+FF!G19+PrF!G19+FSS!G19+PřF!G19+PdF!G19+FSpS!G19+ESF!G19+FI!G19</f>
        <v>0</v>
      </c>
      <c r="H40" s="417">
        <f>LF!H19+FF!H19+PrF!H19+FSS!H19+PřF!H19+PdF!H19+FSpS!H19+ESF!H19+FI!H19</f>
        <v>0</v>
      </c>
      <c r="I40" s="168">
        <f>LF!I19+FF!I19+PrF!I19+FSS!I19+PřF!I19+PdF!I19+FSpS!I19+ESF!I19+FI!I19</f>
        <v>0</v>
      </c>
      <c r="J40" s="168">
        <f>LF!J19+FF!J19+PrF!J19+FSS!J19+PřF!J19+PdF!J19+FSpS!J19+ESF!J19+FI!J19</f>
        <v>0</v>
      </c>
      <c r="K40" s="168">
        <f>LF!K19+FF!K19+PrF!K19+FSS!K19+PřF!K19+PdF!K19+FSpS!K19+ESF!K19+FI!K19</f>
        <v>0</v>
      </c>
      <c r="L40" s="418">
        <f>LF!L19+FF!L19+PrF!L19+FSS!L19+PřF!L19+PdF!L19+FSpS!L19+ESF!L19+FI!L19</f>
        <v>0</v>
      </c>
    </row>
    <row r="41" spans="1:12" s="204" customFormat="1" ht="15" customHeight="1" thickBot="1" x14ac:dyDescent="0.25">
      <c r="A41" s="260">
        <v>13</v>
      </c>
      <c r="B41" s="391" t="s">
        <v>35</v>
      </c>
      <c r="C41" s="419"/>
      <c r="D41" s="420">
        <f t="shared" si="4"/>
        <v>0</v>
      </c>
      <c r="E41" s="394">
        <f>LF!E20+FF!E20+PrF!E20+FSS!E20+PřF!E20+PdF!E20+FSpS!E20+ESF!E20+FI!E20</f>
        <v>0</v>
      </c>
      <c r="F41" s="394">
        <f>LF!F20+FF!F20+PrF!F20+FSS!F20+PřF!F20+PdF!F20+FSpS!F20+ESF!F20+FI!F20</f>
        <v>0</v>
      </c>
      <c r="G41" s="394">
        <f>LF!G20+FF!G20+PrF!G20+FSS!G20+PřF!G20+PdF!G20+FSpS!G20+ESF!G20+FI!G20</f>
        <v>0</v>
      </c>
      <c r="H41" s="421">
        <f>LF!H20+FF!H20+PrF!H20+FSS!H20+PřF!H20+PdF!H20+FSpS!H20+ESF!H20+FI!H20</f>
        <v>0</v>
      </c>
      <c r="I41" s="394">
        <f>LF!I20+FF!I20+PrF!I20+FSS!I20+PřF!I20+PdF!I20+FSpS!I20+ESF!I20+FI!I20</f>
        <v>0</v>
      </c>
      <c r="J41" s="394">
        <f>LF!J20+FF!J20+PrF!J20+FSS!J20+PřF!J20+PdF!J20+FSpS!J20+ESF!J20+FI!J20</f>
        <v>0</v>
      </c>
      <c r="K41" s="394">
        <f>LF!K20+FF!K20+PrF!K20+FSS!K20+PřF!K20+PdF!K20+FSpS!K20+ESF!K20+FI!K20</f>
        <v>0</v>
      </c>
      <c r="L41" s="422">
        <f>LF!L20+FF!L20+PrF!L20+FSS!L20+PřF!L20+PdF!L20+FSpS!L20+ESF!L20+FI!L20</f>
        <v>0</v>
      </c>
    </row>
    <row r="42" spans="1:12" s="270" customFormat="1" ht="11.25" x14ac:dyDescent="0.2">
      <c r="A42" s="269" t="s">
        <v>329</v>
      </c>
      <c r="B42" s="269" t="s">
        <v>36</v>
      </c>
      <c r="C42" s="269"/>
      <c r="D42" s="269"/>
      <c r="E42" s="269"/>
      <c r="F42" s="269"/>
      <c r="G42" s="269"/>
      <c r="H42" s="269"/>
      <c r="I42" s="269"/>
      <c r="J42" s="269"/>
      <c r="K42" s="269"/>
      <c r="L42" s="269"/>
    </row>
    <row r="43" spans="1:12" s="270" customFormat="1" ht="11.25" x14ac:dyDescent="0.2">
      <c r="A43" s="269"/>
      <c r="B43" s="269" t="s">
        <v>41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</row>
    <row r="44" spans="1:12" s="270" customFormat="1" ht="11.25" x14ac:dyDescent="0.2">
      <c r="A44" s="269" t="s">
        <v>330</v>
      </c>
      <c r="B44" s="269" t="s">
        <v>287</v>
      </c>
      <c r="C44" s="269"/>
      <c r="D44" s="269"/>
      <c r="E44" s="269"/>
      <c r="F44" s="269"/>
      <c r="G44" s="269"/>
      <c r="H44" s="269"/>
      <c r="I44" s="269"/>
      <c r="J44" s="269"/>
      <c r="K44" s="269"/>
      <c r="L44" s="269"/>
    </row>
    <row r="45" spans="1:12" s="272" customFormat="1" ht="12" x14ac:dyDescent="0.2">
      <c r="A45" s="271"/>
      <c r="B45" s="271"/>
      <c r="C45" s="271"/>
      <c r="E45" s="273"/>
    </row>
  </sheetData>
  <mergeCells count="5">
    <mergeCell ref="B4:C5"/>
    <mergeCell ref="D24:L24"/>
    <mergeCell ref="B25:C26"/>
    <mergeCell ref="E25:H25"/>
    <mergeCell ref="I25:L25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80" orientation="landscape"/>
  <headerFooter alignWithMargins="0">
    <oddHeader>&amp;L&amp;"Arial CE,kurzíva\&amp;11Osnova rozpočtu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H8" sqref="H8"/>
    </sheetView>
  </sheetViews>
  <sheetFormatPr defaultColWidth="8.85546875" defaultRowHeight="12.75" x14ac:dyDescent="0.2"/>
  <cols>
    <col min="1" max="1" width="4.42578125" style="3" customWidth="1"/>
    <col min="2" max="2" width="17.7109375" style="3" customWidth="1"/>
    <col min="3" max="3" width="8.42578125" style="4" customWidth="1"/>
    <col min="4" max="4" width="10" style="3" customWidth="1"/>
    <col min="5" max="5" width="7.7109375" style="4" customWidth="1"/>
    <col min="6" max="6" width="9" style="3" customWidth="1"/>
    <col min="7" max="7" width="10.7109375" style="3" customWidth="1"/>
    <col min="8" max="8" width="10" style="3" customWidth="1"/>
    <col min="9" max="9" width="3.42578125" style="3" customWidth="1"/>
    <col min="10" max="10" width="8.42578125" style="53" customWidth="1"/>
    <col min="11" max="11" width="10" style="3" customWidth="1"/>
    <col min="12" max="12" width="2.140625" style="3" customWidth="1"/>
    <col min="13" max="13" width="8.85546875" style="3"/>
    <col min="14" max="14" width="9.5703125" style="3" bestFit="1" customWidth="1"/>
    <col min="15" max="256" width="8.85546875" style="3"/>
    <col min="257" max="257" width="4.42578125" style="3" customWidth="1"/>
    <col min="258" max="258" width="17.7109375" style="3" customWidth="1"/>
    <col min="259" max="259" width="8.42578125" style="3" customWidth="1"/>
    <col min="260" max="260" width="10" style="3" customWidth="1"/>
    <col min="261" max="261" width="7.7109375" style="3" customWidth="1"/>
    <col min="262" max="262" width="9" style="3" customWidth="1"/>
    <col min="263" max="263" width="10.7109375" style="3" customWidth="1"/>
    <col min="264" max="264" width="10" style="3" customWidth="1"/>
    <col min="265" max="265" width="3.42578125" style="3" customWidth="1"/>
    <col min="266" max="266" width="8.42578125" style="3" customWidth="1"/>
    <col min="267" max="267" width="10" style="3" customWidth="1"/>
    <col min="268" max="268" width="2.140625" style="3" customWidth="1"/>
    <col min="269" max="512" width="8.85546875" style="3"/>
    <col min="513" max="513" width="4.42578125" style="3" customWidth="1"/>
    <col min="514" max="514" width="17.7109375" style="3" customWidth="1"/>
    <col min="515" max="515" width="8.42578125" style="3" customWidth="1"/>
    <col min="516" max="516" width="10" style="3" customWidth="1"/>
    <col min="517" max="517" width="7.7109375" style="3" customWidth="1"/>
    <col min="518" max="518" width="9" style="3" customWidth="1"/>
    <col min="519" max="519" width="10.7109375" style="3" customWidth="1"/>
    <col min="520" max="520" width="10" style="3" customWidth="1"/>
    <col min="521" max="521" width="3.42578125" style="3" customWidth="1"/>
    <col min="522" max="522" width="8.42578125" style="3" customWidth="1"/>
    <col min="523" max="523" width="10" style="3" customWidth="1"/>
    <col min="524" max="524" width="2.140625" style="3" customWidth="1"/>
    <col min="525" max="768" width="8.85546875" style="3"/>
    <col min="769" max="769" width="4.42578125" style="3" customWidth="1"/>
    <col min="770" max="770" width="17.7109375" style="3" customWidth="1"/>
    <col min="771" max="771" width="8.42578125" style="3" customWidth="1"/>
    <col min="772" max="772" width="10" style="3" customWidth="1"/>
    <col min="773" max="773" width="7.7109375" style="3" customWidth="1"/>
    <col min="774" max="774" width="9" style="3" customWidth="1"/>
    <col min="775" max="775" width="10.7109375" style="3" customWidth="1"/>
    <col min="776" max="776" width="10" style="3" customWidth="1"/>
    <col min="777" max="777" width="3.42578125" style="3" customWidth="1"/>
    <col min="778" max="778" width="8.42578125" style="3" customWidth="1"/>
    <col min="779" max="779" width="10" style="3" customWidth="1"/>
    <col min="780" max="780" width="2.140625" style="3" customWidth="1"/>
    <col min="781" max="1024" width="8.85546875" style="3"/>
    <col min="1025" max="1025" width="4.42578125" style="3" customWidth="1"/>
    <col min="1026" max="1026" width="17.7109375" style="3" customWidth="1"/>
    <col min="1027" max="1027" width="8.42578125" style="3" customWidth="1"/>
    <col min="1028" max="1028" width="10" style="3" customWidth="1"/>
    <col min="1029" max="1029" width="7.7109375" style="3" customWidth="1"/>
    <col min="1030" max="1030" width="9" style="3" customWidth="1"/>
    <col min="1031" max="1031" width="10.7109375" style="3" customWidth="1"/>
    <col min="1032" max="1032" width="10" style="3" customWidth="1"/>
    <col min="1033" max="1033" width="3.42578125" style="3" customWidth="1"/>
    <col min="1034" max="1034" width="8.42578125" style="3" customWidth="1"/>
    <col min="1035" max="1035" width="10" style="3" customWidth="1"/>
    <col min="1036" max="1036" width="2.140625" style="3" customWidth="1"/>
    <col min="1037" max="1280" width="8.85546875" style="3"/>
    <col min="1281" max="1281" width="4.42578125" style="3" customWidth="1"/>
    <col min="1282" max="1282" width="17.7109375" style="3" customWidth="1"/>
    <col min="1283" max="1283" width="8.42578125" style="3" customWidth="1"/>
    <col min="1284" max="1284" width="10" style="3" customWidth="1"/>
    <col min="1285" max="1285" width="7.7109375" style="3" customWidth="1"/>
    <col min="1286" max="1286" width="9" style="3" customWidth="1"/>
    <col min="1287" max="1287" width="10.7109375" style="3" customWidth="1"/>
    <col min="1288" max="1288" width="10" style="3" customWidth="1"/>
    <col min="1289" max="1289" width="3.42578125" style="3" customWidth="1"/>
    <col min="1290" max="1290" width="8.42578125" style="3" customWidth="1"/>
    <col min="1291" max="1291" width="10" style="3" customWidth="1"/>
    <col min="1292" max="1292" width="2.140625" style="3" customWidth="1"/>
    <col min="1293" max="1536" width="8.85546875" style="3"/>
    <col min="1537" max="1537" width="4.42578125" style="3" customWidth="1"/>
    <col min="1538" max="1538" width="17.7109375" style="3" customWidth="1"/>
    <col min="1539" max="1539" width="8.42578125" style="3" customWidth="1"/>
    <col min="1540" max="1540" width="10" style="3" customWidth="1"/>
    <col min="1541" max="1541" width="7.7109375" style="3" customWidth="1"/>
    <col min="1542" max="1542" width="9" style="3" customWidth="1"/>
    <col min="1543" max="1543" width="10.7109375" style="3" customWidth="1"/>
    <col min="1544" max="1544" width="10" style="3" customWidth="1"/>
    <col min="1545" max="1545" width="3.42578125" style="3" customWidth="1"/>
    <col min="1546" max="1546" width="8.42578125" style="3" customWidth="1"/>
    <col min="1547" max="1547" width="10" style="3" customWidth="1"/>
    <col min="1548" max="1548" width="2.140625" style="3" customWidth="1"/>
    <col min="1549" max="1792" width="8.85546875" style="3"/>
    <col min="1793" max="1793" width="4.42578125" style="3" customWidth="1"/>
    <col min="1794" max="1794" width="17.7109375" style="3" customWidth="1"/>
    <col min="1795" max="1795" width="8.42578125" style="3" customWidth="1"/>
    <col min="1796" max="1796" width="10" style="3" customWidth="1"/>
    <col min="1797" max="1797" width="7.7109375" style="3" customWidth="1"/>
    <col min="1798" max="1798" width="9" style="3" customWidth="1"/>
    <col min="1799" max="1799" width="10.7109375" style="3" customWidth="1"/>
    <col min="1800" max="1800" width="10" style="3" customWidth="1"/>
    <col min="1801" max="1801" width="3.42578125" style="3" customWidth="1"/>
    <col min="1802" max="1802" width="8.42578125" style="3" customWidth="1"/>
    <col min="1803" max="1803" width="10" style="3" customWidth="1"/>
    <col min="1804" max="1804" width="2.140625" style="3" customWidth="1"/>
    <col min="1805" max="2048" width="8.85546875" style="3"/>
    <col min="2049" max="2049" width="4.42578125" style="3" customWidth="1"/>
    <col min="2050" max="2050" width="17.7109375" style="3" customWidth="1"/>
    <col min="2051" max="2051" width="8.42578125" style="3" customWidth="1"/>
    <col min="2052" max="2052" width="10" style="3" customWidth="1"/>
    <col min="2053" max="2053" width="7.7109375" style="3" customWidth="1"/>
    <col min="2054" max="2054" width="9" style="3" customWidth="1"/>
    <col min="2055" max="2055" width="10.7109375" style="3" customWidth="1"/>
    <col min="2056" max="2056" width="10" style="3" customWidth="1"/>
    <col min="2057" max="2057" width="3.42578125" style="3" customWidth="1"/>
    <col min="2058" max="2058" width="8.42578125" style="3" customWidth="1"/>
    <col min="2059" max="2059" width="10" style="3" customWidth="1"/>
    <col min="2060" max="2060" width="2.140625" style="3" customWidth="1"/>
    <col min="2061" max="2304" width="8.85546875" style="3"/>
    <col min="2305" max="2305" width="4.42578125" style="3" customWidth="1"/>
    <col min="2306" max="2306" width="17.7109375" style="3" customWidth="1"/>
    <col min="2307" max="2307" width="8.42578125" style="3" customWidth="1"/>
    <col min="2308" max="2308" width="10" style="3" customWidth="1"/>
    <col min="2309" max="2309" width="7.7109375" style="3" customWidth="1"/>
    <col min="2310" max="2310" width="9" style="3" customWidth="1"/>
    <col min="2311" max="2311" width="10.7109375" style="3" customWidth="1"/>
    <col min="2312" max="2312" width="10" style="3" customWidth="1"/>
    <col min="2313" max="2313" width="3.42578125" style="3" customWidth="1"/>
    <col min="2314" max="2314" width="8.42578125" style="3" customWidth="1"/>
    <col min="2315" max="2315" width="10" style="3" customWidth="1"/>
    <col min="2316" max="2316" width="2.140625" style="3" customWidth="1"/>
    <col min="2317" max="2560" width="8.85546875" style="3"/>
    <col min="2561" max="2561" width="4.42578125" style="3" customWidth="1"/>
    <col min="2562" max="2562" width="17.7109375" style="3" customWidth="1"/>
    <col min="2563" max="2563" width="8.42578125" style="3" customWidth="1"/>
    <col min="2564" max="2564" width="10" style="3" customWidth="1"/>
    <col min="2565" max="2565" width="7.7109375" style="3" customWidth="1"/>
    <col min="2566" max="2566" width="9" style="3" customWidth="1"/>
    <col min="2567" max="2567" width="10.7109375" style="3" customWidth="1"/>
    <col min="2568" max="2568" width="10" style="3" customWidth="1"/>
    <col min="2569" max="2569" width="3.42578125" style="3" customWidth="1"/>
    <col min="2570" max="2570" width="8.42578125" style="3" customWidth="1"/>
    <col min="2571" max="2571" width="10" style="3" customWidth="1"/>
    <col min="2572" max="2572" width="2.140625" style="3" customWidth="1"/>
    <col min="2573" max="2816" width="8.85546875" style="3"/>
    <col min="2817" max="2817" width="4.42578125" style="3" customWidth="1"/>
    <col min="2818" max="2818" width="17.7109375" style="3" customWidth="1"/>
    <col min="2819" max="2819" width="8.42578125" style="3" customWidth="1"/>
    <col min="2820" max="2820" width="10" style="3" customWidth="1"/>
    <col min="2821" max="2821" width="7.7109375" style="3" customWidth="1"/>
    <col min="2822" max="2822" width="9" style="3" customWidth="1"/>
    <col min="2823" max="2823" width="10.7109375" style="3" customWidth="1"/>
    <col min="2824" max="2824" width="10" style="3" customWidth="1"/>
    <col min="2825" max="2825" width="3.42578125" style="3" customWidth="1"/>
    <col min="2826" max="2826" width="8.42578125" style="3" customWidth="1"/>
    <col min="2827" max="2827" width="10" style="3" customWidth="1"/>
    <col min="2828" max="2828" width="2.140625" style="3" customWidth="1"/>
    <col min="2829" max="3072" width="8.85546875" style="3"/>
    <col min="3073" max="3073" width="4.42578125" style="3" customWidth="1"/>
    <col min="3074" max="3074" width="17.7109375" style="3" customWidth="1"/>
    <col min="3075" max="3075" width="8.42578125" style="3" customWidth="1"/>
    <col min="3076" max="3076" width="10" style="3" customWidth="1"/>
    <col min="3077" max="3077" width="7.7109375" style="3" customWidth="1"/>
    <col min="3078" max="3078" width="9" style="3" customWidth="1"/>
    <col min="3079" max="3079" width="10.7109375" style="3" customWidth="1"/>
    <col min="3080" max="3080" width="10" style="3" customWidth="1"/>
    <col min="3081" max="3081" width="3.42578125" style="3" customWidth="1"/>
    <col min="3082" max="3082" width="8.42578125" style="3" customWidth="1"/>
    <col min="3083" max="3083" width="10" style="3" customWidth="1"/>
    <col min="3084" max="3084" width="2.140625" style="3" customWidth="1"/>
    <col min="3085" max="3328" width="8.85546875" style="3"/>
    <col min="3329" max="3329" width="4.42578125" style="3" customWidth="1"/>
    <col min="3330" max="3330" width="17.7109375" style="3" customWidth="1"/>
    <col min="3331" max="3331" width="8.42578125" style="3" customWidth="1"/>
    <col min="3332" max="3332" width="10" style="3" customWidth="1"/>
    <col min="3333" max="3333" width="7.7109375" style="3" customWidth="1"/>
    <col min="3334" max="3334" width="9" style="3" customWidth="1"/>
    <col min="3335" max="3335" width="10.7109375" style="3" customWidth="1"/>
    <col min="3336" max="3336" width="10" style="3" customWidth="1"/>
    <col min="3337" max="3337" width="3.42578125" style="3" customWidth="1"/>
    <col min="3338" max="3338" width="8.42578125" style="3" customWidth="1"/>
    <col min="3339" max="3339" width="10" style="3" customWidth="1"/>
    <col min="3340" max="3340" width="2.140625" style="3" customWidth="1"/>
    <col min="3341" max="3584" width="8.85546875" style="3"/>
    <col min="3585" max="3585" width="4.42578125" style="3" customWidth="1"/>
    <col min="3586" max="3586" width="17.7109375" style="3" customWidth="1"/>
    <col min="3587" max="3587" width="8.42578125" style="3" customWidth="1"/>
    <col min="3588" max="3588" width="10" style="3" customWidth="1"/>
    <col min="3589" max="3589" width="7.7109375" style="3" customWidth="1"/>
    <col min="3590" max="3590" width="9" style="3" customWidth="1"/>
    <col min="3591" max="3591" width="10.7109375" style="3" customWidth="1"/>
    <col min="3592" max="3592" width="10" style="3" customWidth="1"/>
    <col min="3593" max="3593" width="3.42578125" style="3" customWidth="1"/>
    <col min="3594" max="3594" width="8.42578125" style="3" customWidth="1"/>
    <col min="3595" max="3595" width="10" style="3" customWidth="1"/>
    <col min="3596" max="3596" width="2.140625" style="3" customWidth="1"/>
    <col min="3597" max="3840" width="8.85546875" style="3"/>
    <col min="3841" max="3841" width="4.42578125" style="3" customWidth="1"/>
    <col min="3842" max="3842" width="17.7109375" style="3" customWidth="1"/>
    <col min="3843" max="3843" width="8.42578125" style="3" customWidth="1"/>
    <col min="3844" max="3844" width="10" style="3" customWidth="1"/>
    <col min="3845" max="3845" width="7.7109375" style="3" customWidth="1"/>
    <col min="3846" max="3846" width="9" style="3" customWidth="1"/>
    <col min="3847" max="3847" width="10.7109375" style="3" customWidth="1"/>
    <col min="3848" max="3848" width="10" style="3" customWidth="1"/>
    <col min="3849" max="3849" width="3.42578125" style="3" customWidth="1"/>
    <col min="3850" max="3850" width="8.42578125" style="3" customWidth="1"/>
    <col min="3851" max="3851" width="10" style="3" customWidth="1"/>
    <col min="3852" max="3852" width="2.140625" style="3" customWidth="1"/>
    <col min="3853" max="4096" width="8.85546875" style="3"/>
    <col min="4097" max="4097" width="4.42578125" style="3" customWidth="1"/>
    <col min="4098" max="4098" width="17.7109375" style="3" customWidth="1"/>
    <col min="4099" max="4099" width="8.42578125" style="3" customWidth="1"/>
    <col min="4100" max="4100" width="10" style="3" customWidth="1"/>
    <col min="4101" max="4101" width="7.7109375" style="3" customWidth="1"/>
    <col min="4102" max="4102" width="9" style="3" customWidth="1"/>
    <col min="4103" max="4103" width="10.7109375" style="3" customWidth="1"/>
    <col min="4104" max="4104" width="10" style="3" customWidth="1"/>
    <col min="4105" max="4105" width="3.42578125" style="3" customWidth="1"/>
    <col min="4106" max="4106" width="8.42578125" style="3" customWidth="1"/>
    <col min="4107" max="4107" width="10" style="3" customWidth="1"/>
    <col min="4108" max="4108" width="2.140625" style="3" customWidth="1"/>
    <col min="4109" max="4352" width="8.85546875" style="3"/>
    <col min="4353" max="4353" width="4.42578125" style="3" customWidth="1"/>
    <col min="4354" max="4354" width="17.7109375" style="3" customWidth="1"/>
    <col min="4355" max="4355" width="8.42578125" style="3" customWidth="1"/>
    <col min="4356" max="4356" width="10" style="3" customWidth="1"/>
    <col min="4357" max="4357" width="7.7109375" style="3" customWidth="1"/>
    <col min="4358" max="4358" width="9" style="3" customWidth="1"/>
    <col min="4359" max="4359" width="10.7109375" style="3" customWidth="1"/>
    <col min="4360" max="4360" width="10" style="3" customWidth="1"/>
    <col min="4361" max="4361" width="3.42578125" style="3" customWidth="1"/>
    <col min="4362" max="4362" width="8.42578125" style="3" customWidth="1"/>
    <col min="4363" max="4363" width="10" style="3" customWidth="1"/>
    <col min="4364" max="4364" width="2.140625" style="3" customWidth="1"/>
    <col min="4365" max="4608" width="8.85546875" style="3"/>
    <col min="4609" max="4609" width="4.42578125" style="3" customWidth="1"/>
    <col min="4610" max="4610" width="17.7109375" style="3" customWidth="1"/>
    <col min="4611" max="4611" width="8.42578125" style="3" customWidth="1"/>
    <col min="4612" max="4612" width="10" style="3" customWidth="1"/>
    <col min="4613" max="4613" width="7.7109375" style="3" customWidth="1"/>
    <col min="4614" max="4614" width="9" style="3" customWidth="1"/>
    <col min="4615" max="4615" width="10.7109375" style="3" customWidth="1"/>
    <col min="4616" max="4616" width="10" style="3" customWidth="1"/>
    <col min="4617" max="4617" width="3.42578125" style="3" customWidth="1"/>
    <col min="4618" max="4618" width="8.42578125" style="3" customWidth="1"/>
    <col min="4619" max="4619" width="10" style="3" customWidth="1"/>
    <col min="4620" max="4620" width="2.140625" style="3" customWidth="1"/>
    <col min="4621" max="4864" width="8.85546875" style="3"/>
    <col min="4865" max="4865" width="4.42578125" style="3" customWidth="1"/>
    <col min="4866" max="4866" width="17.7109375" style="3" customWidth="1"/>
    <col min="4867" max="4867" width="8.42578125" style="3" customWidth="1"/>
    <col min="4868" max="4868" width="10" style="3" customWidth="1"/>
    <col min="4869" max="4869" width="7.7109375" style="3" customWidth="1"/>
    <col min="4870" max="4870" width="9" style="3" customWidth="1"/>
    <col min="4871" max="4871" width="10.7109375" style="3" customWidth="1"/>
    <col min="4872" max="4872" width="10" style="3" customWidth="1"/>
    <col min="4873" max="4873" width="3.42578125" style="3" customWidth="1"/>
    <col min="4874" max="4874" width="8.42578125" style="3" customWidth="1"/>
    <col min="4875" max="4875" width="10" style="3" customWidth="1"/>
    <col min="4876" max="4876" width="2.140625" style="3" customWidth="1"/>
    <col min="4877" max="5120" width="8.85546875" style="3"/>
    <col min="5121" max="5121" width="4.42578125" style="3" customWidth="1"/>
    <col min="5122" max="5122" width="17.7109375" style="3" customWidth="1"/>
    <col min="5123" max="5123" width="8.42578125" style="3" customWidth="1"/>
    <col min="5124" max="5124" width="10" style="3" customWidth="1"/>
    <col min="5125" max="5125" width="7.7109375" style="3" customWidth="1"/>
    <col min="5126" max="5126" width="9" style="3" customWidth="1"/>
    <col min="5127" max="5127" width="10.7109375" style="3" customWidth="1"/>
    <col min="5128" max="5128" width="10" style="3" customWidth="1"/>
    <col min="5129" max="5129" width="3.42578125" style="3" customWidth="1"/>
    <col min="5130" max="5130" width="8.42578125" style="3" customWidth="1"/>
    <col min="5131" max="5131" width="10" style="3" customWidth="1"/>
    <col min="5132" max="5132" width="2.140625" style="3" customWidth="1"/>
    <col min="5133" max="5376" width="8.85546875" style="3"/>
    <col min="5377" max="5377" width="4.42578125" style="3" customWidth="1"/>
    <col min="5378" max="5378" width="17.7109375" style="3" customWidth="1"/>
    <col min="5379" max="5379" width="8.42578125" style="3" customWidth="1"/>
    <col min="5380" max="5380" width="10" style="3" customWidth="1"/>
    <col min="5381" max="5381" width="7.7109375" style="3" customWidth="1"/>
    <col min="5382" max="5382" width="9" style="3" customWidth="1"/>
    <col min="5383" max="5383" width="10.7109375" style="3" customWidth="1"/>
    <col min="5384" max="5384" width="10" style="3" customWidth="1"/>
    <col min="5385" max="5385" width="3.42578125" style="3" customWidth="1"/>
    <col min="5386" max="5386" width="8.42578125" style="3" customWidth="1"/>
    <col min="5387" max="5387" width="10" style="3" customWidth="1"/>
    <col min="5388" max="5388" width="2.140625" style="3" customWidth="1"/>
    <col min="5389" max="5632" width="8.85546875" style="3"/>
    <col min="5633" max="5633" width="4.42578125" style="3" customWidth="1"/>
    <col min="5634" max="5634" width="17.7109375" style="3" customWidth="1"/>
    <col min="5635" max="5635" width="8.42578125" style="3" customWidth="1"/>
    <col min="5636" max="5636" width="10" style="3" customWidth="1"/>
    <col min="5637" max="5637" width="7.7109375" style="3" customWidth="1"/>
    <col min="5638" max="5638" width="9" style="3" customWidth="1"/>
    <col min="5639" max="5639" width="10.7109375" style="3" customWidth="1"/>
    <col min="5640" max="5640" width="10" style="3" customWidth="1"/>
    <col min="5641" max="5641" width="3.42578125" style="3" customWidth="1"/>
    <col min="5642" max="5642" width="8.42578125" style="3" customWidth="1"/>
    <col min="5643" max="5643" width="10" style="3" customWidth="1"/>
    <col min="5644" max="5644" width="2.140625" style="3" customWidth="1"/>
    <col min="5645" max="5888" width="8.85546875" style="3"/>
    <col min="5889" max="5889" width="4.42578125" style="3" customWidth="1"/>
    <col min="5890" max="5890" width="17.7109375" style="3" customWidth="1"/>
    <col min="5891" max="5891" width="8.42578125" style="3" customWidth="1"/>
    <col min="5892" max="5892" width="10" style="3" customWidth="1"/>
    <col min="5893" max="5893" width="7.7109375" style="3" customWidth="1"/>
    <col min="5894" max="5894" width="9" style="3" customWidth="1"/>
    <col min="5895" max="5895" width="10.7109375" style="3" customWidth="1"/>
    <col min="5896" max="5896" width="10" style="3" customWidth="1"/>
    <col min="5897" max="5897" width="3.42578125" style="3" customWidth="1"/>
    <col min="5898" max="5898" width="8.42578125" style="3" customWidth="1"/>
    <col min="5899" max="5899" width="10" style="3" customWidth="1"/>
    <col min="5900" max="5900" width="2.140625" style="3" customWidth="1"/>
    <col min="5901" max="6144" width="8.85546875" style="3"/>
    <col min="6145" max="6145" width="4.42578125" style="3" customWidth="1"/>
    <col min="6146" max="6146" width="17.7109375" style="3" customWidth="1"/>
    <col min="6147" max="6147" width="8.42578125" style="3" customWidth="1"/>
    <col min="6148" max="6148" width="10" style="3" customWidth="1"/>
    <col min="6149" max="6149" width="7.7109375" style="3" customWidth="1"/>
    <col min="6150" max="6150" width="9" style="3" customWidth="1"/>
    <col min="6151" max="6151" width="10.7109375" style="3" customWidth="1"/>
    <col min="6152" max="6152" width="10" style="3" customWidth="1"/>
    <col min="6153" max="6153" width="3.42578125" style="3" customWidth="1"/>
    <col min="6154" max="6154" width="8.42578125" style="3" customWidth="1"/>
    <col min="6155" max="6155" width="10" style="3" customWidth="1"/>
    <col min="6156" max="6156" width="2.140625" style="3" customWidth="1"/>
    <col min="6157" max="6400" width="8.85546875" style="3"/>
    <col min="6401" max="6401" width="4.42578125" style="3" customWidth="1"/>
    <col min="6402" max="6402" width="17.7109375" style="3" customWidth="1"/>
    <col min="6403" max="6403" width="8.42578125" style="3" customWidth="1"/>
    <col min="6404" max="6404" width="10" style="3" customWidth="1"/>
    <col min="6405" max="6405" width="7.7109375" style="3" customWidth="1"/>
    <col min="6406" max="6406" width="9" style="3" customWidth="1"/>
    <col min="6407" max="6407" width="10.7109375" style="3" customWidth="1"/>
    <col min="6408" max="6408" width="10" style="3" customWidth="1"/>
    <col min="6409" max="6409" width="3.42578125" style="3" customWidth="1"/>
    <col min="6410" max="6410" width="8.42578125" style="3" customWidth="1"/>
    <col min="6411" max="6411" width="10" style="3" customWidth="1"/>
    <col min="6412" max="6412" width="2.140625" style="3" customWidth="1"/>
    <col min="6413" max="6656" width="8.85546875" style="3"/>
    <col min="6657" max="6657" width="4.42578125" style="3" customWidth="1"/>
    <col min="6658" max="6658" width="17.7109375" style="3" customWidth="1"/>
    <col min="6659" max="6659" width="8.42578125" style="3" customWidth="1"/>
    <col min="6660" max="6660" width="10" style="3" customWidth="1"/>
    <col min="6661" max="6661" width="7.7109375" style="3" customWidth="1"/>
    <col min="6662" max="6662" width="9" style="3" customWidth="1"/>
    <col min="6663" max="6663" width="10.7109375" style="3" customWidth="1"/>
    <col min="6664" max="6664" width="10" style="3" customWidth="1"/>
    <col min="6665" max="6665" width="3.42578125" style="3" customWidth="1"/>
    <col min="6666" max="6666" width="8.42578125" style="3" customWidth="1"/>
    <col min="6667" max="6667" width="10" style="3" customWidth="1"/>
    <col min="6668" max="6668" width="2.140625" style="3" customWidth="1"/>
    <col min="6669" max="6912" width="8.85546875" style="3"/>
    <col min="6913" max="6913" width="4.42578125" style="3" customWidth="1"/>
    <col min="6914" max="6914" width="17.7109375" style="3" customWidth="1"/>
    <col min="6915" max="6915" width="8.42578125" style="3" customWidth="1"/>
    <col min="6916" max="6916" width="10" style="3" customWidth="1"/>
    <col min="6917" max="6917" width="7.7109375" style="3" customWidth="1"/>
    <col min="6918" max="6918" width="9" style="3" customWidth="1"/>
    <col min="6919" max="6919" width="10.7109375" style="3" customWidth="1"/>
    <col min="6920" max="6920" width="10" style="3" customWidth="1"/>
    <col min="6921" max="6921" width="3.42578125" style="3" customWidth="1"/>
    <col min="6922" max="6922" width="8.42578125" style="3" customWidth="1"/>
    <col min="6923" max="6923" width="10" style="3" customWidth="1"/>
    <col min="6924" max="6924" width="2.140625" style="3" customWidth="1"/>
    <col min="6925" max="7168" width="8.85546875" style="3"/>
    <col min="7169" max="7169" width="4.42578125" style="3" customWidth="1"/>
    <col min="7170" max="7170" width="17.7109375" style="3" customWidth="1"/>
    <col min="7171" max="7171" width="8.42578125" style="3" customWidth="1"/>
    <col min="7172" max="7172" width="10" style="3" customWidth="1"/>
    <col min="7173" max="7173" width="7.7109375" style="3" customWidth="1"/>
    <col min="7174" max="7174" width="9" style="3" customWidth="1"/>
    <col min="7175" max="7175" width="10.7109375" style="3" customWidth="1"/>
    <col min="7176" max="7176" width="10" style="3" customWidth="1"/>
    <col min="7177" max="7177" width="3.42578125" style="3" customWidth="1"/>
    <col min="7178" max="7178" width="8.42578125" style="3" customWidth="1"/>
    <col min="7179" max="7179" width="10" style="3" customWidth="1"/>
    <col min="7180" max="7180" width="2.140625" style="3" customWidth="1"/>
    <col min="7181" max="7424" width="8.85546875" style="3"/>
    <col min="7425" max="7425" width="4.42578125" style="3" customWidth="1"/>
    <col min="7426" max="7426" width="17.7109375" style="3" customWidth="1"/>
    <col min="7427" max="7427" width="8.42578125" style="3" customWidth="1"/>
    <col min="7428" max="7428" width="10" style="3" customWidth="1"/>
    <col min="7429" max="7429" width="7.7109375" style="3" customWidth="1"/>
    <col min="7430" max="7430" width="9" style="3" customWidth="1"/>
    <col min="7431" max="7431" width="10.7109375" style="3" customWidth="1"/>
    <col min="7432" max="7432" width="10" style="3" customWidth="1"/>
    <col min="7433" max="7433" width="3.42578125" style="3" customWidth="1"/>
    <col min="7434" max="7434" width="8.42578125" style="3" customWidth="1"/>
    <col min="7435" max="7435" width="10" style="3" customWidth="1"/>
    <col min="7436" max="7436" width="2.140625" style="3" customWidth="1"/>
    <col min="7437" max="7680" width="8.85546875" style="3"/>
    <col min="7681" max="7681" width="4.42578125" style="3" customWidth="1"/>
    <col min="7682" max="7682" width="17.7109375" style="3" customWidth="1"/>
    <col min="7683" max="7683" width="8.42578125" style="3" customWidth="1"/>
    <col min="7684" max="7684" width="10" style="3" customWidth="1"/>
    <col min="7685" max="7685" width="7.7109375" style="3" customWidth="1"/>
    <col min="7686" max="7686" width="9" style="3" customWidth="1"/>
    <col min="7687" max="7687" width="10.7109375" style="3" customWidth="1"/>
    <col min="7688" max="7688" width="10" style="3" customWidth="1"/>
    <col min="7689" max="7689" width="3.42578125" style="3" customWidth="1"/>
    <col min="7690" max="7690" width="8.42578125" style="3" customWidth="1"/>
    <col min="7691" max="7691" width="10" style="3" customWidth="1"/>
    <col min="7692" max="7692" width="2.140625" style="3" customWidth="1"/>
    <col min="7693" max="7936" width="8.85546875" style="3"/>
    <col min="7937" max="7937" width="4.42578125" style="3" customWidth="1"/>
    <col min="7938" max="7938" width="17.7109375" style="3" customWidth="1"/>
    <col min="7939" max="7939" width="8.42578125" style="3" customWidth="1"/>
    <col min="7940" max="7940" width="10" style="3" customWidth="1"/>
    <col min="7941" max="7941" width="7.7109375" style="3" customWidth="1"/>
    <col min="7942" max="7942" width="9" style="3" customWidth="1"/>
    <col min="7943" max="7943" width="10.7109375" style="3" customWidth="1"/>
    <col min="7944" max="7944" width="10" style="3" customWidth="1"/>
    <col min="7945" max="7945" width="3.42578125" style="3" customWidth="1"/>
    <col min="7946" max="7946" width="8.42578125" style="3" customWidth="1"/>
    <col min="7947" max="7947" width="10" style="3" customWidth="1"/>
    <col min="7948" max="7948" width="2.140625" style="3" customWidth="1"/>
    <col min="7949" max="8192" width="8.85546875" style="3"/>
    <col min="8193" max="8193" width="4.42578125" style="3" customWidth="1"/>
    <col min="8194" max="8194" width="17.7109375" style="3" customWidth="1"/>
    <col min="8195" max="8195" width="8.42578125" style="3" customWidth="1"/>
    <col min="8196" max="8196" width="10" style="3" customWidth="1"/>
    <col min="8197" max="8197" width="7.7109375" style="3" customWidth="1"/>
    <col min="8198" max="8198" width="9" style="3" customWidth="1"/>
    <col min="8199" max="8199" width="10.7109375" style="3" customWidth="1"/>
    <col min="8200" max="8200" width="10" style="3" customWidth="1"/>
    <col min="8201" max="8201" width="3.42578125" style="3" customWidth="1"/>
    <col min="8202" max="8202" width="8.42578125" style="3" customWidth="1"/>
    <col min="8203" max="8203" width="10" style="3" customWidth="1"/>
    <col min="8204" max="8204" width="2.140625" style="3" customWidth="1"/>
    <col min="8205" max="8448" width="8.85546875" style="3"/>
    <col min="8449" max="8449" width="4.42578125" style="3" customWidth="1"/>
    <col min="8450" max="8450" width="17.7109375" style="3" customWidth="1"/>
    <col min="8451" max="8451" width="8.42578125" style="3" customWidth="1"/>
    <col min="8452" max="8452" width="10" style="3" customWidth="1"/>
    <col min="8453" max="8453" width="7.7109375" style="3" customWidth="1"/>
    <col min="8454" max="8454" width="9" style="3" customWidth="1"/>
    <col min="8455" max="8455" width="10.7109375" style="3" customWidth="1"/>
    <col min="8456" max="8456" width="10" style="3" customWidth="1"/>
    <col min="8457" max="8457" width="3.42578125" style="3" customWidth="1"/>
    <col min="8458" max="8458" width="8.42578125" style="3" customWidth="1"/>
    <col min="8459" max="8459" width="10" style="3" customWidth="1"/>
    <col min="8460" max="8460" width="2.140625" style="3" customWidth="1"/>
    <col min="8461" max="8704" width="8.85546875" style="3"/>
    <col min="8705" max="8705" width="4.42578125" style="3" customWidth="1"/>
    <col min="8706" max="8706" width="17.7109375" style="3" customWidth="1"/>
    <col min="8707" max="8707" width="8.42578125" style="3" customWidth="1"/>
    <col min="8708" max="8708" width="10" style="3" customWidth="1"/>
    <col min="8709" max="8709" width="7.7109375" style="3" customWidth="1"/>
    <col min="8710" max="8710" width="9" style="3" customWidth="1"/>
    <col min="8711" max="8711" width="10.7109375" style="3" customWidth="1"/>
    <col min="8712" max="8712" width="10" style="3" customWidth="1"/>
    <col min="8713" max="8713" width="3.42578125" style="3" customWidth="1"/>
    <col min="8714" max="8714" width="8.42578125" style="3" customWidth="1"/>
    <col min="8715" max="8715" width="10" style="3" customWidth="1"/>
    <col min="8716" max="8716" width="2.140625" style="3" customWidth="1"/>
    <col min="8717" max="8960" width="8.85546875" style="3"/>
    <col min="8961" max="8961" width="4.42578125" style="3" customWidth="1"/>
    <col min="8962" max="8962" width="17.7109375" style="3" customWidth="1"/>
    <col min="8963" max="8963" width="8.42578125" style="3" customWidth="1"/>
    <col min="8964" max="8964" width="10" style="3" customWidth="1"/>
    <col min="8965" max="8965" width="7.7109375" style="3" customWidth="1"/>
    <col min="8966" max="8966" width="9" style="3" customWidth="1"/>
    <col min="8967" max="8967" width="10.7109375" style="3" customWidth="1"/>
    <col min="8968" max="8968" width="10" style="3" customWidth="1"/>
    <col min="8969" max="8969" width="3.42578125" style="3" customWidth="1"/>
    <col min="8970" max="8970" width="8.42578125" style="3" customWidth="1"/>
    <col min="8971" max="8971" width="10" style="3" customWidth="1"/>
    <col min="8972" max="8972" width="2.140625" style="3" customWidth="1"/>
    <col min="8973" max="9216" width="8.85546875" style="3"/>
    <col min="9217" max="9217" width="4.42578125" style="3" customWidth="1"/>
    <col min="9218" max="9218" width="17.7109375" style="3" customWidth="1"/>
    <col min="9219" max="9219" width="8.42578125" style="3" customWidth="1"/>
    <col min="9220" max="9220" width="10" style="3" customWidth="1"/>
    <col min="9221" max="9221" width="7.7109375" style="3" customWidth="1"/>
    <col min="9222" max="9222" width="9" style="3" customWidth="1"/>
    <col min="9223" max="9223" width="10.7109375" style="3" customWidth="1"/>
    <col min="9224" max="9224" width="10" style="3" customWidth="1"/>
    <col min="9225" max="9225" width="3.42578125" style="3" customWidth="1"/>
    <col min="9226" max="9226" width="8.42578125" style="3" customWidth="1"/>
    <col min="9227" max="9227" width="10" style="3" customWidth="1"/>
    <col min="9228" max="9228" width="2.140625" style="3" customWidth="1"/>
    <col min="9229" max="9472" width="8.85546875" style="3"/>
    <col min="9473" max="9473" width="4.42578125" style="3" customWidth="1"/>
    <col min="9474" max="9474" width="17.7109375" style="3" customWidth="1"/>
    <col min="9475" max="9475" width="8.42578125" style="3" customWidth="1"/>
    <col min="9476" max="9476" width="10" style="3" customWidth="1"/>
    <col min="9477" max="9477" width="7.7109375" style="3" customWidth="1"/>
    <col min="9478" max="9478" width="9" style="3" customWidth="1"/>
    <col min="9479" max="9479" width="10.7109375" style="3" customWidth="1"/>
    <col min="9480" max="9480" width="10" style="3" customWidth="1"/>
    <col min="9481" max="9481" width="3.42578125" style="3" customWidth="1"/>
    <col min="9482" max="9482" width="8.42578125" style="3" customWidth="1"/>
    <col min="9483" max="9483" width="10" style="3" customWidth="1"/>
    <col min="9484" max="9484" width="2.140625" style="3" customWidth="1"/>
    <col min="9485" max="9728" width="8.85546875" style="3"/>
    <col min="9729" max="9729" width="4.42578125" style="3" customWidth="1"/>
    <col min="9730" max="9730" width="17.7109375" style="3" customWidth="1"/>
    <col min="9731" max="9731" width="8.42578125" style="3" customWidth="1"/>
    <col min="9732" max="9732" width="10" style="3" customWidth="1"/>
    <col min="9733" max="9733" width="7.7109375" style="3" customWidth="1"/>
    <col min="9734" max="9734" width="9" style="3" customWidth="1"/>
    <col min="9735" max="9735" width="10.7109375" style="3" customWidth="1"/>
    <col min="9736" max="9736" width="10" style="3" customWidth="1"/>
    <col min="9737" max="9737" width="3.42578125" style="3" customWidth="1"/>
    <col min="9738" max="9738" width="8.42578125" style="3" customWidth="1"/>
    <col min="9739" max="9739" width="10" style="3" customWidth="1"/>
    <col min="9740" max="9740" width="2.140625" style="3" customWidth="1"/>
    <col min="9741" max="9984" width="8.85546875" style="3"/>
    <col min="9985" max="9985" width="4.42578125" style="3" customWidth="1"/>
    <col min="9986" max="9986" width="17.7109375" style="3" customWidth="1"/>
    <col min="9987" max="9987" width="8.42578125" style="3" customWidth="1"/>
    <col min="9988" max="9988" width="10" style="3" customWidth="1"/>
    <col min="9989" max="9989" width="7.7109375" style="3" customWidth="1"/>
    <col min="9990" max="9990" width="9" style="3" customWidth="1"/>
    <col min="9991" max="9991" width="10.7109375" style="3" customWidth="1"/>
    <col min="9992" max="9992" width="10" style="3" customWidth="1"/>
    <col min="9993" max="9993" width="3.42578125" style="3" customWidth="1"/>
    <col min="9994" max="9994" width="8.42578125" style="3" customWidth="1"/>
    <col min="9995" max="9995" width="10" style="3" customWidth="1"/>
    <col min="9996" max="9996" width="2.140625" style="3" customWidth="1"/>
    <col min="9997" max="10240" width="8.85546875" style="3"/>
    <col min="10241" max="10241" width="4.42578125" style="3" customWidth="1"/>
    <col min="10242" max="10242" width="17.7109375" style="3" customWidth="1"/>
    <col min="10243" max="10243" width="8.42578125" style="3" customWidth="1"/>
    <col min="10244" max="10244" width="10" style="3" customWidth="1"/>
    <col min="10245" max="10245" width="7.7109375" style="3" customWidth="1"/>
    <col min="10246" max="10246" width="9" style="3" customWidth="1"/>
    <col min="10247" max="10247" width="10.7109375" style="3" customWidth="1"/>
    <col min="10248" max="10248" width="10" style="3" customWidth="1"/>
    <col min="10249" max="10249" width="3.42578125" style="3" customWidth="1"/>
    <col min="10250" max="10250" width="8.42578125" style="3" customWidth="1"/>
    <col min="10251" max="10251" width="10" style="3" customWidth="1"/>
    <col min="10252" max="10252" width="2.140625" style="3" customWidth="1"/>
    <col min="10253" max="10496" width="8.85546875" style="3"/>
    <col min="10497" max="10497" width="4.42578125" style="3" customWidth="1"/>
    <col min="10498" max="10498" width="17.7109375" style="3" customWidth="1"/>
    <col min="10499" max="10499" width="8.42578125" style="3" customWidth="1"/>
    <col min="10500" max="10500" width="10" style="3" customWidth="1"/>
    <col min="10501" max="10501" width="7.7109375" style="3" customWidth="1"/>
    <col min="10502" max="10502" width="9" style="3" customWidth="1"/>
    <col min="10503" max="10503" width="10.7109375" style="3" customWidth="1"/>
    <col min="10504" max="10504" width="10" style="3" customWidth="1"/>
    <col min="10505" max="10505" width="3.42578125" style="3" customWidth="1"/>
    <col min="10506" max="10506" width="8.42578125" style="3" customWidth="1"/>
    <col min="10507" max="10507" width="10" style="3" customWidth="1"/>
    <col min="10508" max="10508" width="2.140625" style="3" customWidth="1"/>
    <col min="10509" max="10752" width="8.85546875" style="3"/>
    <col min="10753" max="10753" width="4.42578125" style="3" customWidth="1"/>
    <col min="10754" max="10754" width="17.7109375" style="3" customWidth="1"/>
    <col min="10755" max="10755" width="8.42578125" style="3" customWidth="1"/>
    <col min="10756" max="10756" width="10" style="3" customWidth="1"/>
    <col min="10757" max="10757" width="7.7109375" style="3" customWidth="1"/>
    <col min="10758" max="10758" width="9" style="3" customWidth="1"/>
    <col min="10759" max="10759" width="10.7109375" style="3" customWidth="1"/>
    <col min="10760" max="10760" width="10" style="3" customWidth="1"/>
    <col min="10761" max="10761" width="3.42578125" style="3" customWidth="1"/>
    <col min="10762" max="10762" width="8.42578125" style="3" customWidth="1"/>
    <col min="10763" max="10763" width="10" style="3" customWidth="1"/>
    <col min="10764" max="10764" width="2.140625" style="3" customWidth="1"/>
    <col min="10765" max="11008" width="8.85546875" style="3"/>
    <col min="11009" max="11009" width="4.42578125" style="3" customWidth="1"/>
    <col min="11010" max="11010" width="17.7109375" style="3" customWidth="1"/>
    <col min="11011" max="11011" width="8.42578125" style="3" customWidth="1"/>
    <col min="11012" max="11012" width="10" style="3" customWidth="1"/>
    <col min="11013" max="11013" width="7.7109375" style="3" customWidth="1"/>
    <col min="11014" max="11014" width="9" style="3" customWidth="1"/>
    <col min="11015" max="11015" width="10.7109375" style="3" customWidth="1"/>
    <col min="11016" max="11016" width="10" style="3" customWidth="1"/>
    <col min="11017" max="11017" width="3.42578125" style="3" customWidth="1"/>
    <col min="11018" max="11018" width="8.42578125" style="3" customWidth="1"/>
    <col min="11019" max="11019" width="10" style="3" customWidth="1"/>
    <col min="11020" max="11020" width="2.140625" style="3" customWidth="1"/>
    <col min="11021" max="11264" width="8.85546875" style="3"/>
    <col min="11265" max="11265" width="4.42578125" style="3" customWidth="1"/>
    <col min="11266" max="11266" width="17.7109375" style="3" customWidth="1"/>
    <col min="11267" max="11267" width="8.42578125" style="3" customWidth="1"/>
    <col min="11268" max="11268" width="10" style="3" customWidth="1"/>
    <col min="11269" max="11269" width="7.7109375" style="3" customWidth="1"/>
    <col min="11270" max="11270" width="9" style="3" customWidth="1"/>
    <col min="11271" max="11271" width="10.7109375" style="3" customWidth="1"/>
    <col min="11272" max="11272" width="10" style="3" customWidth="1"/>
    <col min="11273" max="11273" width="3.42578125" style="3" customWidth="1"/>
    <col min="11274" max="11274" width="8.42578125" style="3" customWidth="1"/>
    <col min="11275" max="11275" width="10" style="3" customWidth="1"/>
    <col min="11276" max="11276" width="2.140625" style="3" customWidth="1"/>
    <col min="11277" max="11520" width="8.85546875" style="3"/>
    <col min="11521" max="11521" width="4.42578125" style="3" customWidth="1"/>
    <col min="11522" max="11522" width="17.7109375" style="3" customWidth="1"/>
    <col min="11523" max="11523" width="8.42578125" style="3" customWidth="1"/>
    <col min="11524" max="11524" width="10" style="3" customWidth="1"/>
    <col min="11525" max="11525" width="7.7109375" style="3" customWidth="1"/>
    <col min="11526" max="11526" width="9" style="3" customWidth="1"/>
    <col min="11527" max="11527" width="10.7109375" style="3" customWidth="1"/>
    <col min="11528" max="11528" width="10" style="3" customWidth="1"/>
    <col min="11529" max="11529" width="3.42578125" style="3" customWidth="1"/>
    <col min="11530" max="11530" width="8.42578125" style="3" customWidth="1"/>
    <col min="11531" max="11531" width="10" style="3" customWidth="1"/>
    <col min="11532" max="11532" width="2.140625" style="3" customWidth="1"/>
    <col min="11533" max="11776" width="8.85546875" style="3"/>
    <col min="11777" max="11777" width="4.42578125" style="3" customWidth="1"/>
    <col min="11778" max="11778" width="17.7109375" style="3" customWidth="1"/>
    <col min="11779" max="11779" width="8.42578125" style="3" customWidth="1"/>
    <col min="11780" max="11780" width="10" style="3" customWidth="1"/>
    <col min="11781" max="11781" width="7.7109375" style="3" customWidth="1"/>
    <col min="11782" max="11782" width="9" style="3" customWidth="1"/>
    <col min="11783" max="11783" width="10.7109375" style="3" customWidth="1"/>
    <col min="11784" max="11784" width="10" style="3" customWidth="1"/>
    <col min="11785" max="11785" width="3.42578125" style="3" customWidth="1"/>
    <col min="11786" max="11786" width="8.42578125" style="3" customWidth="1"/>
    <col min="11787" max="11787" width="10" style="3" customWidth="1"/>
    <col min="11788" max="11788" width="2.140625" style="3" customWidth="1"/>
    <col min="11789" max="12032" width="8.85546875" style="3"/>
    <col min="12033" max="12033" width="4.42578125" style="3" customWidth="1"/>
    <col min="12034" max="12034" width="17.7109375" style="3" customWidth="1"/>
    <col min="12035" max="12035" width="8.42578125" style="3" customWidth="1"/>
    <col min="12036" max="12036" width="10" style="3" customWidth="1"/>
    <col min="12037" max="12037" width="7.7109375" style="3" customWidth="1"/>
    <col min="12038" max="12038" width="9" style="3" customWidth="1"/>
    <col min="12039" max="12039" width="10.7109375" style="3" customWidth="1"/>
    <col min="12040" max="12040" width="10" style="3" customWidth="1"/>
    <col min="12041" max="12041" width="3.42578125" style="3" customWidth="1"/>
    <col min="12042" max="12042" width="8.42578125" style="3" customWidth="1"/>
    <col min="12043" max="12043" width="10" style="3" customWidth="1"/>
    <col min="12044" max="12044" width="2.140625" style="3" customWidth="1"/>
    <col min="12045" max="12288" width="8.85546875" style="3"/>
    <col min="12289" max="12289" width="4.42578125" style="3" customWidth="1"/>
    <col min="12290" max="12290" width="17.7109375" style="3" customWidth="1"/>
    <col min="12291" max="12291" width="8.42578125" style="3" customWidth="1"/>
    <col min="12292" max="12292" width="10" style="3" customWidth="1"/>
    <col min="12293" max="12293" width="7.7109375" style="3" customWidth="1"/>
    <col min="12294" max="12294" width="9" style="3" customWidth="1"/>
    <col min="12295" max="12295" width="10.7109375" style="3" customWidth="1"/>
    <col min="12296" max="12296" width="10" style="3" customWidth="1"/>
    <col min="12297" max="12297" width="3.42578125" style="3" customWidth="1"/>
    <col min="12298" max="12298" width="8.42578125" style="3" customWidth="1"/>
    <col min="12299" max="12299" width="10" style="3" customWidth="1"/>
    <col min="12300" max="12300" width="2.140625" style="3" customWidth="1"/>
    <col min="12301" max="12544" width="8.85546875" style="3"/>
    <col min="12545" max="12545" width="4.42578125" style="3" customWidth="1"/>
    <col min="12546" max="12546" width="17.7109375" style="3" customWidth="1"/>
    <col min="12547" max="12547" width="8.42578125" style="3" customWidth="1"/>
    <col min="12548" max="12548" width="10" style="3" customWidth="1"/>
    <col min="12549" max="12549" width="7.7109375" style="3" customWidth="1"/>
    <col min="12550" max="12550" width="9" style="3" customWidth="1"/>
    <col min="12551" max="12551" width="10.7109375" style="3" customWidth="1"/>
    <col min="12552" max="12552" width="10" style="3" customWidth="1"/>
    <col min="12553" max="12553" width="3.42578125" style="3" customWidth="1"/>
    <col min="12554" max="12554" width="8.42578125" style="3" customWidth="1"/>
    <col min="12555" max="12555" width="10" style="3" customWidth="1"/>
    <col min="12556" max="12556" width="2.140625" style="3" customWidth="1"/>
    <col min="12557" max="12800" width="8.85546875" style="3"/>
    <col min="12801" max="12801" width="4.42578125" style="3" customWidth="1"/>
    <col min="12802" max="12802" width="17.7109375" style="3" customWidth="1"/>
    <col min="12803" max="12803" width="8.42578125" style="3" customWidth="1"/>
    <col min="12804" max="12804" width="10" style="3" customWidth="1"/>
    <col min="12805" max="12805" width="7.7109375" style="3" customWidth="1"/>
    <col min="12806" max="12806" width="9" style="3" customWidth="1"/>
    <col min="12807" max="12807" width="10.7109375" style="3" customWidth="1"/>
    <col min="12808" max="12808" width="10" style="3" customWidth="1"/>
    <col min="12809" max="12809" width="3.42578125" style="3" customWidth="1"/>
    <col min="12810" max="12810" width="8.42578125" style="3" customWidth="1"/>
    <col min="12811" max="12811" width="10" style="3" customWidth="1"/>
    <col min="12812" max="12812" width="2.140625" style="3" customWidth="1"/>
    <col min="12813" max="13056" width="8.85546875" style="3"/>
    <col min="13057" max="13057" width="4.42578125" style="3" customWidth="1"/>
    <col min="13058" max="13058" width="17.7109375" style="3" customWidth="1"/>
    <col min="13059" max="13059" width="8.42578125" style="3" customWidth="1"/>
    <col min="13060" max="13060" width="10" style="3" customWidth="1"/>
    <col min="13061" max="13061" width="7.7109375" style="3" customWidth="1"/>
    <col min="13062" max="13062" width="9" style="3" customWidth="1"/>
    <col min="13063" max="13063" width="10.7109375" style="3" customWidth="1"/>
    <col min="13064" max="13064" width="10" style="3" customWidth="1"/>
    <col min="13065" max="13065" width="3.42578125" style="3" customWidth="1"/>
    <col min="13066" max="13066" width="8.42578125" style="3" customWidth="1"/>
    <col min="13067" max="13067" width="10" style="3" customWidth="1"/>
    <col min="13068" max="13068" width="2.140625" style="3" customWidth="1"/>
    <col min="13069" max="13312" width="8.85546875" style="3"/>
    <col min="13313" max="13313" width="4.42578125" style="3" customWidth="1"/>
    <col min="13314" max="13314" width="17.7109375" style="3" customWidth="1"/>
    <col min="13315" max="13315" width="8.42578125" style="3" customWidth="1"/>
    <col min="13316" max="13316" width="10" style="3" customWidth="1"/>
    <col min="13317" max="13317" width="7.7109375" style="3" customWidth="1"/>
    <col min="13318" max="13318" width="9" style="3" customWidth="1"/>
    <col min="13319" max="13319" width="10.7109375" style="3" customWidth="1"/>
    <col min="13320" max="13320" width="10" style="3" customWidth="1"/>
    <col min="13321" max="13321" width="3.42578125" style="3" customWidth="1"/>
    <col min="13322" max="13322" width="8.42578125" style="3" customWidth="1"/>
    <col min="13323" max="13323" width="10" style="3" customWidth="1"/>
    <col min="13324" max="13324" width="2.140625" style="3" customWidth="1"/>
    <col min="13325" max="13568" width="8.85546875" style="3"/>
    <col min="13569" max="13569" width="4.42578125" style="3" customWidth="1"/>
    <col min="13570" max="13570" width="17.7109375" style="3" customWidth="1"/>
    <col min="13571" max="13571" width="8.42578125" style="3" customWidth="1"/>
    <col min="13572" max="13572" width="10" style="3" customWidth="1"/>
    <col min="13573" max="13573" width="7.7109375" style="3" customWidth="1"/>
    <col min="13574" max="13574" width="9" style="3" customWidth="1"/>
    <col min="13575" max="13575" width="10.7109375" style="3" customWidth="1"/>
    <col min="13576" max="13576" width="10" style="3" customWidth="1"/>
    <col min="13577" max="13577" width="3.42578125" style="3" customWidth="1"/>
    <col min="13578" max="13578" width="8.42578125" style="3" customWidth="1"/>
    <col min="13579" max="13579" width="10" style="3" customWidth="1"/>
    <col min="13580" max="13580" width="2.140625" style="3" customWidth="1"/>
    <col min="13581" max="13824" width="8.85546875" style="3"/>
    <col min="13825" max="13825" width="4.42578125" style="3" customWidth="1"/>
    <col min="13826" max="13826" width="17.7109375" style="3" customWidth="1"/>
    <col min="13827" max="13827" width="8.42578125" style="3" customWidth="1"/>
    <col min="13828" max="13828" width="10" style="3" customWidth="1"/>
    <col min="13829" max="13829" width="7.7109375" style="3" customWidth="1"/>
    <col min="13830" max="13830" width="9" style="3" customWidth="1"/>
    <col min="13831" max="13831" width="10.7109375" style="3" customWidth="1"/>
    <col min="13832" max="13832" width="10" style="3" customWidth="1"/>
    <col min="13833" max="13833" width="3.42578125" style="3" customWidth="1"/>
    <col min="13834" max="13834" width="8.42578125" style="3" customWidth="1"/>
    <col min="13835" max="13835" width="10" style="3" customWidth="1"/>
    <col min="13836" max="13836" width="2.140625" style="3" customWidth="1"/>
    <col min="13837" max="14080" width="8.85546875" style="3"/>
    <col min="14081" max="14081" width="4.42578125" style="3" customWidth="1"/>
    <col min="14082" max="14082" width="17.7109375" style="3" customWidth="1"/>
    <col min="14083" max="14083" width="8.42578125" style="3" customWidth="1"/>
    <col min="14084" max="14084" width="10" style="3" customWidth="1"/>
    <col min="14085" max="14085" width="7.7109375" style="3" customWidth="1"/>
    <col min="14086" max="14086" width="9" style="3" customWidth="1"/>
    <col min="14087" max="14087" width="10.7109375" style="3" customWidth="1"/>
    <col min="14088" max="14088" width="10" style="3" customWidth="1"/>
    <col min="14089" max="14089" width="3.42578125" style="3" customWidth="1"/>
    <col min="14090" max="14090" width="8.42578125" style="3" customWidth="1"/>
    <col min="14091" max="14091" width="10" style="3" customWidth="1"/>
    <col min="14092" max="14092" width="2.140625" style="3" customWidth="1"/>
    <col min="14093" max="14336" width="8.85546875" style="3"/>
    <col min="14337" max="14337" width="4.42578125" style="3" customWidth="1"/>
    <col min="14338" max="14338" width="17.7109375" style="3" customWidth="1"/>
    <col min="14339" max="14339" width="8.42578125" style="3" customWidth="1"/>
    <col min="14340" max="14340" width="10" style="3" customWidth="1"/>
    <col min="14341" max="14341" width="7.7109375" style="3" customWidth="1"/>
    <col min="14342" max="14342" width="9" style="3" customWidth="1"/>
    <col min="14343" max="14343" width="10.7109375" style="3" customWidth="1"/>
    <col min="14344" max="14344" width="10" style="3" customWidth="1"/>
    <col min="14345" max="14345" width="3.42578125" style="3" customWidth="1"/>
    <col min="14346" max="14346" width="8.42578125" style="3" customWidth="1"/>
    <col min="14347" max="14347" width="10" style="3" customWidth="1"/>
    <col min="14348" max="14348" width="2.140625" style="3" customWidth="1"/>
    <col min="14349" max="14592" width="8.85546875" style="3"/>
    <col min="14593" max="14593" width="4.42578125" style="3" customWidth="1"/>
    <col min="14594" max="14594" width="17.7109375" style="3" customWidth="1"/>
    <col min="14595" max="14595" width="8.42578125" style="3" customWidth="1"/>
    <col min="14596" max="14596" width="10" style="3" customWidth="1"/>
    <col min="14597" max="14597" width="7.7109375" style="3" customWidth="1"/>
    <col min="14598" max="14598" width="9" style="3" customWidth="1"/>
    <col min="14599" max="14599" width="10.7109375" style="3" customWidth="1"/>
    <col min="14600" max="14600" width="10" style="3" customWidth="1"/>
    <col min="14601" max="14601" width="3.42578125" style="3" customWidth="1"/>
    <col min="14602" max="14602" width="8.42578125" style="3" customWidth="1"/>
    <col min="14603" max="14603" width="10" style="3" customWidth="1"/>
    <col min="14604" max="14604" width="2.140625" style="3" customWidth="1"/>
    <col min="14605" max="14848" width="8.85546875" style="3"/>
    <col min="14849" max="14849" width="4.42578125" style="3" customWidth="1"/>
    <col min="14850" max="14850" width="17.7109375" style="3" customWidth="1"/>
    <col min="14851" max="14851" width="8.42578125" style="3" customWidth="1"/>
    <col min="14852" max="14852" width="10" style="3" customWidth="1"/>
    <col min="14853" max="14853" width="7.7109375" style="3" customWidth="1"/>
    <col min="14854" max="14854" width="9" style="3" customWidth="1"/>
    <col min="14855" max="14855" width="10.7109375" style="3" customWidth="1"/>
    <col min="14856" max="14856" width="10" style="3" customWidth="1"/>
    <col min="14857" max="14857" width="3.42578125" style="3" customWidth="1"/>
    <col min="14858" max="14858" width="8.42578125" style="3" customWidth="1"/>
    <col min="14859" max="14859" width="10" style="3" customWidth="1"/>
    <col min="14860" max="14860" width="2.140625" style="3" customWidth="1"/>
    <col min="14861" max="15104" width="8.85546875" style="3"/>
    <col min="15105" max="15105" width="4.42578125" style="3" customWidth="1"/>
    <col min="15106" max="15106" width="17.7109375" style="3" customWidth="1"/>
    <col min="15107" max="15107" width="8.42578125" style="3" customWidth="1"/>
    <col min="15108" max="15108" width="10" style="3" customWidth="1"/>
    <col min="15109" max="15109" width="7.7109375" style="3" customWidth="1"/>
    <col min="15110" max="15110" width="9" style="3" customWidth="1"/>
    <col min="15111" max="15111" width="10.7109375" style="3" customWidth="1"/>
    <col min="15112" max="15112" width="10" style="3" customWidth="1"/>
    <col min="15113" max="15113" width="3.42578125" style="3" customWidth="1"/>
    <col min="15114" max="15114" width="8.42578125" style="3" customWidth="1"/>
    <col min="15115" max="15115" width="10" style="3" customWidth="1"/>
    <col min="15116" max="15116" width="2.140625" style="3" customWidth="1"/>
    <col min="15117" max="15360" width="8.85546875" style="3"/>
    <col min="15361" max="15361" width="4.42578125" style="3" customWidth="1"/>
    <col min="15362" max="15362" width="17.7109375" style="3" customWidth="1"/>
    <col min="15363" max="15363" width="8.42578125" style="3" customWidth="1"/>
    <col min="15364" max="15364" width="10" style="3" customWidth="1"/>
    <col min="15365" max="15365" width="7.7109375" style="3" customWidth="1"/>
    <col min="15366" max="15366" width="9" style="3" customWidth="1"/>
    <col min="15367" max="15367" width="10.7109375" style="3" customWidth="1"/>
    <col min="15368" max="15368" width="10" style="3" customWidth="1"/>
    <col min="15369" max="15369" width="3.42578125" style="3" customWidth="1"/>
    <col min="15370" max="15370" width="8.42578125" style="3" customWidth="1"/>
    <col min="15371" max="15371" width="10" style="3" customWidth="1"/>
    <col min="15372" max="15372" width="2.140625" style="3" customWidth="1"/>
    <col min="15373" max="15616" width="8.85546875" style="3"/>
    <col min="15617" max="15617" width="4.42578125" style="3" customWidth="1"/>
    <col min="15618" max="15618" width="17.7109375" style="3" customWidth="1"/>
    <col min="15619" max="15619" width="8.42578125" style="3" customWidth="1"/>
    <col min="15620" max="15620" width="10" style="3" customWidth="1"/>
    <col min="15621" max="15621" width="7.7109375" style="3" customWidth="1"/>
    <col min="15622" max="15622" width="9" style="3" customWidth="1"/>
    <col min="15623" max="15623" width="10.7109375" style="3" customWidth="1"/>
    <col min="15624" max="15624" width="10" style="3" customWidth="1"/>
    <col min="15625" max="15625" width="3.42578125" style="3" customWidth="1"/>
    <col min="15626" max="15626" width="8.42578125" style="3" customWidth="1"/>
    <col min="15627" max="15627" width="10" style="3" customWidth="1"/>
    <col min="15628" max="15628" width="2.140625" style="3" customWidth="1"/>
    <col min="15629" max="15872" width="8.85546875" style="3"/>
    <col min="15873" max="15873" width="4.42578125" style="3" customWidth="1"/>
    <col min="15874" max="15874" width="17.7109375" style="3" customWidth="1"/>
    <col min="15875" max="15875" width="8.42578125" style="3" customWidth="1"/>
    <col min="15876" max="15876" width="10" style="3" customWidth="1"/>
    <col min="15877" max="15877" width="7.7109375" style="3" customWidth="1"/>
    <col min="15878" max="15878" width="9" style="3" customWidth="1"/>
    <col min="15879" max="15879" width="10.7109375" style="3" customWidth="1"/>
    <col min="15880" max="15880" width="10" style="3" customWidth="1"/>
    <col min="15881" max="15881" width="3.42578125" style="3" customWidth="1"/>
    <col min="15882" max="15882" width="8.42578125" style="3" customWidth="1"/>
    <col min="15883" max="15883" width="10" style="3" customWidth="1"/>
    <col min="15884" max="15884" width="2.140625" style="3" customWidth="1"/>
    <col min="15885" max="16128" width="8.85546875" style="3"/>
    <col min="16129" max="16129" width="4.42578125" style="3" customWidth="1"/>
    <col min="16130" max="16130" width="17.7109375" style="3" customWidth="1"/>
    <col min="16131" max="16131" width="8.42578125" style="3" customWidth="1"/>
    <col min="16132" max="16132" width="10" style="3" customWidth="1"/>
    <col min="16133" max="16133" width="7.7109375" style="3" customWidth="1"/>
    <col min="16134" max="16134" width="9" style="3" customWidth="1"/>
    <col min="16135" max="16135" width="10.7109375" style="3" customWidth="1"/>
    <col min="16136" max="16136" width="10" style="3" customWidth="1"/>
    <col min="16137" max="16137" width="3.42578125" style="3" customWidth="1"/>
    <col min="16138" max="16138" width="8.42578125" style="3" customWidth="1"/>
    <col min="16139" max="16139" width="10" style="3" customWidth="1"/>
    <col min="16140" max="16140" width="2.140625" style="3" customWidth="1"/>
    <col min="16141" max="16384" width="8.85546875" style="3"/>
  </cols>
  <sheetData>
    <row r="1" spans="1:14" ht="15.75" x14ac:dyDescent="0.25">
      <c r="A1" s="2" t="s">
        <v>282</v>
      </c>
      <c r="J1" s="3"/>
    </row>
    <row r="3" spans="1:14" x14ac:dyDescent="0.2">
      <c r="D3" s="286"/>
      <c r="E3" s="284"/>
      <c r="F3" s="287" t="s">
        <v>281</v>
      </c>
      <c r="G3" s="285"/>
      <c r="H3" s="286"/>
      <c r="J3" s="288" t="s">
        <v>278</v>
      </c>
    </row>
    <row r="4" spans="1:14" ht="12.75" customHeight="1" x14ac:dyDescent="0.2">
      <c r="A4" s="289"/>
      <c r="B4" s="290"/>
      <c r="C4" s="291"/>
      <c r="D4" s="852" t="s">
        <v>280</v>
      </c>
      <c r="E4" s="853"/>
      <c r="F4" s="853"/>
      <c r="G4" s="853"/>
      <c r="H4" s="854"/>
      <c r="J4" s="855" t="s">
        <v>85</v>
      </c>
    </row>
    <row r="5" spans="1:14" ht="54" customHeight="1" x14ac:dyDescent="0.2">
      <c r="A5" s="5" t="s">
        <v>6</v>
      </c>
      <c r="B5" s="6"/>
      <c r="C5" s="7" t="s">
        <v>284</v>
      </c>
      <c r="D5" s="7" t="s">
        <v>283</v>
      </c>
      <c r="E5" s="8" t="s">
        <v>86</v>
      </c>
      <c r="F5" s="9" t="s">
        <v>279</v>
      </c>
      <c r="G5" s="10" t="s">
        <v>87</v>
      </c>
      <c r="H5" s="11" t="s">
        <v>106</v>
      </c>
      <c r="I5" s="12"/>
      <c r="J5" s="856"/>
    </row>
    <row r="6" spans="1:14" s="21" customFormat="1" x14ac:dyDescent="0.2">
      <c r="A6" s="13"/>
      <c r="B6" s="14"/>
      <c r="C6" s="15">
        <v>1</v>
      </c>
      <c r="D6" s="16">
        <v>2</v>
      </c>
      <c r="E6" s="17" t="s">
        <v>88</v>
      </c>
      <c r="F6" s="18">
        <v>3</v>
      </c>
      <c r="G6" s="19">
        <v>4</v>
      </c>
      <c r="H6" s="20">
        <v>5</v>
      </c>
      <c r="J6" s="22">
        <v>7</v>
      </c>
      <c r="K6" s="3"/>
      <c r="M6" s="3"/>
      <c r="N6" s="3"/>
    </row>
    <row r="7" spans="1:14" ht="15" customHeight="1" x14ac:dyDescent="0.2">
      <c r="A7" s="23">
        <v>11</v>
      </c>
      <c r="B7" s="24" t="s">
        <v>71</v>
      </c>
      <c r="C7" s="292">
        <f>'odhad odpisu'!D6</f>
        <v>17412</v>
      </c>
      <c r="D7" s="292">
        <v>49029</v>
      </c>
      <c r="E7" s="293"/>
      <c r="F7" s="294">
        <v>11992</v>
      </c>
      <c r="G7" s="292">
        <f>C7*0.5</f>
        <v>8706</v>
      </c>
      <c r="H7" s="292">
        <f>D7+F7+G7</f>
        <v>69727</v>
      </c>
      <c r="I7" s="26"/>
      <c r="J7" s="27"/>
    </row>
    <row r="8" spans="1:14" ht="15" customHeight="1" x14ac:dyDescent="0.2">
      <c r="A8" s="28">
        <v>21</v>
      </c>
      <c r="B8" s="29" t="s">
        <v>9</v>
      </c>
      <c r="C8" s="295">
        <f>'odhad odpisu'!D7</f>
        <v>2178</v>
      </c>
      <c r="D8" s="295">
        <v>15250</v>
      </c>
      <c r="E8" s="296"/>
      <c r="F8" s="297">
        <v>0</v>
      </c>
      <c r="G8" s="295">
        <f t="shared" ref="G7:G27" si="0">C8*0.5</f>
        <v>1089</v>
      </c>
      <c r="H8" s="295">
        <f t="shared" ref="H7:H29" si="1">D8+F8+G8</f>
        <v>16339</v>
      </c>
      <c r="I8" s="26"/>
      <c r="J8" s="31"/>
    </row>
    <row r="9" spans="1:14" ht="15" customHeight="1" x14ac:dyDescent="0.2">
      <c r="A9" s="28">
        <v>22</v>
      </c>
      <c r="B9" s="29" t="s">
        <v>1</v>
      </c>
      <c r="C9" s="295">
        <f>'odhad odpisu'!D8</f>
        <v>757</v>
      </c>
      <c r="D9" s="295">
        <v>39877</v>
      </c>
      <c r="E9" s="296"/>
      <c r="F9" s="297">
        <v>2094</v>
      </c>
      <c r="G9" s="295">
        <f t="shared" si="0"/>
        <v>378.5</v>
      </c>
      <c r="H9" s="295">
        <f t="shared" si="1"/>
        <v>42349.5</v>
      </c>
      <c r="I9" s="26"/>
      <c r="J9" s="31"/>
    </row>
    <row r="10" spans="1:14" ht="15" customHeight="1" x14ac:dyDescent="0.2">
      <c r="A10" s="28">
        <v>23</v>
      </c>
      <c r="B10" s="29" t="s">
        <v>72</v>
      </c>
      <c r="C10" s="295">
        <f>'odhad odpisu'!D9</f>
        <v>956</v>
      </c>
      <c r="D10" s="295">
        <v>6710</v>
      </c>
      <c r="E10" s="296"/>
      <c r="F10" s="297">
        <v>1248</v>
      </c>
      <c r="G10" s="295">
        <f t="shared" si="0"/>
        <v>478</v>
      </c>
      <c r="H10" s="295">
        <f t="shared" si="1"/>
        <v>8436</v>
      </c>
      <c r="I10" s="26"/>
      <c r="J10" s="31"/>
    </row>
    <row r="11" spans="1:14" ht="15" customHeight="1" x14ac:dyDescent="0.2">
      <c r="A11" s="28">
        <v>31</v>
      </c>
      <c r="B11" s="32" t="s">
        <v>10</v>
      </c>
      <c r="C11" s="295">
        <f>'odhad odpisu'!D10</f>
        <v>12180</v>
      </c>
      <c r="D11" s="295">
        <v>31856</v>
      </c>
      <c r="E11" s="296">
        <v>335</v>
      </c>
      <c r="F11" s="297">
        <v>3738</v>
      </c>
      <c r="G11" s="295">
        <f t="shared" si="0"/>
        <v>6090</v>
      </c>
      <c r="H11" s="295">
        <f t="shared" si="1"/>
        <v>41684</v>
      </c>
      <c r="I11" s="26"/>
      <c r="J11" s="31"/>
    </row>
    <row r="12" spans="1:14" ht="15" customHeight="1" x14ac:dyDescent="0.2">
      <c r="A12" s="28">
        <v>33</v>
      </c>
      <c r="B12" s="29" t="s">
        <v>73</v>
      </c>
      <c r="C12" s="295">
        <f>'odhad odpisu'!D11</f>
        <v>842</v>
      </c>
      <c r="D12" s="295">
        <v>4128</v>
      </c>
      <c r="E12" s="296">
        <v>1412</v>
      </c>
      <c r="F12" s="297">
        <v>2300</v>
      </c>
      <c r="G12" s="295">
        <f t="shared" si="0"/>
        <v>421</v>
      </c>
      <c r="H12" s="295">
        <f t="shared" si="1"/>
        <v>6849</v>
      </c>
      <c r="I12" s="26"/>
      <c r="J12" s="31"/>
    </row>
    <row r="13" spans="1:14" ht="15" customHeight="1" x14ac:dyDescent="0.2">
      <c r="A13" s="28">
        <v>41</v>
      </c>
      <c r="B13" s="32" t="s">
        <v>7</v>
      </c>
      <c r="C13" s="295">
        <f>'odhad odpisu'!D12</f>
        <v>1221</v>
      </c>
      <c r="D13" s="295">
        <v>1159</v>
      </c>
      <c r="E13" s="296">
        <v>833</v>
      </c>
      <c r="F13" s="297">
        <v>756</v>
      </c>
      <c r="G13" s="295">
        <f t="shared" si="0"/>
        <v>610.5</v>
      </c>
      <c r="H13" s="295">
        <f t="shared" si="1"/>
        <v>2525.5</v>
      </c>
      <c r="I13" s="26"/>
      <c r="J13" s="31"/>
    </row>
    <row r="14" spans="1:14" ht="15" customHeight="1" x14ac:dyDescent="0.2">
      <c r="A14" s="28">
        <v>51</v>
      </c>
      <c r="B14" s="32" t="s">
        <v>0</v>
      </c>
      <c r="C14" s="295">
        <f>'odhad odpisu'!D13</f>
        <v>1491</v>
      </c>
      <c r="D14" s="295">
        <v>7453</v>
      </c>
      <c r="E14" s="296"/>
      <c r="F14" s="297">
        <v>1103</v>
      </c>
      <c r="G14" s="295">
        <f t="shared" si="0"/>
        <v>745.5</v>
      </c>
      <c r="H14" s="295">
        <f t="shared" si="1"/>
        <v>9301.5</v>
      </c>
      <c r="I14" s="26"/>
      <c r="J14" s="31"/>
    </row>
    <row r="15" spans="1:14" ht="15" customHeight="1" x14ac:dyDescent="0.2">
      <c r="A15" s="28">
        <v>56</v>
      </c>
      <c r="B15" s="32" t="s">
        <v>2</v>
      </c>
      <c r="C15" s="295">
        <f>'odhad odpisu'!D14</f>
        <v>634</v>
      </c>
      <c r="D15" s="295">
        <v>6260</v>
      </c>
      <c r="E15" s="296"/>
      <c r="F15" s="297">
        <v>1700</v>
      </c>
      <c r="G15" s="295">
        <f t="shared" si="0"/>
        <v>317</v>
      </c>
      <c r="H15" s="295">
        <f t="shared" si="1"/>
        <v>8277</v>
      </c>
      <c r="I15" s="26"/>
      <c r="J15" s="31"/>
    </row>
    <row r="16" spans="1:14" ht="15" customHeight="1" x14ac:dyDescent="0.2">
      <c r="A16" s="28">
        <v>71</v>
      </c>
      <c r="B16" s="29" t="s">
        <v>89</v>
      </c>
      <c r="C16" s="295">
        <f>'odhad odpisu'!D15</f>
        <v>2647</v>
      </c>
      <c r="D16" s="295">
        <v>1541</v>
      </c>
      <c r="E16" s="296"/>
      <c r="F16" s="297">
        <v>1153</v>
      </c>
      <c r="G16" s="295">
        <f t="shared" si="0"/>
        <v>1323.5</v>
      </c>
      <c r="H16" s="295">
        <f t="shared" si="1"/>
        <v>4017.5</v>
      </c>
      <c r="I16" s="26"/>
      <c r="J16" s="31"/>
    </row>
    <row r="17" spans="1:14" ht="15" customHeight="1" x14ac:dyDescent="0.2">
      <c r="A17" s="28">
        <v>76</v>
      </c>
      <c r="B17" s="29" t="s">
        <v>90</v>
      </c>
      <c r="C17" s="295">
        <f>'odhad odpisu'!D16</f>
        <v>0</v>
      </c>
      <c r="D17" s="295">
        <v>0</v>
      </c>
      <c r="E17" s="296"/>
      <c r="F17" s="297">
        <v>0</v>
      </c>
      <c r="G17" s="295">
        <f t="shared" si="0"/>
        <v>0</v>
      </c>
      <c r="H17" s="295">
        <f t="shared" si="1"/>
        <v>0</v>
      </c>
      <c r="I17" s="26"/>
      <c r="J17" s="31"/>
    </row>
    <row r="18" spans="1:14" ht="15" customHeight="1" x14ac:dyDescent="0.2">
      <c r="A18" s="28">
        <v>81</v>
      </c>
      <c r="B18" s="32" t="s">
        <v>8</v>
      </c>
      <c r="C18" s="295">
        <f>'odhad odpisu'!D17</f>
        <v>8812</v>
      </c>
      <c r="D18" s="295">
        <v>11661</v>
      </c>
      <c r="E18" s="296">
        <v>126</v>
      </c>
      <c r="F18" s="297">
        <v>10575</v>
      </c>
      <c r="G18" s="295">
        <f t="shared" si="0"/>
        <v>4406</v>
      </c>
      <c r="H18" s="295">
        <f t="shared" si="1"/>
        <v>26642</v>
      </c>
      <c r="I18" s="26"/>
      <c r="J18" s="31"/>
    </row>
    <row r="19" spans="1:14" ht="15" customHeight="1" x14ac:dyDescent="0.2">
      <c r="A19" s="28">
        <v>82</v>
      </c>
      <c r="B19" s="32" t="s">
        <v>3</v>
      </c>
      <c r="C19" s="295">
        <f>'odhad odpisu'!D18</f>
        <v>0</v>
      </c>
      <c r="D19" s="295">
        <v>935</v>
      </c>
      <c r="E19" s="296">
        <v>920</v>
      </c>
      <c r="F19" s="297">
        <v>1326</v>
      </c>
      <c r="G19" s="295">
        <f t="shared" si="0"/>
        <v>0</v>
      </c>
      <c r="H19" s="295">
        <f t="shared" si="1"/>
        <v>2261</v>
      </c>
      <c r="I19" s="26"/>
      <c r="J19" s="31"/>
    </row>
    <row r="20" spans="1:14" ht="15" customHeight="1" x14ac:dyDescent="0.2">
      <c r="A20" s="28">
        <v>83</v>
      </c>
      <c r="B20" s="32" t="s">
        <v>64</v>
      </c>
      <c r="C20" s="295">
        <f>'odhad odpisu'!D19</f>
        <v>687</v>
      </c>
      <c r="D20" s="295">
        <v>1242</v>
      </c>
      <c r="E20" s="296"/>
      <c r="F20" s="297">
        <v>0</v>
      </c>
      <c r="G20" s="295">
        <f t="shared" si="0"/>
        <v>343.5</v>
      </c>
      <c r="H20" s="295">
        <f t="shared" si="1"/>
        <v>1585.5</v>
      </c>
      <c r="I20" s="26"/>
      <c r="J20" s="31"/>
    </row>
    <row r="21" spans="1:14" ht="15" customHeight="1" x14ac:dyDescent="0.2">
      <c r="A21" s="28">
        <v>84</v>
      </c>
      <c r="B21" s="32" t="s">
        <v>65</v>
      </c>
      <c r="C21" s="295">
        <f>'odhad odpisu'!D20</f>
        <v>20</v>
      </c>
      <c r="D21" s="295">
        <v>116</v>
      </c>
      <c r="E21" s="296"/>
      <c r="F21" s="297">
        <v>105</v>
      </c>
      <c r="G21" s="295">
        <f t="shared" si="0"/>
        <v>10</v>
      </c>
      <c r="H21" s="295">
        <f t="shared" si="1"/>
        <v>231</v>
      </c>
      <c r="I21" s="26"/>
      <c r="J21" s="31"/>
    </row>
    <row r="22" spans="1:14" ht="15" customHeight="1" x14ac:dyDescent="0.2">
      <c r="A22" s="28">
        <v>85</v>
      </c>
      <c r="B22" s="32" t="s">
        <v>66</v>
      </c>
      <c r="C22" s="295">
        <f>'odhad odpisu'!D21</f>
        <v>177</v>
      </c>
      <c r="D22" s="295">
        <v>759</v>
      </c>
      <c r="E22" s="296"/>
      <c r="F22" s="297">
        <v>263</v>
      </c>
      <c r="G22" s="295">
        <f t="shared" si="0"/>
        <v>88.5</v>
      </c>
      <c r="H22" s="295">
        <f t="shared" si="1"/>
        <v>1110.5</v>
      </c>
      <c r="I22" s="26"/>
      <c r="J22" s="31"/>
    </row>
    <row r="23" spans="1:14" ht="15" customHeight="1" x14ac:dyDescent="0.2">
      <c r="A23" s="28">
        <v>87</v>
      </c>
      <c r="B23" s="29" t="s">
        <v>51</v>
      </c>
      <c r="C23" s="295">
        <f>'odhad odpisu'!D22</f>
        <v>114</v>
      </c>
      <c r="D23" s="295">
        <v>94</v>
      </c>
      <c r="E23" s="296">
        <v>2</v>
      </c>
      <c r="F23" s="297">
        <v>0</v>
      </c>
      <c r="G23" s="295">
        <f t="shared" si="0"/>
        <v>57</v>
      </c>
      <c r="H23" s="295">
        <f t="shared" si="1"/>
        <v>151</v>
      </c>
      <c r="I23" s="26"/>
      <c r="J23" s="31"/>
    </row>
    <row r="24" spans="1:14" ht="15" customHeight="1" x14ac:dyDescent="0.2">
      <c r="A24" s="28">
        <v>92</v>
      </c>
      <c r="B24" s="32" t="s">
        <v>83</v>
      </c>
      <c r="C24" s="295">
        <f>'odhad odpisu'!D23</f>
        <v>3687</v>
      </c>
      <c r="D24" s="295">
        <v>27740</v>
      </c>
      <c r="E24" s="296">
        <v>846</v>
      </c>
      <c r="F24" s="297">
        <v>4060</v>
      </c>
      <c r="G24" s="295">
        <f t="shared" si="0"/>
        <v>1843.5</v>
      </c>
      <c r="H24" s="295">
        <f t="shared" si="1"/>
        <v>33643.5</v>
      </c>
      <c r="I24" s="26"/>
      <c r="J24" s="31"/>
    </row>
    <row r="25" spans="1:14" ht="15" customHeight="1" x14ac:dyDescent="0.2">
      <c r="A25" s="28">
        <v>96</v>
      </c>
      <c r="B25" s="32" t="s">
        <v>68</v>
      </c>
      <c r="C25" s="295">
        <f>'odhad odpisu'!D24</f>
        <v>26</v>
      </c>
      <c r="D25" s="295">
        <v>1482</v>
      </c>
      <c r="E25" s="296"/>
      <c r="F25" s="297">
        <v>0</v>
      </c>
      <c r="G25" s="295">
        <f t="shared" si="0"/>
        <v>13</v>
      </c>
      <c r="H25" s="295">
        <f t="shared" si="1"/>
        <v>1495</v>
      </c>
      <c r="I25" s="26"/>
      <c r="J25" s="31"/>
    </row>
    <row r="26" spans="1:14" ht="15" customHeight="1" x14ac:dyDescent="0.2">
      <c r="A26" s="28">
        <v>97</v>
      </c>
      <c r="B26" s="32" t="s">
        <v>69</v>
      </c>
      <c r="C26" s="295">
        <f>'odhad odpisu'!D25</f>
        <v>30</v>
      </c>
      <c r="D26" s="295">
        <v>2567</v>
      </c>
      <c r="E26" s="296"/>
      <c r="F26" s="297">
        <v>285</v>
      </c>
      <c r="G26" s="295">
        <f t="shared" si="0"/>
        <v>15</v>
      </c>
      <c r="H26" s="295">
        <f t="shared" si="1"/>
        <v>2867</v>
      </c>
      <c r="I26" s="26"/>
      <c r="J26" s="31"/>
    </row>
    <row r="27" spans="1:14" ht="15" customHeight="1" x14ac:dyDescent="0.2">
      <c r="A27" s="28">
        <v>99</v>
      </c>
      <c r="B27" s="29" t="s">
        <v>91</v>
      </c>
      <c r="C27" s="295">
        <f>'odhad odpisu'!D26</f>
        <v>814</v>
      </c>
      <c r="D27" s="295">
        <f>298278-D28-D29</f>
        <v>17407</v>
      </c>
      <c r="E27" s="296"/>
      <c r="F27" s="297">
        <v>13909</v>
      </c>
      <c r="G27" s="295">
        <f t="shared" si="0"/>
        <v>407</v>
      </c>
      <c r="H27" s="295">
        <f t="shared" si="1"/>
        <v>31723</v>
      </c>
      <c r="I27" s="26"/>
      <c r="J27" s="31"/>
    </row>
    <row r="28" spans="1:14" s="40" customFormat="1" x14ac:dyDescent="0.2">
      <c r="A28" s="34"/>
      <c r="B28" s="35" t="s">
        <v>92</v>
      </c>
      <c r="C28" s="298"/>
      <c r="D28" s="36">
        <v>164588</v>
      </c>
      <c r="E28" s="37"/>
      <c r="F28" s="299"/>
      <c r="G28" s="36"/>
      <c r="H28" s="36">
        <f t="shared" si="1"/>
        <v>164588</v>
      </c>
      <c r="I28" s="38"/>
      <c r="J28" s="39"/>
      <c r="K28" s="3"/>
      <c r="M28" s="3"/>
      <c r="N28" s="3"/>
    </row>
    <row r="29" spans="1:14" ht="15" customHeight="1" x14ac:dyDescent="0.2">
      <c r="A29" s="41"/>
      <c r="B29" s="42" t="s">
        <v>93</v>
      </c>
      <c r="C29" s="300"/>
      <c r="D29" s="43">
        <f>69405+E29</f>
        <v>116283</v>
      </c>
      <c r="E29" s="44">
        <v>46878</v>
      </c>
      <c r="F29" s="301"/>
      <c r="G29" s="43">
        <f>C30*0.5</f>
        <v>27342.5</v>
      </c>
      <c r="H29" s="43">
        <f t="shared" si="1"/>
        <v>143625.5</v>
      </c>
      <c r="I29" s="26"/>
      <c r="J29" s="302">
        <f>G29</f>
        <v>27342.5</v>
      </c>
    </row>
    <row r="30" spans="1:14" ht="15" customHeight="1" x14ac:dyDescent="0.2">
      <c r="A30" s="303" t="s">
        <v>78</v>
      </c>
      <c r="B30" s="304" t="s">
        <v>15</v>
      </c>
      <c r="C30" s="305">
        <f t="shared" ref="C30:H30" si="2">SUM(C7:C29)</f>
        <v>54685</v>
      </c>
      <c r="D30" s="305">
        <f t="shared" si="2"/>
        <v>508137</v>
      </c>
      <c r="E30" s="306">
        <f t="shared" si="2"/>
        <v>51352</v>
      </c>
      <c r="F30" s="307">
        <f>SUM(F7:F29)</f>
        <v>56607</v>
      </c>
      <c r="G30" s="305">
        <f t="shared" si="2"/>
        <v>54685</v>
      </c>
      <c r="H30" s="305">
        <f t="shared" si="2"/>
        <v>619429</v>
      </c>
      <c r="I30" s="26"/>
      <c r="J30" s="308">
        <f>SUM(J7:J29)</f>
        <v>27342.5</v>
      </c>
      <c r="N30" s="26"/>
    </row>
    <row r="31" spans="1:14" s="40" customFormat="1" x14ac:dyDescent="0.2">
      <c r="A31" s="45" t="s">
        <v>94</v>
      </c>
      <c r="B31" s="46" t="s">
        <v>95</v>
      </c>
      <c r="C31" s="47"/>
      <c r="D31" s="47"/>
      <c r="E31" s="38"/>
      <c r="J31" s="48"/>
      <c r="K31" s="3"/>
    </row>
    <row r="33" spans="1:11" s="49" customFormat="1" x14ac:dyDescent="0.2">
      <c r="B33" s="49" t="s">
        <v>96</v>
      </c>
      <c r="C33" s="50">
        <f t="shared" ref="C33:H33" si="3">SUM(C7:C15)</f>
        <v>37671</v>
      </c>
      <c r="D33" s="50">
        <f t="shared" si="3"/>
        <v>161722</v>
      </c>
      <c r="E33" s="50">
        <f t="shared" si="3"/>
        <v>2580</v>
      </c>
      <c r="F33" s="50">
        <f t="shared" si="3"/>
        <v>24931</v>
      </c>
      <c r="G33" s="50">
        <f t="shared" si="3"/>
        <v>18835.5</v>
      </c>
      <c r="H33" s="50">
        <f t="shared" si="3"/>
        <v>205488.5</v>
      </c>
      <c r="J33" s="51"/>
      <c r="K33" s="3"/>
    </row>
    <row r="34" spans="1:11" s="49" customFormat="1" ht="12" x14ac:dyDescent="0.2">
      <c r="B34" s="49" t="s">
        <v>97</v>
      </c>
      <c r="C34" s="50">
        <f t="shared" ref="C34:H34" si="4">SUM(C16:C29)</f>
        <v>17014</v>
      </c>
      <c r="D34" s="50">
        <f t="shared" si="4"/>
        <v>346415</v>
      </c>
      <c r="E34" s="50">
        <f t="shared" si="4"/>
        <v>48772</v>
      </c>
      <c r="F34" s="50">
        <f t="shared" si="4"/>
        <v>31676</v>
      </c>
      <c r="G34" s="50">
        <f t="shared" si="4"/>
        <v>35849.5</v>
      </c>
      <c r="H34" s="50">
        <f t="shared" si="4"/>
        <v>413940.5</v>
      </c>
      <c r="J34" s="51"/>
    </row>
    <row r="35" spans="1:11" x14ac:dyDescent="0.2">
      <c r="D35" s="26"/>
      <c r="E35" s="52"/>
    </row>
    <row r="37" spans="1:11" x14ac:dyDescent="0.2">
      <c r="A37" s="54" t="s">
        <v>332</v>
      </c>
    </row>
    <row r="38" spans="1:11" x14ac:dyDescent="0.2">
      <c r="A38" s="54" t="s">
        <v>331</v>
      </c>
    </row>
  </sheetData>
  <mergeCells count="2">
    <mergeCell ref="D4:H4"/>
    <mergeCell ref="J4:J5"/>
  </mergeCells>
  <pageMargins left="0.78740157499999996" right="0.34" top="0.984251969" bottom="0.984251969" header="0.4921259845" footer="0.492125984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"/>
    </sheetView>
  </sheetViews>
  <sheetFormatPr defaultColWidth="8.85546875" defaultRowHeight="11.25" x14ac:dyDescent="0.2"/>
  <cols>
    <col min="1" max="1" width="4.42578125" style="97" customWidth="1"/>
    <col min="2" max="2" width="10" style="56" customWidth="1"/>
    <col min="3" max="3" width="8.28515625" style="57" customWidth="1"/>
    <col min="4" max="4" width="9.7109375" style="57" customWidth="1"/>
    <col min="5" max="6" width="8.28515625" style="57" customWidth="1"/>
    <col min="7" max="7" width="9.7109375" style="57" customWidth="1"/>
    <col min="8" max="8" width="8.28515625" style="57" customWidth="1"/>
    <col min="9" max="256" width="8.85546875" style="57"/>
    <col min="257" max="257" width="4.42578125" style="57" customWidth="1"/>
    <col min="258" max="258" width="10" style="57" customWidth="1"/>
    <col min="259" max="259" width="8.28515625" style="57" customWidth="1"/>
    <col min="260" max="260" width="9.7109375" style="57" customWidth="1"/>
    <col min="261" max="262" width="8.28515625" style="57" customWidth="1"/>
    <col min="263" max="263" width="9.7109375" style="57" customWidth="1"/>
    <col min="264" max="264" width="8.28515625" style="57" customWidth="1"/>
    <col min="265" max="512" width="8.85546875" style="57"/>
    <col min="513" max="513" width="4.42578125" style="57" customWidth="1"/>
    <col min="514" max="514" width="10" style="57" customWidth="1"/>
    <col min="515" max="515" width="8.28515625" style="57" customWidth="1"/>
    <col min="516" max="516" width="9.7109375" style="57" customWidth="1"/>
    <col min="517" max="518" width="8.28515625" style="57" customWidth="1"/>
    <col min="519" max="519" width="9.7109375" style="57" customWidth="1"/>
    <col min="520" max="520" width="8.28515625" style="57" customWidth="1"/>
    <col min="521" max="768" width="8.85546875" style="57"/>
    <col min="769" max="769" width="4.42578125" style="57" customWidth="1"/>
    <col min="770" max="770" width="10" style="57" customWidth="1"/>
    <col min="771" max="771" width="8.28515625" style="57" customWidth="1"/>
    <col min="772" max="772" width="9.7109375" style="57" customWidth="1"/>
    <col min="773" max="774" width="8.28515625" style="57" customWidth="1"/>
    <col min="775" max="775" width="9.7109375" style="57" customWidth="1"/>
    <col min="776" max="776" width="8.28515625" style="57" customWidth="1"/>
    <col min="777" max="1024" width="8.85546875" style="57"/>
    <col min="1025" max="1025" width="4.42578125" style="57" customWidth="1"/>
    <col min="1026" max="1026" width="10" style="57" customWidth="1"/>
    <col min="1027" max="1027" width="8.28515625" style="57" customWidth="1"/>
    <col min="1028" max="1028" width="9.7109375" style="57" customWidth="1"/>
    <col min="1029" max="1030" width="8.28515625" style="57" customWidth="1"/>
    <col min="1031" max="1031" width="9.7109375" style="57" customWidth="1"/>
    <col min="1032" max="1032" width="8.28515625" style="57" customWidth="1"/>
    <col min="1033" max="1280" width="8.85546875" style="57"/>
    <col min="1281" max="1281" width="4.42578125" style="57" customWidth="1"/>
    <col min="1282" max="1282" width="10" style="57" customWidth="1"/>
    <col min="1283" max="1283" width="8.28515625" style="57" customWidth="1"/>
    <col min="1284" max="1284" width="9.7109375" style="57" customWidth="1"/>
    <col min="1285" max="1286" width="8.28515625" style="57" customWidth="1"/>
    <col min="1287" max="1287" width="9.7109375" style="57" customWidth="1"/>
    <col min="1288" max="1288" width="8.28515625" style="57" customWidth="1"/>
    <col min="1289" max="1536" width="8.85546875" style="57"/>
    <col min="1537" max="1537" width="4.42578125" style="57" customWidth="1"/>
    <col min="1538" max="1538" width="10" style="57" customWidth="1"/>
    <col min="1539" max="1539" width="8.28515625" style="57" customWidth="1"/>
    <col min="1540" max="1540" width="9.7109375" style="57" customWidth="1"/>
    <col min="1541" max="1542" width="8.28515625" style="57" customWidth="1"/>
    <col min="1543" max="1543" width="9.7109375" style="57" customWidth="1"/>
    <col min="1544" max="1544" width="8.28515625" style="57" customWidth="1"/>
    <col min="1545" max="1792" width="8.85546875" style="57"/>
    <col min="1793" max="1793" width="4.42578125" style="57" customWidth="1"/>
    <col min="1794" max="1794" width="10" style="57" customWidth="1"/>
    <col min="1795" max="1795" width="8.28515625" style="57" customWidth="1"/>
    <col min="1796" max="1796" width="9.7109375" style="57" customWidth="1"/>
    <col min="1797" max="1798" width="8.28515625" style="57" customWidth="1"/>
    <col min="1799" max="1799" width="9.7109375" style="57" customWidth="1"/>
    <col min="1800" max="1800" width="8.28515625" style="57" customWidth="1"/>
    <col min="1801" max="2048" width="8.85546875" style="57"/>
    <col min="2049" max="2049" width="4.42578125" style="57" customWidth="1"/>
    <col min="2050" max="2050" width="10" style="57" customWidth="1"/>
    <col min="2051" max="2051" width="8.28515625" style="57" customWidth="1"/>
    <col min="2052" max="2052" width="9.7109375" style="57" customWidth="1"/>
    <col min="2053" max="2054" width="8.28515625" style="57" customWidth="1"/>
    <col min="2055" max="2055" width="9.7109375" style="57" customWidth="1"/>
    <col min="2056" max="2056" width="8.28515625" style="57" customWidth="1"/>
    <col min="2057" max="2304" width="8.85546875" style="57"/>
    <col min="2305" max="2305" width="4.42578125" style="57" customWidth="1"/>
    <col min="2306" max="2306" width="10" style="57" customWidth="1"/>
    <col min="2307" max="2307" width="8.28515625" style="57" customWidth="1"/>
    <col min="2308" max="2308" width="9.7109375" style="57" customWidth="1"/>
    <col min="2309" max="2310" width="8.28515625" style="57" customWidth="1"/>
    <col min="2311" max="2311" width="9.7109375" style="57" customWidth="1"/>
    <col min="2312" max="2312" width="8.28515625" style="57" customWidth="1"/>
    <col min="2313" max="2560" width="8.85546875" style="57"/>
    <col min="2561" max="2561" width="4.42578125" style="57" customWidth="1"/>
    <col min="2562" max="2562" width="10" style="57" customWidth="1"/>
    <col min="2563" max="2563" width="8.28515625" style="57" customWidth="1"/>
    <col min="2564" max="2564" width="9.7109375" style="57" customWidth="1"/>
    <col min="2565" max="2566" width="8.28515625" style="57" customWidth="1"/>
    <col min="2567" max="2567" width="9.7109375" style="57" customWidth="1"/>
    <col min="2568" max="2568" width="8.28515625" style="57" customWidth="1"/>
    <col min="2569" max="2816" width="8.85546875" style="57"/>
    <col min="2817" max="2817" width="4.42578125" style="57" customWidth="1"/>
    <col min="2818" max="2818" width="10" style="57" customWidth="1"/>
    <col min="2819" max="2819" width="8.28515625" style="57" customWidth="1"/>
    <col min="2820" max="2820" width="9.7109375" style="57" customWidth="1"/>
    <col min="2821" max="2822" width="8.28515625" style="57" customWidth="1"/>
    <col min="2823" max="2823" width="9.7109375" style="57" customWidth="1"/>
    <col min="2824" max="2824" width="8.28515625" style="57" customWidth="1"/>
    <col min="2825" max="3072" width="8.85546875" style="57"/>
    <col min="3073" max="3073" width="4.42578125" style="57" customWidth="1"/>
    <col min="3074" max="3074" width="10" style="57" customWidth="1"/>
    <col min="3075" max="3075" width="8.28515625" style="57" customWidth="1"/>
    <col min="3076" max="3076" width="9.7109375" style="57" customWidth="1"/>
    <col min="3077" max="3078" width="8.28515625" style="57" customWidth="1"/>
    <col min="3079" max="3079" width="9.7109375" style="57" customWidth="1"/>
    <col min="3080" max="3080" width="8.28515625" style="57" customWidth="1"/>
    <col min="3081" max="3328" width="8.85546875" style="57"/>
    <col min="3329" max="3329" width="4.42578125" style="57" customWidth="1"/>
    <col min="3330" max="3330" width="10" style="57" customWidth="1"/>
    <col min="3331" max="3331" width="8.28515625" style="57" customWidth="1"/>
    <col min="3332" max="3332" width="9.7109375" style="57" customWidth="1"/>
    <col min="3333" max="3334" width="8.28515625" style="57" customWidth="1"/>
    <col min="3335" max="3335" width="9.7109375" style="57" customWidth="1"/>
    <col min="3336" max="3336" width="8.28515625" style="57" customWidth="1"/>
    <col min="3337" max="3584" width="8.85546875" style="57"/>
    <col min="3585" max="3585" width="4.42578125" style="57" customWidth="1"/>
    <col min="3586" max="3586" width="10" style="57" customWidth="1"/>
    <col min="3587" max="3587" width="8.28515625" style="57" customWidth="1"/>
    <col min="3588" max="3588" width="9.7109375" style="57" customWidth="1"/>
    <col min="3589" max="3590" width="8.28515625" style="57" customWidth="1"/>
    <col min="3591" max="3591" width="9.7109375" style="57" customWidth="1"/>
    <col min="3592" max="3592" width="8.28515625" style="57" customWidth="1"/>
    <col min="3593" max="3840" width="8.85546875" style="57"/>
    <col min="3841" max="3841" width="4.42578125" style="57" customWidth="1"/>
    <col min="3842" max="3842" width="10" style="57" customWidth="1"/>
    <col min="3843" max="3843" width="8.28515625" style="57" customWidth="1"/>
    <col min="3844" max="3844" width="9.7109375" style="57" customWidth="1"/>
    <col min="3845" max="3846" width="8.28515625" style="57" customWidth="1"/>
    <col min="3847" max="3847" width="9.7109375" style="57" customWidth="1"/>
    <col min="3848" max="3848" width="8.28515625" style="57" customWidth="1"/>
    <col min="3849" max="4096" width="8.85546875" style="57"/>
    <col min="4097" max="4097" width="4.42578125" style="57" customWidth="1"/>
    <col min="4098" max="4098" width="10" style="57" customWidth="1"/>
    <col min="4099" max="4099" width="8.28515625" style="57" customWidth="1"/>
    <col min="4100" max="4100" width="9.7109375" style="57" customWidth="1"/>
    <col min="4101" max="4102" width="8.28515625" style="57" customWidth="1"/>
    <col min="4103" max="4103" width="9.7109375" style="57" customWidth="1"/>
    <col min="4104" max="4104" width="8.28515625" style="57" customWidth="1"/>
    <col min="4105" max="4352" width="8.85546875" style="57"/>
    <col min="4353" max="4353" width="4.42578125" style="57" customWidth="1"/>
    <col min="4354" max="4354" width="10" style="57" customWidth="1"/>
    <col min="4355" max="4355" width="8.28515625" style="57" customWidth="1"/>
    <col min="4356" max="4356" width="9.7109375" style="57" customWidth="1"/>
    <col min="4357" max="4358" width="8.28515625" style="57" customWidth="1"/>
    <col min="4359" max="4359" width="9.7109375" style="57" customWidth="1"/>
    <col min="4360" max="4360" width="8.28515625" style="57" customWidth="1"/>
    <col min="4361" max="4608" width="8.85546875" style="57"/>
    <col min="4609" max="4609" width="4.42578125" style="57" customWidth="1"/>
    <col min="4610" max="4610" width="10" style="57" customWidth="1"/>
    <col min="4611" max="4611" width="8.28515625" style="57" customWidth="1"/>
    <col min="4612" max="4612" width="9.7109375" style="57" customWidth="1"/>
    <col min="4613" max="4614" width="8.28515625" style="57" customWidth="1"/>
    <col min="4615" max="4615" width="9.7109375" style="57" customWidth="1"/>
    <col min="4616" max="4616" width="8.28515625" style="57" customWidth="1"/>
    <col min="4617" max="4864" width="8.85546875" style="57"/>
    <col min="4865" max="4865" width="4.42578125" style="57" customWidth="1"/>
    <col min="4866" max="4866" width="10" style="57" customWidth="1"/>
    <col min="4867" max="4867" width="8.28515625" style="57" customWidth="1"/>
    <col min="4868" max="4868" width="9.7109375" style="57" customWidth="1"/>
    <col min="4869" max="4870" width="8.28515625" style="57" customWidth="1"/>
    <col min="4871" max="4871" width="9.7109375" style="57" customWidth="1"/>
    <col min="4872" max="4872" width="8.28515625" style="57" customWidth="1"/>
    <col min="4873" max="5120" width="8.85546875" style="57"/>
    <col min="5121" max="5121" width="4.42578125" style="57" customWidth="1"/>
    <col min="5122" max="5122" width="10" style="57" customWidth="1"/>
    <col min="5123" max="5123" width="8.28515625" style="57" customWidth="1"/>
    <col min="5124" max="5124" width="9.7109375" style="57" customWidth="1"/>
    <col min="5125" max="5126" width="8.28515625" style="57" customWidth="1"/>
    <col min="5127" max="5127" width="9.7109375" style="57" customWidth="1"/>
    <col min="5128" max="5128" width="8.28515625" style="57" customWidth="1"/>
    <col min="5129" max="5376" width="8.85546875" style="57"/>
    <col min="5377" max="5377" width="4.42578125" style="57" customWidth="1"/>
    <col min="5378" max="5378" width="10" style="57" customWidth="1"/>
    <col min="5379" max="5379" width="8.28515625" style="57" customWidth="1"/>
    <col min="5380" max="5380" width="9.7109375" style="57" customWidth="1"/>
    <col min="5381" max="5382" width="8.28515625" style="57" customWidth="1"/>
    <col min="5383" max="5383" width="9.7109375" style="57" customWidth="1"/>
    <col min="5384" max="5384" width="8.28515625" style="57" customWidth="1"/>
    <col min="5385" max="5632" width="8.85546875" style="57"/>
    <col min="5633" max="5633" width="4.42578125" style="57" customWidth="1"/>
    <col min="5634" max="5634" width="10" style="57" customWidth="1"/>
    <col min="5635" max="5635" width="8.28515625" style="57" customWidth="1"/>
    <col min="5636" max="5636" width="9.7109375" style="57" customWidth="1"/>
    <col min="5637" max="5638" width="8.28515625" style="57" customWidth="1"/>
    <col min="5639" max="5639" width="9.7109375" style="57" customWidth="1"/>
    <col min="5640" max="5640" width="8.28515625" style="57" customWidth="1"/>
    <col min="5641" max="5888" width="8.85546875" style="57"/>
    <col min="5889" max="5889" width="4.42578125" style="57" customWidth="1"/>
    <col min="5890" max="5890" width="10" style="57" customWidth="1"/>
    <col min="5891" max="5891" width="8.28515625" style="57" customWidth="1"/>
    <col min="5892" max="5892" width="9.7109375" style="57" customWidth="1"/>
    <col min="5893" max="5894" width="8.28515625" style="57" customWidth="1"/>
    <col min="5895" max="5895" width="9.7109375" style="57" customWidth="1"/>
    <col min="5896" max="5896" width="8.28515625" style="57" customWidth="1"/>
    <col min="5897" max="6144" width="8.85546875" style="57"/>
    <col min="6145" max="6145" width="4.42578125" style="57" customWidth="1"/>
    <col min="6146" max="6146" width="10" style="57" customWidth="1"/>
    <col min="6147" max="6147" width="8.28515625" style="57" customWidth="1"/>
    <col min="6148" max="6148" width="9.7109375" style="57" customWidth="1"/>
    <col min="6149" max="6150" width="8.28515625" style="57" customWidth="1"/>
    <col min="6151" max="6151" width="9.7109375" style="57" customWidth="1"/>
    <col min="6152" max="6152" width="8.28515625" style="57" customWidth="1"/>
    <col min="6153" max="6400" width="8.85546875" style="57"/>
    <col min="6401" max="6401" width="4.42578125" style="57" customWidth="1"/>
    <col min="6402" max="6402" width="10" style="57" customWidth="1"/>
    <col min="6403" max="6403" width="8.28515625" style="57" customWidth="1"/>
    <col min="6404" max="6404" width="9.7109375" style="57" customWidth="1"/>
    <col min="6405" max="6406" width="8.28515625" style="57" customWidth="1"/>
    <col min="6407" max="6407" width="9.7109375" style="57" customWidth="1"/>
    <col min="6408" max="6408" width="8.28515625" style="57" customWidth="1"/>
    <col min="6409" max="6656" width="8.85546875" style="57"/>
    <col min="6657" max="6657" width="4.42578125" style="57" customWidth="1"/>
    <col min="6658" max="6658" width="10" style="57" customWidth="1"/>
    <col min="6659" max="6659" width="8.28515625" style="57" customWidth="1"/>
    <col min="6660" max="6660" width="9.7109375" style="57" customWidth="1"/>
    <col min="6661" max="6662" width="8.28515625" style="57" customWidth="1"/>
    <col min="6663" max="6663" width="9.7109375" style="57" customWidth="1"/>
    <col min="6664" max="6664" width="8.28515625" style="57" customWidth="1"/>
    <col min="6665" max="6912" width="8.85546875" style="57"/>
    <col min="6913" max="6913" width="4.42578125" style="57" customWidth="1"/>
    <col min="6914" max="6914" width="10" style="57" customWidth="1"/>
    <col min="6915" max="6915" width="8.28515625" style="57" customWidth="1"/>
    <col min="6916" max="6916" width="9.7109375" style="57" customWidth="1"/>
    <col min="6917" max="6918" width="8.28515625" style="57" customWidth="1"/>
    <col min="6919" max="6919" width="9.7109375" style="57" customWidth="1"/>
    <col min="6920" max="6920" width="8.28515625" style="57" customWidth="1"/>
    <col min="6921" max="7168" width="8.85546875" style="57"/>
    <col min="7169" max="7169" width="4.42578125" style="57" customWidth="1"/>
    <col min="7170" max="7170" width="10" style="57" customWidth="1"/>
    <col min="7171" max="7171" width="8.28515625" style="57" customWidth="1"/>
    <col min="7172" max="7172" width="9.7109375" style="57" customWidth="1"/>
    <col min="7173" max="7174" width="8.28515625" style="57" customWidth="1"/>
    <col min="7175" max="7175" width="9.7109375" style="57" customWidth="1"/>
    <col min="7176" max="7176" width="8.28515625" style="57" customWidth="1"/>
    <col min="7177" max="7424" width="8.85546875" style="57"/>
    <col min="7425" max="7425" width="4.42578125" style="57" customWidth="1"/>
    <col min="7426" max="7426" width="10" style="57" customWidth="1"/>
    <col min="7427" max="7427" width="8.28515625" style="57" customWidth="1"/>
    <col min="7428" max="7428" width="9.7109375" style="57" customWidth="1"/>
    <col min="7429" max="7430" width="8.28515625" style="57" customWidth="1"/>
    <col min="7431" max="7431" width="9.7109375" style="57" customWidth="1"/>
    <col min="7432" max="7432" width="8.28515625" style="57" customWidth="1"/>
    <col min="7433" max="7680" width="8.85546875" style="57"/>
    <col min="7681" max="7681" width="4.42578125" style="57" customWidth="1"/>
    <col min="7682" max="7682" width="10" style="57" customWidth="1"/>
    <col min="7683" max="7683" width="8.28515625" style="57" customWidth="1"/>
    <col min="7684" max="7684" width="9.7109375" style="57" customWidth="1"/>
    <col min="7685" max="7686" width="8.28515625" style="57" customWidth="1"/>
    <col min="7687" max="7687" width="9.7109375" style="57" customWidth="1"/>
    <col min="7688" max="7688" width="8.28515625" style="57" customWidth="1"/>
    <col min="7689" max="7936" width="8.85546875" style="57"/>
    <col min="7937" max="7937" width="4.42578125" style="57" customWidth="1"/>
    <col min="7938" max="7938" width="10" style="57" customWidth="1"/>
    <col min="7939" max="7939" width="8.28515625" style="57" customWidth="1"/>
    <col min="7940" max="7940" width="9.7109375" style="57" customWidth="1"/>
    <col min="7941" max="7942" width="8.28515625" style="57" customWidth="1"/>
    <col min="7943" max="7943" width="9.7109375" style="57" customWidth="1"/>
    <col min="7944" max="7944" width="8.28515625" style="57" customWidth="1"/>
    <col min="7945" max="8192" width="8.85546875" style="57"/>
    <col min="8193" max="8193" width="4.42578125" style="57" customWidth="1"/>
    <col min="8194" max="8194" width="10" style="57" customWidth="1"/>
    <col min="8195" max="8195" width="8.28515625" style="57" customWidth="1"/>
    <col min="8196" max="8196" width="9.7109375" style="57" customWidth="1"/>
    <col min="8197" max="8198" width="8.28515625" style="57" customWidth="1"/>
    <col min="8199" max="8199" width="9.7109375" style="57" customWidth="1"/>
    <col min="8200" max="8200" width="8.28515625" style="57" customWidth="1"/>
    <col min="8201" max="8448" width="8.85546875" style="57"/>
    <col min="8449" max="8449" width="4.42578125" style="57" customWidth="1"/>
    <col min="8450" max="8450" width="10" style="57" customWidth="1"/>
    <col min="8451" max="8451" width="8.28515625" style="57" customWidth="1"/>
    <col min="8452" max="8452" width="9.7109375" style="57" customWidth="1"/>
    <col min="8453" max="8454" width="8.28515625" style="57" customWidth="1"/>
    <col min="8455" max="8455" width="9.7109375" style="57" customWidth="1"/>
    <col min="8456" max="8456" width="8.28515625" style="57" customWidth="1"/>
    <col min="8457" max="8704" width="8.85546875" style="57"/>
    <col min="8705" max="8705" width="4.42578125" style="57" customWidth="1"/>
    <col min="8706" max="8706" width="10" style="57" customWidth="1"/>
    <col min="8707" max="8707" width="8.28515625" style="57" customWidth="1"/>
    <col min="8708" max="8708" width="9.7109375" style="57" customWidth="1"/>
    <col min="8709" max="8710" width="8.28515625" style="57" customWidth="1"/>
    <col min="8711" max="8711" width="9.7109375" style="57" customWidth="1"/>
    <col min="8712" max="8712" width="8.28515625" style="57" customWidth="1"/>
    <col min="8713" max="8960" width="8.85546875" style="57"/>
    <col min="8961" max="8961" width="4.42578125" style="57" customWidth="1"/>
    <col min="8962" max="8962" width="10" style="57" customWidth="1"/>
    <col min="8963" max="8963" width="8.28515625" style="57" customWidth="1"/>
    <col min="8964" max="8964" width="9.7109375" style="57" customWidth="1"/>
    <col min="8965" max="8966" width="8.28515625" style="57" customWidth="1"/>
    <col min="8967" max="8967" width="9.7109375" style="57" customWidth="1"/>
    <col min="8968" max="8968" width="8.28515625" style="57" customWidth="1"/>
    <col min="8969" max="9216" width="8.85546875" style="57"/>
    <col min="9217" max="9217" width="4.42578125" style="57" customWidth="1"/>
    <col min="9218" max="9218" width="10" style="57" customWidth="1"/>
    <col min="9219" max="9219" width="8.28515625" style="57" customWidth="1"/>
    <col min="9220" max="9220" width="9.7109375" style="57" customWidth="1"/>
    <col min="9221" max="9222" width="8.28515625" style="57" customWidth="1"/>
    <col min="9223" max="9223" width="9.7109375" style="57" customWidth="1"/>
    <col min="9224" max="9224" width="8.28515625" style="57" customWidth="1"/>
    <col min="9225" max="9472" width="8.85546875" style="57"/>
    <col min="9473" max="9473" width="4.42578125" style="57" customWidth="1"/>
    <col min="9474" max="9474" width="10" style="57" customWidth="1"/>
    <col min="9475" max="9475" width="8.28515625" style="57" customWidth="1"/>
    <col min="9476" max="9476" width="9.7109375" style="57" customWidth="1"/>
    <col min="9477" max="9478" width="8.28515625" style="57" customWidth="1"/>
    <col min="9479" max="9479" width="9.7109375" style="57" customWidth="1"/>
    <col min="9480" max="9480" width="8.28515625" style="57" customWidth="1"/>
    <col min="9481" max="9728" width="8.85546875" style="57"/>
    <col min="9729" max="9729" width="4.42578125" style="57" customWidth="1"/>
    <col min="9730" max="9730" width="10" style="57" customWidth="1"/>
    <col min="9731" max="9731" width="8.28515625" style="57" customWidth="1"/>
    <col min="9732" max="9732" width="9.7109375" style="57" customWidth="1"/>
    <col min="9733" max="9734" width="8.28515625" style="57" customWidth="1"/>
    <col min="9735" max="9735" width="9.7109375" style="57" customWidth="1"/>
    <col min="9736" max="9736" width="8.28515625" style="57" customWidth="1"/>
    <col min="9737" max="9984" width="8.85546875" style="57"/>
    <col min="9985" max="9985" width="4.42578125" style="57" customWidth="1"/>
    <col min="9986" max="9986" width="10" style="57" customWidth="1"/>
    <col min="9987" max="9987" width="8.28515625" style="57" customWidth="1"/>
    <col min="9988" max="9988" width="9.7109375" style="57" customWidth="1"/>
    <col min="9989" max="9990" width="8.28515625" style="57" customWidth="1"/>
    <col min="9991" max="9991" width="9.7109375" style="57" customWidth="1"/>
    <col min="9992" max="9992" width="8.28515625" style="57" customWidth="1"/>
    <col min="9993" max="10240" width="8.85546875" style="57"/>
    <col min="10241" max="10241" width="4.42578125" style="57" customWidth="1"/>
    <col min="10242" max="10242" width="10" style="57" customWidth="1"/>
    <col min="10243" max="10243" width="8.28515625" style="57" customWidth="1"/>
    <col min="10244" max="10244" width="9.7109375" style="57" customWidth="1"/>
    <col min="10245" max="10246" width="8.28515625" style="57" customWidth="1"/>
    <col min="10247" max="10247" width="9.7109375" style="57" customWidth="1"/>
    <col min="10248" max="10248" width="8.28515625" style="57" customWidth="1"/>
    <col min="10249" max="10496" width="8.85546875" style="57"/>
    <col min="10497" max="10497" width="4.42578125" style="57" customWidth="1"/>
    <col min="10498" max="10498" width="10" style="57" customWidth="1"/>
    <col min="10499" max="10499" width="8.28515625" style="57" customWidth="1"/>
    <col min="10500" max="10500" width="9.7109375" style="57" customWidth="1"/>
    <col min="10501" max="10502" width="8.28515625" style="57" customWidth="1"/>
    <col min="10503" max="10503" width="9.7109375" style="57" customWidth="1"/>
    <col min="10504" max="10504" width="8.28515625" style="57" customWidth="1"/>
    <col min="10505" max="10752" width="8.85546875" style="57"/>
    <col min="10753" max="10753" width="4.42578125" style="57" customWidth="1"/>
    <col min="10754" max="10754" width="10" style="57" customWidth="1"/>
    <col min="10755" max="10755" width="8.28515625" style="57" customWidth="1"/>
    <col min="10756" max="10756" width="9.7109375" style="57" customWidth="1"/>
    <col min="10757" max="10758" width="8.28515625" style="57" customWidth="1"/>
    <col min="10759" max="10759" width="9.7109375" style="57" customWidth="1"/>
    <col min="10760" max="10760" width="8.28515625" style="57" customWidth="1"/>
    <col min="10761" max="11008" width="8.85546875" style="57"/>
    <col min="11009" max="11009" width="4.42578125" style="57" customWidth="1"/>
    <col min="11010" max="11010" width="10" style="57" customWidth="1"/>
    <col min="11011" max="11011" width="8.28515625" style="57" customWidth="1"/>
    <col min="11012" max="11012" width="9.7109375" style="57" customWidth="1"/>
    <col min="11013" max="11014" width="8.28515625" style="57" customWidth="1"/>
    <col min="11015" max="11015" width="9.7109375" style="57" customWidth="1"/>
    <col min="11016" max="11016" width="8.28515625" style="57" customWidth="1"/>
    <col min="11017" max="11264" width="8.85546875" style="57"/>
    <col min="11265" max="11265" width="4.42578125" style="57" customWidth="1"/>
    <col min="11266" max="11266" width="10" style="57" customWidth="1"/>
    <col min="11267" max="11267" width="8.28515625" style="57" customWidth="1"/>
    <col min="11268" max="11268" width="9.7109375" style="57" customWidth="1"/>
    <col min="11269" max="11270" width="8.28515625" style="57" customWidth="1"/>
    <col min="11271" max="11271" width="9.7109375" style="57" customWidth="1"/>
    <col min="11272" max="11272" width="8.28515625" style="57" customWidth="1"/>
    <col min="11273" max="11520" width="8.85546875" style="57"/>
    <col min="11521" max="11521" width="4.42578125" style="57" customWidth="1"/>
    <col min="11522" max="11522" width="10" style="57" customWidth="1"/>
    <col min="11523" max="11523" width="8.28515625" style="57" customWidth="1"/>
    <col min="11524" max="11524" width="9.7109375" style="57" customWidth="1"/>
    <col min="11525" max="11526" width="8.28515625" style="57" customWidth="1"/>
    <col min="11527" max="11527" width="9.7109375" style="57" customWidth="1"/>
    <col min="11528" max="11528" width="8.28515625" style="57" customWidth="1"/>
    <col min="11529" max="11776" width="8.85546875" style="57"/>
    <col min="11777" max="11777" width="4.42578125" style="57" customWidth="1"/>
    <col min="11778" max="11778" width="10" style="57" customWidth="1"/>
    <col min="11779" max="11779" width="8.28515625" style="57" customWidth="1"/>
    <col min="11780" max="11780" width="9.7109375" style="57" customWidth="1"/>
    <col min="11781" max="11782" width="8.28515625" style="57" customWidth="1"/>
    <col min="11783" max="11783" width="9.7109375" style="57" customWidth="1"/>
    <col min="11784" max="11784" width="8.28515625" style="57" customWidth="1"/>
    <col min="11785" max="12032" width="8.85546875" style="57"/>
    <col min="12033" max="12033" width="4.42578125" style="57" customWidth="1"/>
    <col min="12034" max="12034" width="10" style="57" customWidth="1"/>
    <col min="12035" max="12035" width="8.28515625" style="57" customWidth="1"/>
    <col min="12036" max="12036" width="9.7109375" style="57" customWidth="1"/>
    <col min="12037" max="12038" width="8.28515625" style="57" customWidth="1"/>
    <col min="12039" max="12039" width="9.7109375" style="57" customWidth="1"/>
    <col min="12040" max="12040" width="8.28515625" style="57" customWidth="1"/>
    <col min="12041" max="12288" width="8.85546875" style="57"/>
    <col min="12289" max="12289" width="4.42578125" style="57" customWidth="1"/>
    <col min="12290" max="12290" width="10" style="57" customWidth="1"/>
    <col min="12291" max="12291" width="8.28515625" style="57" customWidth="1"/>
    <col min="12292" max="12292" width="9.7109375" style="57" customWidth="1"/>
    <col min="12293" max="12294" width="8.28515625" style="57" customWidth="1"/>
    <col min="12295" max="12295" width="9.7109375" style="57" customWidth="1"/>
    <col min="12296" max="12296" width="8.28515625" style="57" customWidth="1"/>
    <col min="12297" max="12544" width="8.85546875" style="57"/>
    <col min="12545" max="12545" width="4.42578125" style="57" customWidth="1"/>
    <col min="12546" max="12546" width="10" style="57" customWidth="1"/>
    <col min="12547" max="12547" width="8.28515625" style="57" customWidth="1"/>
    <col min="12548" max="12548" width="9.7109375" style="57" customWidth="1"/>
    <col min="12549" max="12550" width="8.28515625" style="57" customWidth="1"/>
    <col min="12551" max="12551" width="9.7109375" style="57" customWidth="1"/>
    <col min="12552" max="12552" width="8.28515625" style="57" customWidth="1"/>
    <col min="12553" max="12800" width="8.85546875" style="57"/>
    <col min="12801" max="12801" width="4.42578125" style="57" customWidth="1"/>
    <col min="12802" max="12802" width="10" style="57" customWidth="1"/>
    <col min="12803" max="12803" width="8.28515625" style="57" customWidth="1"/>
    <col min="12804" max="12804" width="9.7109375" style="57" customWidth="1"/>
    <col min="12805" max="12806" width="8.28515625" style="57" customWidth="1"/>
    <col min="12807" max="12807" width="9.7109375" style="57" customWidth="1"/>
    <col min="12808" max="12808" width="8.28515625" style="57" customWidth="1"/>
    <col min="12809" max="13056" width="8.85546875" style="57"/>
    <col min="13057" max="13057" width="4.42578125" style="57" customWidth="1"/>
    <col min="13058" max="13058" width="10" style="57" customWidth="1"/>
    <col min="13059" max="13059" width="8.28515625" style="57" customWidth="1"/>
    <col min="13060" max="13060" width="9.7109375" style="57" customWidth="1"/>
    <col min="13061" max="13062" width="8.28515625" style="57" customWidth="1"/>
    <col min="13063" max="13063" width="9.7109375" style="57" customWidth="1"/>
    <col min="13064" max="13064" width="8.28515625" style="57" customWidth="1"/>
    <col min="13065" max="13312" width="8.85546875" style="57"/>
    <col min="13313" max="13313" width="4.42578125" style="57" customWidth="1"/>
    <col min="13314" max="13314" width="10" style="57" customWidth="1"/>
    <col min="13315" max="13315" width="8.28515625" style="57" customWidth="1"/>
    <col min="13316" max="13316" width="9.7109375" style="57" customWidth="1"/>
    <col min="13317" max="13318" width="8.28515625" style="57" customWidth="1"/>
    <col min="13319" max="13319" width="9.7109375" style="57" customWidth="1"/>
    <col min="13320" max="13320" width="8.28515625" style="57" customWidth="1"/>
    <col min="13321" max="13568" width="8.85546875" style="57"/>
    <col min="13569" max="13569" width="4.42578125" style="57" customWidth="1"/>
    <col min="13570" max="13570" width="10" style="57" customWidth="1"/>
    <col min="13571" max="13571" width="8.28515625" style="57" customWidth="1"/>
    <col min="13572" max="13572" width="9.7109375" style="57" customWidth="1"/>
    <col min="13573" max="13574" width="8.28515625" style="57" customWidth="1"/>
    <col min="13575" max="13575" width="9.7109375" style="57" customWidth="1"/>
    <col min="13576" max="13576" width="8.28515625" style="57" customWidth="1"/>
    <col min="13577" max="13824" width="8.85546875" style="57"/>
    <col min="13825" max="13825" width="4.42578125" style="57" customWidth="1"/>
    <col min="13826" max="13826" width="10" style="57" customWidth="1"/>
    <col min="13827" max="13827" width="8.28515625" style="57" customWidth="1"/>
    <col min="13828" max="13828" width="9.7109375" style="57" customWidth="1"/>
    <col min="13829" max="13830" width="8.28515625" style="57" customWidth="1"/>
    <col min="13831" max="13831" width="9.7109375" style="57" customWidth="1"/>
    <col min="13832" max="13832" width="8.28515625" style="57" customWidth="1"/>
    <col min="13833" max="14080" width="8.85546875" style="57"/>
    <col min="14081" max="14081" width="4.42578125" style="57" customWidth="1"/>
    <col min="14082" max="14082" width="10" style="57" customWidth="1"/>
    <col min="14083" max="14083" width="8.28515625" style="57" customWidth="1"/>
    <col min="14084" max="14084" width="9.7109375" style="57" customWidth="1"/>
    <col min="14085" max="14086" width="8.28515625" style="57" customWidth="1"/>
    <col min="14087" max="14087" width="9.7109375" style="57" customWidth="1"/>
    <col min="14088" max="14088" width="8.28515625" style="57" customWidth="1"/>
    <col min="14089" max="14336" width="8.85546875" style="57"/>
    <col min="14337" max="14337" width="4.42578125" style="57" customWidth="1"/>
    <col min="14338" max="14338" width="10" style="57" customWidth="1"/>
    <col min="14339" max="14339" width="8.28515625" style="57" customWidth="1"/>
    <col min="14340" max="14340" width="9.7109375" style="57" customWidth="1"/>
    <col min="14341" max="14342" width="8.28515625" style="57" customWidth="1"/>
    <col min="14343" max="14343" width="9.7109375" style="57" customWidth="1"/>
    <col min="14344" max="14344" width="8.28515625" style="57" customWidth="1"/>
    <col min="14345" max="14592" width="8.85546875" style="57"/>
    <col min="14593" max="14593" width="4.42578125" style="57" customWidth="1"/>
    <col min="14594" max="14594" width="10" style="57" customWidth="1"/>
    <col min="14595" max="14595" width="8.28515625" style="57" customWidth="1"/>
    <col min="14596" max="14596" width="9.7109375" style="57" customWidth="1"/>
    <col min="14597" max="14598" width="8.28515625" style="57" customWidth="1"/>
    <col min="14599" max="14599" width="9.7109375" style="57" customWidth="1"/>
    <col min="14600" max="14600" width="8.28515625" style="57" customWidth="1"/>
    <col min="14601" max="14848" width="8.85546875" style="57"/>
    <col min="14849" max="14849" width="4.42578125" style="57" customWidth="1"/>
    <col min="14850" max="14850" width="10" style="57" customWidth="1"/>
    <col min="14851" max="14851" width="8.28515625" style="57" customWidth="1"/>
    <col min="14852" max="14852" width="9.7109375" style="57" customWidth="1"/>
    <col min="14853" max="14854" width="8.28515625" style="57" customWidth="1"/>
    <col min="14855" max="14855" width="9.7109375" style="57" customWidth="1"/>
    <col min="14856" max="14856" width="8.28515625" style="57" customWidth="1"/>
    <col min="14857" max="15104" width="8.85546875" style="57"/>
    <col min="15105" max="15105" width="4.42578125" style="57" customWidth="1"/>
    <col min="15106" max="15106" width="10" style="57" customWidth="1"/>
    <col min="15107" max="15107" width="8.28515625" style="57" customWidth="1"/>
    <col min="15108" max="15108" width="9.7109375" style="57" customWidth="1"/>
    <col min="15109" max="15110" width="8.28515625" style="57" customWidth="1"/>
    <col min="15111" max="15111" width="9.7109375" style="57" customWidth="1"/>
    <col min="15112" max="15112" width="8.28515625" style="57" customWidth="1"/>
    <col min="15113" max="15360" width="8.85546875" style="57"/>
    <col min="15361" max="15361" width="4.42578125" style="57" customWidth="1"/>
    <col min="15362" max="15362" width="10" style="57" customWidth="1"/>
    <col min="15363" max="15363" width="8.28515625" style="57" customWidth="1"/>
    <col min="15364" max="15364" width="9.7109375" style="57" customWidth="1"/>
    <col min="15365" max="15366" width="8.28515625" style="57" customWidth="1"/>
    <col min="15367" max="15367" width="9.7109375" style="57" customWidth="1"/>
    <col min="15368" max="15368" width="8.28515625" style="57" customWidth="1"/>
    <col min="15369" max="15616" width="8.85546875" style="57"/>
    <col min="15617" max="15617" width="4.42578125" style="57" customWidth="1"/>
    <col min="15618" max="15618" width="10" style="57" customWidth="1"/>
    <col min="15619" max="15619" width="8.28515625" style="57" customWidth="1"/>
    <col min="15620" max="15620" width="9.7109375" style="57" customWidth="1"/>
    <col min="15621" max="15622" width="8.28515625" style="57" customWidth="1"/>
    <col min="15623" max="15623" width="9.7109375" style="57" customWidth="1"/>
    <col min="15624" max="15624" width="8.28515625" style="57" customWidth="1"/>
    <col min="15625" max="15872" width="8.85546875" style="57"/>
    <col min="15873" max="15873" width="4.42578125" style="57" customWidth="1"/>
    <col min="15874" max="15874" width="10" style="57" customWidth="1"/>
    <col min="15875" max="15875" width="8.28515625" style="57" customWidth="1"/>
    <col min="15876" max="15876" width="9.7109375" style="57" customWidth="1"/>
    <col min="15877" max="15878" width="8.28515625" style="57" customWidth="1"/>
    <col min="15879" max="15879" width="9.7109375" style="57" customWidth="1"/>
    <col min="15880" max="15880" width="8.28515625" style="57" customWidth="1"/>
    <col min="15881" max="16128" width="8.85546875" style="57"/>
    <col min="16129" max="16129" width="4.42578125" style="57" customWidth="1"/>
    <col min="16130" max="16130" width="10" style="57" customWidth="1"/>
    <col min="16131" max="16131" width="8.28515625" style="57" customWidth="1"/>
    <col min="16132" max="16132" width="9.7109375" style="57" customWidth="1"/>
    <col min="16133" max="16134" width="8.28515625" style="57" customWidth="1"/>
    <col min="16135" max="16135" width="9.7109375" style="57" customWidth="1"/>
    <col min="16136" max="16136" width="8.28515625" style="57" customWidth="1"/>
    <col min="16137" max="16384" width="8.85546875" style="57"/>
  </cols>
  <sheetData>
    <row r="1" spans="1:8" ht="12.75" x14ac:dyDescent="0.2">
      <c r="A1" s="55" t="s">
        <v>277</v>
      </c>
    </row>
    <row r="2" spans="1:8" ht="14.25" customHeight="1" thickBot="1" x14ac:dyDescent="0.25">
      <c r="A2" s="58"/>
      <c r="C2" s="857"/>
      <c r="D2" s="857"/>
      <c r="E2" s="857"/>
      <c r="F2" s="857"/>
      <c r="G2" s="857"/>
      <c r="H2" s="857"/>
    </row>
    <row r="3" spans="1:8" ht="34.5" customHeight="1" x14ac:dyDescent="0.2">
      <c r="A3" s="59"/>
      <c r="B3" s="60"/>
      <c r="C3" s="858" t="s">
        <v>276</v>
      </c>
      <c r="D3" s="859"/>
      <c r="E3" s="860"/>
      <c r="F3" s="858" t="s">
        <v>107</v>
      </c>
      <c r="G3" s="859"/>
      <c r="H3" s="860"/>
    </row>
    <row r="4" spans="1:8" ht="18" customHeight="1" x14ac:dyDescent="0.2">
      <c r="A4" s="309" t="s">
        <v>6</v>
      </c>
      <c r="B4" s="310"/>
      <c r="C4" s="614" t="s">
        <v>98</v>
      </c>
      <c r="D4" s="615" t="s">
        <v>99</v>
      </c>
      <c r="E4" s="616" t="s">
        <v>15</v>
      </c>
      <c r="F4" s="311" t="s">
        <v>100</v>
      </c>
      <c r="G4" s="313" t="s">
        <v>99</v>
      </c>
      <c r="H4" s="312" t="s">
        <v>15</v>
      </c>
    </row>
    <row r="5" spans="1:8" s="61" customFormat="1" x14ac:dyDescent="0.2">
      <c r="A5" s="314"/>
      <c r="B5" s="315"/>
      <c r="C5" s="617">
        <v>4</v>
      </c>
      <c r="D5" s="618">
        <v>5</v>
      </c>
      <c r="E5" s="619">
        <v>6</v>
      </c>
      <c r="F5" s="316">
        <v>7</v>
      </c>
      <c r="G5" s="318">
        <v>8</v>
      </c>
      <c r="H5" s="317">
        <v>9</v>
      </c>
    </row>
    <row r="6" spans="1:8" ht="15" customHeight="1" x14ac:dyDescent="0.2">
      <c r="A6" s="62">
        <v>11</v>
      </c>
      <c r="B6" s="63" t="s">
        <v>71</v>
      </c>
      <c r="C6" s="64">
        <v>27738</v>
      </c>
      <c r="D6" s="25">
        <v>17412</v>
      </c>
      <c r="E6" s="65">
        <f t="shared" ref="E6:E27" si="0">SUM(C6:D6)</f>
        <v>45150</v>
      </c>
      <c r="F6" s="66"/>
      <c r="G6" s="67"/>
      <c r="H6" s="65">
        <f t="shared" ref="H6:H27" si="1">SUM(F6:G6)</f>
        <v>0</v>
      </c>
    </row>
    <row r="7" spans="1:8" ht="15" customHeight="1" x14ac:dyDescent="0.2">
      <c r="A7" s="68">
        <v>21</v>
      </c>
      <c r="B7" s="69" t="s">
        <v>9</v>
      </c>
      <c r="C7" s="70">
        <v>5072</v>
      </c>
      <c r="D7" s="30">
        <v>2178</v>
      </c>
      <c r="E7" s="71">
        <f t="shared" si="0"/>
        <v>7250</v>
      </c>
      <c r="F7" s="66"/>
      <c r="G7" s="67"/>
      <c r="H7" s="71">
        <f t="shared" si="1"/>
        <v>0</v>
      </c>
    </row>
    <row r="8" spans="1:8" ht="15" customHeight="1" x14ac:dyDescent="0.2">
      <c r="A8" s="68">
        <v>22</v>
      </c>
      <c r="B8" s="69" t="s">
        <v>1</v>
      </c>
      <c r="C8" s="70">
        <v>1808</v>
      </c>
      <c r="D8" s="30">
        <v>757</v>
      </c>
      <c r="E8" s="71">
        <f t="shared" si="0"/>
        <v>2565</v>
      </c>
      <c r="F8" s="72"/>
      <c r="G8" s="73"/>
      <c r="H8" s="71">
        <f t="shared" si="1"/>
        <v>0</v>
      </c>
    </row>
    <row r="9" spans="1:8" ht="15" customHeight="1" x14ac:dyDescent="0.2">
      <c r="A9" s="68">
        <v>23</v>
      </c>
      <c r="B9" s="69" t="s">
        <v>72</v>
      </c>
      <c r="C9" s="70">
        <v>4322</v>
      </c>
      <c r="D9" s="30">
        <v>956</v>
      </c>
      <c r="E9" s="71">
        <f t="shared" si="0"/>
        <v>5278</v>
      </c>
      <c r="F9" s="72"/>
      <c r="G9" s="73"/>
      <c r="H9" s="71">
        <f t="shared" si="1"/>
        <v>0</v>
      </c>
    </row>
    <row r="10" spans="1:8" ht="15" customHeight="1" x14ac:dyDescent="0.2">
      <c r="A10" s="68">
        <v>31</v>
      </c>
      <c r="B10" s="69" t="s">
        <v>10</v>
      </c>
      <c r="C10" s="70">
        <v>114136</v>
      </c>
      <c r="D10" s="30">
        <v>12180</v>
      </c>
      <c r="E10" s="71">
        <f t="shared" si="0"/>
        <v>126316</v>
      </c>
      <c r="F10" s="72"/>
      <c r="G10" s="73"/>
      <c r="H10" s="71">
        <f t="shared" si="1"/>
        <v>0</v>
      </c>
    </row>
    <row r="11" spans="1:8" ht="15" customHeight="1" x14ac:dyDescent="0.2">
      <c r="A11" s="68">
        <v>33</v>
      </c>
      <c r="B11" s="69" t="s">
        <v>73</v>
      </c>
      <c r="C11" s="70">
        <v>18041</v>
      </c>
      <c r="D11" s="30">
        <v>842</v>
      </c>
      <c r="E11" s="71">
        <f t="shared" si="0"/>
        <v>18883</v>
      </c>
      <c r="F11" s="72"/>
      <c r="G11" s="73"/>
      <c r="H11" s="71">
        <f t="shared" si="1"/>
        <v>0</v>
      </c>
    </row>
    <row r="12" spans="1:8" ht="15" customHeight="1" x14ac:dyDescent="0.2">
      <c r="A12" s="68">
        <v>41</v>
      </c>
      <c r="B12" s="69" t="s">
        <v>7</v>
      </c>
      <c r="C12" s="70">
        <v>7176</v>
      </c>
      <c r="D12" s="30">
        <v>1221</v>
      </c>
      <c r="E12" s="71">
        <f t="shared" si="0"/>
        <v>8397</v>
      </c>
      <c r="F12" s="72"/>
      <c r="G12" s="73"/>
      <c r="H12" s="71">
        <f t="shared" si="1"/>
        <v>0</v>
      </c>
    </row>
    <row r="13" spans="1:8" ht="15" customHeight="1" x14ac:dyDescent="0.2">
      <c r="A13" s="68">
        <v>51</v>
      </c>
      <c r="B13" s="69" t="s">
        <v>0</v>
      </c>
      <c r="C13" s="70">
        <v>3276</v>
      </c>
      <c r="D13" s="30">
        <v>1491</v>
      </c>
      <c r="E13" s="71">
        <f t="shared" si="0"/>
        <v>4767</v>
      </c>
      <c r="F13" s="72"/>
      <c r="G13" s="73"/>
      <c r="H13" s="71">
        <f t="shared" si="1"/>
        <v>0</v>
      </c>
    </row>
    <row r="14" spans="1:8" ht="15" customHeight="1" x14ac:dyDescent="0.2">
      <c r="A14" s="74">
        <v>56</v>
      </c>
      <c r="B14" s="75" t="s">
        <v>2</v>
      </c>
      <c r="C14" s="76">
        <v>6560</v>
      </c>
      <c r="D14" s="77">
        <v>634</v>
      </c>
      <c r="E14" s="78">
        <f t="shared" si="0"/>
        <v>7194</v>
      </c>
      <c r="F14" s="79"/>
      <c r="G14" s="80"/>
      <c r="H14" s="78">
        <f t="shared" si="1"/>
        <v>0</v>
      </c>
    </row>
    <row r="15" spans="1:8" ht="15" customHeight="1" x14ac:dyDescent="0.2">
      <c r="A15" s="62">
        <v>71</v>
      </c>
      <c r="B15" s="63" t="s">
        <v>89</v>
      </c>
      <c r="C15" s="81">
        <v>160440</v>
      </c>
      <c r="D15" s="33">
        <v>2647</v>
      </c>
      <c r="E15" s="65">
        <f t="shared" si="0"/>
        <v>163087</v>
      </c>
      <c r="F15" s="82"/>
      <c r="G15" s="83"/>
      <c r="H15" s="65"/>
    </row>
    <row r="16" spans="1:8" ht="15" customHeight="1" x14ac:dyDescent="0.2">
      <c r="A16" s="68">
        <v>79</v>
      </c>
      <c r="B16" s="69" t="s">
        <v>90</v>
      </c>
      <c r="C16" s="81">
        <v>5161</v>
      </c>
      <c r="D16" s="33"/>
      <c r="E16" s="71">
        <f t="shared" si="0"/>
        <v>5161</v>
      </c>
      <c r="F16" s="66"/>
      <c r="G16" s="67"/>
      <c r="H16" s="71"/>
    </row>
    <row r="17" spans="1:8" ht="15" customHeight="1" x14ac:dyDescent="0.2">
      <c r="A17" s="84">
        <v>81</v>
      </c>
      <c r="B17" s="85" t="s">
        <v>8</v>
      </c>
      <c r="C17" s="81">
        <v>4141</v>
      </c>
      <c r="D17" s="33">
        <v>8812</v>
      </c>
      <c r="E17" s="86">
        <f t="shared" si="0"/>
        <v>12953</v>
      </c>
      <c r="F17" s="72"/>
      <c r="G17" s="73">
        <v>0</v>
      </c>
      <c r="H17" s="86">
        <f t="shared" si="1"/>
        <v>0</v>
      </c>
    </row>
    <row r="18" spans="1:8" ht="15" customHeight="1" x14ac:dyDescent="0.2">
      <c r="A18" s="68">
        <v>82</v>
      </c>
      <c r="B18" s="69" t="s">
        <v>3</v>
      </c>
      <c r="C18" s="70">
        <v>121540</v>
      </c>
      <c r="D18" s="30">
        <v>0</v>
      </c>
      <c r="E18" s="71">
        <f t="shared" si="0"/>
        <v>121540</v>
      </c>
      <c r="F18" s="72"/>
      <c r="G18" s="87">
        <v>0</v>
      </c>
      <c r="H18" s="71">
        <f t="shared" si="1"/>
        <v>0</v>
      </c>
    </row>
    <row r="19" spans="1:8" ht="15" customHeight="1" x14ac:dyDescent="0.2">
      <c r="A19" s="68">
        <v>83</v>
      </c>
      <c r="B19" s="69" t="s">
        <v>64</v>
      </c>
      <c r="C19" s="70">
        <v>2537</v>
      </c>
      <c r="D19" s="30">
        <v>687</v>
      </c>
      <c r="E19" s="71">
        <f t="shared" si="0"/>
        <v>3224</v>
      </c>
      <c r="F19" s="72"/>
      <c r="G19" s="87">
        <v>704</v>
      </c>
      <c r="H19" s="71">
        <f t="shared" si="1"/>
        <v>704</v>
      </c>
    </row>
    <row r="20" spans="1:8" ht="15" customHeight="1" x14ac:dyDescent="0.2">
      <c r="A20" s="68">
        <v>84</v>
      </c>
      <c r="B20" s="69" t="s">
        <v>65</v>
      </c>
      <c r="C20" s="70">
        <v>776</v>
      </c>
      <c r="D20" s="30">
        <v>20</v>
      </c>
      <c r="E20" s="71">
        <f t="shared" si="0"/>
        <v>796</v>
      </c>
      <c r="F20" s="72"/>
      <c r="G20" s="87">
        <v>10</v>
      </c>
      <c r="H20" s="71">
        <f t="shared" si="1"/>
        <v>10</v>
      </c>
    </row>
    <row r="21" spans="1:8" ht="15" customHeight="1" x14ac:dyDescent="0.2">
      <c r="A21" s="68">
        <v>85</v>
      </c>
      <c r="B21" s="69" t="s">
        <v>66</v>
      </c>
      <c r="C21" s="70">
        <v>207</v>
      </c>
      <c r="D21" s="30">
        <v>177</v>
      </c>
      <c r="E21" s="88">
        <f t="shared" si="0"/>
        <v>384</v>
      </c>
      <c r="F21" s="66"/>
      <c r="G21" s="67">
        <v>0</v>
      </c>
      <c r="H21" s="88">
        <f t="shared" si="1"/>
        <v>0</v>
      </c>
    </row>
    <row r="22" spans="1:8" ht="15" customHeight="1" x14ac:dyDescent="0.2">
      <c r="A22" s="68">
        <v>87</v>
      </c>
      <c r="B22" s="69" t="s">
        <v>51</v>
      </c>
      <c r="C22" s="70">
        <v>302</v>
      </c>
      <c r="D22" s="30">
        <v>114</v>
      </c>
      <c r="E22" s="71">
        <f>SUM(C22:D22)</f>
        <v>416</v>
      </c>
      <c r="F22" s="66"/>
      <c r="G22" s="67">
        <v>125</v>
      </c>
      <c r="H22" s="71">
        <f t="shared" si="1"/>
        <v>125</v>
      </c>
    </row>
    <row r="23" spans="1:8" ht="15" customHeight="1" x14ac:dyDescent="0.2">
      <c r="A23" s="68">
        <v>92</v>
      </c>
      <c r="B23" s="69" t="s">
        <v>83</v>
      </c>
      <c r="C23" s="70">
        <v>93768</v>
      </c>
      <c r="D23" s="30">
        <v>3687</v>
      </c>
      <c r="E23" s="71">
        <f t="shared" si="0"/>
        <v>97455</v>
      </c>
      <c r="F23" s="66"/>
      <c r="G23" s="67">
        <v>3428</v>
      </c>
      <c r="H23" s="71">
        <f t="shared" si="1"/>
        <v>3428</v>
      </c>
    </row>
    <row r="24" spans="1:8" ht="15" customHeight="1" x14ac:dyDescent="0.2">
      <c r="A24" s="68">
        <v>96</v>
      </c>
      <c r="B24" s="69" t="s">
        <v>68</v>
      </c>
      <c r="C24" s="70">
        <v>98</v>
      </c>
      <c r="D24" s="30">
        <v>26</v>
      </c>
      <c r="E24" s="71">
        <f t="shared" si="0"/>
        <v>124</v>
      </c>
      <c r="F24" s="66"/>
      <c r="G24" s="67">
        <v>26</v>
      </c>
      <c r="H24" s="71">
        <f t="shared" si="1"/>
        <v>26</v>
      </c>
    </row>
    <row r="25" spans="1:8" ht="15" customHeight="1" x14ac:dyDescent="0.2">
      <c r="A25" s="68">
        <v>97</v>
      </c>
      <c r="B25" s="69" t="s">
        <v>69</v>
      </c>
      <c r="C25" s="70"/>
      <c r="D25" s="30">
        <v>30</v>
      </c>
      <c r="E25" s="71">
        <f t="shared" si="0"/>
        <v>30</v>
      </c>
      <c r="F25" s="66"/>
      <c r="G25" s="67">
        <v>0</v>
      </c>
      <c r="H25" s="71">
        <f t="shared" si="1"/>
        <v>0</v>
      </c>
    </row>
    <row r="26" spans="1:8" ht="15" customHeight="1" x14ac:dyDescent="0.2">
      <c r="A26" s="74">
        <v>99</v>
      </c>
      <c r="B26" s="75" t="s">
        <v>5</v>
      </c>
      <c r="C26" s="89">
        <v>7064</v>
      </c>
      <c r="D26" s="77">
        <v>814</v>
      </c>
      <c r="E26" s="90">
        <f t="shared" si="0"/>
        <v>7878</v>
      </c>
      <c r="F26" s="66"/>
      <c r="G26" s="67">
        <v>850</v>
      </c>
      <c r="H26" s="90">
        <f t="shared" si="1"/>
        <v>850</v>
      </c>
    </row>
    <row r="27" spans="1:8" x14ac:dyDescent="0.2">
      <c r="A27" s="319" t="s">
        <v>15</v>
      </c>
      <c r="B27" s="320"/>
      <c r="C27" s="620">
        <f>SUM(C6:C26)</f>
        <v>584163</v>
      </c>
      <c r="D27" s="621">
        <f>SUM(D6:D26)</f>
        <v>54685</v>
      </c>
      <c r="E27" s="622">
        <f t="shared" si="0"/>
        <v>638848</v>
      </c>
      <c r="F27" s="321">
        <f>SUM(F6:F26)</f>
        <v>0</v>
      </c>
      <c r="G27" s="323">
        <f>SUM(G6:G26)</f>
        <v>5143</v>
      </c>
      <c r="H27" s="322">
        <f t="shared" si="1"/>
        <v>5143</v>
      </c>
    </row>
    <row r="28" spans="1:8" x14ac:dyDescent="0.2">
      <c r="A28" s="91" t="s">
        <v>101</v>
      </c>
      <c r="B28" s="92"/>
      <c r="C28" s="93">
        <f t="shared" ref="C28:H28" si="2">SUM(C6:C14)</f>
        <v>188129</v>
      </c>
      <c r="D28" s="94">
        <f t="shared" si="2"/>
        <v>37671</v>
      </c>
      <c r="E28" s="95">
        <f t="shared" si="2"/>
        <v>225800</v>
      </c>
      <c r="F28" s="93">
        <f t="shared" si="2"/>
        <v>0</v>
      </c>
      <c r="G28" s="96">
        <f t="shared" si="2"/>
        <v>0</v>
      </c>
      <c r="H28" s="95">
        <f t="shared" si="2"/>
        <v>0</v>
      </c>
    </row>
    <row r="29" spans="1:8" ht="12" thickBot="1" x14ac:dyDescent="0.25">
      <c r="A29" s="324" t="s">
        <v>97</v>
      </c>
      <c r="B29" s="325"/>
      <c r="C29" s="326">
        <f>SUM(C15:C26)</f>
        <v>396034</v>
      </c>
      <c r="D29" s="327">
        <f>SUM(D15:D26)</f>
        <v>17014</v>
      </c>
      <c r="E29" s="328">
        <f>SUM(E15:E26)</f>
        <v>413048</v>
      </c>
      <c r="F29" s="326">
        <f>SUM(F17:F26)</f>
        <v>0</v>
      </c>
      <c r="G29" s="329">
        <f>SUM(G17:G26)</f>
        <v>5143</v>
      </c>
      <c r="H29" s="328">
        <f>SUM(H17:H26)</f>
        <v>5143</v>
      </c>
    </row>
    <row r="30" spans="1:8" ht="11.25" hidden="1" customHeight="1" x14ac:dyDescent="0.2">
      <c r="C30" s="98">
        <f t="shared" ref="C30:C35" si="3">C27/E27*100</f>
        <v>91.440060859547188</v>
      </c>
      <c r="D30" s="98">
        <f t="shared" ref="D30:D35" si="4">D27/E27*100</f>
        <v>8.5599391404528138</v>
      </c>
      <c r="E30" s="98">
        <f t="shared" ref="E30:E35" si="5">C30+D30</f>
        <v>100</v>
      </c>
      <c r="F30" s="98">
        <f>F27/H27*100</f>
        <v>0</v>
      </c>
      <c r="G30" s="98">
        <f>G27/H27*100</f>
        <v>100</v>
      </c>
      <c r="H30" s="98">
        <f>F30+G30</f>
        <v>100</v>
      </c>
    </row>
    <row r="31" spans="1:8" ht="11.25" hidden="1" customHeight="1" x14ac:dyDescent="0.2">
      <c r="C31" s="98">
        <f t="shared" si="3"/>
        <v>83.316651904340119</v>
      </c>
      <c r="D31" s="98">
        <f t="shared" si="4"/>
        <v>16.683348095659873</v>
      </c>
      <c r="E31" s="98">
        <f t="shared" si="5"/>
        <v>100</v>
      </c>
      <c r="F31" s="98" t="e">
        <f>F28/H28*100</f>
        <v>#DIV/0!</v>
      </c>
      <c r="G31" s="98" t="e">
        <f>G28/H28*100</f>
        <v>#DIV/0!</v>
      </c>
      <c r="H31" s="98" t="e">
        <f>F31+G31</f>
        <v>#DIV/0!</v>
      </c>
    </row>
    <row r="32" spans="1:8" ht="11.25" hidden="1" customHeight="1" x14ac:dyDescent="0.2">
      <c r="C32" s="98">
        <f t="shared" si="3"/>
        <v>95.880866146307454</v>
      </c>
      <c r="D32" s="98">
        <f t="shared" si="4"/>
        <v>4.1191338536925493</v>
      </c>
      <c r="E32" s="98">
        <f t="shared" si="5"/>
        <v>100</v>
      </c>
      <c r="F32" s="98">
        <f>F29/H29*100</f>
        <v>0</v>
      </c>
      <c r="G32" s="98">
        <f>G29/H29*100</f>
        <v>100</v>
      </c>
      <c r="H32" s="98">
        <f>F32+G32</f>
        <v>100</v>
      </c>
    </row>
    <row r="33" spans="1:8" x14ac:dyDescent="0.2">
      <c r="C33" s="98">
        <f t="shared" si="3"/>
        <v>91.440060859547188</v>
      </c>
      <c r="D33" s="98">
        <f t="shared" si="4"/>
        <v>8.5599391404528138</v>
      </c>
      <c r="E33" s="98">
        <f t="shared" si="5"/>
        <v>100</v>
      </c>
      <c r="F33" s="98"/>
      <c r="G33" s="98"/>
      <c r="H33" s="98"/>
    </row>
    <row r="34" spans="1:8" x14ac:dyDescent="0.2">
      <c r="A34" s="99"/>
      <c r="B34" s="100"/>
      <c r="C34" s="98">
        <f t="shared" si="3"/>
        <v>83.316651904340119</v>
      </c>
      <c r="D34" s="98">
        <f t="shared" si="4"/>
        <v>16.683348095659873</v>
      </c>
      <c r="E34" s="98">
        <f t="shared" si="5"/>
        <v>100</v>
      </c>
      <c r="F34" s="98"/>
      <c r="G34" s="98"/>
      <c r="H34" s="98"/>
    </row>
    <row r="35" spans="1:8" x14ac:dyDescent="0.2">
      <c r="C35" s="98">
        <f t="shared" si="3"/>
        <v>95.880866146307454</v>
      </c>
      <c r="D35" s="98">
        <f t="shared" si="4"/>
        <v>4.1191338536925493</v>
      </c>
      <c r="E35" s="98">
        <f t="shared" si="5"/>
        <v>100</v>
      </c>
      <c r="F35" s="98"/>
      <c r="G35" s="98"/>
      <c r="H35" s="98"/>
    </row>
    <row r="36" spans="1:8" s="61" customFormat="1" x14ac:dyDescent="0.2">
      <c r="A36" s="101" t="s">
        <v>102</v>
      </c>
      <c r="B36" s="102"/>
    </row>
    <row r="37" spans="1:8" s="61" customFormat="1" x14ac:dyDescent="0.2">
      <c r="A37" s="103"/>
      <c r="B37" s="102"/>
    </row>
    <row r="39" spans="1:8" x14ac:dyDescent="0.2">
      <c r="A39" s="104" t="s">
        <v>285</v>
      </c>
      <c r="B39" s="105"/>
    </row>
    <row r="40" spans="1:8" x14ac:dyDescent="0.2">
      <c r="A40" s="104" t="s">
        <v>286</v>
      </c>
      <c r="B40" s="105"/>
    </row>
    <row r="41" spans="1:8" x14ac:dyDescent="0.2">
      <c r="A41" s="58"/>
    </row>
  </sheetData>
  <mergeCells count="4">
    <mergeCell ref="C2:E2"/>
    <mergeCell ref="F2:H2"/>
    <mergeCell ref="C3:E3"/>
    <mergeCell ref="F3:H3"/>
  </mergeCells>
  <pageMargins left="0.76" right="0.32" top="0.64" bottom="0.56999999999999995" header="0.4921259845" footer="0.4921259845"/>
  <pageSetup paperSize="9" orientation="portrait"/>
  <headerFooter alignWithMargins="0">
    <oddHeader>&amp;R&amp;8Příloha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4"/>
  <sheetViews>
    <sheetView showGridLines="0" workbookViewId="0">
      <selection activeCell="C38" sqref="C38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4.42578125" style="106" customWidth="1"/>
    <col min="4" max="4" width="9.140625" style="106" customWidth="1"/>
    <col min="5" max="5" width="8.42578125" style="106" customWidth="1"/>
    <col min="6" max="6" width="8.85546875" style="107" customWidth="1"/>
    <col min="7" max="7" width="6.85546875" style="107" customWidth="1"/>
    <col min="8" max="8" width="7.85546875" style="107" customWidth="1"/>
    <col min="9" max="10" width="8.140625" style="106" customWidth="1"/>
    <col min="11" max="11" width="7.85546875" style="107" customWidth="1"/>
    <col min="12" max="12" width="8.28515625" style="107" customWidth="1"/>
    <col min="13" max="14" width="7.85546875" style="107" customWidth="1"/>
    <col min="15" max="15" width="8.42578125" style="106" customWidth="1"/>
    <col min="16" max="16" width="9.42578125" style="109" customWidth="1"/>
    <col min="17" max="19" width="10.85546875" style="109" customWidth="1"/>
    <col min="20" max="16384" width="8.85546875" style="106"/>
  </cols>
  <sheetData>
    <row r="1" spans="1:16" x14ac:dyDescent="0.2">
      <c r="F1" s="106"/>
      <c r="P1" s="106"/>
    </row>
    <row r="2" spans="1:16" ht="13.5" thickBot="1" x14ac:dyDescent="0.25">
      <c r="P2" s="108" t="s">
        <v>11</v>
      </c>
    </row>
    <row r="3" spans="1:16" x14ac:dyDescent="0.2">
      <c r="A3" s="110"/>
      <c r="B3" s="111"/>
      <c r="C3" s="112"/>
      <c r="D3" s="112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1"/>
      <c r="P3" s="114"/>
    </row>
    <row r="4" spans="1:16" x14ac:dyDescent="0.2">
      <c r="A4" s="115"/>
      <c r="B4" s="802" t="s">
        <v>290</v>
      </c>
      <c r="C4" s="803"/>
      <c r="D4" s="11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</row>
    <row r="5" spans="1:16" x14ac:dyDescent="0.2">
      <c r="A5" s="115"/>
      <c r="B5" s="804"/>
      <c r="C5" s="803"/>
      <c r="D5" s="120" t="s">
        <v>62</v>
      </c>
      <c r="E5" s="120" t="s">
        <v>63</v>
      </c>
      <c r="F5" s="120" t="s">
        <v>8</v>
      </c>
      <c r="G5" s="120" t="s">
        <v>4</v>
      </c>
      <c r="H5" s="120" t="s">
        <v>64</v>
      </c>
      <c r="I5" s="120" t="s">
        <v>65</v>
      </c>
      <c r="J5" s="120" t="s">
        <v>66</v>
      </c>
      <c r="K5" s="120" t="s">
        <v>51</v>
      </c>
      <c r="L5" s="120" t="s">
        <v>67</v>
      </c>
      <c r="M5" s="120" t="s">
        <v>68</v>
      </c>
      <c r="N5" s="120" t="s">
        <v>69</v>
      </c>
      <c r="O5" s="121" t="s">
        <v>5</v>
      </c>
      <c r="P5" s="122" t="s">
        <v>70</v>
      </c>
    </row>
    <row r="6" spans="1:16" ht="15.75" x14ac:dyDescent="0.25">
      <c r="A6" s="123"/>
      <c r="B6" s="124" t="s">
        <v>16</v>
      </c>
      <c r="C6" s="125" t="s">
        <v>291</v>
      </c>
      <c r="D6" s="126">
        <v>71</v>
      </c>
      <c r="E6" s="126">
        <v>79</v>
      </c>
      <c r="F6" s="126">
        <v>81</v>
      </c>
      <c r="G6" s="126">
        <v>82</v>
      </c>
      <c r="H6" s="126">
        <v>83</v>
      </c>
      <c r="I6" s="126">
        <v>84</v>
      </c>
      <c r="J6" s="126">
        <v>85</v>
      </c>
      <c r="K6" s="126">
        <v>87</v>
      </c>
      <c r="L6" s="126">
        <v>92</v>
      </c>
      <c r="M6" s="126">
        <v>96</v>
      </c>
      <c r="N6" s="126">
        <v>97</v>
      </c>
      <c r="O6" s="127">
        <v>99</v>
      </c>
      <c r="P6" s="128" t="s">
        <v>15</v>
      </c>
    </row>
    <row r="7" spans="1:16" x14ac:dyDescent="0.2">
      <c r="A7" s="129"/>
      <c r="B7" s="130"/>
      <c r="C7" s="131"/>
      <c r="D7" s="13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  <c r="P7" s="135"/>
    </row>
    <row r="8" spans="1:16" x14ac:dyDescent="0.2">
      <c r="A8" s="136">
        <v>1</v>
      </c>
      <c r="B8" s="137" t="s">
        <v>23</v>
      </c>
      <c r="C8" s="138"/>
      <c r="D8" s="139">
        <f t="shared" ref="D8:O8" si="0">D9+SUM(D15:D20)</f>
        <v>612334</v>
      </c>
      <c r="E8" s="140">
        <f t="shared" si="0"/>
        <v>3900</v>
      </c>
      <c r="F8" s="140">
        <f t="shared" si="0"/>
        <v>23100</v>
      </c>
      <c r="G8" s="140">
        <f t="shared" si="0"/>
        <v>4500</v>
      </c>
      <c r="H8" s="140">
        <f t="shared" si="0"/>
        <v>1586</v>
      </c>
      <c r="I8" s="140">
        <f t="shared" si="0"/>
        <v>471</v>
      </c>
      <c r="J8" s="140">
        <f t="shared" si="0"/>
        <v>0</v>
      </c>
      <c r="K8" s="140">
        <f t="shared" si="0"/>
        <v>1456</v>
      </c>
      <c r="L8" s="140">
        <f t="shared" si="0"/>
        <v>69614</v>
      </c>
      <c r="M8" s="140">
        <f t="shared" si="0"/>
        <v>1494</v>
      </c>
      <c r="N8" s="140">
        <f t="shared" si="0"/>
        <v>1300</v>
      </c>
      <c r="O8" s="141">
        <f t="shared" si="0"/>
        <v>107985</v>
      </c>
      <c r="P8" s="142">
        <f>SUM(D8:O8)</f>
        <v>827740</v>
      </c>
    </row>
    <row r="9" spans="1:16" x14ac:dyDescent="0.2">
      <c r="A9" s="143">
        <v>2</v>
      </c>
      <c r="B9" s="144" t="s">
        <v>24</v>
      </c>
      <c r="C9" s="145"/>
      <c r="D9" s="146">
        <f t="shared" ref="D9:O9" si="1">SUM(D10:D14)</f>
        <v>604304</v>
      </c>
      <c r="E9" s="147">
        <f t="shared" si="1"/>
        <v>3900</v>
      </c>
      <c r="F9" s="147">
        <f t="shared" si="1"/>
        <v>0</v>
      </c>
      <c r="G9" s="147">
        <f t="shared" si="1"/>
        <v>0</v>
      </c>
      <c r="H9" s="147">
        <f t="shared" si="1"/>
        <v>0</v>
      </c>
      <c r="I9" s="147">
        <f t="shared" si="1"/>
        <v>375</v>
      </c>
      <c r="J9" s="147">
        <f t="shared" si="1"/>
        <v>0</v>
      </c>
      <c r="K9" s="147">
        <f t="shared" si="1"/>
        <v>300</v>
      </c>
      <c r="L9" s="147">
        <f t="shared" si="1"/>
        <v>0</v>
      </c>
      <c r="M9" s="147">
        <f t="shared" si="1"/>
        <v>0</v>
      </c>
      <c r="N9" s="147">
        <f t="shared" si="1"/>
        <v>0</v>
      </c>
      <c r="O9" s="148">
        <f t="shared" si="1"/>
        <v>12735</v>
      </c>
      <c r="P9" s="149">
        <f t="shared" ref="P9:P20" si="2">SUM(D9:O9)</f>
        <v>621614</v>
      </c>
    </row>
    <row r="10" spans="1:16" x14ac:dyDescent="0.2">
      <c r="A10" s="150">
        <v>3</v>
      </c>
      <c r="B10" s="151"/>
      <c r="C10" s="217" t="s">
        <v>25</v>
      </c>
      <c r="D10" s="154">
        <f>'Ceitec MU'!D10</f>
        <v>0</v>
      </c>
      <c r="E10" s="154">
        <f>'Ceitec CŘS'!D10</f>
        <v>0</v>
      </c>
      <c r="F10" s="154">
        <f>SKM!D10</f>
        <v>0</v>
      </c>
      <c r="G10" s="154">
        <f>UKB!D10</f>
        <v>0</v>
      </c>
      <c r="H10" s="154">
        <f>UCT!D10</f>
        <v>0</v>
      </c>
      <c r="I10" s="154">
        <f>SPSSN!D10</f>
        <v>375</v>
      </c>
      <c r="J10" s="154">
        <f>IBA!D10</f>
        <v>0</v>
      </c>
      <c r="K10" s="154">
        <f>CTT!D10</f>
        <v>0</v>
      </c>
      <c r="L10" s="154">
        <f>ÚVT!D10</f>
        <v>0</v>
      </c>
      <c r="M10" s="154">
        <f>CJV!D10</f>
        <v>0</v>
      </c>
      <c r="N10" s="154">
        <f>CZS!D10</f>
        <v>0</v>
      </c>
      <c r="O10" s="155">
        <f>RMU!D10</f>
        <v>935</v>
      </c>
      <c r="P10" s="156">
        <f t="shared" si="2"/>
        <v>1310</v>
      </c>
    </row>
    <row r="11" spans="1:16" x14ac:dyDescent="0.2">
      <c r="A11" s="150">
        <v>4</v>
      </c>
      <c r="B11" s="151"/>
      <c r="C11" s="152" t="s">
        <v>26</v>
      </c>
      <c r="D11" s="153">
        <f>'Ceitec MU'!D11</f>
        <v>0</v>
      </c>
      <c r="E11" s="154">
        <f>'Ceitec CŘS'!D11</f>
        <v>0</v>
      </c>
      <c r="F11" s="154">
        <f>SKM!D11</f>
        <v>0</v>
      </c>
      <c r="G11" s="154">
        <f>UKB!D11</f>
        <v>0</v>
      </c>
      <c r="H11" s="154">
        <f>UCT!D11</f>
        <v>0</v>
      </c>
      <c r="I11" s="154">
        <f>SPSSN!D11</f>
        <v>0</v>
      </c>
      <c r="J11" s="154">
        <f>IBA!D11</f>
        <v>0</v>
      </c>
      <c r="K11" s="154">
        <f>CTT!D11</f>
        <v>0</v>
      </c>
      <c r="L11" s="154">
        <f>ÚVT!D11</f>
        <v>0</v>
      </c>
      <c r="M11" s="154">
        <f>CJV!D11</f>
        <v>0</v>
      </c>
      <c r="N11" s="154">
        <f>CZS!D11</f>
        <v>0</v>
      </c>
      <c r="O11" s="155">
        <f>RMU!D11</f>
        <v>11800</v>
      </c>
      <c r="P11" s="156">
        <f t="shared" si="2"/>
        <v>11800</v>
      </c>
    </row>
    <row r="12" spans="1:16" x14ac:dyDescent="0.2">
      <c r="A12" s="150">
        <v>5</v>
      </c>
      <c r="B12" s="151"/>
      <c r="C12" s="152" t="s">
        <v>27</v>
      </c>
      <c r="D12" s="153">
        <f>'Ceitec MU'!D12</f>
        <v>0</v>
      </c>
      <c r="E12" s="154">
        <f>'Ceitec CŘS'!D12</f>
        <v>0</v>
      </c>
      <c r="F12" s="154">
        <f>SKM!D12</f>
        <v>0</v>
      </c>
      <c r="G12" s="154">
        <f>UKB!D12</f>
        <v>0</v>
      </c>
      <c r="H12" s="154">
        <f>UCT!D12</f>
        <v>0</v>
      </c>
      <c r="I12" s="154">
        <f>SPSSN!D12</f>
        <v>0</v>
      </c>
      <c r="J12" s="154">
        <f>IBA!D12</f>
        <v>0</v>
      </c>
      <c r="K12" s="154">
        <f>CTT!D12</f>
        <v>300</v>
      </c>
      <c r="L12" s="154">
        <f>ÚVT!D12</f>
        <v>0</v>
      </c>
      <c r="M12" s="154">
        <f>CJV!D12</f>
        <v>0</v>
      </c>
      <c r="N12" s="154">
        <f>CZS!D12</f>
        <v>0</v>
      </c>
      <c r="O12" s="155">
        <f>RMU!D12</f>
        <v>0</v>
      </c>
      <c r="P12" s="156">
        <f t="shared" si="2"/>
        <v>300</v>
      </c>
    </row>
    <row r="13" spans="1:16" x14ac:dyDescent="0.2">
      <c r="A13" s="150">
        <v>6</v>
      </c>
      <c r="B13" s="151"/>
      <c r="C13" s="152" t="s">
        <v>28</v>
      </c>
      <c r="D13" s="153">
        <f>'Ceitec MU'!D13</f>
        <v>604304</v>
      </c>
      <c r="E13" s="154">
        <f>'Ceitec CŘS'!D13</f>
        <v>3900</v>
      </c>
      <c r="F13" s="154">
        <f>SKM!D13</f>
        <v>0</v>
      </c>
      <c r="G13" s="154">
        <f>UKB!D13</f>
        <v>0</v>
      </c>
      <c r="H13" s="154">
        <f>UCT!D13</f>
        <v>0</v>
      </c>
      <c r="I13" s="154">
        <f>SPSSN!D13</f>
        <v>0</v>
      </c>
      <c r="J13" s="154">
        <f>IBA!D13</f>
        <v>0</v>
      </c>
      <c r="K13" s="154">
        <f>CTT!D13</f>
        <v>0</v>
      </c>
      <c r="L13" s="154">
        <f>ÚVT!D13</f>
        <v>0</v>
      </c>
      <c r="M13" s="154">
        <f>CJV!D13</f>
        <v>0</v>
      </c>
      <c r="N13" s="154">
        <f>CZS!D13</f>
        <v>0</v>
      </c>
      <c r="O13" s="155">
        <f>RMU!D13</f>
        <v>0</v>
      </c>
      <c r="P13" s="156">
        <f t="shared" si="2"/>
        <v>608204</v>
      </c>
    </row>
    <row r="14" spans="1:16" x14ac:dyDescent="0.2">
      <c r="A14" s="157">
        <v>7</v>
      </c>
      <c r="B14" s="158"/>
      <c r="C14" s="159" t="s">
        <v>29</v>
      </c>
      <c r="D14" s="160">
        <f>'Ceitec MU'!D14</f>
        <v>0</v>
      </c>
      <c r="E14" s="161">
        <f>'Ceitec CŘS'!D14</f>
        <v>0</v>
      </c>
      <c r="F14" s="161">
        <f>SKM!D14</f>
        <v>0</v>
      </c>
      <c r="G14" s="161">
        <f>UKB!D14</f>
        <v>0</v>
      </c>
      <c r="H14" s="161">
        <f>UCT!D14</f>
        <v>0</v>
      </c>
      <c r="I14" s="161">
        <f>SPSSN!D14</f>
        <v>0</v>
      </c>
      <c r="J14" s="161">
        <f>IBA!D14</f>
        <v>0</v>
      </c>
      <c r="K14" s="161">
        <f>CTT!D14</f>
        <v>0</v>
      </c>
      <c r="L14" s="161">
        <f>ÚVT!D14</f>
        <v>0</v>
      </c>
      <c r="M14" s="161">
        <f>CJV!D14</f>
        <v>0</v>
      </c>
      <c r="N14" s="161">
        <f>CZS!D14</f>
        <v>0</v>
      </c>
      <c r="O14" s="162">
        <f>RMU!D14</f>
        <v>0</v>
      </c>
      <c r="P14" s="163">
        <f t="shared" si="2"/>
        <v>0</v>
      </c>
    </row>
    <row r="15" spans="1:16" x14ac:dyDescent="0.2">
      <c r="A15" s="164">
        <v>8</v>
      </c>
      <c r="B15" s="165" t="s">
        <v>30</v>
      </c>
      <c r="C15" s="166"/>
      <c r="D15" s="167">
        <f>'Ceitec MU'!D15</f>
        <v>0</v>
      </c>
      <c r="E15" s="168">
        <f>'Ceitec CŘS'!D15</f>
        <v>0</v>
      </c>
      <c r="F15" s="168">
        <f>SKM!D15</f>
        <v>0</v>
      </c>
      <c r="G15" s="168">
        <f>UKB!D15</f>
        <v>0</v>
      </c>
      <c r="H15" s="168">
        <f>UCT!D15</f>
        <v>0</v>
      </c>
      <c r="I15" s="168">
        <f>SPSSN!D15</f>
        <v>0</v>
      </c>
      <c r="J15" s="168">
        <f>IBA!D15</f>
        <v>0</v>
      </c>
      <c r="K15" s="168">
        <f>CTT!D15</f>
        <v>1000</v>
      </c>
      <c r="L15" s="168">
        <f>ÚVT!D15</f>
        <v>4900</v>
      </c>
      <c r="M15" s="168">
        <f>CJV!D15</f>
        <v>0</v>
      </c>
      <c r="N15" s="168">
        <f>CZS!D15</f>
        <v>0</v>
      </c>
      <c r="O15" s="169">
        <f>RMU!D15</f>
        <v>39100</v>
      </c>
      <c r="P15" s="170">
        <f t="shared" si="2"/>
        <v>45000</v>
      </c>
    </row>
    <row r="16" spans="1:16" x14ac:dyDescent="0.2">
      <c r="A16" s="164">
        <v>9</v>
      </c>
      <c r="B16" s="165" t="s">
        <v>31</v>
      </c>
      <c r="C16" s="166"/>
      <c r="D16" s="171">
        <f>'Ceitec MU'!D16</f>
        <v>0</v>
      </c>
      <c r="E16" s="172">
        <f>'Ceitec CŘS'!D16</f>
        <v>0</v>
      </c>
      <c r="F16" s="172">
        <f>SKM!D16</f>
        <v>0</v>
      </c>
      <c r="G16" s="172">
        <f>UKB!D16</f>
        <v>0</v>
      </c>
      <c r="H16" s="172">
        <f>UCT!D16</f>
        <v>0</v>
      </c>
      <c r="I16" s="172">
        <f>SPSSN!D16</f>
        <v>0</v>
      </c>
      <c r="J16" s="172">
        <f>IBA!D16</f>
        <v>0</v>
      </c>
      <c r="K16" s="172">
        <f>CTT!D16</f>
        <v>0</v>
      </c>
      <c r="L16" s="172">
        <f>ÚVT!D16</f>
        <v>0</v>
      </c>
      <c r="M16" s="172">
        <f>CJV!D16</f>
        <v>0</v>
      </c>
      <c r="N16" s="172">
        <f>CZS!D16</f>
        <v>0</v>
      </c>
      <c r="O16" s="173">
        <f>RMU!D16</f>
        <v>0</v>
      </c>
      <c r="P16" s="174">
        <f t="shared" si="2"/>
        <v>0</v>
      </c>
    </row>
    <row r="17" spans="1:16" x14ac:dyDescent="0.2">
      <c r="A17" s="164">
        <v>10</v>
      </c>
      <c r="B17" s="144" t="s">
        <v>32</v>
      </c>
      <c r="C17" s="145"/>
      <c r="D17" s="171">
        <f>'Ceitec MU'!D17</f>
        <v>0</v>
      </c>
      <c r="E17" s="172">
        <f>'Ceitec CŘS'!D17</f>
        <v>0</v>
      </c>
      <c r="F17" s="172">
        <f>SKM!D17</f>
        <v>0</v>
      </c>
      <c r="G17" s="172">
        <f>UKB!D17</f>
        <v>0</v>
      </c>
      <c r="H17" s="172">
        <f>UCT!D17</f>
        <v>0</v>
      </c>
      <c r="I17" s="172">
        <f>SPSSN!D17</f>
        <v>0</v>
      </c>
      <c r="J17" s="172">
        <f>IBA!D17</f>
        <v>0</v>
      </c>
      <c r="K17" s="172">
        <f>CTT!D17</f>
        <v>0</v>
      </c>
      <c r="L17" s="172">
        <f>ÚVT!D17</f>
        <v>0</v>
      </c>
      <c r="M17" s="172">
        <f>CJV!D17</f>
        <v>0</v>
      </c>
      <c r="N17" s="172">
        <f>CZS!D17</f>
        <v>0</v>
      </c>
      <c r="O17" s="173">
        <f>RMU!D17</f>
        <v>0</v>
      </c>
      <c r="P17" s="174">
        <f t="shared" si="2"/>
        <v>0</v>
      </c>
    </row>
    <row r="18" spans="1:16" x14ac:dyDescent="0.2">
      <c r="A18" s="164">
        <v>11</v>
      </c>
      <c r="B18" s="165" t="s">
        <v>33</v>
      </c>
      <c r="C18" s="166"/>
      <c r="D18" s="171">
        <f>'Ceitec MU'!D18</f>
        <v>8030</v>
      </c>
      <c r="E18" s="172">
        <f>'Ceitec CŘS'!D18</f>
        <v>0</v>
      </c>
      <c r="F18" s="172">
        <f>SKM!D18</f>
        <v>23100</v>
      </c>
      <c r="G18" s="172">
        <f>UKB!D18</f>
        <v>4500</v>
      </c>
      <c r="H18" s="172">
        <f>UCT!D18</f>
        <v>1586</v>
      </c>
      <c r="I18" s="172">
        <f>SPSSN!D18</f>
        <v>50</v>
      </c>
      <c r="J18" s="172">
        <f>IBA!D18</f>
        <v>0</v>
      </c>
      <c r="K18" s="172">
        <f>CTT!D18</f>
        <v>156</v>
      </c>
      <c r="L18" s="172">
        <f>ÚVT!D18</f>
        <v>64714</v>
      </c>
      <c r="M18" s="172">
        <f>CJV!D18</f>
        <v>1494</v>
      </c>
      <c r="N18" s="172">
        <f>CZS!D18</f>
        <v>1300</v>
      </c>
      <c r="O18" s="173">
        <f>RMU!D18</f>
        <v>56150</v>
      </c>
      <c r="P18" s="174">
        <f t="shared" si="2"/>
        <v>161080</v>
      </c>
    </row>
    <row r="19" spans="1:16" x14ac:dyDescent="0.2">
      <c r="A19" s="164">
        <v>12</v>
      </c>
      <c r="B19" s="165" t="s">
        <v>34</v>
      </c>
      <c r="C19" s="166"/>
      <c r="D19" s="171">
        <f>'Ceitec MU'!D19</f>
        <v>0</v>
      </c>
      <c r="E19" s="172">
        <f>'Ceitec CŘS'!D19</f>
        <v>0</v>
      </c>
      <c r="F19" s="172">
        <f>SKM!D19</f>
        <v>0</v>
      </c>
      <c r="G19" s="172">
        <f>UKB!D19</f>
        <v>0</v>
      </c>
      <c r="H19" s="172">
        <f>UCT!D19</f>
        <v>0</v>
      </c>
      <c r="I19" s="172">
        <f>SPSSN!D19</f>
        <v>0</v>
      </c>
      <c r="J19" s="172">
        <f>IBA!D19</f>
        <v>0</v>
      </c>
      <c r="K19" s="172">
        <f>CTT!D19</f>
        <v>0</v>
      </c>
      <c r="L19" s="172">
        <f>ÚVT!D19</f>
        <v>0</v>
      </c>
      <c r="M19" s="172">
        <f>CJV!D19</f>
        <v>0</v>
      </c>
      <c r="N19" s="172">
        <f>CZS!D19</f>
        <v>0</v>
      </c>
      <c r="O19" s="173">
        <f>RMU!D19</f>
        <v>0</v>
      </c>
      <c r="P19" s="174">
        <f t="shared" si="2"/>
        <v>0</v>
      </c>
    </row>
    <row r="20" spans="1:16" ht="13.5" thickBot="1" x14ac:dyDescent="0.25">
      <c r="A20" s="390">
        <v>13</v>
      </c>
      <c r="B20" s="175" t="s">
        <v>35</v>
      </c>
      <c r="C20" s="176"/>
      <c r="D20" s="177">
        <f>'Ceitec MU'!D20</f>
        <v>0</v>
      </c>
      <c r="E20" s="178">
        <f>'Ceitec CŘS'!D20</f>
        <v>0</v>
      </c>
      <c r="F20" s="178">
        <f>SKM!D20</f>
        <v>0</v>
      </c>
      <c r="G20" s="178">
        <f>UKB!D20</f>
        <v>0</v>
      </c>
      <c r="H20" s="178">
        <f>UCT!D20</f>
        <v>0</v>
      </c>
      <c r="I20" s="178">
        <f>SPSSN!D20</f>
        <v>46</v>
      </c>
      <c r="J20" s="178">
        <f>IBA!D20</f>
        <v>0</v>
      </c>
      <c r="K20" s="178">
        <f>CTT!D20</f>
        <v>0</v>
      </c>
      <c r="L20" s="178">
        <f>ÚVT!D20</f>
        <v>0</v>
      </c>
      <c r="M20" s="178">
        <f>CJV!D20</f>
        <v>0</v>
      </c>
      <c r="N20" s="178">
        <f>CZS!D20</f>
        <v>0</v>
      </c>
      <c r="O20" s="179">
        <f>RMU!D20</f>
        <v>0</v>
      </c>
      <c r="P20" s="180">
        <f t="shared" si="2"/>
        <v>46</v>
      </c>
    </row>
    <row r="22" spans="1:16" ht="13.5" thickBot="1" x14ac:dyDescent="0.25">
      <c r="H22" s="108"/>
      <c r="I22" s="107"/>
      <c r="J22" s="107"/>
      <c r="L22" s="108" t="s">
        <v>11</v>
      </c>
    </row>
    <row r="23" spans="1:16" s="183" customFormat="1" ht="15" customHeight="1" x14ac:dyDescent="0.25">
      <c r="A23" s="110"/>
      <c r="B23" s="181"/>
      <c r="C23" s="182"/>
      <c r="D23" s="805" t="s">
        <v>12</v>
      </c>
      <c r="E23" s="806"/>
      <c r="F23" s="806"/>
      <c r="G23" s="806"/>
      <c r="H23" s="806"/>
      <c r="I23" s="806"/>
      <c r="J23" s="806"/>
      <c r="K23" s="806"/>
      <c r="L23" s="807"/>
    </row>
    <row r="24" spans="1:16" s="183" customFormat="1" ht="16.5" customHeight="1" x14ac:dyDescent="0.2">
      <c r="A24" s="115"/>
      <c r="B24" s="802" t="s">
        <v>105</v>
      </c>
      <c r="C24" s="803"/>
      <c r="D24" s="184"/>
      <c r="E24" s="811" t="s">
        <v>39</v>
      </c>
      <c r="F24" s="812"/>
      <c r="G24" s="812"/>
      <c r="H24" s="813"/>
      <c r="I24" s="814" t="s">
        <v>38</v>
      </c>
      <c r="J24" s="815"/>
      <c r="K24" s="815"/>
      <c r="L24" s="816"/>
    </row>
    <row r="25" spans="1:16" s="183" customFormat="1" ht="18.75" customHeight="1" x14ac:dyDescent="0.2">
      <c r="A25" s="115"/>
      <c r="B25" s="804"/>
      <c r="C25" s="803"/>
      <c r="D25" s="184" t="s">
        <v>13</v>
      </c>
      <c r="E25" s="274"/>
      <c r="F25" s="275" t="s">
        <v>14</v>
      </c>
      <c r="G25" s="274"/>
      <c r="H25" s="276" t="s">
        <v>15</v>
      </c>
      <c r="I25" s="274"/>
      <c r="J25" s="275" t="s">
        <v>14</v>
      </c>
      <c r="K25" s="277"/>
      <c r="L25" s="278" t="s">
        <v>15</v>
      </c>
    </row>
    <row r="26" spans="1:16" s="187" customFormat="1" ht="15.75" x14ac:dyDescent="0.25">
      <c r="A26" s="123"/>
      <c r="B26" s="185" t="s">
        <v>16</v>
      </c>
      <c r="C26" s="125" t="s">
        <v>291</v>
      </c>
      <c r="D26" s="186" t="s">
        <v>17</v>
      </c>
      <c r="E26" s="279" t="s">
        <v>18</v>
      </c>
      <c r="F26" s="280" t="s">
        <v>19</v>
      </c>
      <c r="G26" s="279" t="s">
        <v>20</v>
      </c>
      <c r="H26" s="281" t="s">
        <v>21</v>
      </c>
      <c r="I26" s="279" t="s">
        <v>18</v>
      </c>
      <c r="J26" s="280" t="s">
        <v>19</v>
      </c>
      <c r="K26" s="282" t="s">
        <v>20</v>
      </c>
      <c r="L26" s="283" t="s">
        <v>22</v>
      </c>
    </row>
    <row r="27" spans="1:16" s="194" customFormat="1" ht="12" x14ac:dyDescent="0.2">
      <c r="A27" s="188"/>
      <c r="B27" s="189"/>
      <c r="C27" s="189"/>
      <c r="D27" s="190">
        <v>1</v>
      </c>
      <c r="E27" s="189">
        <v>2</v>
      </c>
      <c r="F27" s="191">
        <v>3</v>
      </c>
      <c r="G27" s="189">
        <v>4</v>
      </c>
      <c r="H27" s="192">
        <v>5</v>
      </c>
      <c r="I27" s="189">
        <v>6</v>
      </c>
      <c r="J27" s="191">
        <v>7</v>
      </c>
      <c r="K27" s="131">
        <v>8</v>
      </c>
      <c r="L27" s="193">
        <v>9</v>
      </c>
    </row>
    <row r="28" spans="1:16" s="204" customFormat="1" ht="15" customHeight="1" x14ac:dyDescent="0.2">
      <c r="A28" s="195">
        <v>1</v>
      </c>
      <c r="B28" s="196" t="s">
        <v>23</v>
      </c>
      <c r="C28" s="196"/>
      <c r="D28" s="197">
        <f t="shared" ref="D28:L28" si="3">SUM(D35:D40)+D29</f>
        <v>827740</v>
      </c>
      <c r="E28" s="198">
        <f t="shared" si="3"/>
        <v>189042</v>
      </c>
      <c r="F28" s="199">
        <f t="shared" si="3"/>
        <v>589340</v>
      </c>
      <c r="G28" s="200">
        <f t="shared" si="3"/>
        <v>35158</v>
      </c>
      <c r="H28" s="201">
        <f t="shared" si="3"/>
        <v>813540</v>
      </c>
      <c r="I28" s="198">
        <f t="shared" si="3"/>
        <v>14200</v>
      </c>
      <c r="J28" s="199">
        <f t="shared" si="3"/>
        <v>0</v>
      </c>
      <c r="K28" s="202">
        <f t="shared" si="3"/>
        <v>0</v>
      </c>
      <c r="L28" s="203">
        <f t="shared" si="3"/>
        <v>14200</v>
      </c>
    </row>
    <row r="29" spans="1:16" s="204" customFormat="1" ht="15" customHeight="1" x14ac:dyDescent="0.2">
      <c r="A29" s="205">
        <v>2</v>
      </c>
      <c r="B29" s="206" t="s">
        <v>24</v>
      </c>
      <c r="C29" s="207"/>
      <c r="D29" s="208">
        <f t="shared" ref="D29:D40" si="4">H29+L29</f>
        <v>621614</v>
      </c>
      <c r="E29" s="209">
        <f>SUM(E30:E34)</f>
        <v>76116</v>
      </c>
      <c r="F29" s="210">
        <f>SUM(F30:F34)</f>
        <v>519942</v>
      </c>
      <c r="G29" s="211">
        <f>SUM(G30:G34)</f>
        <v>13756</v>
      </c>
      <c r="H29" s="212">
        <f t="shared" ref="H29:H40" si="5">SUM(E29:G29)</f>
        <v>609814</v>
      </c>
      <c r="I29" s="209">
        <f>SUM(I30:I34)</f>
        <v>11800</v>
      </c>
      <c r="J29" s="210">
        <f>SUM(J30:J34)</f>
        <v>0</v>
      </c>
      <c r="K29" s="213">
        <f>SUM(K30:K34)</f>
        <v>0</v>
      </c>
      <c r="L29" s="214">
        <f t="shared" ref="L29:L40" si="6">SUM(I29:K29)</f>
        <v>11800</v>
      </c>
    </row>
    <row r="30" spans="1:16" s="225" customFormat="1" ht="15" customHeight="1" x14ac:dyDescent="0.25">
      <c r="A30" s="215">
        <v>3</v>
      </c>
      <c r="B30" s="216"/>
      <c r="C30" s="217" t="s">
        <v>25</v>
      </c>
      <c r="D30" s="226">
        <f t="shared" si="4"/>
        <v>1310</v>
      </c>
      <c r="E30" s="218">
        <f>'Ceitec MU'!E10+'Ceitec CŘS'!E10+SKM!E10+UKB!E10+UCT!E10+SPSSN!E10+IBA!E10+CTT!E10+ÚVT!E10+CJV!E10+CZS!E10+RMU!E10</f>
        <v>0</v>
      </c>
      <c r="F30" s="219">
        <f>'Ceitec MU'!F10+'Ceitec CŘS'!F10+SKM!F10+UKB!F10+UCT!F10+SPSSN!F10+IBA!F10+CTT!F10+ÚVT!F10+CJV!F10+CZS!F10+RMU!F10</f>
        <v>375</v>
      </c>
      <c r="G30" s="219">
        <f>'Ceitec MU'!G10+'Ceitec CŘS'!G10+SKM!G10+UKB!G10+UCT!G10+SPSSN!G10+IBA!G10+CTT!G10+ÚVT!G10+CJV!G10+CZS!G10+RMU!G10</f>
        <v>935</v>
      </c>
      <c r="H30" s="220">
        <f t="shared" si="5"/>
        <v>1310</v>
      </c>
      <c r="I30" s="221">
        <f>'Ceitec MU'!I10+'Ceitec CŘS'!I10+SKM!I10+UKB!I10+UCT!I10+SPSSN!I10+IBA!I10+CTT!I10+ÚVT!I10+CJV!I10+CZS!I10+RMU!I10</f>
        <v>0</v>
      </c>
      <c r="J30" s="222">
        <f>'Ceitec MU'!J10+'Ceitec CŘS'!J10+SKM!J10+UKB!J10+UCT!J10+SPSSN!J10+IBA!J10+CTT!J10+ÚVT!J10+CJV!J10+CZS!J10+RMU!J10</f>
        <v>0</v>
      </c>
      <c r="K30" s="223">
        <f>'Ceitec MU'!K10+'Ceitec CŘS'!K10+SKM!K10+UKB!K10+UCT!K10+SPSSN!K10+IBA!K10+CTT!K10+ÚVT!K10+CJV!K10+CZS!K10+RMU!K10</f>
        <v>0</v>
      </c>
      <c r="L30" s="224">
        <f t="shared" si="6"/>
        <v>0</v>
      </c>
    </row>
    <row r="31" spans="1:16" s="225" customFormat="1" ht="15" customHeight="1" x14ac:dyDescent="0.25">
      <c r="A31" s="215">
        <v>4</v>
      </c>
      <c r="B31" s="216"/>
      <c r="C31" s="217" t="s">
        <v>26</v>
      </c>
      <c r="D31" s="226">
        <f t="shared" si="4"/>
        <v>11800</v>
      </c>
      <c r="E31" s="218">
        <f>'Ceitec MU'!E11+'Ceitec CŘS'!E11+SKM!E11+UKB!E11+UCT!E11+SPSSN!E11+IBA!E11+CTT!E11+ÚVT!E11+CJV!E11+CZS!E11+RMU!E11</f>
        <v>0</v>
      </c>
      <c r="F31" s="219">
        <f>'Ceitec MU'!F11+'Ceitec CŘS'!F11+SKM!F11+UKB!F11+UCT!F11+SPSSN!F11+IBA!F11+CTT!F11+ÚVT!F11+CJV!F11+CZS!F11+RMU!F11</f>
        <v>0</v>
      </c>
      <c r="G31" s="219">
        <f>'Ceitec MU'!G11+'Ceitec CŘS'!G11+SKM!G11+UKB!G11+UCT!G11+SPSSN!G11+IBA!G11+CTT!G11+ÚVT!G11+CJV!G11+CZS!G11+RMU!G11</f>
        <v>0</v>
      </c>
      <c r="H31" s="220">
        <f t="shared" si="5"/>
        <v>0</v>
      </c>
      <c r="I31" s="221">
        <f>'Ceitec MU'!I11+'Ceitec CŘS'!I11+SKM!I11+UKB!I11+UCT!I11+SPSSN!I11+IBA!I11+CTT!I11+ÚVT!I11+CJV!I11+CZS!I11+RMU!I11</f>
        <v>11800</v>
      </c>
      <c r="J31" s="222">
        <f>'Ceitec MU'!J11+'Ceitec CŘS'!J11+SKM!J11+UKB!J11+UCT!J11+SPSSN!J11+IBA!J11+CTT!J11+ÚVT!J11+CJV!J11+CZS!J11+RMU!J11</f>
        <v>0</v>
      </c>
      <c r="K31" s="223">
        <f>'Ceitec MU'!K11+'Ceitec CŘS'!K11+SKM!K11+UKB!K11+UCT!K11+SPSSN!K11+IBA!K11+CTT!K11+ÚVT!K11+CJV!K11+CZS!K11+RMU!K11</f>
        <v>0</v>
      </c>
      <c r="L31" s="224">
        <f t="shared" si="6"/>
        <v>11800</v>
      </c>
    </row>
    <row r="32" spans="1:16" s="225" customFormat="1" ht="15" customHeight="1" x14ac:dyDescent="0.25">
      <c r="A32" s="215">
        <v>5</v>
      </c>
      <c r="B32" s="216"/>
      <c r="C32" s="217" t="s">
        <v>27</v>
      </c>
      <c r="D32" s="226">
        <f t="shared" si="4"/>
        <v>300</v>
      </c>
      <c r="E32" s="218">
        <f>'Ceitec MU'!E12+'Ceitec CŘS'!E12+SKM!E12+UKB!E12+UCT!E12+SPSSN!E12+IBA!E12+CTT!E12+ÚVT!E12+CJV!E12+CZS!E12+RMU!E12</f>
        <v>0</v>
      </c>
      <c r="F32" s="219">
        <f>'Ceitec MU'!F12+'Ceitec CŘS'!F12+SKM!F12+UKB!F12+UCT!F12+SPSSN!F12+IBA!F12+CTT!F12+ÚVT!F12+CJV!F12+CZS!F12+RMU!F12</f>
        <v>0</v>
      </c>
      <c r="G32" s="219">
        <f>'Ceitec MU'!G12+'Ceitec CŘS'!G12+SKM!G12+UKB!G12+UCT!G12+SPSSN!G12+IBA!G12+CTT!G12+ÚVT!G12+CJV!G12+CZS!G12+RMU!G12</f>
        <v>300</v>
      </c>
      <c r="H32" s="220">
        <f t="shared" si="5"/>
        <v>300</v>
      </c>
      <c r="I32" s="227">
        <f>'Ceitec MU'!I12+'Ceitec CŘS'!I12+SKM!I12+UKB!I12+UCT!I12+SPSSN!I12+IBA!I12+CTT!I12+ÚVT!I12+CJV!I12+CZS!I12+RMU!I12</f>
        <v>0</v>
      </c>
      <c r="J32" s="228">
        <f>'Ceitec MU'!J12+'Ceitec CŘS'!J12+SKM!J12+UKB!J12+UCT!J12+SPSSN!J12+IBA!J12+CTT!J12+ÚVT!J12+CJV!J12+CZS!J12+RMU!J12</f>
        <v>0</v>
      </c>
      <c r="K32" s="229">
        <f>'Ceitec MU'!K12+'Ceitec CŘS'!K12+SKM!K12+UKB!K12+UCT!K12+SPSSN!K12+IBA!K12+CTT!K12+ÚVT!K12+CJV!K12+CZS!K12+RMU!K12</f>
        <v>0</v>
      </c>
      <c r="L32" s="230">
        <f t="shared" si="6"/>
        <v>0</v>
      </c>
    </row>
    <row r="33" spans="1:16" s="225" customFormat="1" ht="15" customHeight="1" x14ac:dyDescent="0.25">
      <c r="A33" s="215">
        <v>6</v>
      </c>
      <c r="B33" s="216"/>
      <c r="C33" s="217" t="s">
        <v>28</v>
      </c>
      <c r="D33" s="226">
        <f t="shared" si="4"/>
        <v>608204</v>
      </c>
      <c r="E33" s="218">
        <f>'Ceitec MU'!E13+'Ceitec CŘS'!E13+SKM!E13+UKB!E13+UCT!E13+SPSSN!E13+IBA!E13+CTT!E13+ÚVT!E13+CJV!E13+CZS!E13+RMU!E13</f>
        <v>76116</v>
      </c>
      <c r="F33" s="219">
        <f>'Ceitec MU'!F13+'Ceitec CŘS'!F13+SKM!F13+UKB!F13+UCT!F13+SPSSN!F13+IBA!F13+CTT!F13+ÚVT!F13+CJV!F13+CZS!F13+RMU!F13</f>
        <v>519567</v>
      </c>
      <c r="G33" s="219">
        <f>'Ceitec MU'!G13+'Ceitec CŘS'!G13+SKM!G13+UKB!G13+UCT!G13+SPSSN!G13+IBA!G13+CTT!G13+ÚVT!G13+CJV!G13+CZS!G13+RMU!G13</f>
        <v>12521</v>
      </c>
      <c r="H33" s="220">
        <f t="shared" si="5"/>
        <v>608204</v>
      </c>
      <c r="I33" s="227">
        <f>'Ceitec MU'!I13+'Ceitec CŘS'!I13+SKM!I13+UKB!I13+UCT!I13+SPSSN!I13+IBA!I13+CTT!I13+ÚVT!I13+CJV!I13+CZS!I13+RMU!I13</f>
        <v>0</v>
      </c>
      <c r="J33" s="228">
        <f>'Ceitec MU'!J13+'Ceitec CŘS'!J13+SKM!J13+UKB!J13+UCT!J13+SPSSN!J13+IBA!J13+CTT!J13+ÚVT!J13+CJV!J13+CZS!J13+RMU!J13</f>
        <v>0</v>
      </c>
      <c r="K33" s="229">
        <f>'Ceitec MU'!K13+'Ceitec CŘS'!K13+SKM!K13+UKB!K13+UCT!K13+SPSSN!K13+IBA!K13+CTT!K13+ÚVT!K13+CJV!K13+CZS!K13+RMU!K13</f>
        <v>0</v>
      </c>
      <c r="L33" s="230">
        <f t="shared" si="6"/>
        <v>0</v>
      </c>
      <c r="O33" s="204"/>
      <c r="P33" s="204"/>
    </row>
    <row r="34" spans="1:16" s="225" customFormat="1" ht="15" customHeight="1" x14ac:dyDescent="0.25">
      <c r="A34" s="231">
        <v>7</v>
      </c>
      <c r="B34" s="232"/>
      <c r="C34" s="233" t="s">
        <v>29</v>
      </c>
      <c r="D34" s="234">
        <f t="shared" si="4"/>
        <v>0</v>
      </c>
      <c r="E34" s="235">
        <f>'Ceitec MU'!E14+'Ceitec CŘS'!E14+SKM!E14+UKB!E14+UCT!E14+SPSSN!E14+IBA!E14+CTT!E14+ÚVT!E14+CJV!E14+CZS!E14+RMU!E14</f>
        <v>0</v>
      </c>
      <c r="F34" s="236">
        <f>'Ceitec MU'!F14+'Ceitec CŘS'!F14+SKM!F14+UKB!F14+UCT!F14+SPSSN!F14+IBA!F14+CTT!F14+ÚVT!F14+CJV!F14+CZS!F14+RMU!F14</f>
        <v>0</v>
      </c>
      <c r="G34" s="236">
        <f>'Ceitec MU'!G14+'Ceitec CŘS'!G14+SKM!G14+UKB!G14+UCT!G14+SPSSN!G14+IBA!G14+CTT!G14+ÚVT!G14+CJV!G14+CZS!G14+RMU!G14</f>
        <v>0</v>
      </c>
      <c r="H34" s="237">
        <f t="shared" si="5"/>
        <v>0</v>
      </c>
      <c r="I34" s="238">
        <f>'Ceitec MU'!I14+'Ceitec CŘS'!I14+SKM!I14+UKB!I14+UCT!I14+SPSSN!I14+IBA!I14+CTT!I14+ÚVT!I14+CJV!I14+CZS!I14+RMU!I14</f>
        <v>0</v>
      </c>
      <c r="J34" s="239">
        <f>'Ceitec MU'!J14+'Ceitec CŘS'!J14+SKM!J14+UKB!J14+UCT!J14+SPSSN!J14+IBA!J14+CTT!J14+ÚVT!J14+CJV!J14+CZS!J14+RMU!J14</f>
        <v>0</v>
      </c>
      <c r="K34" s="240">
        <f>'Ceitec MU'!K14+'Ceitec CŘS'!K14+SKM!K14+UKB!K14+UCT!K14+SPSSN!K14+IBA!K14+CTT!K14+ÚVT!K14+CJV!K14+CZS!K14+RMU!K14</f>
        <v>0</v>
      </c>
      <c r="L34" s="241">
        <f t="shared" si="6"/>
        <v>0</v>
      </c>
      <c r="O34" s="204"/>
      <c r="P34" s="204"/>
    </row>
    <row r="35" spans="1:16" s="204" customFormat="1" ht="15" customHeight="1" x14ac:dyDescent="0.25">
      <c r="A35" s="242">
        <v>8</v>
      </c>
      <c r="B35" s="243" t="s">
        <v>30</v>
      </c>
      <c r="C35" s="244"/>
      <c r="D35" s="245">
        <f t="shared" si="4"/>
        <v>45000</v>
      </c>
      <c r="E35" s="246">
        <f>'Ceitec MU'!E15+'Ceitec CŘS'!E15+SKM!E15+UKB!E15+UCT!E15+SPSSN!E15+IBA!E15+CTT!E15+ÚVT!E15+CJV!E15+CZS!E15+RMU!E15</f>
        <v>44000</v>
      </c>
      <c r="F35" s="247">
        <f>'Ceitec MU'!F15+'Ceitec CŘS'!F15+SKM!F15+UKB!F15+UCT!F15+SPSSN!F15+IBA!F15+CTT!F15+ÚVT!F15+CJV!F15+CZS!F15+RMU!F15</f>
        <v>0</v>
      </c>
      <c r="G35" s="247">
        <f>'Ceitec MU'!G15+'Ceitec CŘS'!G15+SKM!G15+UKB!G15+UCT!G15+SPSSN!G15+IBA!G15+CTT!G15+ÚVT!G15+CJV!G15+CZS!G15+RMU!G15</f>
        <v>1000</v>
      </c>
      <c r="H35" s="248">
        <f t="shared" si="5"/>
        <v>45000</v>
      </c>
      <c r="I35" s="249">
        <f>'Ceitec MU'!I15+'Ceitec CŘS'!I15+SKM!I15+UKB!I15+UCT!I15+SPSSN!I15+IBA!I15+CTT!I15+ÚVT!I15+CJV!I15+CZS!I15+RMU!I15</f>
        <v>0</v>
      </c>
      <c r="J35" s="250">
        <f>'Ceitec MU'!J15+'Ceitec CŘS'!J15+SKM!J15+UKB!J15+UCT!J15+SPSSN!J15+IBA!J15+CTT!J15+ÚVT!J15+CJV!J15+CZS!J15+RMU!J15</f>
        <v>0</v>
      </c>
      <c r="K35" s="251">
        <f>'Ceitec MU'!K15+'Ceitec CŘS'!K15+SKM!K15+UKB!K15+UCT!K15+SPSSN!K15+IBA!K15+CTT!K15+ÚVT!K15+CJV!K15+CZS!K15+RMU!K15</f>
        <v>0</v>
      </c>
      <c r="L35" s="252">
        <f t="shared" si="6"/>
        <v>0</v>
      </c>
    </row>
    <row r="36" spans="1:16" s="204" customFormat="1" ht="15" customHeight="1" x14ac:dyDescent="0.25">
      <c r="A36" s="242">
        <v>9</v>
      </c>
      <c r="B36" s="243" t="s">
        <v>31</v>
      </c>
      <c r="C36" s="244"/>
      <c r="D36" s="245">
        <f t="shared" si="4"/>
        <v>0</v>
      </c>
      <c r="E36" s="253">
        <f>'Ceitec MU'!E16+'Ceitec CŘS'!E16+SKM!E16+UKB!E16+UCT!E16+SPSSN!E16+IBA!E16+CTT!E16+ÚVT!E16+CJV!E16+CZS!E16+RMU!E16</f>
        <v>0</v>
      </c>
      <c r="F36" s="254">
        <f>'Ceitec MU'!F16+'Ceitec CŘS'!F16+SKM!F16+UKB!F16+UCT!F16+SPSSN!F16+IBA!F16+CTT!F16+ÚVT!F16+CJV!F16+CZS!F16+RMU!F16</f>
        <v>0</v>
      </c>
      <c r="G36" s="254">
        <f>'Ceitec MU'!G16+'Ceitec CŘS'!G16+SKM!G16+UKB!G16+UCT!G16+SPSSN!G16+IBA!G16+CTT!G16+ÚVT!G16+CJV!G16+CZS!G16+RMU!G16</f>
        <v>0</v>
      </c>
      <c r="H36" s="248">
        <f t="shared" si="5"/>
        <v>0</v>
      </c>
      <c r="I36" s="249">
        <f>'Ceitec MU'!I16+'Ceitec CŘS'!I16+SKM!I16+UKB!I16+UCT!I16+SPSSN!I16+IBA!I16+CTT!I16+ÚVT!I16+CJV!I16+CZS!I16+RMU!I16</f>
        <v>0</v>
      </c>
      <c r="J36" s="250">
        <f>'Ceitec MU'!J16+'Ceitec CŘS'!J16+SKM!J16+UKB!J16+UCT!J16+SPSSN!J16+IBA!J16+CTT!J16+ÚVT!J16+CJV!J16+CZS!J16+RMU!J16</f>
        <v>0</v>
      </c>
      <c r="K36" s="251">
        <f>'Ceitec MU'!K16+'Ceitec CŘS'!K16+SKM!K16+UKB!K16+UCT!K16+SPSSN!K16+IBA!K16+CTT!K16+ÚVT!K16+CJV!K16+CZS!K16+RMU!K16</f>
        <v>0</v>
      </c>
      <c r="L36" s="252">
        <f t="shared" si="6"/>
        <v>0</v>
      </c>
    </row>
    <row r="37" spans="1:16" s="204" customFormat="1" ht="15" customHeight="1" x14ac:dyDescent="0.25">
      <c r="A37" s="205">
        <v>10</v>
      </c>
      <c r="B37" s="206" t="s">
        <v>32</v>
      </c>
      <c r="C37" s="206"/>
      <c r="D37" s="245">
        <f t="shared" si="4"/>
        <v>0</v>
      </c>
      <c r="E37" s="253">
        <f>'Ceitec MU'!E17+'Ceitec CŘS'!E17+SKM!E17+UKB!E17+UCT!E17+SPSSN!E17+IBA!E17+CTT!E17+ÚVT!E17+CJV!E17+CZS!E17+RMU!E17</f>
        <v>0</v>
      </c>
      <c r="F37" s="254">
        <f>'Ceitec MU'!F17+'Ceitec CŘS'!F17+SKM!F17+UKB!F17+UCT!F17+SPSSN!F17+IBA!F17+CTT!F17+ÚVT!F17+CJV!F17+CZS!F17+RMU!F17</f>
        <v>0</v>
      </c>
      <c r="G37" s="254">
        <f>'Ceitec MU'!G17+'Ceitec CŘS'!G17+SKM!G17+UKB!G17+UCT!G17+SPSSN!G17+IBA!G17+CTT!G17+ÚVT!G17+CJV!G17+CZS!G17+RMU!G17</f>
        <v>0</v>
      </c>
      <c r="H37" s="255">
        <f t="shared" si="5"/>
        <v>0</v>
      </c>
      <c r="I37" s="256">
        <f>'Ceitec MU'!I17+'Ceitec CŘS'!I17+SKM!I17+UKB!I17+UCT!I17+SPSSN!I17+IBA!I17+CTT!I17+ÚVT!I17+CJV!I17+CZS!I17+RMU!I17</f>
        <v>0</v>
      </c>
      <c r="J37" s="257">
        <f>'Ceitec MU'!J17+'Ceitec CŘS'!J17+SKM!J17+UKB!J17+UCT!J17+SPSSN!J17+IBA!J17+CTT!J17+ÚVT!J17+CJV!J17+CZS!J17+RMU!J17</f>
        <v>0</v>
      </c>
      <c r="K37" s="255">
        <f>'Ceitec MU'!K17+'Ceitec CŘS'!K17+SKM!K17+UKB!K17+UCT!K17+SPSSN!K17+IBA!K17+CTT!K17+ÚVT!K17+CJV!K17+CZS!K17+RMU!K17</f>
        <v>0</v>
      </c>
      <c r="L37" s="258">
        <f t="shared" si="6"/>
        <v>0</v>
      </c>
    </row>
    <row r="38" spans="1:16" s="204" customFormat="1" ht="15" customHeight="1" x14ac:dyDescent="0.25">
      <c r="A38" s="242">
        <v>11</v>
      </c>
      <c r="B38" s="244" t="s">
        <v>33</v>
      </c>
      <c r="C38" s="244"/>
      <c r="D38" s="259">
        <f t="shared" si="4"/>
        <v>161080</v>
      </c>
      <c r="E38" s="253">
        <f>'Ceitec MU'!E18+'Ceitec CŘS'!E18+SKM!E18+UKB!E18+UCT!E18+SPSSN!E18+IBA!E18+CTT!E18+ÚVT!E18+CJV!E18+CZS!E18+RMU!E18</f>
        <v>68880</v>
      </c>
      <c r="F38" s="254">
        <f>'Ceitec MU'!F18+'Ceitec CŘS'!F18+SKM!F18+UKB!F18+UCT!F18+SPSSN!F18+IBA!F18+CTT!F18+ÚVT!F18+CJV!F18+CZS!F18+RMU!F18</f>
        <v>69398</v>
      </c>
      <c r="G38" s="254">
        <f>'Ceitec MU'!G18+'Ceitec CŘS'!G18+SKM!G18+UKB!G18+UCT!G18+SPSSN!G18+IBA!G18+CTT!G18+ÚVT!G18+CJV!G18+CZS!G18+RMU!G18</f>
        <v>20402</v>
      </c>
      <c r="H38" s="255">
        <f t="shared" si="5"/>
        <v>158680</v>
      </c>
      <c r="I38" s="256">
        <f>'Ceitec MU'!I18+'Ceitec CŘS'!I18+SKM!I18+UKB!I18+UCT!I18+SPSSN!I18+IBA!I18+CTT!I18+ÚVT!I18+CJV!I18+CZS!I18+RMU!I18</f>
        <v>2400</v>
      </c>
      <c r="J38" s="257">
        <f>'Ceitec MU'!J18+'Ceitec CŘS'!J18+SKM!J18+UKB!J18+UCT!J18+SPSSN!J18+IBA!J18+CTT!J18+ÚVT!J18+CJV!J18+CZS!J18+RMU!J18</f>
        <v>0</v>
      </c>
      <c r="K38" s="255">
        <f>'Ceitec MU'!K18+'Ceitec CŘS'!K18+SKM!K18+UKB!K18+UCT!K18+SPSSN!K18+IBA!K18+CTT!K18+ÚVT!K18+CJV!K18+CZS!K18+RMU!K18</f>
        <v>0</v>
      </c>
      <c r="L38" s="258">
        <f t="shared" si="6"/>
        <v>2400</v>
      </c>
    </row>
    <row r="39" spans="1:16" s="204" customFormat="1" ht="15" customHeight="1" x14ac:dyDescent="0.25">
      <c r="A39" s="242">
        <v>12</v>
      </c>
      <c r="B39" s="244" t="s">
        <v>34</v>
      </c>
      <c r="C39" s="244"/>
      <c r="D39" s="259">
        <f t="shared" si="4"/>
        <v>0</v>
      </c>
      <c r="E39" s="253">
        <f>'Ceitec MU'!E19+'Ceitec CŘS'!E19+SKM!E19+UKB!E19+UCT!E19+SPSSN!E19+IBA!E19+CTT!E19+ÚVT!E19+CJV!E19+CZS!E19+RMU!E19</f>
        <v>0</v>
      </c>
      <c r="F39" s="254">
        <f>'Ceitec MU'!F19+'Ceitec CŘS'!F19+SKM!F19+UKB!F19+UCT!F19+SPSSN!F19+IBA!F19+CTT!F19+ÚVT!F19+CJV!F19+CZS!F19+RMU!F19</f>
        <v>0</v>
      </c>
      <c r="G39" s="254">
        <f>'Ceitec MU'!G19+'Ceitec CŘS'!G19+SKM!G19+UKB!G19+UCT!G19+SPSSN!G19+IBA!G19+CTT!G19+ÚVT!G19+CJV!G19+CZS!G19+RMU!G19</f>
        <v>0</v>
      </c>
      <c r="H39" s="255">
        <f t="shared" si="5"/>
        <v>0</v>
      </c>
      <c r="I39" s="256">
        <f>'Ceitec MU'!I19+'Ceitec CŘS'!I19+SKM!I19+UKB!I19+UCT!I19+SPSSN!I19+IBA!I19+CTT!I19+ÚVT!I19+CJV!I19+CZS!I19+RMU!I19</f>
        <v>0</v>
      </c>
      <c r="J39" s="257">
        <f>'Ceitec MU'!J19+'Ceitec CŘS'!J19+SKM!J19+UKB!J19+UCT!J19+SPSSN!J19+IBA!J19+CTT!J19+ÚVT!J19+CJV!J19+CZS!J19+RMU!J19</f>
        <v>0</v>
      </c>
      <c r="K39" s="255">
        <f>'Ceitec MU'!K19+'Ceitec CŘS'!K19+SKM!K19+UKB!K19+UCT!K19+SPSSN!K19+IBA!K19+CTT!K19+ÚVT!K19+CJV!K19+CZS!K19+RMU!K19</f>
        <v>0</v>
      </c>
      <c r="L39" s="258">
        <f t="shared" si="6"/>
        <v>0</v>
      </c>
    </row>
    <row r="40" spans="1:16" s="204" customFormat="1" ht="15" customHeight="1" thickBot="1" x14ac:dyDescent="0.3">
      <c r="A40" s="260">
        <v>13</v>
      </c>
      <c r="B40" s="261" t="s">
        <v>35</v>
      </c>
      <c r="C40" s="261"/>
      <c r="D40" s="262">
        <f t="shared" si="4"/>
        <v>46</v>
      </c>
      <c r="E40" s="263">
        <f>'Ceitec MU'!E20+'Ceitec CŘS'!E20+SKM!E20+UKB!E20+UCT!E20+SPSSN!E20+IBA!E20+CTT!E20+ÚVT!E20+CJV!E20+CZS!E20+RMU!E20</f>
        <v>46</v>
      </c>
      <c r="F40" s="264">
        <f>'Ceitec MU'!F20+'Ceitec CŘS'!F20+SKM!F20+UKB!F20+UCT!F20+SPSSN!F20+IBA!F20+CTT!F20+ÚVT!F20+CJV!F20+CZS!F20+RMU!F20</f>
        <v>0</v>
      </c>
      <c r="G40" s="264">
        <f>'Ceitec MU'!G20+'Ceitec CŘS'!G20+SKM!G20+UKB!G20+UCT!G20+SPSSN!G20+IBA!G20+CTT!G20+ÚVT!G20+CJV!G20+CZS!G20+RMU!G20</f>
        <v>0</v>
      </c>
      <c r="H40" s="265">
        <f t="shared" si="5"/>
        <v>46</v>
      </c>
      <c r="I40" s="266">
        <f>'Ceitec MU'!I20+'Ceitec CŘS'!I20+SKM!I20+UKB!I20+UCT!I20+SPSSN!I20+IBA!I20+CTT!I20+ÚVT!I20+CJV!I20+CZS!I20+RMU!I20</f>
        <v>0</v>
      </c>
      <c r="J40" s="267">
        <f>'Ceitec MU'!J20+'Ceitec CŘS'!J20+SKM!J20+UKB!J20+UCT!J20+SPSSN!J20+IBA!J20+CTT!J20+ÚVT!J20+CJV!J20+CZS!J20+RMU!J20</f>
        <v>0</v>
      </c>
      <c r="K40" s="265">
        <f>'Ceitec MU'!K20+'Ceitec CŘS'!K20+SKM!K20+UKB!K20+UCT!K20+SPSSN!K20+IBA!K20+CTT!K20+ÚVT!K20+CJV!K20+CZS!K20+RMU!K20</f>
        <v>0</v>
      </c>
      <c r="L40" s="268">
        <f t="shared" si="6"/>
        <v>0</v>
      </c>
    </row>
    <row r="41" spans="1:16" s="270" customFormat="1" ht="11.25" x14ac:dyDescent="0.2">
      <c r="A41" s="269" t="s">
        <v>329</v>
      </c>
      <c r="B41" s="269" t="s">
        <v>36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</row>
    <row r="42" spans="1:16" s="270" customFormat="1" ht="11.25" x14ac:dyDescent="0.2">
      <c r="A42" s="269"/>
      <c r="B42" s="269" t="s">
        <v>41</v>
      </c>
      <c r="C42" s="269"/>
      <c r="D42" s="269"/>
      <c r="E42" s="269"/>
      <c r="F42" s="269"/>
      <c r="G42" s="269"/>
      <c r="H42" s="269"/>
      <c r="I42" s="269"/>
      <c r="J42" s="269"/>
      <c r="K42" s="269"/>
      <c r="L42" s="269"/>
    </row>
    <row r="43" spans="1:16" s="270" customFormat="1" ht="11.25" x14ac:dyDescent="0.2">
      <c r="A43" s="269" t="s">
        <v>330</v>
      </c>
      <c r="B43" s="269" t="s">
        <v>287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</row>
    <row r="44" spans="1:16" s="272" customFormat="1" ht="12" x14ac:dyDescent="0.2">
      <c r="A44" s="271"/>
      <c r="B44" s="271"/>
      <c r="C44" s="271"/>
      <c r="E44" s="273"/>
    </row>
  </sheetData>
  <mergeCells count="5">
    <mergeCell ref="B4:C5"/>
    <mergeCell ref="D23:L23"/>
    <mergeCell ref="B24:C25"/>
    <mergeCell ref="E24:H24"/>
    <mergeCell ref="I24:L24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75" orientation="landscape"/>
  <headerFooter alignWithMargins="0">
    <oddHeader>&amp;L&amp;"Arial CE,kurzíva\&amp;11Osnova rozpočtu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A21" sqref="A21:A23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52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39351</v>
      </c>
      <c r="E8" s="198">
        <f t="shared" si="0"/>
        <v>16677</v>
      </c>
      <c r="F8" s="199">
        <f t="shared" si="0"/>
        <v>22674</v>
      </c>
      <c r="G8" s="202">
        <f t="shared" si="0"/>
        <v>0</v>
      </c>
      <c r="H8" s="407">
        <f t="shared" si="0"/>
        <v>39351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/>
      <c r="F9" s="210">
        <f>SUM(F10:F14)</f>
        <v>0</v>
      </c>
      <c r="G9" s="213"/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39351</v>
      </c>
      <c r="E18" s="454">
        <v>16677</v>
      </c>
      <c r="F18" s="455">
        <v>22674</v>
      </c>
      <c r="G18" s="255"/>
      <c r="H18" s="456">
        <f t="shared" si="2"/>
        <v>39351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53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54600</v>
      </c>
      <c r="E8" s="198">
        <f t="shared" si="0"/>
        <v>5100</v>
      </c>
      <c r="F8" s="199">
        <f t="shared" si="0"/>
        <v>0</v>
      </c>
      <c r="G8" s="202">
        <f t="shared" si="0"/>
        <v>49500</v>
      </c>
      <c r="H8" s="407">
        <f t="shared" si="0"/>
        <v>54600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53500</v>
      </c>
      <c r="E9" s="218">
        <f>SUM(E10:E14)</f>
        <v>4000</v>
      </c>
      <c r="F9" s="219">
        <f>SUM(F10:F14)</f>
        <v>0</v>
      </c>
      <c r="G9" s="223">
        <f>SUM(G10:G14)</f>
        <v>49500</v>
      </c>
      <c r="H9" s="423">
        <f t="shared" ref="H9:H20" si="2">SUM(E9:G9)</f>
        <v>53500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3500</v>
      </c>
      <c r="E11" s="218"/>
      <c r="F11" s="219"/>
      <c r="G11" s="223">
        <v>3500</v>
      </c>
      <c r="H11" s="425">
        <f t="shared" si="2"/>
        <v>3500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50000</v>
      </c>
      <c r="E13" s="218">
        <v>4000</v>
      </c>
      <c r="F13" s="219"/>
      <c r="G13" s="223">
        <v>46000</v>
      </c>
      <c r="H13" s="425">
        <f t="shared" si="2"/>
        <v>50000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1100</v>
      </c>
      <c r="E18" s="454">
        <v>1100</v>
      </c>
      <c r="F18" s="455"/>
      <c r="G18" s="255"/>
      <c r="H18" s="456">
        <f t="shared" si="2"/>
        <v>1100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 r:id="rId1"/>
  <headerFooter alignWithMargins="0">
    <oddHeader>&amp;L&amp;"Arial CE,kurzíva\&amp;11Osnova rozpočtu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54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5728</v>
      </c>
      <c r="E8" s="198">
        <f t="shared" si="0"/>
        <v>5728</v>
      </c>
      <c r="F8" s="199">
        <f t="shared" si="0"/>
        <v>0</v>
      </c>
      <c r="G8" s="202">
        <f t="shared" si="0"/>
        <v>0</v>
      </c>
      <c r="H8" s="407">
        <f t="shared" si="0"/>
        <v>5728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5728</v>
      </c>
      <c r="E18" s="454">
        <v>5728</v>
      </c>
      <c r="F18" s="455"/>
      <c r="G18" s="476"/>
      <c r="H18" s="456">
        <f t="shared" si="2"/>
        <v>5728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O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5" width="10.85546875" style="109" customWidth="1"/>
    <col min="16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55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2200</v>
      </c>
      <c r="E8" s="198">
        <f t="shared" si="0"/>
        <v>200</v>
      </c>
      <c r="F8" s="199">
        <f t="shared" si="0"/>
        <v>2000</v>
      </c>
      <c r="G8" s="202">
        <f t="shared" si="0"/>
        <v>0</v>
      </c>
      <c r="H8" s="407">
        <f t="shared" si="0"/>
        <v>2200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0</v>
      </c>
      <c r="E9" s="209">
        <f>SUM(E10:E14)</f>
        <v>0</v>
      </c>
      <c r="F9" s="210">
        <f>SUM(F10:F14)</f>
        <v>0</v>
      </c>
      <c r="G9" s="213">
        <f>SUM(G10:G14)</f>
        <v>0</v>
      </c>
      <c r="H9" s="423">
        <f t="shared" ref="H9:H20" si="2">SUM(E9:G9)</f>
        <v>0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0</v>
      </c>
      <c r="E11" s="218"/>
      <c r="F11" s="219"/>
      <c r="G11" s="223"/>
      <c r="H11" s="425">
        <f t="shared" si="2"/>
        <v>0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0</v>
      </c>
      <c r="E12" s="447"/>
      <c r="F12" s="448"/>
      <c r="G12" s="229"/>
      <c r="H12" s="426">
        <f t="shared" si="2"/>
        <v>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0</v>
      </c>
      <c r="E15" s="452"/>
      <c r="F15" s="453"/>
      <c r="G15" s="251"/>
      <c r="H15" s="430">
        <f t="shared" si="2"/>
        <v>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2200</v>
      </c>
      <c r="E18" s="454">
        <v>200</v>
      </c>
      <c r="F18" s="455">
        <v>2000</v>
      </c>
      <c r="G18" s="255"/>
      <c r="H18" s="456">
        <f t="shared" si="2"/>
        <v>2200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N24"/>
  <sheetViews>
    <sheetView showGridLines="0" workbookViewId="0">
      <selection activeCell="C29" sqref="C29"/>
    </sheetView>
  </sheetViews>
  <sheetFormatPr defaultColWidth="8.85546875" defaultRowHeight="12.75" x14ac:dyDescent="0.2"/>
  <cols>
    <col min="1" max="1" width="4.42578125" style="106" customWidth="1"/>
    <col min="2" max="2" width="5.42578125" style="106" customWidth="1"/>
    <col min="3" max="3" width="37.140625" style="106" customWidth="1"/>
    <col min="4" max="4" width="10.85546875" style="106" customWidth="1"/>
    <col min="5" max="5" width="10.140625" style="106" customWidth="1"/>
    <col min="6" max="6" width="10" style="107" customWidth="1"/>
    <col min="7" max="7" width="9.42578125" style="107" customWidth="1"/>
    <col min="8" max="8" width="10.140625" style="107" customWidth="1"/>
    <col min="9" max="9" width="8" style="106" customWidth="1"/>
    <col min="10" max="10" width="8.7109375" style="106" customWidth="1"/>
    <col min="11" max="11" width="7.85546875" style="107" customWidth="1"/>
    <col min="12" max="12" width="8.7109375" style="107" customWidth="1"/>
    <col min="13" max="14" width="10.85546875" style="109" customWidth="1"/>
    <col min="15" max="16384" width="8.85546875" style="106"/>
  </cols>
  <sheetData>
    <row r="2" spans="1:12" ht="13.5" thickBot="1" x14ac:dyDescent="0.25">
      <c r="H2" s="108"/>
      <c r="I2" s="107"/>
      <c r="J2" s="107"/>
      <c r="L2" s="108" t="s">
        <v>11</v>
      </c>
    </row>
    <row r="3" spans="1:12" s="183" customFormat="1" ht="15" customHeight="1" x14ac:dyDescent="0.25">
      <c r="A3" s="110"/>
      <c r="B3" s="181"/>
      <c r="C3" s="182"/>
      <c r="D3" s="805" t="s">
        <v>12</v>
      </c>
      <c r="E3" s="806"/>
      <c r="F3" s="806"/>
      <c r="G3" s="806"/>
      <c r="H3" s="806"/>
      <c r="I3" s="806"/>
      <c r="J3" s="806"/>
      <c r="K3" s="806"/>
      <c r="L3" s="807"/>
    </row>
    <row r="4" spans="1:12" s="183" customFormat="1" x14ac:dyDescent="0.2">
      <c r="A4" s="115"/>
      <c r="B4" s="808" t="s">
        <v>290</v>
      </c>
      <c r="C4" s="809"/>
      <c r="D4" s="184"/>
      <c r="E4" s="811" t="s">
        <v>39</v>
      </c>
      <c r="F4" s="812"/>
      <c r="G4" s="812"/>
      <c r="H4" s="813"/>
      <c r="I4" s="814" t="s">
        <v>38</v>
      </c>
      <c r="J4" s="815"/>
      <c r="K4" s="815"/>
      <c r="L4" s="816"/>
    </row>
    <row r="5" spans="1:12" s="183" customFormat="1" x14ac:dyDescent="0.2">
      <c r="A5" s="115"/>
      <c r="B5" s="810"/>
      <c r="C5" s="809"/>
      <c r="D5" s="184" t="s">
        <v>13</v>
      </c>
      <c r="E5" s="396"/>
      <c r="F5" s="397" t="s">
        <v>14</v>
      </c>
      <c r="G5" s="398"/>
      <c r="H5" s="399" t="s">
        <v>15</v>
      </c>
      <c r="I5" s="396"/>
      <c r="J5" s="397" t="s">
        <v>14</v>
      </c>
      <c r="K5" s="398"/>
      <c r="L5" s="400" t="s">
        <v>15</v>
      </c>
    </row>
    <row r="6" spans="1:12" s="187" customFormat="1" ht="15.75" x14ac:dyDescent="0.25">
      <c r="A6" s="123"/>
      <c r="B6" s="185" t="s">
        <v>16</v>
      </c>
      <c r="C6" s="446" t="s">
        <v>56</v>
      </c>
      <c r="D6" s="186" t="s">
        <v>17</v>
      </c>
      <c r="E6" s="401" t="s">
        <v>18</v>
      </c>
      <c r="F6" s="402" t="s">
        <v>19</v>
      </c>
      <c r="G6" s="403" t="s">
        <v>20</v>
      </c>
      <c r="H6" s="404" t="s">
        <v>21</v>
      </c>
      <c r="I6" s="401" t="s">
        <v>18</v>
      </c>
      <c r="J6" s="402" t="s">
        <v>19</v>
      </c>
      <c r="K6" s="403" t="s">
        <v>20</v>
      </c>
      <c r="L6" s="405" t="s">
        <v>22</v>
      </c>
    </row>
    <row r="7" spans="1:12" s="194" customFormat="1" ht="12" x14ac:dyDescent="0.2">
      <c r="A7" s="188"/>
      <c r="B7" s="189"/>
      <c r="C7" s="189"/>
      <c r="D7" s="190">
        <v>1</v>
      </c>
      <c r="E7" s="189">
        <v>2</v>
      </c>
      <c r="F7" s="191">
        <v>3</v>
      </c>
      <c r="G7" s="131">
        <v>4</v>
      </c>
      <c r="H7" s="406">
        <v>5</v>
      </c>
      <c r="I7" s="189">
        <v>6</v>
      </c>
      <c r="J7" s="191">
        <v>7</v>
      </c>
      <c r="K7" s="131">
        <v>8</v>
      </c>
      <c r="L7" s="193">
        <v>9</v>
      </c>
    </row>
    <row r="8" spans="1:12" s="204" customFormat="1" ht="15" customHeight="1" x14ac:dyDescent="0.2">
      <c r="A8" s="195">
        <v>1</v>
      </c>
      <c r="B8" s="196" t="s">
        <v>23</v>
      </c>
      <c r="C8" s="196"/>
      <c r="D8" s="197">
        <f t="shared" ref="D8:L8" si="0">SUM(D15:D20)+D9</f>
        <v>50075</v>
      </c>
      <c r="E8" s="198">
        <f t="shared" si="0"/>
        <v>15000</v>
      </c>
      <c r="F8" s="199">
        <f t="shared" si="0"/>
        <v>33075</v>
      </c>
      <c r="G8" s="202">
        <f t="shared" si="0"/>
        <v>2000</v>
      </c>
      <c r="H8" s="407">
        <f t="shared" si="0"/>
        <v>50075</v>
      </c>
      <c r="I8" s="198">
        <f t="shared" si="0"/>
        <v>0</v>
      </c>
      <c r="J8" s="199">
        <f t="shared" si="0"/>
        <v>0</v>
      </c>
      <c r="K8" s="202">
        <f t="shared" si="0"/>
        <v>0</v>
      </c>
      <c r="L8" s="203">
        <f t="shared" si="0"/>
        <v>0</v>
      </c>
    </row>
    <row r="9" spans="1:12" s="204" customFormat="1" ht="15" customHeight="1" x14ac:dyDescent="0.2">
      <c r="A9" s="205">
        <v>2</v>
      </c>
      <c r="B9" s="206" t="s">
        <v>24</v>
      </c>
      <c r="C9" s="207"/>
      <c r="D9" s="208">
        <f t="shared" ref="D9:D20" si="1">H9+L9</f>
        <v>10075</v>
      </c>
      <c r="E9" s="209">
        <f>SUM(E10:E14)</f>
        <v>0</v>
      </c>
      <c r="F9" s="210">
        <f>SUM(F10:F14)</f>
        <v>10075</v>
      </c>
      <c r="G9" s="213">
        <f>SUM(G10:G14)</f>
        <v>0</v>
      </c>
      <c r="H9" s="423">
        <f t="shared" ref="H9:H20" si="2">SUM(E9:G9)</f>
        <v>10075</v>
      </c>
      <c r="I9" s="209">
        <f>SUM(I10:I14)</f>
        <v>0</v>
      </c>
      <c r="J9" s="210">
        <f>SUM(J10:J14)</f>
        <v>0</v>
      </c>
      <c r="K9" s="213">
        <f>SUM(K10:K14)</f>
        <v>0</v>
      </c>
      <c r="L9" s="214">
        <f t="shared" ref="L9:L20" si="3">SUM(I9:K9)</f>
        <v>0</v>
      </c>
    </row>
    <row r="10" spans="1:12" s="225" customFormat="1" ht="15" customHeight="1" x14ac:dyDescent="0.25">
      <c r="A10" s="215">
        <v>3</v>
      </c>
      <c r="B10" s="216"/>
      <c r="C10" s="217" t="s">
        <v>25</v>
      </c>
      <c r="D10" s="226">
        <f t="shared" si="1"/>
        <v>0</v>
      </c>
      <c r="E10" s="218"/>
      <c r="F10" s="219"/>
      <c r="G10" s="223"/>
      <c r="H10" s="425">
        <f t="shared" si="2"/>
        <v>0</v>
      </c>
      <c r="I10" s="221"/>
      <c r="J10" s="222"/>
      <c r="K10" s="223"/>
      <c r="L10" s="224">
        <f t="shared" si="3"/>
        <v>0</v>
      </c>
    </row>
    <row r="11" spans="1:12" s="225" customFormat="1" ht="15" customHeight="1" x14ac:dyDescent="0.25">
      <c r="A11" s="215">
        <v>4</v>
      </c>
      <c r="B11" s="216"/>
      <c r="C11" s="217" t="s">
        <v>26</v>
      </c>
      <c r="D11" s="226">
        <f t="shared" si="1"/>
        <v>75</v>
      </c>
      <c r="E11" s="218"/>
      <c r="F11" s="219">
        <v>75</v>
      </c>
      <c r="G11" s="223"/>
      <c r="H11" s="425">
        <f t="shared" si="2"/>
        <v>75</v>
      </c>
      <c r="I11" s="221"/>
      <c r="J11" s="222"/>
      <c r="K11" s="223"/>
      <c r="L11" s="224">
        <f t="shared" si="3"/>
        <v>0</v>
      </c>
    </row>
    <row r="12" spans="1:12" s="225" customFormat="1" ht="15" customHeight="1" x14ac:dyDescent="0.25">
      <c r="A12" s="215">
        <v>5</v>
      </c>
      <c r="B12" s="216"/>
      <c r="C12" s="217" t="s">
        <v>27</v>
      </c>
      <c r="D12" s="226">
        <f t="shared" si="1"/>
        <v>10000</v>
      </c>
      <c r="E12" s="447"/>
      <c r="F12" s="448">
        <v>10000</v>
      </c>
      <c r="G12" s="229"/>
      <c r="H12" s="426">
        <f t="shared" si="2"/>
        <v>10000</v>
      </c>
      <c r="I12" s="227"/>
      <c r="J12" s="228"/>
      <c r="K12" s="229"/>
      <c r="L12" s="230">
        <f t="shared" si="3"/>
        <v>0</v>
      </c>
    </row>
    <row r="13" spans="1:12" s="225" customFormat="1" ht="15" customHeight="1" x14ac:dyDescent="0.25">
      <c r="A13" s="215">
        <v>6</v>
      </c>
      <c r="B13" s="216"/>
      <c r="C13" s="217" t="s">
        <v>28</v>
      </c>
      <c r="D13" s="226">
        <f t="shared" si="1"/>
        <v>0</v>
      </c>
      <c r="E13" s="447"/>
      <c r="F13" s="448"/>
      <c r="G13" s="229"/>
      <c r="H13" s="426">
        <f t="shared" si="2"/>
        <v>0</v>
      </c>
      <c r="I13" s="227"/>
      <c r="J13" s="228"/>
      <c r="K13" s="229"/>
      <c r="L13" s="230">
        <f t="shared" si="3"/>
        <v>0</v>
      </c>
    </row>
    <row r="14" spans="1:12" s="225" customFormat="1" ht="15" customHeight="1" x14ac:dyDescent="0.25">
      <c r="A14" s="231">
        <v>7</v>
      </c>
      <c r="B14" s="232"/>
      <c r="C14" s="233" t="s">
        <v>29</v>
      </c>
      <c r="D14" s="449">
        <f t="shared" si="1"/>
        <v>0</v>
      </c>
      <c r="E14" s="450"/>
      <c r="F14" s="451"/>
      <c r="G14" s="240"/>
      <c r="H14" s="429">
        <f t="shared" si="2"/>
        <v>0</v>
      </c>
      <c r="I14" s="238"/>
      <c r="J14" s="239"/>
      <c r="K14" s="240"/>
      <c r="L14" s="241">
        <f t="shared" si="3"/>
        <v>0</v>
      </c>
    </row>
    <row r="15" spans="1:12" s="204" customFormat="1" ht="15" customHeight="1" x14ac:dyDescent="0.25">
      <c r="A15" s="242">
        <v>8</v>
      </c>
      <c r="B15" s="243" t="s">
        <v>30</v>
      </c>
      <c r="C15" s="244"/>
      <c r="D15" s="245">
        <f t="shared" si="1"/>
        <v>30000</v>
      </c>
      <c r="E15" s="452">
        <v>10000</v>
      </c>
      <c r="F15" s="453">
        <v>18000</v>
      </c>
      <c r="G15" s="251">
        <v>2000</v>
      </c>
      <c r="H15" s="430">
        <f t="shared" si="2"/>
        <v>30000</v>
      </c>
      <c r="I15" s="249"/>
      <c r="J15" s="250"/>
      <c r="K15" s="251"/>
      <c r="L15" s="252">
        <f t="shared" si="3"/>
        <v>0</v>
      </c>
    </row>
    <row r="16" spans="1:12" s="204" customFormat="1" ht="15" customHeight="1" x14ac:dyDescent="0.25">
      <c r="A16" s="242">
        <v>9</v>
      </c>
      <c r="B16" s="243" t="s">
        <v>31</v>
      </c>
      <c r="C16" s="244"/>
      <c r="D16" s="245">
        <f t="shared" si="1"/>
        <v>0</v>
      </c>
      <c r="E16" s="452"/>
      <c r="F16" s="453"/>
      <c r="G16" s="251"/>
      <c r="H16" s="430">
        <f t="shared" si="2"/>
        <v>0</v>
      </c>
      <c r="I16" s="249"/>
      <c r="J16" s="250"/>
      <c r="K16" s="251"/>
      <c r="L16" s="252">
        <f t="shared" si="3"/>
        <v>0</v>
      </c>
    </row>
    <row r="17" spans="1:12" s="204" customFormat="1" ht="15" customHeight="1" x14ac:dyDescent="0.25">
      <c r="A17" s="205">
        <v>10</v>
      </c>
      <c r="B17" s="206" t="s">
        <v>32</v>
      </c>
      <c r="C17" s="206"/>
      <c r="D17" s="245">
        <f t="shared" si="1"/>
        <v>0</v>
      </c>
      <c r="E17" s="454"/>
      <c r="F17" s="455"/>
      <c r="G17" s="255"/>
      <c r="H17" s="456">
        <f t="shared" si="2"/>
        <v>0</v>
      </c>
      <c r="I17" s="256"/>
      <c r="J17" s="257"/>
      <c r="K17" s="255"/>
      <c r="L17" s="258">
        <f t="shared" si="3"/>
        <v>0</v>
      </c>
    </row>
    <row r="18" spans="1:12" s="204" customFormat="1" ht="15" customHeight="1" x14ac:dyDescent="0.25">
      <c r="A18" s="242">
        <v>11</v>
      </c>
      <c r="B18" s="244" t="s">
        <v>33</v>
      </c>
      <c r="C18" s="244"/>
      <c r="D18" s="259">
        <f t="shared" si="1"/>
        <v>10000</v>
      </c>
      <c r="E18" s="454">
        <v>5000</v>
      </c>
      <c r="F18" s="455">
        <v>5000</v>
      </c>
      <c r="G18" s="255"/>
      <c r="H18" s="456">
        <f t="shared" si="2"/>
        <v>10000</v>
      </c>
      <c r="I18" s="256"/>
      <c r="J18" s="257"/>
      <c r="K18" s="255"/>
      <c r="L18" s="258">
        <f t="shared" si="3"/>
        <v>0</v>
      </c>
    </row>
    <row r="19" spans="1:12" s="204" customFormat="1" ht="15" customHeight="1" x14ac:dyDescent="0.25">
      <c r="A19" s="242">
        <v>12</v>
      </c>
      <c r="B19" s="244" t="s">
        <v>34</v>
      </c>
      <c r="C19" s="244"/>
      <c r="D19" s="259">
        <f t="shared" si="1"/>
        <v>0</v>
      </c>
      <c r="E19" s="256"/>
      <c r="F19" s="257"/>
      <c r="G19" s="255"/>
      <c r="H19" s="456">
        <f t="shared" si="2"/>
        <v>0</v>
      </c>
      <c r="I19" s="256"/>
      <c r="J19" s="257"/>
      <c r="K19" s="255"/>
      <c r="L19" s="258">
        <f t="shared" si="3"/>
        <v>0</v>
      </c>
    </row>
    <row r="20" spans="1:12" s="204" customFormat="1" ht="15" customHeight="1" thickBot="1" x14ac:dyDescent="0.3">
      <c r="A20" s="260">
        <v>13</v>
      </c>
      <c r="B20" s="261" t="s">
        <v>35</v>
      </c>
      <c r="C20" s="261"/>
      <c r="D20" s="262">
        <f t="shared" si="1"/>
        <v>0</v>
      </c>
      <c r="E20" s="266"/>
      <c r="F20" s="267"/>
      <c r="G20" s="265"/>
      <c r="H20" s="457">
        <f t="shared" si="2"/>
        <v>0</v>
      </c>
      <c r="I20" s="266"/>
      <c r="J20" s="267"/>
      <c r="K20" s="265"/>
      <c r="L20" s="268">
        <f t="shared" si="3"/>
        <v>0</v>
      </c>
    </row>
    <row r="21" spans="1:12" s="270" customFormat="1" ht="11.25" x14ac:dyDescent="0.2">
      <c r="A21" s="269" t="s">
        <v>329</v>
      </c>
      <c r="B21" s="269" t="s">
        <v>36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s="270" customFormat="1" ht="11.25" x14ac:dyDescent="0.2">
      <c r="A22" s="269"/>
      <c r="B22" s="269" t="s">
        <v>41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270" customFormat="1" ht="11.25" x14ac:dyDescent="0.2">
      <c r="A23" s="269" t="s">
        <v>330</v>
      </c>
      <c r="B23" s="269" t="s">
        <v>287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</row>
    <row r="24" spans="1:12" s="272" customFormat="1" ht="12" x14ac:dyDescent="0.2">
      <c r="A24" s="623" t="s">
        <v>37</v>
      </c>
      <c r="B24" s="623"/>
      <c r="C24" s="271"/>
      <c r="E24" s="273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" bottom="0.24" header="0.19685039370078741" footer="0.16"/>
  <pageSetup paperSize="9" orientation="landscape"/>
  <headerFooter alignWithMargins="0">
    <oddHeader>&amp;L&amp;"Arial CE,kurzíva\&amp;11Osnova rozpočtu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2</vt:i4>
      </vt:variant>
    </vt:vector>
  </HeadingPairs>
  <TitlesOfParts>
    <vt:vector size="33" baseType="lpstr">
      <vt:lpstr>titl</vt:lpstr>
      <vt:lpstr>MU celkem</vt:lpstr>
      <vt:lpstr>Fakulty</vt:lpstr>
      <vt:lpstr>Součásti</vt:lpstr>
      <vt:lpstr>LF</vt:lpstr>
      <vt:lpstr>FF</vt:lpstr>
      <vt:lpstr>PrF</vt:lpstr>
      <vt:lpstr>FSS</vt:lpstr>
      <vt:lpstr>PřF</vt:lpstr>
      <vt:lpstr>FI</vt:lpstr>
      <vt:lpstr>PdF</vt:lpstr>
      <vt:lpstr>FSpS</vt:lpstr>
      <vt:lpstr>ESF</vt:lpstr>
      <vt:lpstr>Ceitec MU</vt:lpstr>
      <vt:lpstr>Ceitec CŘS</vt:lpstr>
      <vt:lpstr>SKM</vt:lpstr>
      <vt:lpstr>UKB</vt:lpstr>
      <vt:lpstr>UCT</vt:lpstr>
      <vt:lpstr>SPSSN</vt:lpstr>
      <vt:lpstr>IBA</vt:lpstr>
      <vt:lpstr>CTT</vt:lpstr>
      <vt:lpstr>ÚVT</vt:lpstr>
      <vt:lpstr>CJV</vt:lpstr>
      <vt:lpstr>CZS</vt:lpstr>
      <vt:lpstr>RMU</vt:lpstr>
      <vt:lpstr>komentar</vt:lpstr>
      <vt:lpstr>INV celk</vt:lpstr>
      <vt:lpstr>stavby</vt:lpstr>
      <vt:lpstr>jiné</vt:lpstr>
      <vt:lpstr>FRIM</vt:lpstr>
      <vt:lpstr>odhad odpisu</vt:lpstr>
      <vt:lpstr>'odhad odpisu'!Názvy_tisku</vt:lpstr>
      <vt:lpstr>jiné!Oblast_tisku</vt:lpstr>
    </vt:vector>
  </TitlesOfParts>
  <Company>RMU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Lunakova</dc:creator>
  <cp:lastModifiedBy>Ingrid Lunakova</cp:lastModifiedBy>
  <cp:lastPrinted>2015-04-16T12:09:07Z</cp:lastPrinted>
  <dcterms:created xsi:type="dcterms:W3CDTF">2011-11-23T15:59:22Z</dcterms:created>
  <dcterms:modified xsi:type="dcterms:W3CDTF">2015-04-16T12:10:51Z</dcterms:modified>
</cp:coreProperties>
</file>