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Y:\OEF-FINANCOVANI\ROZPOCTY\ROZPOCET_MU\2016\04_Schváleno_AS\FINAL\"/>
    </mc:Choice>
  </mc:AlternateContent>
  <bookViews>
    <workbookView xWindow="1875" yWindow="240" windowWidth="19380" windowHeight="13740" tabRatio="882"/>
  </bookViews>
  <sheets>
    <sheet name="titl" sheetId="9" r:id="rId1"/>
    <sheet name="MU celkem" sheetId="55" r:id="rId2"/>
    <sheet name="Fakulty" sheetId="54" r:id="rId3"/>
    <sheet name="Součásti" sheetId="16" r:id="rId4"/>
    <sheet name="LF" sheetId="20" r:id="rId5"/>
    <sheet name="FF" sheetId="21" r:id="rId6"/>
    <sheet name="PrF" sheetId="22" r:id="rId7"/>
    <sheet name="FSS" sheetId="23" r:id="rId8"/>
    <sheet name="PřF" sheetId="24" r:id="rId9"/>
    <sheet name="FI" sheetId="56" r:id="rId10"/>
    <sheet name="PdF" sheetId="25" r:id="rId11"/>
    <sheet name="FSpS" sheetId="26" r:id="rId12"/>
    <sheet name="ESF" sheetId="53" r:id="rId13"/>
    <sheet name="Ceitec MU" sheetId="5" r:id="rId14"/>
    <sheet name="Ceitec CŘS" sheetId="6" r:id="rId15"/>
    <sheet name="SKM" sheetId="1" r:id="rId16"/>
    <sheet name="UKB" sheetId="7" r:id="rId17"/>
    <sheet name="UCT" sheetId="8" r:id="rId18"/>
    <sheet name="SPSSN" sheetId="17" r:id="rId19"/>
    <sheet name="IBA" sheetId="10" r:id="rId20"/>
    <sheet name="CTT" sheetId="11" r:id="rId21"/>
    <sheet name="ÚVT" sheetId="12" r:id="rId22"/>
    <sheet name="CJV" sheetId="14" r:id="rId23"/>
    <sheet name="CZS" sheetId="13" r:id="rId24"/>
    <sheet name="RMU" sheetId="15" r:id="rId25"/>
    <sheet name="komentar" sheetId="2" r:id="rId26"/>
    <sheet name="INV celk" sheetId="71" r:id="rId27"/>
    <sheet name="jiné" sheetId="72" r:id="rId28"/>
    <sheet name="stavby_2016" sheetId="73" r:id="rId29"/>
    <sheet name="FRIM" sheetId="75" r:id="rId30"/>
    <sheet name="odhad odpisu" sheetId="76" r:id="rId31"/>
  </sheets>
  <definedNames>
    <definedName name="a">#REF!</definedName>
    <definedName name="aa">#REF!</definedName>
    <definedName name="bbb">#REF!</definedName>
    <definedName name="bcd">#REF!</definedName>
    <definedName name="bla" localSheetId="14">#REF!</definedName>
    <definedName name="bla" localSheetId="13">#REF!</definedName>
    <definedName name="bla" localSheetId="22">#REF!</definedName>
    <definedName name="bla" localSheetId="20">#REF!</definedName>
    <definedName name="bla" localSheetId="23">#REF!</definedName>
    <definedName name="bla" localSheetId="12">#REF!</definedName>
    <definedName name="bla" localSheetId="2">#REF!</definedName>
    <definedName name="bla" localSheetId="5">#REF!</definedName>
    <definedName name="bla" localSheetId="9">#REF!</definedName>
    <definedName name="bla" localSheetId="29">#REF!</definedName>
    <definedName name="bla" localSheetId="11">#REF!</definedName>
    <definedName name="bla" localSheetId="7">#REF!</definedName>
    <definedName name="bla" localSheetId="19">#REF!</definedName>
    <definedName name="bla" localSheetId="4">#REF!</definedName>
    <definedName name="bla" localSheetId="1">#REF!</definedName>
    <definedName name="bla" localSheetId="10">#REF!</definedName>
    <definedName name="bla" localSheetId="6">#REF!</definedName>
    <definedName name="bla" localSheetId="8">#REF!</definedName>
    <definedName name="bla" localSheetId="24">#REF!</definedName>
    <definedName name="bla" localSheetId="15">#REF!</definedName>
    <definedName name="bla" localSheetId="3">#REF!</definedName>
    <definedName name="bla" localSheetId="18">#REF!</definedName>
    <definedName name="bla" localSheetId="0">#REF!</definedName>
    <definedName name="bla" localSheetId="17">#REF!</definedName>
    <definedName name="bla" localSheetId="16">#REF!</definedName>
    <definedName name="bla" localSheetId="21">#REF!</definedName>
    <definedName name="bla">#REF!</definedName>
    <definedName name="bnla">#REF!</definedName>
    <definedName name="_xlnm.Database" localSheetId="14">#REF!</definedName>
    <definedName name="_xlnm.Database" localSheetId="13">#REF!</definedName>
    <definedName name="_xlnm.Database" localSheetId="22">#REF!</definedName>
    <definedName name="_xlnm.Database" localSheetId="20">#REF!</definedName>
    <definedName name="_xlnm.Database" localSheetId="23">#REF!</definedName>
    <definedName name="_xlnm.Database" localSheetId="12">#REF!</definedName>
    <definedName name="_xlnm.Database" localSheetId="2">#REF!</definedName>
    <definedName name="_xlnm.Database" localSheetId="5">#REF!</definedName>
    <definedName name="_xlnm.Database" localSheetId="9">#REF!</definedName>
    <definedName name="_xlnm.Database" localSheetId="29">#REF!</definedName>
    <definedName name="_xlnm.Database" localSheetId="11">#REF!</definedName>
    <definedName name="_xlnm.Database" localSheetId="7">#REF!</definedName>
    <definedName name="_xlnm.Database" localSheetId="19">#REF!</definedName>
    <definedName name="_xlnm.Database" localSheetId="4">#REF!</definedName>
    <definedName name="_xlnm.Database" localSheetId="1">#REF!</definedName>
    <definedName name="_xlnm.Database" localSheetId="10">#REF!</definedName>
    <definedName name="_xlnm.Database" localSheetId="6">#REF!</definedName>
    <definedName name="_xlnm.Database" localSheetId="8">#REF!</definedName>
    <definedName name="_xlnm.Database" localSheetId="24">#REF!</definedName>
    <definedName name="_xlnm.Database" localSheetId="15">#REF!</definedName>
    <definedName name="_xlnm.Database" localSheetId="3">#REF!</definedName>
    <definedName name="_xlnm.Database" localSheetId="18">#REF!</definedName>
    <definedName name="_xlnm.Database" localSheetId="0">#REF!</definedName>
    <definedName name="_xlnm.Database" localSheetId="17">#REF!</definedName>
    <definedName name="_xlnm.Database" localSheetId="16">#REF!</definedName>
    <definedName name="_xlnm.Database" localSheetId="21">#REF!</definedName>
    <definedName name="_xlnm.Database">#REF!</definedName>
    <definedName name="Excel_BuiltIn__FilterDatabase_2">#REF!</definedName>
    <definedName name="Excel_BuiltIn_Database">#REF!</definedName>
    <definedName name="IO">#REF!</definedName>
    <definedName name="_xlnm.Print_Titles" localSheetId="30">'odhad odpisu'!$A:$B</definedName>
    <definedName name="_xlnm.Print_Titles" localSheetId="28">stavby_2016!$1:$5</definedName>
    <definedName name="nove">#REF!</definedName>
    <definedName name="nove1">#REF!</definedName>
    <definedName name="_xlnm.Print_Area" localSheetId="27">jiné!#REF!</definedName>
    <definedName name="_xlnm.Print_Area" localSheetId="28">stavby_2016!$A$1:$U$92</definedName>
    <definedName name="odp">#REF!</definedName>
    <definedName name="osnova">#REF!</definedName>
    <definedName name="osnova11" localSheetId="29">#REF!</definedName>
    <definedName name="osnova11" localSheetId="0">#REF!</definedName>
    <definedName name="osnova11">#REF!</definedName>
    <definedName name="progr2013">#REF!</definedName>
    <definedName name="RMU">#REF!</definedName>
    <definedName name="RMU_celk">#REF!</definedName>
    <definedName name="xx" localSheetId="29">#REF!</definedName>
    <definedName name="xx" localSheetId="0">#REF!</definedName>
    <definedName name="xx">#REF!</definedName>
    <definedName name="xxx">#REF!</definedName>
  </definedNames>
  <calcPr calcId="152511"/>
</workbook>
</file>

<file path=xl/calcChain.xml><?xml version="1.0" encoding="utf-8"?>
<calcChain xmlns="http://schemas.openxmlformats.org/spreadsheetml/2006/main">
  <c r="H19" i="15" l="1"/>
  <c r="H18" i="15"/>
  <c r="D30" i="76" l="1"/>
  <c r="G29" i="76"/>
  <c r="F29" i="76"/>
  <c r="D29" i="76"/>
  <c r="C29" i="76"/>
  <c r="G28" i="76"/>
  <c r="F28" i="76"/>
  <c r="D28" i="76"/>
  <c r="D31" i="76" s="1"/>
  <c r="C28" i="76"/>
  <c r="C31" i="76" s="1"/>
  <c r="G27" i="76"/>
  <c r="F27" i="76"/>
  <c r="E27" i="76"/>
  <c r="C30" i="76" s="1"/>
  <c r="D27" i="76"/>
  <c r="C27" i="76"/>
  <c r="H26" i="76"/>
  <c r="E26" i="76"/>
  <c r="H25" i="76"/>
  <c r="E25" i="76"/>
  <c r="H24" i="76"/>
  <c r="E24" i="76"/>
  <c r="H23" i="76"/>
  <c r="E23" i="76"/>
  <c r="H22" i="76"/>
  <c r="E22" i="76"/>
  <c r="H21" i="76"/>
  <c r="E21" i="76"/>
  <c r="H20" i="76"/>
  <c r="E20" i="76"/>
  <c r="H19" i="76"/>
  <c r="E19" i="76"/>
  <c r="H18" i="76"/>
  <c r="E18" i="76"/>
  <c r="H17" i="76"/>
  <c r="H29" i="76" s="1"/>
  <c r="G32" i="76" s="1"/>
  <c r="E17" i="76"/>
  <c r="E16" i="76"/>
  <c r="E15" i="76"/>
  <c r="E29" i="76" s="1"/>
  <c r="H14" i="76"/>
  <c r="E14" i="76"/>
  <c r="H13" i="76"/>
  <c r="E13" i="76"/>
  <c r="H12" i="76"/>
  <c r="E12" i="76"/>
  <c r="H11" i="76"/>
  <c r="E11" i="76"/>
  <c r="H10" i="76"/>
  <c r="E10" i="76"/>
  <c r="H9" i="76"/>
  <c r="E9" i="76"/>
  <c r="H8" i="76"/>
  <c r="E8" i="76"/>
  <c r="H7" i="76"/>
  <c r="H28" i="76" s="1"/>
  <c r="E7" i="76"/>
  <c r="H6" i="76"/>
  <c r="E6" i="76"/>
  <c r="E28" i="76" s="1"/>
  <c r="F34" i="75"/>
  <c r="E34" i="75"/>
  <c r="D34" i="75"/>
  <c r="F33" i="75"/>
  <c r="E33" i="75"/>
  <c r="D33" i="75"/>
  <c r="F30" i="75"/>
  <c r="E30" i="75"/>
  <c r="D29" i="75"/>
  <c r="H28" i="75"/>
  <c r="D27" i="75"/>
  <c r="H27" i="75" s="1"/>
  <c r="C27" i="75"/>
  <c r="G27" i="75" s="1"/>
  <c r="H26" i="75"/>
  <c r="G26" i="75"/>
  <c r="C26" i="75"/>
  <c r="C25" i="75"/>
  <c r="G25" i="75" s="1"/>
  <c r="H25" i="75" s="1"/>
  <c r="C24" i="75"/>
  <c r="G24" i="75" s="1"/>
  <c r="H24" i="75" s="1"/>
  <c r="C23" i="75"/>
  <c r="G23" i="75" s="1"/>
  <c r="H23" i="75" s="1"/>
  <c r="C22" i="75"/>
  <c r="G22" i="75" s="1"/>
  <c r="H22" i="75" s="1"/>
  <c r="G21" i="75"/>
  <c r="H21" i="75" s="1"/>
  <c r="C21" i="75"/>
  <c r="C20" i="75"/>
  <c r="G20" i="75" s="1"/>
  <c r="H20" i="75" s="1"/>
  <c r="C19" i="75"/>
  <c r="G19" i="75" s="1"/>
  <c r="H19" i="75" s="1"/>
  <c r="H18" i="75"/>
  <c r="G18" i="75"/>
  <c r="C18" i="75"/>
  <c r="C17" i="75"/>
  <c r="G17" i="75" s="1"/>
  <c r="H17" i="75" s="1"/>
  <c r="C16" i="75"/>
  <c r="C34" i="75" s="1"/>
  <c r="C15" i="75"/>
  <c r="G15" i="75" s="1"/>
  <c r="H15" i="75" s="1"/>
  <c r="C14" i="75"/>
  <c r="G14" i="75" s="1"/>
  <c r="H14" i="75" s="1"/>
  <c r="G13" i="75"/>
  <c r="H13" i="75" s="1"/>
  <c r="C13" i="75"/>
  <c r="C12" i="75"/>
  <c r="G12" i="75" s="1"/>
  <c r="H12" i="75" s="1"/>
  <c r="C11" i="75"/>
  <c r="G11" i="75" s="1"/>
  <c r="H11" i="75" s="1"/>
  <c r="H10" i="75"/>
  <c r="G10" i="75"/>
  <c r="C10" i="75"/>
  <c r="C9" i="75"/>
  <c r="G9" i="75" s="1"/>
  <c r="H9" i="75" s="1"/>
  <c r="C8" i="75"/>
  <c r="C30" i="75" s="1"/>
  <c r="G29" i="75" s="1"/>
  <c r="C7" i="75"/>
  <c r="G7" i="75" s="1"/>
  <c r="H7" i="75" l="1"/>
  <c r="J29" i="75"/>
  <c r="J30" i="75" s="1"/>
  <c r="H29" i="75"/>
  <c r="C32" i="76"/>
  <c r="D34" i="76"/>
  <c r="C33" i="76"/>
  <c r="E30" i="76"/>
  <c r="D33" i="76" s="1"/>
  <c r="D32" i="76"/>
  <c r="E31" i="76"/>
  <c r="C34" i="76"/>
  <c r="F31" i="76"/>
  <c r="G31" i="76"/>
  <c r="F30" i="76"/>
  <c r="F32" i="76"/>
  <c r="H32" i="76" s="1"/>
  <c r="G8" i="75"/>
  <c r="H8" i="75" s="1"/>
  <c r="H27" i="76"/>
  <c r="G30" i="76" s="1"/>
  <c r="D30" i="75"/>
  <c r="G16" i="75"/>
  <c r="C33" i="75"/>
  <c r="H31" i="76" l="1"/>
  <c r="G34" i="75"/>
  <c r="H16" i="75"/>
  <c r="H34" i="75" s="1"/>
  <c r="E34" i="76"/>
  <c r="G33" i="75"/>
  <c r="H30" i="76"/>
  <c r="E32" i="76"/>
  <c r="D35" i="76" s="1"/>
  <c r="G30" i="75"/>
  <c r="E33" i="76"/>
  <c r="H33" i="75"/>
  <c r="H30" i="75" l="1"/>
  <c r="C35" i="76"/>
  <c r="E35" i="76" s="1"/>
  <c r="S136" i="73" l="1"/>
  <c r="Q136" i="73"/>
  <c r="P136" i="73"/>
  <c r="O134" i="73"/>
  <c r="F133" i="73"/>
  <c r="F132" i="73"/>
  <c r="F134" i="73" s="1"/>
  <c r="I128" i="73"/>
  <c r="H128" i="73"/>
  <c r="U127" i="73"/>
  <c r="H127" i="73"/>
  <c r="I127" i="73" s="1"/>
  <c r="H126" i="73"/>
  <c r="I126" i="73" s="1"/>
  <c r="I134" i="73" s="1"/>
  <c r="R124" i="73"/>
  <c r="O124" i="73"/>
  <c r="K124" i="73"/>
  <c r="I124" i="73"/>
  <c r="F124" i="73"/>
  <c r="H123" i="73"/>
  <c r="H124" i="73" s="1"/>
  <c r="H121" i="73"/>
  <c r="F121" i="73"/>
  <c r="U118" i="73"/>
  <c r="O118" i="73"/>
  <c r="I118" i="73"/>
  <c r="F118" i="73"/>
  <c r="H117" i="73"/>
  <c r="H118" i="73" s="1"/>
  <c r="U115" i="73"/>
  <c r="R115" i="73"/>
  <c r="O115" i="73"/>
  <c r="K115" i="73"/>
  <c r="I115" i="73"/>
  <c r="F115" i="73"/>
  <c r="H114" i="73"/>
  <c r="H113" i="73"/>
  <c r="H115" i="73" s="1"/>
  <c r="O111" i="73"/>
  <c r="H111" i="73"/>
  <c r="F111" i="73"/>
  <c r="H107" i="73"/>
  <c r="I107" i="73" s="1"/>
  <c r="I111" i="73" s="1"/>
  <c r="O105" i="73"/>
  <c r="L105" i="73"/>
  <c r="I105" i="73"/>
  <c r="H105" i="73"/>
  <c r="F105" i="73"/>
  <c r="L103" i="73"/>
  <c r="H103" i="73"/>
  <c r="H102" i="73"/>
  <c r="R99" i="73"/>
  <c r="K99" i="73"/>
  <c r="H99" i="73"/>
  <c r="F99" i="73"/>
  <c r="K97" i="73"/>
  <c r="H97" i="73"/>
  <c r="U95" i="73"/>
  <c r="O95" i="73"/>
  <c r="I95" i="73"/>
  <c r="H95" i="73"/>
  <c r="F95" i="73"/>
  <c r="H94" i="73"/>
  <c r="T92" i="73"/>
  <c r="T136" i="73" s="1"/>
  <c r="O92" i="73"/>
  <c r="N92" i="73"/>
  <c r="I92" i="73"/>
  <c r="H92" i="73"/>
  <c r="F92" i="73"/>
  <c r="H91" i="73"/>
  <c r="M91" i="73" s="1"/>
  <c r="M92" i="73" s="1"/>
  <c r="O79" i="73"/>
  <c r="F79" i="73"/>
  <c r="M75" i="73"/>
  <c r="M79" i="73" s="1"/>
  <c r="H75" i="73"/>
  <c r="I74" i="73"/>
  <c r="H74" i="73"/>
  <c r="H73" i="73"/>
  <c r="I73" i="73" s="1"/>
  <c r="I79" i="73" s="1"/>
  <c r="H72" i="73"/>
  <c r="H71" i="73"/>
  <c r="H79" i="73" s="1"/>
  <c r="H70" i="73"/>
  <c r="O68" i="73"/>
  <c r="F68" i="73"/>
  <c r="H67" i="73"/>
  <c r="I67" i="73" s="1"/>
  <c r="I68" i="73" s="1"/>
  <c r="H64" i="73"/>
  <c r="H68" i="73" s="1"/>
  <c r="U60" i="73"/>
  <c r="R60" i="73"/>
  <c r="R136" i="73" s="1"/>
  <c r="O60" i="73"/>
  <c r="I60" i="73"/>
  <c r="H60" i="73"/>
  <c r="F60" i="73"/>
  <c r="I59" i="73"/>
  <c r="J58" i="73"/>
  <c r="J57" i="73"/>
  <c r="J60" i="73" s="1"/>
  <c r="J136" i="73" s="1"/>
  <c r="H56" i="73"/>
  <c r="N56" i="73" s="1"/>
  <c r="N60" i="73" s="1"/>
  <c r="N136" i="73" s="1"/>
  <c r="H55" i="73"/>
  <c r="K55" i="73" s="1"/>
  <c r="K60" i="73" s="1"/>
  <c r="O52" i="73"/>
  <c r="I52" i="73"/>
  <c r="H52" i="73"/>
  <c r="F52" i="73"/>
  <c r="H50" i="73"/>
  <c r="H42" i="73"/>
  <c r="F42" i="73"/>
  <c r="L33" i="73"/>
  <c r="H33" i="73"/>
  <c r="L30" i="73"/>
  <c r="L42" i="73" s="1"/>
  <c r="L136" i="73" s="1"/>
  <c r="H30" i="73"/>
  <c r="O22" i="73"/>
  <c r="O136" i="73" s="1"/>
  <c r="K22" i="73"/>
  <c r="F21" i="73"/>
  <c r="F20" i="73"/>
  <c r="F19" i="73"/>
  <c r="H18" i="73"/>
  <c r="I18" i="73" s="1"/>
  <c r="I22" i="73" s="1"/>
  <c r="I136" i="73" s="1"/>
  <c r="D8" i="71" s="1"/>
  <c r="F17" i="73"/>
  <c r="H17" i="73" s="1"/>
  <c r="H22" i="73" s="1"/>
  <c r="F16" i="73"/>
  <c r="F22" i="73" s="1"/>
  <c r="F136" i="73" s="1"/>
  <c r="F15" i="73"/>
  <c r="H14" i="73"/>
  <c r="F14" i="73"/>
  <c r="J6" i="73"/>
  <c r="K6" i="73" s="1"/>
  <c r="L6" i="73" s="1"/>
  <c r="M6" i="73" s="1"/>
  <c r="N6" i="73" s="1"/>
  <c r="O6" i="73" s="1"/>
  <c r="P6" i="73" s="1"/>
  <c r="Q6" i="73" s="1"/>
  <c r="R6" i="73" s="1"/>
  <c r="S6" i="73" s="1"/>
  <c r="T6" i="73" s="1"/>
  <c r="U6" i="73" s="1"/>
  <c r="I6" i="73"/>
  <c r="F39" i="72"/>
  <c r="G38" i="72"/>
  <c r="G39" i="72" s="1"/>
  <c r="G42" i="72" s="1"/>
  <c r="F10" i="71" s="1"/>
  <c r="F12" i="71" s="1"/>
  <c r="F38" i="72"/>
  <c r="E38" i="72"/>
  <c r="D38" i="72"/>
  <c r="D39" i="72" s="1"/>
  <c r="C38" i="72"/>
  <c r="C39" i="72" s="1"/>
  <c r="C42" i="72" s="1"/>
  <c r="F35" i="72"/>
  <c r="D35" i="72"/>
  <c r="C35" i="72"/>
  <c r="E34" i="72"/>
  <c r="E35" i="72" s="1"/>
  <c r="E39" i="72" s="1"/>
  <c r="G33" i="72"/>
  <c r="F33" i="72"/>
  <c r="E33" i="72"/>
  <c r="D33" i="72"/>
  <c r="C33" i="72"/>
  <c r="G24" i="72"/>
  <c r="F24" i="72"/>
  <c r="C24" i="72"/>
  <c r="D23" i="72"/>
  <c r="D24" i="72" s="1"/>
  <c r="C22" i="72"/>
  <c r="E21" i="72"/>
  <c r="E22" i="72" s="1"/>
  <c r="D21" i="72"/>
  <c r="D22" i="72" s="1"/>
  <c r="G20" i="72"/>
  <c r="F20" i="72"/>
  <c r="C20" i="72"/>
  <c r="D19" i="72"/>
  <c r="D20" i="72" s="1"/>
  <c r="G18" i="72"/>
  <c r="G25" i="72" s="1"/>
  <c r="F18" i="72"/>
  <c r="F25" i="72" s="1"/>
  <c r="D18" i="72"/>
  <c r="C18" i="72"/>
  <c r="C25" i="72" s="1"/>
  <c r="D17" i="72"/>
  <c r="E17" i="72" s="1"/>
  <c r="E16" i="72"/>
  <c r="D16" i="72"/>
  <c r="D15" i="72"/>
  <c r="E15" i="72" s="1"/>
  <c r="E14" i="72"/>
  <c r="D14" i="72"/>
  <c r="D13" i="72"/>
  <c r="E13" i="72" s="1"/>
  <c r="E12" i="72"/>
  <c r="D12" i="72"/>
  <c r="D11" i="72"/>
  <c r="E10" i="72"/>
  <c r="D10" i="72"/>
  <c r="D9" i="72"/>
  <c r="E9" i="72" s="1"/>
  <c r="E8" i="72"/>
  <c r="D8" i="72"/>
  <c r="D7" i="72"/>
  <c r="E7" i="72" s="1"/>
  <c r="E6" i="72"/>
  <c r="D6" i="72"/>
  <c r="D5" i="72"/>
  <c r="E5" i="72" s="1"/>
  <c r="J12" i="71"/>
  <c r="C12" i="71"/>
  <c r="D9" i="71"/>
  <c r="B9" i="71"/>
  <c r="D25" i="72" l="1"/>
  <c r="D42" i="72" s="1"/>
  <c r="K136" i="73"/>
  <c r="H8" i="71" s="1"/>
  <c r="H12" i="71" s="1"/>
  <c r="F42" i="72"/>
  <c r="H137" i="73"/>
  <c r="E8" i="71"/>
  <c r="M136" i="73"/>
  <c r="I8" i="71" s="1"/>
  <c r="I12" i="71" s="1"/>
  <c r="D12" i="71"/>
  <c r="U126" i="73"/>
  <c r="U134" i="73" s="1"/>
  <c r="U136" i="73" s="1"/>
  <c r="G8" i="71" s="1"/>
  <c r="E19" i="72"/>
  <c r="E20" i="72" s="1"/>
  <c r="H134" i="73"/>
  <c r="H136" i="73" s="1"/>
  <c r="E23" i="72"/>
  <c r="E24" i="72" s="1"/>
  <c r="E11" i="72"/>
  <c r="E18" i="72" s="1"/>
  <c r="E25" i="72" s="1"/>
  <c r="E42" i="72" s="1"/>
  <c r="E9" i="21"/>
  <c r="G9" i="21"/>
  <c r="G12" i="71" l="1"/>
  <c r="D16" i="71" s="1"/>
  <c r="B8" i="71"/>
  <c r="E43" i="72"/>
  <c r="E10" i="71"/>
  <c r="B10" i="71" s="1"/>
  <c r="E12" i="71"/>
  <c r="D18" i="71" s="1"/>
  <c r="D26" i="72"/>
  <c r="C26" i="72"/>
  <c r="E8" i="15"/>
  <c r="F8" i="15"/>
  <c r="G8" i="15"/>
  <c r="H8" i="15"/>
  <c r="I8" i="15"/>
  <c r="J8" i="15"/>
  <c r="K8" i="15"/>
  <c r="L8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9" i="15"/>
  <c r="D8" i="15" l="1"/>
  <c r="B12" i="71"/>
  <c r="D19" i="71"/>
  <c r="D19" i="54"/>
  <c r="E19" i="54"/>
  <c r="F19" i="54"/>
  <c r="I19" i="54"/>
  <c r="J19" i="54"/>
  <c r="K19" i="54"/>
  <c r="L19" i="54"/>
  <c r="E41" i="54"/>
  <c r="F41" i="54"/>
  <c r="G41" i="54"/>
  <c r="I41" i="54"/>
  <c r="J41" i="54"/>
  <c r="K41" i="54"/>
  <c r="L41" i="54"/>
  <c r="D19" i="16"/>
  <c r="E19" i="16"/>
  <c r="G19" i="16"/>
  <c r="H19" i="16"/>
  <c r="J19" i="16"/>
  <c r="K19" i="16"/>
  <c r="L19" i="16"/>
  <c r="M19" i="16"/>
  <c r="N19" i="16"/>
  <c r="O19" i="16"/>
  <c r="E40" i="16"/>
  <c r="E41" i="55" s="1"/>
  <c r="F40" i="16"/>
  <c r="G40" i="16"/>
  <c r="G41" i="55" s="1"/>
  <c r="I40" i="16"/>
  <c r="I41" i="55" s="1"/>
  <c r="J40" i="16"/>
  <c r="J41" i="55" s="1"/>
  <c r="K40" i="16"/>
  <c r="K41" i="55" s="1"/>
  <c r="F41" i="55" l="1"/>
  <c r="H41" i="55" s="1"/>
  <c r="L41" i="55"/>
  <c r="L40" i="16"/>
  <c r="H40" i="16"/>
  <c r="D40" i="16" s="1"/>
  <c r="D41" i="55" l="1"/>
  <c r="G9" i="11"/>
  <c r="L19" i="21" l="1"/>
  <c r="L19" i="22"/>
  <c r="L19" i="23"/>
  <c r="L19" i="24"/>
  <c r="L19" i="56"/>
  <c r="L19" i="25"/>
  <c r="L19" i="26"/>
  <c r="D19" i="26" s="1"/>
  <c r="L19" i="53"/>
  <c r="D19" i="53" s="1"/>
  <c r="L19" i="5"/>
  <c r="L19" i="6"/>
  <c r="L19" i="1"/>
  <c r="L19" i="7"/>
  <c r="L19" i="8"/>
  <c r="L19" i="17"/>
  <c r="L19" i="10"/>
  <c r="L19" i="11"/>
  <c r="L19" i="12"/>
  <c r="L19" i="14"/>
  <c r="L19" i="13"/>
  <c r="L19" i="20"/>
  <c r="H19" i="21"/>
  <c r="H19" i="22"/>
  <c r="D19" i="22" s="1"/>
  <c r="H19" i="23"/>
  <c r="D19" i="23" s="1"/>
  <c r="G19" i="54" s="1"/>
  <c r="H19" i="24"/>
  <c r="H19" i="56"/>
  <c r="D19" i="56" s="1"/>
  <c r="H19" i="25"/>
  <c r="H19" i="26"/>
  <c r="H19" i="53"/>
  <c r="H19" i="5"/>
  <c r="H19" i="6"/>
  <c r="H19" i="1"/>
  <c r="D19" i="1" s="1"/>
  <c r="F19" i="16" s="1"/>
  <c r="H19" i="7"/>
  <c r="D19" i="7" s="1"/>
  <c r="H19" i="8"/>
  <c r="D19" i="8" s="1"/>
  <c r="H19" i="17"/>
  <c r="D19" i="17" s="1"/>
  <c r="I19" i="16" s="1"/>
  <c r="H19" i="10"/>
  <c r="H19" i="11"/>
  <c r="D19" i="11" s="1"/>
  <c r="H19" i="12"/>
  <c r="D19" i="12" s="1"/>
  <c r="H19" i="14"/>
  <c r="D19" i="14" s="1"/>
  <c r="H19" i="13"/>
  <c r="D19" i="13" s="1"/>
  <c r="H19" i="20"/>
  <c r="D19" i="20" s="1"/>
  <c r="D19" i="21"/>
  <c r="D19" i="25"/>
  <c r="D19" i="5"/>
  <c r="D19" i="10"/>
  <c r="D19" i="24" l="1"/>
  <c r="H19" i="54" s="1"/>
  <c r="M19" i="54" s="1"/>
  <c r="D19" i="55" s="1"/>
  <c r="H41" i="54"/>
  <c r="D41" i="54" s="1"/>
  <c r="P19" i="16"/>
  <c r="E19" i="55" s="1"/>
  <c r="D19" i="6"/>
  <c r="F19" i="55" l="1"/>
  <c r="E37" i="16"/>
  <c r="E38" i="16"/>
  <c r="E39" i="16"/>
  <c r="E41" i="16"/>
  <c r="E32" i="16"/>
  <c r="E33" i="16"/>
  <c r="E34" i="16"/>
  <c r="E35" i="16"/>
  <c r="I36" i="16"/>
  <c r="I37" i="16"/>
  <c r="I38" i="16"/>
  <c r="I39" i="16"/>
  <c r="I41" i="16"/>
  <c r="I42" i="16"/>
  <c r="I31" i="16"/>
  <c r="I32" i="16"/>
  <c r="I33" i="16"/>
  <c r="I34" i="16"/>
  <c r="I35" i="16"/>
  <c r="G36" i="16"/>
  <c r="G37" i="16"/>
  <c r="G38" i="16"/>
  <c r="G40" i="54"/>
  <c r="G41" i="16"/>
  <c r="G42" i="16"/>
  <c r="G31" i="16"/>
  <c r="G32" i="16"/>
  <c r="G33" i="16"/>
  <c r="G34" i="16"/>
  <c r="G35" i="16"/>
  <c r="E36" i="16"/>
  <c r="F37" i="16"/>
  <c r="F38" i="16"/>
  <c r="E40" i="54"/>
  <c r="F39" i="16"/>
  <c r="F41" i="16"/>
  <c r="F42" i="16"/>
  <c r="F31" i="16"/>
  <c r="F32" i="16"/>
  <c r="F33" i="16"/>
  <c r="F35" i="16"/>
  <c r="E9" i="25"/>
  <c r="E37" i="54"/>
  <c r="E38" i="54"/>
  <c r="E39" i="54"/>
  <c r="E42" i="54"/>
  <c r="E43" i="54"/>
  <c r="E32" i="54"/>
  <c r="E33" i="54"/>
  <c r="E34" i="54"/>
  <c r="E35" i="54"/>
  <c r="E36" i="54"/>
  <c r="E9" i="13"/>
  <c r="E8" i="13"/>
  <c r="E9" i="14"/>
  <c r="E8" i="14" s="1"/>
  <c r="E9" i="11"/>
  <c r="E8" i="11"/>
  <c r="E9" i="10"/>
  <c r="E8" i="10"/>
  <c r="E9" i="8"/>
  <c r="E8" i="8"/>
  <c r="E9" i="7"/>
  <c r="E8" i="7"/>
  <c r="E8" i="53"/>
  <c r="E9" i="26"/>
  <c r="E8" i="26" s="1"/>
  <c r="E9" i="56"/>
  <c r="E8" i="56" s="1"/>
  <c r="E9" i="24"/>
  <c r="E8" i="24" s="1"/>
  <c r="E9" i="23"/>
  <c r="E8" i="23" s="1"/>
  <c r="E9" i="22"/>
  <c r="E8" i="21"/>
  <c r="E8" i="20"/>
  <c r="E9" i="12"/>
  <c r="E8" i="12" s="1"/>
  <c r="E9" i="17"/>
  <c r="E8" i="17"/>
  <c r="E9" i="6"/>
  <c r="E8" i="6" s="1"/>
  <c r="H9" i="5"/>
  <c r="E9" i="1"/>
  <c r="H18" i="25"/>
  <c r="D18" i="25" s="1"/>
  <c r="J18" i="54" s="1"/>
  <c r="L18" i="25"/>
  <c r="H15" i="11"/>
  <c r="L15" i="11"/>
  <c r="D15" i="11"/>
  <c r="K15" i="16" s="1"/>
  <c r="H10" i="17"/>
  <c r="L10" i="17"/>
  <c r="D10" i="17"/>
  <c r="I10" i="16" s="1"/>
  <c r="H18" i="56"/>
  <c r="D18" i="56" s="1"/>
  <c r="I18" i="54" s="1"/>
  <c r="F38" i="54"/>
  <c r="G38" i="54"/>
  <c r="F9" i="20"/>
  <c r="F9" i="21"/>
  <c r="F8" i="21" s="1"/>
  <c r="G33" i="54"/>
  <c r="I33" i="54"/>
  <c r="J32" i="16"/>
  <c r="K32" i="16"/>
  <c r="F35" i="54"/>
  <c r="J34" i="16"/>
  <c r="K34" i="16"/>
  <c r="F36" i="54"/>
  <c r="G36" i="54"/>
  <c r="F32" i="54"/>
  <c r="F33" i="54"/>
  <c r="F34" i="54"/>
  <c r="G32" i="54"/>
  <c r="G34" i="54"/>
  <c r="G35" i="54"/>
  <c r="I32" i="54"/>
  <c r="I34" i="54"/>
  <c r="I35" i="54"/>
  <c r="I36" i="54"/>
  <c r="J32" i="54"/>
  <c r="J33" i="54"/>
  <c r="J34" i="54"/>
  <c r="J33" i="16"/>
  <c r="J35" i="54"/>
  <c r="J36" i="54"/>
  <c r="K32" i="54"/>
  <c r="K31" i="16"/>
  <c r="K33" i="54"/>
  <c r="K34" i="54"/>
  <c r="K33" i="16"/>
  <c r="K35" i="54"/>
  <c r="K36" i="54"/>
  <c r="K35" i="16"/>
  <c r="F9" i="6"/>
  <c r="F8" i="6" s="1"/>
  <c r="G9" i="6"/>
  <c r="G8" i="6" s="1"/>
  <c r="H14" i="5"/>
  <c r="D14" i="5" s="1"/>
  <c r="D14" i="16" s="1"/>
  <c r="H10" i="5"/>
  <c r="L10" i="5"/>
  <c r="D10" i="5" s="1"/>
  <c r="D10" i="16" s="1"/>
  <c r="H10" i="6"/>
  <c r="D10" i="6" s="1"/>
  <c r="E10" i="16" s="1"/>
  <c r="L10" i="6"/>
  <c r="H11" i="6"/>
  <c r="L11" i="6"/>
  <c r="D11" i="6"/>
  <c r="E11" i="16" s="1"/>
  <c r="H12" i="6"/>
  <c r="L12" i="6"/>
  <c r="D12" i="6"/>
  <c r="E12" i="16" s="1"/>
  <c r="H13" i="6"/>
  <c r="D13" i="6" s="1"/>
  <c r="E13" i="16" s="1"/>
  <c r="L13" i="6"/>
  <c r="H14" i="6"/>
  <c r="L14" i="6"/>
  <c r="D14" i="6"/>
  <c r="E14" i="16" s="1"/>
  <c r="H15" i="6"/>
  <c r="D15" i="6" s="1"/>
  <c r="E15" i="16" s="1"/>
  <c r="L15" i="6"/>
  <c r="H16" i="6"/>
  <c r="D16" i="6" s="1"/>
  <c r="E16" i="16" s="1"/>
  <c r="L16" i="6"/>
  <c r="H17" i="6"/>
  <c r="L17" i="6"/>
  <c r="D17" i="6"/>
  <c r="E17" i="16" s="1"/>
  <c r="H18" i="6"/>
  <c r="D18" i="6" s="1"/>
  <c r="E18" i="16" s="1"/>
  <c r="L18" i="6"/>
  <c r="H20" i="6"/>
  <c r="L20" i="6"/>
  <c r="D20" i="6"/>
  <c r="E20" i="16" s="1"/>
  <c r="H21" i="6"/>
  <c r="L21" i="6"/>
  <c r="D21" i="6"/>
  <c r="E21" i="16" s="1"/>
  <c r="H10" i="1"/>
  <c r="L10" i="1"/>
  <c r="H10" i="7"/>
  <c r="L10" i="7"/>
  <c r="H10" i="8"/>
  <c r="L10" i="8"/>
  <c r="H10" i="10"/>
  <c r="L10" i="10"/>
  <c r="H10" i="11"/>
  <c r="D10" i="11" s="1"/>
  <c r="K10" i="16" s="1"/>
  <c r="L10" i="11"/>
  <c r="H10" i="12"/>
  <c r="D10" i="12" s="1"/>
  <c r="L10" i="16" s="1"/>
  <c r="L10" i="12"/>
  <c r="H10" i="14"/>
  <c r="L10" i="14"/>
  <c r="H10" i="13"/>
  <c r="L10" i="13"/>
  <c r="J31" i="16"/>
  <c r="H11" i="5"/>
  <c r="D11" i="5" s="1"/>
  <c r="D11" i="16" s="1"/>
  <c r="L11" i="5"/>
  <c r="H11" i="1"/>
  <c r="L11" i="1"/>
  <c r="H11" i="7"/>
  <c r="L11" i="7"/>
  <c r="H11" i="8"/>
  <c r="L11" i="8"/>
  <c r="H11" i="17"/>
  <c r="L11" i="17"/>
  <c r="D11" i="17"/>
  <c r="I11" i="16"/>
  <c r="H11" i="10"/>
  <c r="D11" i="10" s="1"/>
  <c r="J11" i="16" s="1"/>
  <c r="L11" i="10"/>
  <c r="H11" i="11"/>
  <c r="L11" i="11"/>
  <c r="H11" i="12"/>
  <c r="L11" i="12"/>
  <c r="H11" i="14"/>
  <c r="L11" i="14"/>
  <c r="H11" i="13"/>
  <c r="L11" i="13"/>
  <c r="H12" i="5"/>
  <c r="D12" i="5" s="1"/>
  <c r="D12" i="16" s="1"/>
  <c r="L12" i="5"/>
  <c r="H12" i="1"/>
  <c r="L12" i="1"/>
  <c r="H12" i="7"/>
  <c r="L12" i="7"/>
  <c r="H12" i="8"/>
  <c r="L12" i="8"/>
  <c r="H12" i="17"/>
  <c r="D12" i="17" s="1"/>
  <c r="I12" i="16" s="1"/>
  <c r="L12" i="17"/>
  <c r="H12" i="10"/>
  <c r="L12" i="10"/>
  <c r="H12" i="11"/>
  <c r="D12" i="11" s="1"/>
  <c r="K12" i="16" s="1"/>
  <c r="L12" i="11"/>
  <c r="H12" i="12"/>
  <c r="L12" i="12"/>
  <c r="H12" i="14"/>
  <c r="L12" i="14"/>
  <c r="D12" i="14" s="1"/>
  <c r="M12" i="16" s="1"/>
  <c r="H12" i="13"/>
  <c r="L12" i="13"/>
  <c r="J35" i="16"/>
  <c r="H13" i="5"/>
  <c r="L13" i="5"/>
  <c r="H13" i="1"/>
  <c r="D13" i="1" s="1"/>
  <c r="F13" i="16" s="1"/>
  <c r="L13" i="1"/>
  <c r="H13" i="7"/>
  <c r="L13" i="7"/>
  <c r="H13" i="8"/>
  <c r="L13" i="8"/>
  <c r="H13" i="17"/>
  <c r="D13" i="17" s="1"/>
  <c r="I13" i="16" s="1"/>
  <c r="L13" i="17"/>
  <c r="H13" i="10"/>
  <c r="D13" i="10" s="1"/>
  <c r="J13" i="16" s="1"/>
  <c r="L13" i="10"/>
  <c r="H13" i="11"/>
  <c r="D13" i="11" s="1"/>
  <c r="K13" i="16" s="1"/>
  <c r="L13" i="11"/>
  <c r="H13" i="12"/>
  <c r="D13" i="12" s="1"/>
  <c r="L13" i="16" s="1"/>
  <c r="L13" i="12"/>
  <c r="H13" i="14"/>
  <c r="D13" i="14" s="1"/>
  <c r="M13" i="16" s="1"/>
  <c r="L13" i="14"/>
  <c r="H13" i="13"/>
  <c r="D13" i="13" s="1"/>
  <c r="N13" i="16" s="1"/>
  <c r="L13" i="13"/>
  <c r="L14" i="5"/>
  <c r="H14" i="1"/>
  <c r="L14" i="1"/>
  <c r="D14" i="1" s="1"/>
  <c r="F14" i="16" s="1"/>
  <c r="H14" i="7"/>
  <c r="D14" i="7" s="1"/>
  <c r="G14" i="16" s="1"/>
  <c r="L14" i="7"/>
  <c r="H14" i="8"/>
  <c r="L14" i="8"/>
  <c r="H14" i="17"/>
  <c r="L14" i="17"/>
  <c r="D14" i="17" s="1"/>
  <c r="I14" i="16" s="1"/>
  <c r="H14" i="10"/>
  <c r="L14" i="10"/>
  <c r="D14" i="10" s="1"/>
  <c r="J14" i="16" s="1"/>
  <c r="H14" i="11"/>
  <c r="D14" i="11" s="1"/>
  <c r="K14" i="16" s="1"/>
  <c r="L14" i="11"/>
  <c r="H14" i="12"/>
  <c r="D14" i="12" s="1"/>
  <c r="L14" i="16" s="1"/>
  <c r="L14" i="12"/>
  <c r="H14" i="14"/>
  <c r="L14" i="14"/>
  <c r="H14" i="13"/>
  <c r="L14" i="13"/>
  <c r="H15" i="5"/>
  <c r="D15" i="5" s="1"/>
  <c r="D15" i="16" s="1"/>
  <c r="L15" i="5"/>
  <c r="H15" i="1"/>
  <c r="L15" i="1"/>
  <c r="H15" i="7"/>
  <c r="D15" i="7" s="1"/>
  <c r="G15" i="16" s="1"/>
  <c r="L15" i="7"/>
  <c r="H15" i="8"/>
  <c r="L15" i="8"/>
  <c r="D15" i="8" s="1"/>
  <c r="H15" i="16" s="1"/>
  <c r="H15" i="17"/>
  <c r="L15" i="17"/>
  <c r="D15" i="17"/>
  <c r="I15" i="16"/>
  <c r="H15" i="10"/>
  <c r="D15" i="10" s="1"/>
  <c r="J15" i="16" s="1"/>
  <c r="L15" i="10"/>
  <c r="H15" i="12"/>
  <c r="L15" i="12"/>
  <c r="D15" i="12" s="1"/>
  <c r="L15" i="16" s="1"/>
  <c r="H15" i="14"/>
  <c r="L15" i="14"/>
  <c r="D15" i="14" s="1"/>
  <c r="M15" i="16" s="1"/>
  <c r="H15" i="13"/>
  <c r="L15" i="13"/>
  <c r="I37" i="54"/>
  <c r="J36" i="16"/>
  <c r="J37" i="54"/>
  <c r="K36" i="16"/>
  <c r="H16" i="5"/>
  <c r="L16" i="5"/>
  <c r="D16" i="5"/>
  <c r="D16" i="16"/>
  <c r="H16" i="1"/>
  <c r="D16" i="1" s="1"/>
  <c r="F16" i="16" s="1"/>
  <c r="L16" i="1"/>
  <c r="H16" i="7"/>
  <c r="L16" i="7"/>
  <c r="H16" i="8"/>
  <c r="L16" i="8"/>
  <c r="H16" i="17"/>
  <c r="L16" i="17"/>
  <c r="H16" i="10"/>
  <c r="L16" i="10"/>
  <c r="D16" i="10" s="1"/>
  <c r="J16" i="16" s="1"/>
  <c r="H16" i="11"/>
  <c r="D16" i="11" s="1"/>
  <c r="K16" i="16" s="1"/>
  <c r="L16" i="11"/>
  <c r="H16" i="12"/>
  <c r="D16" i="12" s="1"/>
  <c r="L16" i="16" s="1"/>
  <c r="L16" i="12"/>
  <c r="H16" i="14"/>
  <c r="L16" i="14"/>
  <c r="H16" i="13"/>
  <c r="L16" i="13"/>
  <c r="D16" i="13"/>
  <c r="N16" i="16"/>
  <c r="D10" i="13"/>
  <c r="N10" i="16" s="1"/>
  <c r="D12" i="13"/>
  <c r="N12" i="16" s="1"/>
  <c r="D14" i="13"/>
  <c r="N14" i="16" s="1"/>
  <c r="H17" i="13"/>
  <c r="L17" i="13"/>
  <c r="D17" i="13"/>
  <c r="N17" i="16"/>
  <c r="H18" i="13"/>
  <c r="L18" i="13"/>
  <c r="H20" i="13"/>
  <c r="L20" i="13"/>
  <c r="D20" i="13"/>
  <c r="N20" i="16"/>
  <c r="H21" i="13"/>
  <c r="L21" i="13"/>
  <c r="J37" i="16"/>
  <c r="K37" i="16"/>
  <c r="J38" i="54"/>
  <c r="K38" i="16"/>
  <c r="K39" i="16"/>
  <c r="K41" i="16"/>
  <c r="K42" i="16"/>
  <c r="H17" i="5"/>
  <c r="L17" i="5"/>
  <c r="H17" i="1"/>
  <c r="L17" i="1"/>
  <c r="D17" i="1"/>
  <c r="F17" i="16" s="1"/>
  <c r="H18" i="1"/>
  <c r="L18" i="1"/>
  <c r="H20" i="1"/>
  <c r="D20" i="1" s="1"/>
  <c r="F20" i="16" s="1"/>
  <c r="L20" i="1"/>
  <c r="H21" i="1"/>
  <c r="D21" i="1" s="1"/>
  <c r="F21" i="16" s="1"/>
  <c r="L21" i="1"/>
  <c r="H17" i="7"/>
  <c r="L17" i="7"/>
  <c r="H17" i="8"/>
  <c r="D17" i="8" s="1"/>
  <c r="H17" i="16" s="1"/>
  <c r="L17" i="8"/>
  <c r="H17" i="17"/>
  <c r="L17" i="17"/>
  <c r="H17" i="10"/>
  <c r="L17" i="10"/>
  <c r="D17" i="10"/>
  <c r="J17" i="16" s="1"/>
  <c r="H17" i="11"/>
  <c r="L17" i="11"/>
  <c r="H17" i="12"/>
  <c r="L17" i="12"/>
  <c r="D17" i="12"/>
  <c r="L17" i="16" s="1"/>
  <c r="H17" i="14"/>
  <c r="L17" i="14"/>
  <c r="G39" i="54"/>
  <c r="I39" i="54"/>
  <c r="J38" i="16"/>
  <c r="J39" i="54"/>
  <c r="K39" i="54"/>
  <c r="H18" i="5"/>
  <c r="L18" i="5"/>
  <c r="H18" i="7"/>
  <c r="L18" i="7"/>
  <c r="H18" i="8"/>
  <c r="H20" i="8"/>
  <c r="D20" i="8" s="1"/>
  <c r="H20" i="16" s="1"/>
  <c r="H21" i="8"/>
  <c r="D21" i="8" s="1"/>
  <c r="H21" i="16" s="1"/>
  <c r="F9" i="8"/>
  <c r="F8" i="8" s="1"/>
  <c r="G9" i="8"/>
  <c r="G8" i="8" s="1"/>
  <c r="L18" i="8"/>
  <c r="H18" i="17"/>
  <c r="L18" i="17"/>
  <c r="H18" i="10"/>
  <c r="L18" i="10"/>
  <c r="H18" i="11"/>
  <c r="L18" i="11"/>
  <c r="H18" i="12"/>
  <c r="L18" i="12"/>
  <c r="D18" i="12" s="1"/>
  <c r="L18" i="16" s="1"/>
  <c r="H18" i="14"/>
  <c r="L18" i="14"/>
  <c r="J39" i="16"/>
  <c r="H20" i="5"/>
  <c r="D20" i="5" s="1"/>
  <c r="D20" i="16" s="1"/>
  <c r="L20" i="5"/>
  <c r="H20" i="7"/>
  <c r="L20" i="7"/>
  <c r="L20" i="8"/>
  <c r="H20" i="17"/>
  <c r="L20" i="17"/>
  <c r="D20" i="17"/>
  <c r="I20" i="16"/>
  <c r="H20" i="10"/>
  <c r="L20" i="10"/>
  <c r="H20" i="11"/>
  <c r="L20" i="11"/>
  <c r="D20" i="11" s="1"/>
  <c r="K20" i="16" s="1"/>
  <c r="H20" i="12"/>
  <c r="D20" i="12" s="1"/>
  <c r="L20" i="16" s="1"/>
  <c r="L20" i="12"/>
  <c r="H20" i="14"/>
  <c r="D20" i="14" s="1"/>
  <c r="M20" i="16" s="1"/>
  <c r="L20" i="14"/>
  <c r="F42" i="54"/>
  <c r="G42" i="54"/>
  <c r="J41" i="16"/>
  <c r="H21" i="5"/>
  <c r="D21" i="5" s="1"/>
  <c r="D21" i="16" s="1"/>
  <c r="L21" i="5"/>
  <c r="H21" i="7"/>
  <c r="L21" i="7"/>
  <c r="L21" i="8"/>
  <c r="H21" i="17"/>
  <c r="L21" i="17"/>
  <c r="H21" i="10"/>
  <c r="L21" i="10"/>
  <c r="D21" i="10" s="1"/>
  <c r="J21" i="16" s="1"/>
  <c r="H21" i="11"/>
  <c r="D21" i="11" s="1"/>
  <c r="K21" i="16" s="1"/>
  <c r="L21" i="11"/>
  <c r="H21" i="12"/>
  <c r="L21" i="12"/>
  <c r="H21" i="14"/>
  <c r="L21" i="14"/>
  <c r="D21" i="14"/>
  <c r="M21" i="16" s="1"/>
  <c r="F43" i="54"/>
  <c r="G43" i="54"/>
  <c r="I43" i="54"/>
  <c r="J42" i="16"/>
  <c r="J43" i="54"/>
  <c r="H10" i="20"/>
  <c r="L10" i="20"/>
  <c r="H10" i="21"/>
  <c r="L10" i="21"/>
  <c r="H10" i="22"/>
  <c r="L10" i="22"/>
  <c r="D10" i="22" s="1"/>
  <c r="F10" i="54" s="1"/>
  <c r="H10" i="23"/>
  <c r="L10" i="23"/>
  <c r="H10" i="24"/>
  <c r="D10" i="24" s="1"/>
  <c r="H10" i="54" s="1"/>
  <c r="L10" i="24"/>
  <c r="H10" i="56"/>
  <c r="L10" i="56"/>
  <c r="H10" i="25"/>
  <c r="D10" i="25" s="1"/>
  <c r="J10" i="54" s="1"/>
  <c r="L10" i="25"/>
  <c r="H10" i="26"/>
  <c r="L10" i="26"/>
  <c r="H10" i="53"/>
  <c r="D10" i="53" s="1"/>
  <c r="L10" i="54" s="1"/>
  <c r="L10" i="53"/>
  <c r="H11" i="20"/>
  <c r="D11" i="20" s="1"/>
  <c r="D11" i="54" s="1"/>
  <c r="L11" i="20"/>
  <c r="H11" i="21"/>
  <c r="D11" i="21" s="1"/>
  <c r="E11" i="54" s="1"/>
  <c r="L11" i="21"/>
  <c r="H11" i="22"/>
  <c r="L11" i="22"/>
  <c r="D11" i="22"/>
  <c r="F11" i="54" s="1"/>
  <c r="H11" i="23"/>
  <c r="L11" i="23"/>
  <c r="H11" i="24"/>
  <c r="L11" i="24"/>
  <c r="H11" i="56"/>
  <c r="L11" i="56"/>
  <c r="H11" i="25"/>
  <c r="L11" i="25"/>
  <c r="H12" i="25"/>
  <c r="L12" i="25"/>
  <c r="D12" i="25"/>
  <c r="J12" i="54" s="1"/>
  <c r="H13" i="25"/>
  <c r="L13" i="25"/>
  <c r="D13" i="25"/>
  <c r="J13" i="54" s="1"/>
  <c r="H14" i="25"/>
  <c r="L14" i="25"/>
  <c r="D14" i="25"/>
  <c r="J14" i="54"/>
  <c r="H15" i="25"/>
  <c r="L15" i="25"/>
  <c r="D15" i="25"/>
  <c r="J15" i="54" s="1"/>
  <c r="H16" i="25"/>
  <c r="D16" i="25" s="1"/>
  <c r="J16" i="54" s="1"/>
  <c r="L16" i="25"/>
  <c r="H17" i="25"/>
  <c r="D17" i="25" s="1"/>
  <c r="J17" i="54" s="1"/>
  <c r="L17" i="25"/>
  <c r="H20" i="25"/>
  <c r="D20" i="25" s="1"/>
  <c r="J20" i="54" s="1"/>
  <c r="L20" i="25"/>
  <c r="H21" i="25"/>
  <c r="D21" i="25" s="1"/>
  <c r="J21" i="54" s="1"/>
  <c r="L21" i="25"/>
  <c r="H11" i="26"/>
  <c r="L11" i="26"/>
  <c r="D11" i="26"/>
  <c r="K11" i="54"/>
  <c r="H12" i="26"/>
  <c r="D12" i="26" s="1"/>
  <c r="K12" i="54" s="1"/>
  <c r="L12" i="26"/>
  <c r="H13" i="26"/>
  <c r="L13" i="26"/>
  <c r="D13" i="26" s="1"/>
  <c r="K13" i="54" s="1"/>
  <c r="H14" i="26"/>
  <c r="L14" i="26"/>
  <c r="D14" i="26" s="1"/>
  <c r="K14" i="54" s="1"/>
  <c r="H11" i="53"/>
  <c r="L11" i="53"/>
  <c r="H12" i="20"/>
  <c r="D12" i="20" s="1"/>
  <c r="D12" i="54" s="1"/>
  <c r="L12" i="20"/>
  <c r="H12" i="21"/>
  <c r="L12" i="21"/>
  <c r="H12" i="22"/>
  <c r="L12" i="22"/>
  <c r="H12" i="23"/>
  <c r="D12" i="23" s="1"/>
  <c r="G12" i="54" s="1"/>
  <c r="L12" i="23"/>
  <c r="H12" i="24"/>
  <c r="L12" i="24"/>
  <c r="H12" i="56"/>
  <c r="L12" i="56"/>
  <c r="H12" i="53"/>
  <c r="L12" i="53"/>
  <c r="H13" i="20"/>
  <c r="L13" i="20"/>
  <c r="H13" i="21"/>
  <c r="D13" i="21" s="1"/>
  <c r="E13" i="54" s="1"/>
  <c r="H13" i="22"/>
  <c r="H13" i="23"/>
  <c r="H13" i="24"/>
  <c r="D13" i="24" s="1"/>
  <c r="H13" i="54" s="1"/>
  <c r="H13" i="53"/>
  <c r="H13" i="56"/>
  <c r="L13" i="21"/>
  <c r="L13" i="22"/>
  <c r="D13" i="22" s="1"/>
  <c r="F13" i="54" s="1"/>
  <c r="L13" i="23"/>
  <c r="D13" i="23" s="1"/>
  <c r="G13" i="54" s="1"/>
  <c r="L13" i="24"/>
  <c r="L13" i="53"/>
  <c r="L13" i="56"/>
  <c r="H14" i="20"/>
  <c r="L14" i="20"/>
  <c r="H14" i="21"/>
  <c r="L14" i="21"/>
  <c r="H14" i="22"/>
  <c r="L14" i="22"/>
  <c r="H14" i="23"/>
  <c r="L14" i="23"/>
  <c r="H14" i="24"/>
  <c r="D14" i="24" s="1"/>
  <c r="H14" i="54" s="1"/>
  <c r="L14" i="24"/>
  <c r="H14" i="56"/>
  <c r="D14" i="56" s="1"/>
  <c r="I14" i="54" s="1"/>
  <c r="L14" i="56"/>
  <c r="H14" i="53"/>
  <c r="L14" i="53"/>
  <c r="H15" i="20"/>
  <c r="L15" i="20"/>
  <c r="H15" i="21"/>
  <c r="L15" i="21"/>
  <c r="H15" i="22"/>
  <c r="L15" i="22"/>
  <c r="H15" i="23"/>
  <c r="L15" i="23"/>
  <c r="D15" i="23"/>
  <c r="G15" i="54" s="1"/>
  <c r="H15" i="24"/>
  <c r="L15" i="24"/>
  <c r="H15" i="56"/>
  <c r="D15" i="56" s="1"/>
  <c r="I15" i="54" s="1"/>
  <c r="L15" i="56"/>
  <c r="H15" i="26"/>
  <c r="L15" i="26"/>
  <c r="H15" i="53"/>
  <c r="L15" i="53"/>
  <c r="H16" i="20"/>
  <c r="L16" i="20"/>
  <c r="D16" i="20" s="1"/>
  <c r="D16" i="54" s="1"/>
  <c r="H16" i="21"/>
  <c r="D16" i="21" s="1"/>
  <c r="E16" i="54" s="1"/>
  <c r="L16" i="21"/>
  <c r="H16" i="22"/>
  <c r="D16" i="22" s="1"/>
  <c r="F16" i="54" s="1"/>
  <c r="L16" i="22"/>
  <c r="H16" i="23"/>
  <c r="D16" i="23" s="1"/>
  <c r="G16" i="54" s="1"/>
  <c r="L16" i="23"/>
  <c r="H16" i="24"/>
  <c r="L16" i="24"/>
  <c r="D16" i="24" s="1"/>
  <c r="H16" i="54" s="1"/>
  <c r="H16" i="56"/>
  <c r="D16" i="56" s="1"/>
  <c r="I16" i="54" s="1"/>
  <c r="L16" i="56"/>
  <c r="H16" i="26"/>
  <c r="D16" i="26" s="1"/>
  <c r="K16" i="54" s="1"/>
  <c r="L16" i="26"/>
  <c r="H16" i="53"/>
  <c r="D16" i="53" s="1"/>
  <c r="L16" i="54" s="1"/>
  <c r="L16" i="53"/>
  <c r="H17" i="20"/>
  <c r="L17" i="20"/>
  <c r="H17" i="21"/>
  <c r="D17" i="21" s="1"/>
  <c r="E17" i="54" s="1"/>
  <c r="L17" i="21"/>
  <c r="H17" i="22"/>
  <c r="D17" i="22" s="1"/>
  <c r="F17" i="54" s="1"/>
  <c r="L17" i="22"/>
  <c r="H17" i="23"/>
  <c r="L17" i="23"/>
  <c r="D17" i="23"/>
  <c r="G17" i="54" s="1"/>
  <c r="H17" i="24"/>
  <c r="L17" i="24"/>
  <c r="H17" i="56"/>
  <c r="D17" i="56" s="1"/>
  <c r="I17" i="54" s="1"/>
  <c r="L17" i="56"/>
  <c r="H17" i="26"/>
  <c r="D17" i="26" s="1"/>
  <c r="K17" i="54" s="1"/>
  <c r="H17" i="53"/>
  <c r="D17" i="53" s="1"/>
  <c r="L17" i="54" s="1"/>
  <c r="L17" i="26"/>
  <c r="L17" i="53"/>
  <c r="H18" i="20"/>
  <c r="H20" i="20"/>
  <c r="H21" i="20"/>
  <c r="H9" i="20"/>
  <c r="L18" i="20"/>
  <c r="L20" i="20"/>
  <c r="D20" i="20" s="1"/>
  <c r="D20" i="54" s="1"/>
  <c r="L21" i="20"/>
  <c r="I9" i="20"/>
  <c r="L9" i="20" s="1"/>
  <c r="J9" i="20"/>
  <c r="K9" i="20"/>
  <c r="K8" i="20" s="1"/>
  <c r="D13" i="20"/>
  <c r="D13" i="54" s="1"/>
  <c r="H18" i="21"/>
  <c r="L18" i="21"/>
  <c r="H18" i="22"/>
  <c r="D18" i="22" s="1"/>
  <c r="F18" i="54" s="1"/>
  <c r="L18" i="22"/>
  <c r="H18" i="23"/>
  <c r="H20" i="23"/>
  <c r="H21" i="23"/>
  <c r="F9" i="23"/>
  <c r="F8" i="23" s="1"/>
  <c r="G9" i="23"/>
  <c r="G8" i="23" s="1"/>
  <c r="L18" i="23"/>
  <c r="L20" i="23"/>
  <c r="D20" i="23" s="1"/>
  <c r="G20" i="54" s="1"/>
  <c r="L21" i="23"/>
  <c r="D21" i="23"/>
  <c r="I9" i="23"/>
  <c r="J9" i="23"/>
  <c r="J8" i="23" s="1"/>
  <c r="K9" i="23"/>
  <c r="H18" i="24"/>
  <c r="L18" i="24"/>
  <c r="L18" i="56"/>
  <c r="H18" i="26"/>
  <c r="L18" i="26"/>
  <c r="H18" i="53"/>
  <c r="D18" i="53" s="1"/>
  <c r="L18" i="54" s="1"/>
  <c r="L18" i="53"/>
  <c r="H20" i="53"/>
  <c r="D20" i="53" s="1"/>
  <c r="L20" i="54" s="1"/>
  <c r="L20" i="53"/>
  <c r="H21" i="53"/>
  <c r="D21" i="53" s="1"/>
  <c r="L21" i="54" s="1"/>
  <c r="L21" i="53"/>
  <c r="H9" i="53"/>
  <c r="I9" i="53"/>
  <c r="L9" i="53" s="1"/>
  <c r="J9" i="53"/>
  <c r="J8" i="53" s="1"/>
  <c r="K9" i="53"/>
  <c r="K8" i="53" s="1"/>
  <c r="H20" i="21"/>
  <c r="L20" i="21"/>
  <c r="H20" i="22"/>
  <c r="L20" i="22"/>
  <c r="D20" i="22" s="1"/>
  <c r="F20" i="54" s="1"/>
  <c r="H20" i="24"/>
  <c r="L20" i="24"/>
  <c r="H20" i="56"/>
  <c r="L20" i="56"/>
  <c r="H20" i="26"/>
  <c r="D20" i="26" s="1"/>
  <c r="K20" i="54" s="1"/>
  <c r="L20" i="26"/>
  <c r="H21" i="21"/>
  <c r="D21" i="21" s="1"/>
  <c r="E21" i="54" s="1"/>
  <c r="L21" i="21"/>
  <c r="H21" i="22"/>
  <c r="L21" i="22"/>
  <c r="D21" i="22" s="1"/>
  <c r="F21" i="54" s="1"/>
  <c r="H21" i="24"/>
  <c r="L21" i="24"/>
  <c r="H21" i="56"/>
  <c r="D21" i="56" s="1"/>
  <c r="I21" i="54" s="1"/>
  <c r="L21" i="56"/>
  <c r="H21" i="26"/>
  <c r="L21" i="26"/>
  <c r="G37" i="54"/>
  <c r="K37" i="54"/>
  <c r="I38" i="54"/>
  <c r="K38" i="54"/>
  <c r="F39" i="54"/>
  <c r="I40" i="54"/>
  <c r="J40" i="54"/>
  <c r="K40" i="54"/>
  <c r="I42" i="54"/>
  <c r="J42" i="54"/>
  <c r="K42" i="54"/>
  <c r="K43" i="54"/>
  <c r="F9" i="56"/>
  <c r="G9" i="56"/>
  <c r="G8" i="56" s="1"/>
  <c r="I9" i="56"/>
  <c r="I8" i="56" s="1"/>
  <c r="J9" i="56"/>
  <c r="J8" i="56"/>
  <c r="K9" i="56"/>
  <c r="K8" i="56" s="1"/>
  <c r="F8" i="53"/>
  <c r="G8" i="53"/>
  <c r="I8" i="53"/>
  <c r="F9" i="26"/>
  <c r="F8" i="26"/>
  <c r="G9" i="26"/>
  <c r="G8" i="26"/>
  <c r="I9" i="26"/>
  <c r="J9" i="26"/>
  <c r="J8" i="26"/>
  <c r="K9" i="26"/>
  <c r="K8" i="26" s="1"/>
  <c r="F9" i="25"/>
  <c r="F8" i="25"/>
  <c r="G9" i="25"/>
  <c r="G8" i="25" s="1"/>
  <c r="I9" i="25"/>
  <c r="I8" i="25"/>
  <c r="J9" i="25"/>
  <c r="J8" i="25"/>
  <c r="K9" i="25"/>
  <c r="K8" i="25"/>
  <c r="F9" i="24"/>
  <c r="F8" i="24" s="1"/>
  <c r="G9" i="24"/>
  <c r="G8" i="24" s="1"/>
  <c r="I9" i="24"/>
  <c r="J9" i="24"/>
  <c r="J8" i="24" s="1"/>
  <c r="K9" i="24"/>
  <c r="K8" i="24" s="1"/>
  <c r="K8" i="23"/>
  <c r="F9" i="22"/>
  <c r="F8" i="22"/>
  <c r="G9" i="22"/>
  <c r="G8" i="22" s="1"/>
  <c r="I9" i="22"/>
  <c r="I8" i="22"/>
  <c r="J9" i="22"/>
  <c r="J8" i="22" s="1"/>
  <c r="K9" i="22"/>
  <c r="K8" i="22"/>
  <c r="I9" i="21"/>
  <c r="I8" i="21" s="1"/>
  <c r="J9" i="21"/>
  <c r="J8" i="21"/>
  <c r="K9" i="21"/>
  <c r="K8" i="21"/>
  <c r="J8" i="20"/>
  <c r="F8" i="20"/>
  <c r="G8" i="20"/>
  <c r="F9" i="13"/>
  <c r="F8" i="13" s="1"/>
  <c r="G9" i="13"/>
  <c r="G8" i="13" s="1"/>
  <c r="I9" i="13"/>
  <c r="J9" i="13"/>
  <c r="J8" i="13"/>
  <c r="K9" i="13"/>
  <c r="K8" i="13" s="1"/>
  <c r="F9" i="14"/>
  <c r="F8" i="14"/>
  <c r="G9" i="14"/>
  <c r="G8" i="14"/>
  <c r="I9" i="14"/>
  <c r="I8" i="14"/>
  <c r="J9" i="14"/>
  <c r="J8" i="14"/>
  <c r="K9" i="14"/>
  <c r="K8" i="14"/>
  <c r="F9" i="12"/>
  <c r="F8" i="12" s="1"/>
  <c r="G9" i="12"/>
  <c r="G8" i="12"/>
  <c r="I9" i="12"/>
  <c r="I8" i="12"/>
  <c r="J9" i="12"/>
  <c r="J8" i="12"/>
  <c r="K9" i="12"/>
  <c r="K8" i="12" s="1"/>
  <c r="F9" i="11"/>
  <c r="F8" i="11"/>
  <c r="G8" i="11"/>
  <c r="I9" i="11"/>
  <c r="L9" i="11" s="1"/>
  <c r="L8" i="11" s="1"/>
  <c r="J9" i="11"/>
  <c r="J8" i="11"/>
  <c r="K9" i="11"/>
  <c r="K8" i="11" s="1"/>
  <c r="F9" i="10"/>
  <c r="F8" i="10" s="1"/>
  <c r="G9" i="10"/>
  <c r="G8" i="10" s="1"/>
  <c r="H9" i="10"/>
  <c r="H8" i="10"/>
  <c r="I9" i="10"/>
  <c r="I8" i="10" s="1"/>
  <c r="J9" i="10"/>
  <c r="J8" i="10"/>
  <c r="K9" i="10"/>
  <c r="L9" i="10" s="1"/>
  <c r="K8" i="10"/>
  <c r="F9" i="17"/>
  <c r="F8" i="17" s="1"/>
  <c r="G9" i="17"/>
  <c r="G8" i="17"/>
  <c r="I9" i="17"/>
  <c r="I8" i="17"/>
  <c r="J9" i="17"/>
  <c r="J8" i="17" s="1"/>
  <c r="K9" i="17"/>
  <c r="K8" i="17"/>
  <c r="I9" i="8"/>
  <c r="L9" i="8" s="1"/>
  <c r="L8" i="8" s="1"/>
  <c r="I8" i="8"/>
  <c r="J9" i="8"/>
  <c r="J8" i="8" s="1"/>
  <c r="K9" i="8"/>
  <c r="K8" i="8" s="1"/>
  <c r="F9" i="7"/>
  <c r="F8" i="7" s="1"/>
  <c r="G9" i="7"/>
  <c r="G8" i="7"/>
  <c r="I9" i="7"/>
  <c r="I8" i="7"/>
  <c r="J9" i="7"/>
  <c r="J8" i="7" s="1"/>
  <c r="K9" i="7"/>
  <c r="K8" i="7" s="1"/>
  <c r="F9" i="1"/>
  <c r="F8" i="1" s="1"/>
  <c r="G9" i="1"/>
  <c r="G8" i="1" s="1"/>
  <c r="I9" i="1"/>
  <c r="I8" i="1" s="1"/>
  <c r="J9" i="1"/>
  <c r="J8" i="1" s="1"/>
  <c r="K9" i="1"/>
  <c r="K8" i="1" s="1"/>
  <c r="I9" i="6"/>
  <c r="I8" i="6"/>
  <c r="J9" i="6"/>
  <c r="J8" i="6" s="1"/>
  <c r="K9" i="6"/>
  <c r="K8" i="6" s="1"/>
  <c r="F8" i="5"/>
  <c r="G8" i="5"/>
  <c r="I9" i="5"/>
  <c r="I8" i="5" s="1"/>
  <c r="J9" i="5"/>
  <c r="J8" i="5" s="1"/>
  <c r="K9" i="5"/>
  <c r="K8" i="5"/>
  <c r="D18" i="14"/>
  <c r="M18" i="16" s="1"/>
  <c r="D14" i="14"/>
  <c r="M14" i="16" s="1"/>
  <c r="D12" i="56"/>
  <c r="I12" i="54"/>
  <c r="D18" i="11"/>
  <c r="K18" i="16" s="1"/>
  <c r="D11" i="11"/>
  <c r="K11" i="16"/>
  <c r="D17" i="11"/>
  <c r="K17" i="16" s="1"/>
  <c r="D12" i="7"/>
  <c r="G12" i="16" s="1"/>
  <c r="D11" i="8"/>
  <c r="H11" i="16" s="1"/>
  <c r="G21" i="54"/>
  <c r="D20" i="56"/>
  <c r="I20" i="54"/>
  <c r="D15" i="21"/>
  <c r="E15" i="54"/>
  <c r="D16" i="7"/>
  <c r="G16" i="16" s="1"/>
  <c r="D12" i="8"/>
  <c r="H12" i="16" s="1"/>
  <c r="D10" i="7"/>
  <c r="G10" i="16" s="1"/>
  <c r="D17" i="24"/>
  <c r="H17" i="54" s="1"/>
  <c r="D10" i="8"/>
  <c r="H10" i="16" s="1"/>
  <c r="D18" i="10"/>
  <c r="J18" i="16"/>
  <c r="D10" i="10"/>
  <c r="J10" i="16" s="1"/>
  <c r="G8" i="21"/>
  <c r="D20" i="21"/>
  <c r="E20" i="54" s="1"/>
  <c r="I8" i="20"/>
  <c r="I8" i="26"/>
  <c r="D18" i="8"/>
  <c r="H18" i="16" s="1"/>
  <c r="D18" i="23" l="1"/>
  <c r="G18" i="54" s="1"/>
  <c r="D18" i="24"/>
  <c r="H18" i="54" s="1"/>
  <c r="H9" i="12"/>
  <c r="H8" i="5"/>
  <c r="K35" i="55"/>
  <c r="G39" i="16"/>
  <c r="H39" i="16" s="1"/>
  <c r="O13" i="16"/>
  <c r="F34" i="16"/>
  <c r="H34" i="16" s="1"/>
  <c r="F36" i="16"/>
  <c r="H36" i="16" s="1"/>
  <c r="E31" i="16"/>
  <c r="H31" i="16" s="1"/>
  <c r="E42" i="16"/>
  <c r="H42" i="16" s="1"/>
  <c r="H9" i="13"/>
  <c r="D21" i="13"/>
  <c r="N21" i="16" s="1"/>
  <c r="D15" i="13"/>
  <c r="N15" i="16" s="1"/>
  <c r="D11" i="13"/>
  <c r="N11" i="16" s="1"/>
  <c r="N9" i="16" s="1"/>
  <c r="L9" i="13"/>
  <c r="L8" i="13" s="1"/>
  <c r="D18" i="13"/>
  <c r="N18" i="16" s="1"/>
  <c r="H8" i="13"/>
  <c r="I8" i="13"/>
  <c r="D11" i="14"/>
  <c r="M11" i="16" s="1"/>
  <c r="D10" i="14"/>
  <c r="M10" i="16" s="1"/>
  <c r="L9" i="14"/>
  <c r="L8" i="14" s="1"/>
  <c r="D16" i="14"/>
  <c r="M16" i="16" s="1"/>
  <c r="D17" i="14"/>
  <c r="M17" i="16" s="1"/>
  <c r="H9" i="14"/>
  <c r="D12" i="12"/>
  <c r="L12" i="16" s="1"/>
  <c r="L9" i="12"/>
  <c r="L8" i="12" s="1"/>
  <c r="D21" i="12"/>
  <c r="L21" i="16" s="1"/>
  <c r="D11" i="12"/>
  <c r="L11" i="16" s="1"/>
  <c r="D9" i="12"/>
  <c r="H8" i="12"/>
  <c r="H9" i="11"/>
  <c r="D9" i="11" s="1"/>
  <c r="D8" i="11" s="1"/>
  <c r="I8" i="11"/>
  <c r="H8" i="11"/>
  <c r="K9" i="16"/>
  <c r="K8" i="16" s="1"/>
  <c r="L8" i="10"/>
  <c r="D12" i="10"/>
  <c r="J12" i="16" s="1"/>
  <c r="J9" i="16" s="1"/>
  <c r="D20" i="10"/>
  <c r="J20" i="16" s="1"/>
  <c r="D9" i="10"/>
  <c r="D8" i="10" s="1"/>
  <c r="D16" i="17"/>
  <c r="I16" i="16" s="1"/>
  <c r="H9" i="17"/>
  <c r="H8" i="17" s="1"/>
  <c r="D21" i="17"/>
  <c r="I21" i="16" s="1"/>
  <c r="D18" i="17"/>
  <c r="I18" i="16" s="1"/>
  <c r="L9" i="17"/>
  <c r="L8" i="17" s="1"/>
  <c r="D17" i="17"/>
  <c r="I17" i="16" s="1"/>
  <c r="I9" i="16"/>
  <c r="D13" i="8"/>
  <c r="H13" i="16" s="1"/>
  <c r="D16" i="8"/>
  <c r="H16" i="16" s="1"/>
  <c r="D14" i="8"/>
  <c r="H14" i="16" s="1"/>
  <c r="H9" i="8"/>
  <c r="H8" i="8"/>
  <c r="D9" i="8"/>
  <c r="D8" i="8" s="1"/>
  <c r="D17" i="7"/>
  <c r="G17" i="16" s="1"/>
  <c r="D13" i="7"/>
  <c r="G13" i="16" s="1"/>
  <c r="H9" i="7"/>
  <c r="H8" i="7" s="1"/>
  <c r="D20" i="7"/>
  <c r="G20" i="16" s="1"/>
  <c r="D18" i="7"/>
  <c r="G18" i="16" s="1"/>
  <c r="D11" i="7"/>
  <c r="G11" i="16" s="1"/>
  <c r="G9" i="16" s="1"/>
  <c r="D21" i="7"/>
  <c r="G21" i="16" s="1"/>
  <c r="L9" i="7"/>
  <c r="L8" i="7" s="1"/>
  <c r="D18" i="1"/>
  <c r="F18" i="16" s="1"/>
  <c r="D10" i="1"/>
  <c r="F10" i="16" s="1"/>
  <c r="H41" i="16"/>
  <c r="I43" i="55"/>
  <c r="D11" i="1"/>
  <c r="F11" i="16" s="1"/>
  <c r="E35" i="55"/>
  <c r="F42" i="55"/>
  <c r="D12" i="1"/>
  <c r="F12" i="16" s="1"/>
  <c r="G39" i="55"/>
  <c r="D15" i="1"/>
  <c r="F15" i="16" s="1"/>
  <c r="H9" i="1"/>
  <c r="F34" i="55"/>
  <c r="I35" i="55"/>
  <c r="H8" i="1"/>
  <c r="E8" i="1"/>
  <c r="L9" i="1"/>
  <c r="L8" i="1" s="1"/>
  <c r="L36" i="16"/>
  <c r="L9" i="6"/>
  <c r="L8" i="6" s="1"/>
  <c r="G36" i="55"/>
  <c r="L38" i="16"/>
  <c r="H9" i="6"/>
  <c r="D9" i="6" s="1"/>
  <c r="D8" i="6" s="1"/>
  <c r="G42" i="55"/>
  <c r="E9" i="16"/>
  <c r="E8" i="16" s="1"/>
  <c r="H8" i="6"/>
  <c r="F39" i="55"/>
  <c r="I32" i="55"/>
  <c r="L39" i="16"/>
  <c r="K33" i="55"/>
  <c r="H32" i="16"/>
  <c r="L41" i="16"/>
  <c r="L9" i="5"/>
  <c r="L8" i="5" s="1"/>
  <c r="F43" i="55"/>
  <c r="D17" i="5"/>
  <c r="D17" i="16" s="1"/>
  <c r="K34" i="55"/>
  <c r="E8" i="5"/>
  <c r="K43" i="55"/>
  <c r="K38" i="55"/>
  <c r="K39" i="55"/>
  <c r="I36" i="55"/>
  <c r="E39" i="55"/>
  <c r="D18" i="5"/>
  <c r="D18" i="16" s="1"/>
  <c r="D13" i="5"/>
  <c r="D13" i="16" s="1"/>
  <c r="D9" i="16" s="1"/>
  <c r="J34" i="55"/>
  <c r="H37" i="16"/>
  <c r="G37" i="55"/>
  <c r="K36" i="55"/>
  <c r="K32" i="55"/>
  <c r="F33" i="55"/>
  <c r="L35" i="16"/>
  <c r="L31" i="16"/>
  <c r="J40" i="55"/>
  <c r="F32" i="55"/>
  <c r="K30" i="16"/>
  <c r="K29" i="16" s="1"/>
  <c r="G38" i="55"/>
  <c r="L33" i="16"/>
  <c r="G43" i="55"/>
  <c r="I37" i="55"/>
  <c r="J33" i="55"/>
  <c r="L37" i="16"/>
  <c r="L42" i="16"/>
  <c r="J37" i="55"/>
  <c r="J35" i="55"/>
  <c r="I34" i="55"/>
  <c r="F38" i="55"/>
  <c r="E37" i="55"/>
  <c r="H38" i="16"/>
  <c r="L34" i="16"/>
  <c r="L8" i="53"/>
  <c r="D9" i="53"/>
  <c r="D13" i="53"/>
  <c r="L13" i="54" s="1"/>
  <c r="D12" i="53"/>
  <c r="L12" i="54" s="1"/>
  <c r="D15" i="53"/>
  <c r="L15" i="54" s="1"/>
  <c r="D14" i="53"/>
  <c r="L14" i="54" s="1"/>
  <c r="D11" i="53"/>
  <c r="L11" i="54" s="1"/>
  <c r="H8" i="53"/>
  <c r="D15" i="26"/>
  <c r="K15" i="54" s="1"/>
  <c r="D18" i="26"/>
  <c r="K18" i="54" s="1"/>
  <c r="H9" i="26"/>
  <c r="D21" i="26"/>
  <c r="K21" i="54" s="1"/>
  <c r="D10" i="26"/>
  <c r="K10" i="54" s="1"/>
  <c r="K9" i="54" s="1"/>
  <c r="L9" i="26"/>
  <c r="L8" i="26" s="1"/>
  <c r="H8" i="26"/>
  <c r="D9" i="26"/>
  <c r="L9" i="25"/>
  <c r="L8" i="25" s="1"/>
  <c r="H9" i="25"/>
  <c r="D9" i="25" s="1"/>
  <c r="D8" i="25" s="1"/>
  <c r="D11" i="25"/>
  <c r="J11" i="54" s="1"/>
  <c r="J9" i="54" s="1"/>
  <c r="E8" i="25"/>
  <c r="L9" i="56"/>
  <c r="L8" i="56" s="1"/>
  <c r="D11" i="56"/>
  <c r="I11" i="54" s="1"/>
  <c r="D10" i="56"/>
  <c r="I10" i="54" s="1"/>
  <c r="F8" i="56"/>
  <c r="H9" i="56"/>
  <c r="D9" i="56" s="1"/>
  <c r="D8" i="56" s="1"/>
  <c r="D13" i="56"/>
  <c r="I13" i="54" s="1"/>
  <c r="F40" i="54"/>
  <c r="F40" i="55" s="1"/>
  <c r="F37" i="54"/>
  <c r="H9" i="24"/>
  <c r="D9" i="24" s="1"/>
  <c r="L9" i="24"/>
  <c r="L8" i="24" s="1"/>
  <c r="D11" i="24"/>
  <c r="H11" i="54" s="1"/>
  <c r="D21" i="24"/>
  <c r="H21" i="54" s="1"/>
  <c r="D15" i="24"/>
  <c r="H15" i="54" s="1"/>
  <c r="D20" i="24"/>
  <c r="H20" i="54" s="1"/>
  <c r="M20" i="54" s="1"/>
  <c r="D20" i="55" s="1"/>
  <c r="D12" i="24"/>
  <c r="H12" i="54" s="1"/>
  <c r="I8" i="24"/>
  <c r="H9" i="23"/>
  <c r="H8" i="23" s="1"/>
  <c r="D11" i="23"/>
  <c r="G11" i="54" s="1"/>
  <c r="D10" i="23"/>
  <c r="G10" i="54" s="1"/>
  <c r="L9" i="23"/>
  <c r="L8" i="23" s="1"/>
  <c r="L33" i="54"/>
  <c r="D14" i="23"/>
  <c r="G14" i="54" s="1"/>
  <c r="H42" i="54"/>
  <c r="L36" i="54"/>
  <c r="I8" i="23"/>
  <c r="D14" i="22"/>
  <c r="F14" i="54" s="1"/>
  <c r="F9" i="54" s="1"/>
  <c r="D12" i="22"/>
  <c r="F12" i="54" s="1"/>
  <c r="L9" i="22"/>
  <c r="L8" i="22" s="1"/>
  <c r="H9" i="22"/>
  <c r="H8" i="22" s="1"/>
  <c r="D15" i="22"/>
  <c r="F15" i="54" s="1"/>
  <c r="L43" i="54"/>
  <c r="E8" i="22"/>
  <c r="L40" i="54"/>
  <c r="H36" i="54"/>
  <c r="D18" i="21"/>
  <c r="E18" i="54" s="1"/>
  <c r="H39" i="54"/>
  <c r="H38" i="54"/>
  <c r="D10" i="21"/>
  <c r="E10" i="54" s="1"/>
  <c r="D14" i="21"/>
  <c r="E14" i="54" s="1"/>
  <c r="D12" i="21"/>
  <c r="E12" i="54" s="1"/>
  <c r="H40" i="54"/>
  <c r="L9" i="21"/>
  <c r="L8" i="21" s="1"/>
  <c r="H9" i="21"/>
  <c r="L35" i="54"/>
  <c r="L32" i="54"/>
  <c r="L34" i="54"/>
  <c r="L37" i="54"/>
  <c r="H35" i="54"/>
  <c r="H32" i="54"/>
  <c r="L39" i="54"/>
  <c r="M16" i="54"/>
  <c r="D16" i="55" s="1"/>
  <c r="H43" i="54"/>
  <c r="L8" i="20"/>
  <c r="D9" i="20"/>
  <c r="J31" i="54"/>
  <c r="J30" i="54" s="1"/>
  <c r="D21" i="20"/>
  <c r="D21" i="54" s="1"/>
  <c r="D14" i="20"/>
  <c r="D14" i="54" s="1"/>
  <c r="J42" i="55"/>
  <c r="E34" i="55"/>
  <c r="I33" i="55"/>
  <c r="H34" i="54"/>
  <c r="K42" i="55"/>
  <c r="H8" i="20"/>
  <c r="D15" i="20"/>
  <c r="D15" i="54" s="1"/>
  <c r="D17" i="20"/>
  <c r="D17" i="54" s="1"/>
  <c r="M17" i="54" s="1"/>
  <c r="D17" i="55" s="1"/>
  <c r="I42" i="55"/>
  <c r="L42" i="54"/>
  <c r="D10" i="20"/>
  <c r="D10" i="54" s="1"/>
  <c r="F36" i="55"/>
  <c r="H37" i="54"/>
  <c r="L38" i="54"/>
  <c r="I31" i="54"/>
  <c r="I30" i="54" s="1"/>
  <c r="G32" i="55"/>
  <c r="E40" i="55"/>
  <c r="D18" i="20"/>
  <c r="D18" i="54" s="1"/>
  <c r="J39" i="55"/>
  <c r="K40" i="55"/>
  <c r="K37" i="55"/>
  <c r="J32" i="55"/>
  <c r="F31" i="54"/>
  <c r="I38" i="55"/>
  <c r="I30" i="16"/>
  <c r="E33" i="55"/>
  <c r="G30" i="16"/>
  <c r="L32" i="16"/>
  <c r="J43" i="55"/>
  <c r="J38" i="55"/>
  <c r="G35" i="55"/>
  <c r="J30" i="16"/>
  <c r="J29" i="16" s="1"/>
  <c r="I40" i="55"/>
  <c r="G34" i="55"/>
  <c r="E42" i="55"/>
  <c r="H33" i="16"/>
  <c r="H35" i="16"/>
  <c r="I39" i="55"/>
  <c r="J36" i="55"/>
  <c r="G33" i="55"/>
  <c r="E36" i="55"/>
  <c r="E38" i="55"/>
  <c r="G31" i="54"/>
  <c r="G30" i="54" s="1"/>
  <c r="K31" i="54"/>
  <c r="K30" i="54" s="1"/>
  <c r="E31" i="54"/>
  <c r="H33" i="54"/>
  <c r="M13" i="54" l="1"/>
  <c r="D13" i="55" s="1"/>
  <c r="H8" i="25"/>
  <c r="H8" i="24"/>
  <c r="K8" i="54"/>
  <c r="D8" i="26"/>
  <c r="M18" i="54"/>
  <c r="D18" i="55" s="1"/>
  <c r="G9" i="54"/>
  <c r="G8" i="54" s="1"/>
  <c r="F8" i="54"/>
  <c r="H9" i="54"/>
  <c r="H8" i="54" s="1"/>
  <c r="I9" i="54"/>
  <c r="I8" i="54" s="1"/>
  <c r="L9" i="16"/>
  <c r="H9" i="16"/>
  <c r="H8" i="16" s="1"/>
  <c r="F9" i="16"/>
  <c r="F8" i="16" s="1"/>
  <c r="M9" i="16"/>
  <c r="M8" i="16" s="1"/>
  <c r="N8" i="16"/>
  <c r="L8" i="16"/>
  <c r="D34" i="54"/>
  <c r="D9" i="54"/>
  <c r="D8" i="54" s="1"/>
  <c r="M21" i="54"/>
  <c r="D21" i="55" s="1"/>
  <c r="E9" i="54"/>
  <c r="E8" i="54" s="1"/>
  <c r="L9" i="54"/>
  <c r="L8" i="54" s="1"/>
  <c r="F30" i="16"/>
  <c r="F29" i="16" s="1"/>
  <c r="G40" i="55"/>
  <c r="H40" i="55" s="1"/>
  <c r="O16" i="16"/>
  <c r="P16" i="16" s="1"/>
  <c r="E16" i="55" s="1"/>
  <c r="F16" i="55" s="1"/>
  <c r="O11" i="16"/>
  <c r="P11" i="16" s="1"/>
  <c r="E11" i="55" s="1"/>
  <c r="O20" i="16"/>
  <c r="P20" i="16" s="1"/>
  <c r="E20" i="55" s="1"/>
  <c r="F20" i="55" s="1"/>
  <c r="G29" i="16"/>
  <c r="O18" i="16"/>
  <c r="P18" i="16" s="1"/>
  <c r="E18" i="55" s="1"/>
  <c r="O14" i="16"/>
  <c r="P14" i="16" s="1"/>
  <c r="E14" i="55" s="1"/>
  <c r="O21" i="16"/>
  <c r="P21" i="16" s="1"/>
  <c r="E21" i="55" s="1"/>
  <c r="O10" i="16"/>
  <c r="P10" i="16" s="1"/>
  <c r="E10" i="55" s="1"/>
  <c r="O15" i="16"/>
  <c r="P15" i="16" s="1"/>
  <c r="E15" i="55" s="1"/>
  <c r="O12" i="16"/>
  <c r="P12" i="16" s="1"/>
  <c r="E12" i="55" s="1"/>
  <c r="F35" i="55"/>
  <c r="F31" i="55" s="1"/>
  <c r="O17" i="16"/>
  <c r="P17" i="16" s="1"/>
  <c r="E17" i="55" s="1"/>
  <c r="F17" i="55" s="1"/>
  <c r="F37" i="55"/>
  <c r="H37" i="55" s="1"/>
  <c r="P13" i="16"/>
  <c r="E13" i="55" s="1"/>
  <c r="F13" i="55" s="1"/>
  <c r="E32" i="55"/>
  <c r="E31" i="55" s="1"/>
  <c r="E30" i="16"/>
  <c r="H30" i="16" s="1"/>
  <c r="E43" i="55"/>
  <c r="H43" i="55" s="1"/>
  <c r="D9" i="13"/>
  <c r="D8" i="13" s="1"/>
  <c r="H8" i="14"/>
  <c r="D9" i="14"/>
  <c r="D8" i="14" s="1"/>
  <c r="D8" i="12"/>
  <c r="D41" i="16"/>
  <c r="J8" i="16"/>
  <c r="L35" i="55"/>
  <c r="D9" i="17"/>
  <c r="D8" i="17" s="1"/>
  <c r="I8" i="16"/>
  <c r="D35" i="16"/>
  <c r="H39" i="55"/>
  <c r="G8" i="16"/>
  <c r="D34" i="16"/>
  <c r="D9" i="7"/>
  <c r="D8" i="7" s="1"/>
  <c r="D38" i="16"/>
  <c r="D31" i="16"/>
  <c r="D9" i="1"/>
  <c r="D8" i="1" s="1"/>
  <c r="L34" i="55"/>
  <c r="D33" i="16"/>
  <c r="D39" i="16"/>
  <c r="L43" i="55"/>
  <c r="H42" i="55"/>
  <c r="D36" i="16"/>
  <c r="D42" i="16"/>
  <c r="D9" i="5"/>
  <c r="D8" i="5" s="1"/>
  <c r="D32" i="16"/>
  <c r="K31" i="55"/>
  <c r="K30" i="55" s="1"/>
  <c r="H38" i="55"/>
  <c r="L36" i="55"/>
  <c r="D37" i="16"/>
  <c r="I31" i="55"/>
  <c r="I30" i="55" s="1"/>
  <c r="L37" i="55"/>
  <c r="M12" i="54"/>
  <c r="D12" i="55" s="1"/>
  <c r="D8" i="53"/>
  <c r="M15" i="54"/>
  <c r="D15" i="55" s="1"/>
  <c r="F30" i="54"/>
  <c r="H8" i="56"/>
  <c r="D8" i="24"/>
  <c r="M11" i="54"/>
  <c r="D11" i="55" s="1"/>
  <c r="D40" i="54"/>
  <c r="D36" i="54"/>
  <c r="D33" i="54"/>
  <c r="D42" i="54"/>
  <c r="L33" i="55"/>
  <c r="M14" i="54"/>
  <c r="D14" i="55" s="1"/>
  <c r="D38" i="54"/>
  <c r="D9" i="23"/>
  <c r="D8" i="23" s="1"/>
  <c r="D39" i="54"/>
  <c r="D9" i="22"/>
  <c r="D8" i="22" s="1"/>
  <c r="H34" i="55"/>
  <c r="D32" i="54"/>
  <c r="D43" i="54"/>
  <c r="D35" i="54"/>
  <c r="L39" i="55"/>
  <c r="L42" i="55"/>
  <c r="L40" i="55"/>
  <c r="D37" i="54"/>
  <c r="H8" i="21"/>
  <c r="D9" i="21"/>
  <c r="D8" i="21" s="1"/>
  <c r="J31" i="55"/>
  <c r="L32" i="55"/>
  <c r="L38" i="55"/>
  <c r="H36" i="55"/>
  <c r="M10" i="54"/>
  <c r="D10" i="55" s="1"/>
  <c r="D8" i="20"/>
  <c r="H31" i="54"/>
  <c r="H30" i="54" s="1"/>
  <c r="G31" i="55"/>
  <c r="E30" i="54"/>
  <c r="H33" i="55"/>
  <c r="L30" i="16"/>
  <c r="L29" i="16" s="1"/>
  <c r="I29" i="16"/>
  <c r="D8" i="16"/>
  <c r="L31" i="54"/>
  <c r="J8" i="54"/>
  <c r="F18" i="55" l="1"/>
  <c r="M9" i="54"/>
  <c r="F21" i="55"/>
  <c r="F30" i="55"/>
  <c r="G30" i="55"/>
  <c r="F11" i="55"/>
  <c r="E29" i="16"/>
  <c r="F15" i="55"/>
  <c r="F14" i="55"/>
  <c r="H35" i="55"/>
  <c r="D35" i="55" s="1"/>
  <c r="H32" i="55"/>
  <c r="D32" i="55" s="1"/>
  <c r="O9" i="16"/>
  <c r="F10" i="55"/>
  <c r="E30" i="55"/>
  <c r="F12" i="55"/>
  <c r="E9" i="55"/>
  <c r="E8" i="55" s="1"/>
  <c r="D39" i="55"/>
  <c r="D34" i="55"/>
  <c r="D43" i="55"/>
  <c r="D37" i="55"/>
  <c r="D42" i="55"/>
  <c r="D36" i="55"/>
  <c r="D38" i="55"/>
  <c r="L31" i="55"/>
  <c r="L30" i="55" s="1"/>
  <c r="D33" i="55"/>
  <c r="J30" i="55"/>
  <c r="D40" i="55"/>
  <c r="D9" i="55"/>
  <c r="M8" i="54"/>
  <c r="H31" i="55"/>
  <c r="H30" i="55" s="1"/>
  <c r="D30" i="16"/>
  <c r="D29" i="16" s="1"/>
  <c r="H29" i="16"/>
  <c r="L30" i="54"/>
  <c r="D31" i="54"/>
  <c r="D30" i="54" s="1"/>
  <c r="O8" i="16" l="1"/>
  <c r="P8" i="16" s="1"/>
  <c r="P9" i="16"/>
  <c r="F9" i="55"/>
  <c r="D8" i="55"/>
  <c r="F8" i="55" s="1"/>
  <c r="D31" i="55"/>
  <c r="D30" i="55" s="1"/>
</calcChain>
</file>

<file path=xl/comments1.xml><?xml version="1.0" encoding="utf-8"?>
<comments xmlns="http://schemas.openxmlformats.org/spreadsheetml/2006/main">
  <authors>
    <author>Havranek</author>
  </authors>
  <commentList>
    <comment ref="F19" authorId="0" shapeId="0">
      <text>
        <r>
          <rPr>
            <sz val="9"/>
            <color indexed="81"/>
            <rFont val="Tahoma"/>
            <charset val="1"/>
          </rPr>
          <t xml:space="preserve">Bude hrazeno z centralizovaného FRIM RMU
</t>
        </r>
      </text>
    </comment>
  </commentList>
</comments>
</file>

<file path=xl/comments2.xml><?xml version="1.0" encoding="utf-8"?>
<comments xmlns="http://schemas.openxmlformats.org/spreadsheetml/2006/main">
  <authors>
    <author>Havranek</author>
  </authors>
  <commentList>
    <comment ref="F19" authorId="0" shapeId="0">
      <text>
        <r>
          <rPr>
            <sz val="9"/>
            <color indexed="81"/>
            <rFont val="Tahoma"/>
            <charset val="1"/>
          </rPr>
          <t xml:space="preserve">Bude hrazeno z centralizovaného FRIM RMU 
</t>
        </r>
      </text>
    </comment>
  </commentList>
</comments>
</file>

<file path=xl/comments3.xml><?xml version="1.0" encoding="utf-8"?>
<comments xmlns="http://schemas.openxmlformats.org/spreadsheetml/2006/main">
  <authors>
    <author>Havranek</author>
  </authors>
  <commentLis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4 000 zůstatek z výměny roku 2015, 2 000 výměna v roce 2016 z příspěvku FI
</t>
        </r>
      </text>
    </comment>
  </commentList>
</comments>
</file>

<file path=xl/comments4.xml><?xml version="1.0" encoding="utf-8"?>
<comments xmlns="http://schemas.openxmlformats.org/spreadsheetml/2006/main">
  <authors>
    <author>Havranek</author>
  </authors>
  <commentList>
    <comment ref="E19" authorId="0" shapeId="0">
      <text>
        <r>
          <rPr>
            <sz val="9"/>
            <color indexed="81"/>
            <rFont val="Tahoma"/>
            <family val="2"/>
            <charset val="238"/>
          </rPr>
          <t xml:space="preserve">6 500 plánováno u RMU
</t>
        </r>
      </text>
    </comment>
  </commentList>
</comments>
</file>

<file path=xl/comments5.xml><?xml version="1.0" encoding="utf-8"?>
<comments xmlns="http://schemas.openxmlformats.org/spreadsheetml/2006/main">
  <authors>
    <author>Havranek</author>
  </authors>
  <commentList>
    <comment ref="E19" authorId="0" shapeId="0">
      <text>
        <r>
          <rPr>
            <sz val="9"/>
            <color indexed="81"/>
            <rFont val="Tahoma"/>
            <family val="2"/>
            <charset val="238"/>
          </rPr>
          <t xml:space="preserve">1 500 plánováno u RMU
</t>
        </r>
      </text>
    </comment>
  </commentList>
</comments>
</file>

<file path=xl/comments6.xml><?xml version="1.0" encoding="utf-8"?>
<comments xmlns="http://schemas.openxmlformats.org/spreadsheetml/2006/main">
  <authors>
    <author>Havranek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Havranek:</t>
        </r>
        <r>
          <rPr>
            <sz val="9"/>
            <color indexed="81"/>
            <rFont val="Tahoma"/>
            <family val="2"/>
            <charset val="238"/>
          </rPr>
          <t xml:space="preserve">
Částka 5500 + 424 zůstatek ÚVT u č.4745</t>
        </r>
      </text>
    </comment>
  </commentList>
</comments>
</file>

<file path=xl/comments7.xml><?xml version="1.0" encoding="utf-8"?>
<comments xmlns="http://schemas.openxmlformats.org/spreadsheetml/2006/main">
  <authors>
    <author>Havranek</author>
  </authors>
  <commentList>
    <comment ref="G19" authorId="0" shapeId="0">
      <text>
        <r>
          <rPr>
            <sz val="9"/>
            <color indexed="81"/>
            <rFont val="Tahoma"/>
            <family val="2"/>
            <charset val="238"/>
          </rPr>
          <t xml:space="preserve">MM nevyčerpáno v roce 2015
</t>
        </r>
      </text>
    </comment>
  </commentList>
</comments>
</file>

<file path=xl/comments8.xml><?xml version="1.0" encoding="utf-8"?>
<comments xmlns="http://schemas.openxmlformats.org/spreadsheetml/2006/main">
  <authors>
    <author>Havranek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PřF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Havranek</author>
  </authors>
  <commentList>
    <comment ref="G23" authorId="0" shapeId="0">
      <text>
        <r>
          <rPr>
            <sz val="9"/>
            <color indexed="81"/>
            <rFont val="Tahoma"/>
            <family val="2"/>
            <charset val="238"/>
          </rPr>
          <t>Odhad 11.2. navýšen na 
12 884</t>
        </r>
      </text>
    </comment>
  </commentList>
</comments>
</file>

<file path=xl/sharedStrings.xml><?xml version="1.0" encoding="utf-8"?>
<sst xmlns="http://schemas.openxmlformats.org/spreadsheetml/2006/main" count="1576" uniqueCount="391">
  <si>
    <t>FSpS</t>
  </si>
  <si>
    <t>PrF</t>
  </si>
  <si>
    <t>ESF</t>
  </si>
  <si>
    <t>SUKB</t>
  </si>
  <si>
    <t>UKB</t>
  </si>
  <si>
    <t>RMU</t>
  </si>
  <si>
    <t>HS</t>
  </si>
  <si>
    <t>PdF</t>
  </si>
  <si>
    <t>SKM</t>
  </si>
  <si>
    <t>FF</t>
  </si>
  <si>
    <t>PřF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</si>
  <si>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</si>
  <si>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</si>
  <si>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</si>
  <si>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</si>
  <si>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</si>
  <si>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</si>
  <si>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</si>
  <si>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</si>
  <si>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</si>
  <si>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</si>
  <si>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</si>
  <si>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</si>
  <si>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</si>
  <si>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dotace ze SR (ř.3 až 7)</t>
  </si>
  <si>
    <t>rozvojové programy (ukazatel I)</t>
  </si>
  <si>
    <t xml:space="preserve">jiné dotace ze SR bez VaV </t>
  </si>
  <si>
    <t>VaV - MŠMT bez VaVpI</t>
  </si>
  <si>
    <t>VaVpI</t>
  </si>
  <si>
    <t>VaV ostatní SR</t>
  </si>
  <si>
    <t>Příspěvek MŠMT na kapitál.výdaje (výměna NEI/INV)</t>
  </si>
  <si>
    <t xml:space="preserve">dotace od ÚSC </t>
  </si>
  <si>
    <t>dotace ze zahraničí</t>
  </si>
  <si>
    <t>NFV</t>
  </si>
  <si>
    <t xml:space="preserve">jiné zdroje </t>
  </si>
  <si>
    <t>Jedná se o částku příspěvku na ukazatel A, o jehož poskytnutí MU požádala či požádá na kapitálové výdaje</t>
  </si>
  <si>
    <t>sl.6 až 9 vyplňuje pouze RMU</t>
  </si>
  <si>
    <t>Program 133 21J</t>
  </si>
  <si>
    <t>mimo Program 133 21J</t>
  </si>
  <si>
    <t>Komentář k přípravě INV rozpočtu HS</t>
  </si>
  <si>
    <t>Pro účely plánu INV rozpočtu bude uvedeno pouze u RMU (resp. ÚVT), ostatní HS mohou následně požadovat výměnu v rámci jim přiděleného NEI příspěvku</t>
  </si>
  <si>
    <t xml:space="preserve">Masarykova univerzita </t>
  </si>
  <si>
    <t>plán (v tis. Kč)</t>
  </si>
  <si>
    <t>&lt;92 ÚVT &gt;</t>
  </si>
  <si>
    <t>&lt; 87 CTT &gt;</t>
  </si>
  <si>
    <t>&lt;97 CZS &gt;</t>
  </si>
  <si>
    <t>&lt; 84 SPSSN &gt;</t>
  </si>
  <si>
    <t>&lt; 85 IBA &gt;</t>
  </si>
  <si>
    <t>&lt;96 CJV &gt;</t>
  </si>
  <si>
    <t>CTT</t>
  </si>
  <si>
    <t>11 LF</t>
  </si>
  <si>
    <t>21 FF</t>
  </si>
  <si>
    <t>22 PrF</t>
  </si>
  <si>
    <t>23 FSS</t>
  </si>
  <si>
    <t>31 PřF</t>
  </si>
  <si>
    <t>82 UKB</t>
  </si>
  <si>
    <t>71 Ceitec MU</t>
  </si>
  <si>
    <t xml:space="preserve"> 79 Ceitec CŘS </t>
  </si>
  <si>
    <t>81 SKM</t>
  </si>
  <si>
    <t xml:space="preserve"> 83 UCT</t>
  </si>
  <si>
    <t>Ceitec MU</t>
  </si>
  <si>
    <t>Ceitec CŘS</t>
  </si>
  <si>
    <t>UCT</t>
  </si>
  <si>
    <t>SPSSN</t>
  </si>
  <si>
    <t>IBA</t>
  </si>
  <si>
    <t xml:space="preserve">ÚVT </t>
  </si>
  <si>
    <t>CJV</t>
  </si>
  <si>
    <t>CZS</t>
  </si>
  <si>
    <t>Součásti</t>
  </si>
  <si>
    <t>LF</t>
  </si>
  <si>
    <t>FSS</t>
  </si>
  <si>
    <t>FI</t>
  </si>
  <si>
    <t>33 FI</t>
  </si>
  <si>
    <t>Fakulty</t>
  </si>
  <si>
    <t>MU celkem</t>
  </si>
  <si>
    <t xml:space="preserve">Fakulty celkem </t>
  </si>
  <si>
    <t>MU</t>
  </si>
  <si>
    <t>41 PdF</t>
  </si>
  <si>
    <t>51 FSpS</t>
  </si>
  <si>
    <t>56 ESF</t>
  </si>
  <si>
    <t>Fakulty celkem</t>
  </si>
  <si>
    <t>ÚVT</t>
  </si>
  <si>
    <t>kancelářská a kopírovací technika</t>
  </si>
  <si>
    <t xml:space="preserve">centralizace tvorby FRIM z odpisů na schválené INV </t>
  </si>
  <si>
    <t>z toho ze zůst.INV přísp. (č.4745)</t>
  </si>
  <si>
    <t>tvorba z nedot.odpisů - odhad (50% ze sl. 1)</t>
  </si>
  <si>
    <t>2a</t>
  </si>
  <si>
    <t>CEITEC MU</t>
  </si>
  <si>
    <t>CEITEC CŘS</t>
  </si>
  <si>
    <r>
      <t xml:space="preserve">RMU </t>
    </r>
    <r>
      <rPr>
        <vertAlign val="superscript"/>
        <sz val="10"/>
        <rFont val="Arial"/>
        <family val="2"/>
        <charset val="238"/>
      </rPr>
      <t>*)</t>
    </r>
  </si>
  <si>
    <t>rezerva</t>
  </si>
  <si>
    <t>centralizace u IO RMU</t>
  </si>
  <si>
    <t>*)</t>
  </si>
  <si>
    <t>bez zůstatku centraliz.FRIM u IO RMU a bez rezervy</t>
  </si>
  <si>
    <t>fakulty</t>
  </si>
  <si>
    <t>ostatní</t>
  </si>
  <si>
    <r>
      <t xml:space="preserve">dotační </t>
    </r>
    <r>
      <rPr>
        <b/>
        <vertAlign val="superscript"/>
        <sz val="8"/>
        <rFont val="Arial"/>
        <family val="2"/>
        <charset val="238"/>
      </rPr>
      <t>*)</t>
    </r>
    <r>
      <rPr>
        <b/>
        <sz val="8"/>
        <rFont val="Arial"/>
        <family val="2"/>
        <charset val="238"/>
      </rPr>
      <t xml:space="preserve"> </t>
    </r>
  </si>
  <si>
    <t>nedotační</t>
  </si>
  <si>
    <t>dotační</t>
  </si>
  <si>
    <t>z toho fak.</t>
  </si>
  <si>
    <r>
      <t>*)</t>
    </r>
    <r>
      <rPr>
        <i/>
        <sz val="8"/>
        <rFont val="Arial"/>
        <family val="2"/>
        <charset val="238"/>
      </rPr>
      <t xml:space="preserve"> vč. ZC ceny majetku, který nebyl pořízen z dotace</t>
    </r>
  </si>
  <si>
    <t>FRIM</t>
  </si>
  <si>
    <t>jiné zdroje  - FÚUP INV</t>
  </si>
  <si>
    <t>Fakulta</t>
  </si>
  <si>
    <t>Číslo</t>
  </si>
  <si>
    <t>Požadavky</t>
  </si>
  <si>
    <t>Zdroj</t>
  </si>
  <si>
    <t>Poznámky</t>
  </si>
  <si>
    <t>činnost</t>
  </si>
  <si>
    <t>zak./podzak.</t>
  </si>
  <si>
    <t xml:space="preserve">Název akce </t>
  </si>
  <si>
    <t>Místo</t>
  </si>
  <si>
    <t>náklady v Kč vč. DPH</t>
  </si>
  <si>
    <t>IZ</t>
  </si>
  <si>
    <t>Akceptace</t>
  </si>
  <si>
    <t>FRIM z výměny 1119 min.let.</t>
  </si>
  <si>
    <t>FRIM central na IO RMU</t>
  </si>
  <si>
    <t xml:space="preserve"> FRIM HS</t>
  </si>
  <si>
    <t>FRIM HS převeden na IO RMU (na dofinanc.)</t>
  </si>
  <si>
    <t>Výměna u IO RMU</t>
  </si>
  <si>
    <t>Výměna RMU za NEI HS (na dofinanc.)</t>
  </si>
  <si>
    <t>Výměna RMU za    NEI HS</t>
  </si>
  <si>
    <t>Výměna RMU za    FRIM HS</t>
  </si>
  <si>
    <t>Výměna RMU za FRIM HS</t>
  </si>
  <si>
    <t>Výměna do rozp. HS bez protiplnění</t>
  </si>
  <si>
    <t>č.sl.</t>
  </si>
  <si>
    <t>Zdroj v rozpočtu</t>
  </si>
  <si>
    <t>IO RMU / HS</t>
  </si>
  <si>
    <t>IO RMU</t>
  </si>
  <si>
    <t>Odpov.za stavbu</t>
  </si>
  <si>
    <t>Režim financování a pravomocí</t>
  </si>
  <si>
    <t>Faktury zajišťuje a podepisuje FK</t>
  </si>
  <si>
    <t>Faktury řada</t>
  </si>
  <si>
    <t>HS20</t>
  </si>
  <si>
    <t>Faktury účtuje</t>
  </si>
  <si>
    <t>EO RMU</t>
  </si>
  <si>
    <t>Do majetku zařaz.</t>
  </si>
  <si>
    <t>Mánesova</t>
  </si>
  <si>
    <t>Panská Lhota</t>
  </si>
  <si>
    <t>UVT</t>
  </si>
  <si>
    <t>Veveří 70</t>
  </si>
  <si>
    <t>Veslařská</t>
  </si>
  <si>
    <t>Fakulta, Číslo zak.</t>
  </si>
  <si>
    <t>FRIM IO RMU č.4746</t>
  </si>
  <si>
    <t>Výměna č.1119</t>
  </si>
  <si>
    <t>IRP</t>
  </si>
  <si>
    <t>EIS Magion</t>
  </si>
  <si>
    <t>cloudové servery</t>
  </si>
  <si>
    <t>diskové kapacity</t>
  </si>
  <si>
    <t>tiskové systémy</t>
  </si>
  <si>
    <t>SW vybavení (mimo Magion)</t>
  </si>
  <si>
    <t>licence GPFS</t>
  </si>
  <si>
    <t>Celkem</t>
  </si>
  <si>
    <t>Předpoklad</t>
  </si>
  <si>
    <t>ochrana duš.vlastnictví</t>
  </si>
  <si>
    <t>Joštova 13</t>
  </si>
  <si>
    <t>Těšetice-Kyjovice</t>
  </si>
  <si>
    <t>Kotlářská</t>
  </si>
  <si>
    <t>Věcná břemena</t>
  </si>
  <si>
    <t>Rekonstrukce prostor po vystěhování CEITEC (RECETOX)</t>
  </si>
  <si>
    <t>Ceitec</t>
  </si>
  <si>
    <t>Rekonstrukce kotelny</t>
  </si>
  <si>
    <t>UC Telč</t>
  </si>
  <si>
    <t>Revitalizace areálu Veslařská - Centrum outdoorových sportů - přípravné a projektové práce</t>
  </si>
  <si>
    <t>výměna zastaralých switchů a akt. prvků na fakultách</t>
  </si>
  <si>
    <t>Rekonstrukce řídícího systému ČOV v UKB</t>
  </si>
  <si>
    <t>Součásti MU celkem</t>
  </si>
  <si>
    <t>INV příspěvek</t>
  </si>
  <si>
    <t>FRIM ze zůst.INV přísp.</t>
  </si>
  <si>
    <t>FRIM z odpisů u IO</t>
  </si>
  <si>
    <t>č.1119</t>
  </si>
  <si>
    <t>č.4745</t>
  </si>
  <si>
    <t>č.4746</t>
  </si>
  <si>
    <t>č.4741</t>
  </si>
  <si>
    <t>program hrazený z FRIM</t>
  </si>
  <si>
    <t>jiné - bez programu</t>
  </si>
  <si>
    <t>dofinancování oprav z FRIM IO RMU</t>
  </si>
  <si>
    <t>celkem INV příspěvek</t>
  </si>
  <si>
    <t>celkem FRIM</t>
  </si>
  <si>
    <t>celkem centralizovaný FRIM</t>
  </si>
  <si>
    <t xml:space="preserve">99 RMU </t>
  </si>
  <si>
    <t>ř. 8</t>
  </si>
  <si>
    <t>ř. 11</t>
  </si>
  <si>
    <t>FRIM HS (č. 4741)</t>
  </si>
  <si>
    <t>FRIM centralizovaný na RMU (č.4746)</t>
  </si>
  <si>
    <t xml:space="preserve">ř. 11 </t>
  </si>
  <si>
    <t>FRIM do výše zůstatku + FRIM vytvořený z HV 2015 + FRIM z nedotačních odpisů HS do výše 50% (zbývajících 50% bude centralizováno u RMU)</t>
  </si>
  <si>
    <t>jiné zdroje (č.4745)</t>
  </si>
  <si>
    <t>V roce 2016 bude dle Pravidel sestavování rozpočtu (Směrnice MU č. 13/2014) centralizována tvorba FRIM z nedotačních odpisů u RMU ve výši 50% těchto odpisů. Zbývajících 50% bude přiděleno k použití přímo HS, u kterého jsou tyto odpisy účtovány v nákladech.</t>
  </si>
  <si>
    <t>ROZPOČET 2016 - Investice</t>
  </si>
  <si>
    <r>
      <t xml:space="preserve">FRIM do výše zůstatku + FRIM vytvořený z HV 2015 + FRIM z nedotačních odpisů HS </t>
    </r>
    <r>
      <rPr>
        <i/>
        <sz val="8"/>
        <color indexed="10"/>
        <rFont val="Calibri"/>
        <family val="2"/>
        <charset val="238"/>
        <scheme val="minor"/>
      </rPr>
      <t>do výše 50% (zbývajících 50% bude centralizováno u RMU)</t>
    </r>
  </si>
  <si>
    <t>Plán centralizovaných INV 2016 v tis. Kč</t>
  </si>
  <si>
    <t>118*</t>
  </si>
  <si>
    <t>stavební akce</t>
  </si>
  <si>
    <t>výměna NIV za INV</t>
  </si>
  <si>
    <t>Přehled požadavků na realizaci centralizovaných INV akcí v roce 2016 - stroje mimo program</t>
  </si>
  <si>
    <t>výměna klimatiz jedn. a UPS v serverovnách ÚVT a v objektech MU</t>
  </si>
  <si>
    <t>rozšíření licence Cisco wireless controlleru</t>
  </si>
  <si>
    <t>upgrade ovládacího SW Cisco PRIME</t>
  </si>
  <si>
    <t>obnova  a rozšíření bezpečnostních sond univerzitní sítě</t>
  </si>
  <si>
    <t>obnova jádra sítě (převod z roku 2015)</t>
  </si>
  <si>
    <t>Modernizace trafostanice a BMS</t>
  </si>
  <si>
    <t>Trafostanice FSS</t>
  </si>
  <si>
    <t>regálový systém Nakladatelství</t>
  </si>
  <si>
    <t>Přehled požadavků na realizaci akcí v roce 2016 - jiné</t>
  </si>
  <si>
    <t>studium osob se specifickými nároky IRP</t>
  </si>
  <si>
    <t>Karierní centrum webový portál IRP</t>
  </si>
  <si>
    <t>2.2.2016 schváleno z IRP 840 000</t>
  </si>
  <si>
    <t>OVVM eshop MU</t>
  </si>
  <si>
    <t>součet SZNN a jiné</t>
  </si>
  <si>
    <t>Přehled investičních požadavků na realizaci akcí v roce 2016</t>
  </si>
  <si>
    <t>Prostavěno</t>
  </si>
  <si>
    <t>FRIM z výměny 1119 min.let.(na dofinancovani)</t>
  </si>
  <si>
    <t>Výměna RMU  z minulých let za    FRIM HS</t>
  </si>
  <si>
    <t>Výměna HS (na dofinanc.)</t>
  </si>
  <si>
    <t xml:space="preserve"> HS</t>
  </si>
  <si>
    <t xml:space="preserve">HS </t>
  </si>
  <si>
    <t xml:space="preserve">HS  </t>
  </si>
  <si>
    <t xml:space="preserve">IO RMU </t>
  </si>
  <si>
    <t>HS21</t>
  </si>
  <si>
    <t>9698/1</t>
  </si>
  <si>
    <t>Rekonstrukce WC imobilní, WC muži, ženy 1.NP (2.etapa zpracovné PD)</t>
  </si>
  <si>
    <t>Poříčí 9</t>
  </si>
  <si>
    <t>Nutné úpravy výtahu ve smyslu výsledku inspekční zprávy</t>
  </si>
  <si>
    <t>Rekonstrukce dvora (komunikace, rozvody vody, VO, sadové úprav, mobiliář)</t>
  </si>
  <si>
    <t>Poříčí 7</t>
  </si>
  <si>
    <t>9715/1</t>
  </si>
  <si>
    <t>9698/2</t>
  </si>
  <si>
    <t>Informací systém budov vč. Brailova písma</t>
  </si>
  <si>
    <t>Po 7,9, Yps</t>
  </si>
  <si>
    <t>Rekonstrukce vstupního vestibulu u vrátnice a chodeb 1.NP (stavební práce vč. úprav SLP a NN)</t>
  </si>
  <si>
    <t>Poříčí 31</t>
  </si>
  <si>
    <t>Doplnění vnějších okenních žaluzií budovy</t>
  </si>
  <si>
    <t>Cvidos</t>
  </si>
  <si>
    <t>Úpravy vestibulu u busty A.Komenského /reko prostor vč. výměny otopných těles)- 50%spoluúčast</t>
  </si>
  <si>
    <t>Rekonstrukce koleje -A2-1.var (zvýšení pož bezpečnosti objektu a standardu ubytování)</t>
  </si>
  <si>
    <t>Vinařská A2</t>
  </si>
  <si>
    <t>Rekonstrukce koleje -A3-2.var (zvýšení pož bezpečnosti objektu a standardu ubytování vč. boč oken a kuřáren)</t>
  </si>
  <si>
    <t>Vinařská A3</t>
  </si>
  <si>
    <t>Obnova nábytku vč. stavebních úprav (nábytek 5 mil, stavební část 2,5 mil)</t>
  </si>
  <si>
    <t xml:space="preserve">Vinařská  </t>
  </si>
  <si>
    <t>Rekonstrukce recepčí blok A1,A2,A3</t>
  </si>
  <si>
    <t>Vinařská</t>
  </si>
  <si>
    <t>Blok C - výměna oken</t>
  </si>
  <si>
    <t>Zateplení fasády - 2. varianta</t>
  </si>
  <si>
    <t>kolej Tvrdého</t>
  </si>
  <si>
    <t>9716/1</t>
  </si>
  <si>
    <t>kolej Veveří</t>
  </si>
  <si>
    <t>Celková rekonstrukce objektu</t>
  </si>
  <si>
    <t>Zateplení budovy kolejí</t>
  </si>
  <si>
    <t>kolej Nám Míru</t>
  </si>
  <si>
    <t>9716/2</t>
  </si>
  <si>
    <t>Rekonstrukce výtahů</t>
  </si>
  <si>
    <t>kolej Kounicova</t>
  </si>
  <si>
    <t xml:space="preserve">Rekonstrukce vstupní rampy + recepce </t>
  </si>
  <si>
    <t>kolej Bří Žůrků</t>
  </si>
  <si>
    <t>Rekonstrukce výtahů kolej Lomená</t>
  </si>
  <si>
    <t>kolej Lomená</t>
  </si>
  <si>
    <t>Kompletní rekonstrukce objektu</t>
  </si>
  <si>
    <t>Cikháj</t>
  </si>
  <si>
    <t>Rekonstrukce toalet pro studenty</t>
  </si>
  <si>
    <t>Žerotinovo nám</t>
  </si>
  <si>
    <t>Rekonstrukce výtahu</t>
  </si>
  <si>
    <t>Rekonstrukce vzt v bufetu menzy</t>
  </si>
  <si>
    <t xml:space="preserve">Výměníková stanice </t>
  </si>
  <si>
    <t>Kounicova 50</t>
  </si>
  <si>
    <t>Rekonstrukce sociálního zařízení vč. páteřních rozvodů kanalizace, vody, doplnění umývadel do kanceláří za účelem zřízení denní místnosti, zatlumení dělicích příček, doplnění zpětných klapek do ležaté kanalizace</t>
  </si>
  <si>
    <t>Gorkého 7</t>
  </si>
  <si>
    <t>Zpracování PD - rekonstrukce zbylé části budov v areálu Arna Nováka</t>
  </si>
  <si>
    <t>Arna Nováka</t>
  </si>
  <si>
    <t>Rekonstrukce sociálního zařízení vč. páteřních rozvodů kanalizace, vody, doplnění zpětných klapek do ležaté kanalizace</t>
  </si>
  <si>
    <t>Vybudování výtahu ve vnitřním dvoře - přístup pro zaměstnance a handikap studenty</t>
  </si>
  <si>
    <t>Zateplovací systém uliční fasády (stávající keram plášt vykazuje poruchy)</t>
  </si>
  <si>
    <t>Janáčkovo 2a</t>
  </si>
  <si>
    <t>Dokončení odkanalizování dvora vč. rekonstrukce spojovací cesty ke stodole</t>
  </si>
  <si>
    <t>9717/1</t>
  </si>
  <si>
    <t>Oprava v technologickém kanálu - utěsnění prostupů</t>
  </si>
  <si>
    <t>Sanace základů dle návrhu stat zajištění z r. 2005</t>
  </si>
  <si>
    <t>9718/1</t>
  </si>
  <si>
    <t>Rekonstrukce plynové kotelny, rozvodů, otopných těles</t>
  </si>
  <si>
    <t>Tvrdého 12</t>
  </si>
  <si>
    <t>9718/2</t>
  </si>
  <si>
    <t xml:space="preserve">Instalace náhradního zdroje NN </t>
  </si>
  <si>
    <t>Kotlářská 2</t>
  </si>
  <si>
    <t>9713/1</t>
  </si>
  <si>
    <t>Recetox - mobiliář, stínící prvky</t>
  </si>
  <si>
    <t>UKB A29</t>
  </si>
  <si>
    <t>9713/2</t>
  </si>
  <si>
    <t>Půdní vestavba objektu SO01-projektová dok</t>
  </si>
  <si>
    <t>9713/4</t>
  </si>
  <si>
    <t>So 02 Vybudování společných laboratoří ÚFL a CEITEC</t>
  </si>
  <si>
    <t>9718/3</t>
  </si>
  <si>
    <t>Závora k pavilonu A29, včetně napojení na přístupový system systém</t>
  </si>
  <si>
    <t>Rekonstrukce vstupních prostor RMU</t>
  </si>
  <si>
    <t>Žer nám 9</t>
  </si>
  <si>
    <t>Rekonstrukce 5.NP - včetně střešních oken</t>
  </si>
  <si>
    <t>9714/1</t>
  </si>
  <si>
    <t>Malá zasedačka AV technika, nábytek</t>
  </si>
  <si>
    <t>9701/6</t>
  </si>
  <si>
    <t>Zasedačka 201 - vzduchotechnika, chlazení 101, 166</t>
  </si>
  <si>
    <t>Kom nám 2</t>
  </si>
  <si>
    <t>9714/2</t>
  </si>
  <si>
    <t>Výstavní prostory archiv MU - stavební úpravy</t>
  </si>
  <si>
    <t>Drobné stavební investice 2016</t>
  </si>
  <si>
    <t>9719/1</t>
  </si>
  <si>
    <t>Rekonstrukce systému MaR v pavilonech ILBITu</t>
  </si>
  <si>
    <t>Ilbit</t>
  </si>
  <si>
    <t>9719/2</t>
  </si>
  <si>
    <t>9719/3</t>
  </si>
  <si>
    <t>Výměna poklopů v podzemních kordorech UKB</t>
  </si>
  <si>
    <t>9686/1</t>
  </si>
  <si>
    <t>Doplnění dávkování chlordioxidu do pitné vody na vstupu do severní části areálu UKB</t>
  </si>
  <si>
    <t>ILBIT, modrá, zelena</t>
  </si>
  <si>
    <t>žlutá, A29, CESEB, CEITEC</t>
  </si>
  <si>
    <t>9719/4</t>
  </si>
  <si>
    <t>Drobné stavební úpravy SUKB</t>
  </si>
  <si>
    <t>Úprava elektroinstalace u 18 výtahů BV Brumovice - přepojení napájení výtahů při výpadku NN z UPS na motorgenerátor</t>
  </si>
  <si>
    <t>Rekonstrukce systému MaR a BMS - náhrada přetížených kontrolerů za výkonnější</t>
  </si>
  <si>
    <t>Pokládka tenkovrst asfaltového koberce na upravenou vrstvu stáv betonu na zpevněné příjezdové cestě kolem pavilonu A33</t>
  </si>
  <si>
    <t>9720</t>
  </si>
  <si>
    <t>Optokabelové sítě - Právnická fakulta</t>
  </si>
  <si>
    <t>Optokabelové sítě - FSS</t>
  </si>
  <si>
    <t>Optokabelové sítě - FF Arna Nováka</t>
  </si>
  <si>
    <t>Optokabelové sítě - Křenová (pro IBA)</t>
  </si>
  <si>
    <t>Optokabelové sítě - MOÚ Žlutý kopec</t>
  </si>
  <si>
    <t>Optokabelové sítě - FF Veveří</t>
  </si>
  <si>
    <t>Dílčí rozšíření optokabelové stíě</t>
  </si>
  <si>
    <t>Drobné stavební práce související s instalací strojů a technologií a drobné stavební práce</t>
  </si>
  <si>
    <t>Rozšíření a rekonstrukce WC CPS</t>
  </si>
  <si>
    <t>9721</t>
  </si>
  <si>
    <t>Drobná rozšíření optokabelové sítě a drobné stavební úpravy pro komerční zákazníky</t>
  </si>
  <si>
    <t>9705/1</t>
  </si>
  <si>
    <t>9722/1</t>
  </si>
  <si>
    <t>Úprava laboratoří KRYO el mikroskopie</t>
  </si>
  <si>
    <t>Audiostudio a videostudio v suterenu - stavební úpravy</t>
  </si>
  <si>
    <t>Komen 2</t>
  </si>
  <si>
    <t>9723/1</t>
  </si>
  <si>
    <t>Bezbarierové zpřístupnění budovy Ypsilantiho (plošina schodištova ze dvora Poříčí 7)</t>
  </si>
  <si>
    <t>9723/2</t>
  </si>
  <si>
    <t>OP VVV Teiresias - projektová příprava</t>
  </si>
  <si>
    <t>Stávající  vzt jednotka na vnitřním nádvoří  - její opláštění kcí  z tahokovu</t>
  </si>
  <si>
    <t>9724/1</t>
  </si>
  <si>
    <t>Úprava chodníku před hlavním vstupem</t>
  </si>
  <si>
    <t>Botanická 68a</t>
  </si>
  <si>
    <t>Integrace stávajícího systému vytápění, chlazení, větrání budovy D a učebny B130 do systemu MaR/BMS</t>
  </si>
  <si>
    <t>Úprava sociálního zařízení budovy D vč. řešení hygienické výměny vzduchu</t>
  </si>
  <si>
    <t>Výměna výplně stavebních otvorů - luxferů B a C vč. výměny ventilátorů a změny koncepce odvětrání CHUC</t>
  </si>
  <si>
    <t>9725/1</t>
  </si>
  <si>
    <t>Úpravy původní bytové jednotky na kancelářské prostory v 1.PP</t>
  </si>
  <si>
    <t>9725/2</t>
  </si>
  <si>
    <t>Úpravy kanceláří v 1.NP na výukové prostory</t>
  </si>
  <si>
    <t>9726/1</t>
  </si>
  <si>
    <t>Rozšíření bezpečnostního systému - zajištění TV studia</t>
  </si>
  <si>
    <t>Joštova 10</t>
  </si>
  <si>
    <t>9727/1</t>
  </si>
  <si>
    <t>Stavebně-interiérové úpravy přednáškového sálu P106 vč. instalace vzt</t>
  </si>
  <si>
    <t>9691/2</t>
  </si>
  <si>
    <t>Doplnění chlazení pavilonu A34 UKB - I. Etapa (1.NP+2.NP)</t>
  </si>
  <si>
    <t>A34</t>
  </si>
  <si>
    <t>Doplnění chlazení pavilonu A34 UKB - II. Etapa (3.NP)</t>
  </si>
  <si>
    <t>9691/1</t>
  </si>
  <si>
    <t>Doplnění chlazení A33</t>
  </si>
  <si>
    <t>A33</t>
  </si>
  <si>
    <t>9712/2</t>
  </si>
  <si>
    <t>Tenisová hala Mánesova - zateplení (celkové náklady 14,515milKč, při využití dotačního programu je fin spoluúčast 40%)</t>
  </si>
  <si>
    <t>Krytý bazén FSpS MU- přípravné a projektové práce</t>
  </si>
  <si>
    <t>areál UKB</t>
  </si>
  <si>
    <t>Úpravy v areálu Údolní - šatny</t>
  </si>
  <si>
    <t>těl pod Hradem</t>
  </si>
  <si>
    <t>Terasa - rekonstrukce</t>
  </si>
  <si>
    <t>Akceptované centralizované investice</t>
  </si>
  <si>
    <t>doplnit dle návrhů rozdělení HV15 z HS!</t>
  </si>
  <si>
    <t>FRIM 2016</t>
  </si>
  <si>
    <t>k použití 2016</t>
  </si>
  <si>
    <t>nedotační odpisy 2015-skut.</t>
  </si>
  <si>
    <t>zůstatek FRIM k 31.12.2015</t>
  </si>
  <si>
    <t>z HV 2015</t>
  </si>
  <si>
    <t>celkem k použití 2016 - odhad (sl. 2+3+4)</t>
  </si>
  <si>
    <t xml:space="preserve">Odhad odpisů 2016 po HS </t>
  </si>
  <si>
    <t>odhad 2016 dle skuteč.2015           (v tis. Kč)</t>
  </si>
  <si>
    <r>
      <t>odhad 2016</t>
    </r>
    <r>
      <rPr>
        <sz val="8"/>
        <rFont val="Arial"/>
        <family val="2"/>
        <charset val="238"/>
      </rPr>
      <t xml:space="preserve"> (v tis. Kč) - jen HS, která dostanou samostatně příspěvek i na odpisy</t>
    </r>
  </si>
  <si>
    <t xml:space="preserve">V Brně dne: 12.2.2016 </t>
  </si>
  <si>
    <t>schváleno v AS MU: X.X.2016</t>
  </si>
  <si>
    <t>stav k 7.4.2016</t>
  </si>
  <si>
    <t>Rozpočet MU 2016 - část investiční</t>
  </si>
  <si>
    <t>V Brně dne 7.4.2016</t>
  </si>
  <si>
    <t>Zpracoval: Aleš Havránek</t>
  </si>
  <si>
    <r>
      <t xml:space="preserve">FRIM 2016 - tvorba a použití - podklady pro plán </t>
    </r>
    <r>
      <rPr>
        <sz val="12"/>
        <rFont val="Arial"/>
        <family val="2"/>
        <charset val="238"/>
      </rPr>
      <t>(v tis. Kč)</t>
    </r>
  </si>
  <si>
    <t>V rámci konsolidace INV rozpočtu MU jsou všechny stavební akce financované z centralizovaného FRIM RMU plánovány u RMU.
Centralizované investiční akce "stroje a jiné" jsou plánovány v investičních rozpočtech příslušných HS.</t>
  </si>
  <si>
    <t xml:space="preserve">Poznámka:  </t>
  </si>
  <si>
    <t>U HS Mendelovo muzeum bude do roku 2016 převeden zůstatek FRIM ve výši 2 400 tis. Kč na dofinancování stálé expozice ( v INV rozpočtu uvedeno v sloupci č.4 "jiné")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</si>
</sst>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04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indexed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9"/>
      <color indexed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 CE"/>
      <charset val="238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i/>
      <sz val="12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name val="Arial Unicode MS"/>
      <family val="2"/>
      <charset val="238"/>
    </font>
    <font>
      <i/>
      <sz val="9"/>
      <color indexed="10"/>
      <name val="Times New Roman"/>
      <family val="1"/>
      <charset val="238"/>
    </font>
    <font>
      <sz val="9"/>
      <color indexed="10"/>
      <name val="Arial CE"/>
      <charset val="238"/>
    </font>
    <font>
      <sz val="9"/>
      <name val="Arial CE"/>
      <charset val="238"/>
    </font>
    <font>
      <b/>
      <sz val="10"/>
      <color indexed="9"/>
      <name val="Arial CE"/>
      <charset val="238"/>
    </font>
    <font>
      <b/>
      <sz val="9"/>
      <color indexed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color indexed="9"/>
      <name val="Arial CE"/>
      <charset val="238"/>
    </font>
    <font>
      <sz val="10"/>
      <color indexed="9"/>
      <name val="Arial CE"/>
      <charset val="238"/>
    </font>
    <font>
      <b/>
      <i/>
      <sz val="14"/>
      <name val="Arial CE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9" borderId="0" applyNumberFormat="0" applyBorder="0" applyAlignment="0" applyProtection="0"/>
    <xf numFmtId="0" fontId="29" fillId="26" borderId="90" applyNumberFormat="0" applyAlignment="0" applyProtection="0"/>
    <xf numFmtId="0" fontId="3" fillId="0" borderId="91" applyNumberFormat="0" applyFill="0" applyAlignment="0" applyProtection="0"/>
    <xf numFmtId="43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3" fillId="0" borderId="92" applyNumberFormat="0" applyFill="0" applyAlignment="0" applyProtection="0"/>
    <xf numFmtId="0" fontId="34" fillId="0" borderId="93" applyNumberFormat="0" applyFill="0" applyAlignment="0" applyProtection="0"/>
    <xf numFmtId="0" fontId="35" fillId="0" borderId="94" applyNumberFormat="0" applyFill="0" applyAlignment="0" applyProtection="0"/>
    <xf numFmtId="0" fontId="35" fillId="0" borderId="0" applyNumberFormat="0" applyFill="0" applyBorder="0" applyAlignment="0" applyProtection="0"/>
    <xf numFmtId="0" fontId="36" fillId="27" borderId="95" applyNumberFormat="0" applyAlignment="0" applyProtection="0"/>
    <xf numFmtId="0" fontId="28" fillId="9" borderId="0" applyNumberFormat="0" applyBorder="0" applyAlignment="0" applyProtection="0"/>
    <xf numFmtId="0" fontId="37" fillId="13" borderId="90" applyNumberFormat="0" applyAlignment="0" applyProtection="0"/>
    <xf numFmtId="0" fontId="36" fillId="27" borderId="95" applyNumberFormat="0" applyAlignment="0" applyProtection="0"/>
    <xf numFmtId="0" fontId="38" fillId="0" borderId="96" applyNumberFormat="0" applyFill="0" applyAlignment="0" applyProtection="0"/>
    <xf numFmtId="0" fontId="33" fillId="0" borderId="92" applyNumberFormat="0" applyFill="0" applyAlignment="0" applyProtection="0"/>
    <xf numFmtId="0" fontId="34" fillId="0" borderId="93" applyNumberFormat="0" applyFill="0" applyAlignment="0" applyProtection="0"/>
    <xf numFmtId="0" fontId="35" fillId="0" borderId="94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0" borderId="0"/>
    <xf numFmtId="0" fontId="30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5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6" fillId="0" borderId="0"/>
    <xf numFmtId="0" fontId="2" fillId="29" borderId="97" applyNumberFormat="0" applyFont="0" applyAlignment="0" applyProtection="0"/>
    <xf numFmtId="0" fontId="42" fillId="26" borderId="98" applyNumberFormat="0" applyAlignment="0" applyProtection="0"/>
    <xf numFmtId="0" fontId="2" fillId="29" borderId="9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8" fillId="0" borderId="96" applyNumberFormat="0" applyFill="0" applyAlignment="0" applyProtection="0"/>
    <xf numFmtId="0" fontId="32" fillId="10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91" applyNumberFormat="0" applyFill="0" applyAlignment="0" applyProtection="0"/>
    <xf numFmtId="0" fontId="37" fillId="13" borderId="90" applyNumberFormat="0" applyAlignment="0" applyProtection="0"/>
    <xf numFmtId="0" fontId="29" fillId="26" borderId="90" applyNumberFormat="0" applyAlignment="0" applyProtection="0"/>
    <xf numFmtId="0" fontId="42" fillId="26" borderId="98" applyNumberFormat="0" applyAlignment="0" applyProtection="0"/>
    <xf numFmtId="0" fontId="3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940">
    <xf numFmtId="0" fontId="0" fillId="0" borderId="0" xfId="0"/>
    <xf numFmtId="0" fontId="3" fillId="0" borderId="0" xfId="0" applyFont="1"/>
    <xf numFmtId="0" fontId="9" fillId="0" borderId="0" xfId="5" applyFont="1"/>
    <xf numFmtId="0" fontId="2" fillId="0" borderId="0" xfId="5"/>
    <xf numFmtId="0" fontId="11" fillId="0" borderId="0" xfId="5" applyFont="1"/>
    <xf numFmtId="0" fontId="2" fillId="0" borderId="11" xfId="5" applyBorder="1" applyAlignment="1">
      <alignment horizontal="right"/>
    </xf>
    <xf numFmtId="0" fontId="2" fillId="0" borderId="49" xfId="5" applyBorder="1"/>
    <xf numFmtId="0" fontId="11" fillId="0" borderId="36" xfId="5" applyFont="1" applyBorder="1" applyAlignment="1">
      <alignment horizontal="center" vertical="center" wrapText="1"/>
    </xf>
    <xf numFmtId="0" fontId="11" fillId="3" borderId="36" xfId="5" applyFont="1" applyFill="1" applyBorder="1" applyAlignment="1">
      <alignment horizontal="center" vertical="center" wrapText="1"/>
    </xf>
    <xf numFmtId="0" fontId="11" fillId="5" borderId="36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5" xfId="5" applyFont="1" applyBorder="1" applyAlignment="1">
      <alignment horizontal="center" vertical="center" wrapText="1"/>
    </xf>
    <xf numFmtId="0" fontId="7" fillId="0" borderId="0" xfId="5" applyFont="1"/>
    <xf numFmtId="0" fontId="14" fillId="0" borderId="11" xfId="5" applyFont="1" applyBorder="1" applyAlignment="1">
      <alignment horizontal="center"/>
    </xf>
    <xf numFmtId="0" fontId="14" fillId="0" borderId="49" xfId="5" applyFont="1" applyBorder="1" applyAlignment="1">
      <alignment horizontal="center"/>
    </xf>
    <xf numFmtId="0" fontId="15" fillId="0" borderId="36" xfId="5" applyFont="1" applyBorder="1" applyAlignment="1">
      <alignment horizontal="center"/>
    </xf>
    <xf numFmtId="0" fontId="14" fillId="0" borderId="36" xfId="5" applyFont="1" applyBorder="1" applyAlignment="1">
      <alignment horizontal="center"/>
    </xf>
    <xf numFmtId="0" fontId="15" fillId="3" borderId="36" xfId="5" applyFont="1" applyFill="1" applyBorder="1" applyAlignment="1">
      <alignment horizontal="center"/>
    </xf>
    <xf numFmtId="0" fontId="14" fillId="5" borderId="36" xfId="5" applyFont="1" applyFill="1" applyBorder="1" applyAlignment="1">
      <alignment horizontal="center"/>
    </xf>
    <xf numFmtId="0" fontId="14" fillId="0" borderId="35" xfId="5" applyFont="1" applyFill="1" applyBorder="1" applyAlignment="1">
      <alignment horizontal="center"/>
    </xf>
    <xf numFmtId="0" fontId="14" fillId="0" borderId="35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6" fillId="0" borderId="36" xfId="5" applyFont="1" applyBorder="1" applyAlignment="1">
      <alignment horizontal="center"/>
    </xf>
    <xf numFmtId="0" fontId="2" fillId="0" borderId="31" xfId="5" applyBorder="1"/>
    <xf numFmtId="0" fontId="2" fillId="0" borderId="0" xfId="5" applyFont="1" applyBorder="1"/>
    <xf numFmtId="3" fontId="11" fillId="7" borderId="14" xfId="7" applyNumberFormat="1" applyFont="1" applyFill="1" applyBorder="1" applyAlignment="1">
      <alignment horizontal="right"/>
    </xf>
    <xf numFmtId="3" fontId="2" fillId="0" borderId="0" xfId="5" applyNumberFormat="1"/>
    <xf numFmtId="3" fontId="13" fillId="0" borderId="14" xfId="5" applyNumberFormat="1" applyFont="1" applyBorder="1"/>
    <xf numFmtId="0" fontId="2" fillId="0" borderId="24" xfId="5" applyBorder="1"/>
    <xf numFmtId="0" fontId="2" fillId="0" borderId="29" xfId="5" applyFont="1" applyBorder="1"/>
    <xf numFmtId="3" fontId="11" fillId="7" borderId="27" xfId="7" applyNumberFormat="1" applyFont="1" applyFill="1" applyBorder="1" applyAlignment="1">
      <alignment horizontal="right"/>
    </xf>
    <xf numFmtId="3" fontId="13" fillId="0" borderId="27" xfId="5" applyNumberFormat="1" applyFont="1" applyBorder="1"/>
    <xf numFmtId="0" fontId="2" fillId="0" borderId="29" xfId="5" applyBorder="1"/>
    <xf numFmtId="3" fontId="11" fillId="7" borderId="79" xfId="7" applyNumberFormat="1" applyFont="1" applyFill="1" applyBorder="1" applyAlignment="1">
      <alignment horizontal="right"/>
    </xf>
    <xf numFmtId="0" fontId="15" fillId="0" borderId="57" xfId="5" applyFont="1" applyBorder="1"/>
    <xf numFmtId="0" fontId="15" fillId="0" borderId="61" xfId="5" applyFont="1" applyBorder="1"/>
    <xf numFmtId="3" fontId="15" fillId="0" borderId="76" xfId="5" applyNumberFormat="1" applyFont="1" applyFill="1" applyBorder="1"/>
    <xf numFmtId="3" fontId="15" fillId="3" borderId="76" xfId="5" applyNumberFormat="1" applyFont="1" applyFill="1" applyBorder="1"/>
    <xf numFmtId="3" fontId="15" fillId="0" borderId="0" xfId="5" applyNumberFormat="1" applyFont="1"/>
    <xf numFmtId="3" fontId="16" fillId="0" borderId="76" xfId="5" applyNumberFormat="1" applyFont="1" applyBorder="1"/>
    <xf numFmtId="0" fontId="15" fillId="0" borderId="0" xfId="5" applyFont="1"/>
    <xf numFmtId="0" fontId="2" fillId="0" borderId="57" xfId="5" applyBorder="1"/>
    <xf numFmtId="0" fontId="11" fillId="0" borderId="61" xfId="5" applyFont="1" applyBorder="1"/>
    <xf numFmtId="3" fontId="11" fillId="0" borderId="76" xfId="5" applyNumberFormat="1" applyFont="1" applyBorder="1"/>
    <xf numFmtId="0" fontId="18" fillId="0" borderId="0" xfId="5" applyFont="1"/>
    <xf numFmtId="0" fontId="15" fillId="0" borderId="0" xfId="5" applyFont="1" applyFill="1" applyBorder="1"/>
    <xf numFmtId="0" fontId="15" fillId="0" borderId="0" xfId="5" applyFont="1" applyFill="1"/>
    <xf numFmtId="0" fontId="16" fillId="0" borderId="0" xfId="5" applyFont="1"/>
    <xf numFmtId="0" fontId="19" fillId="0" borderId="0" xfId="5" applyFont="1"/>
    <xf numFmtId="3" fontId="20" fillId="0" borderId="0" xfId="5" applyNumberFormat="1" applyFont="1"/>
    <xf numFmtId="0" fontId="21" fillId="0" borderId="0" xfId="5" applyFont="1"/>
    <xf numFmtId="3" fontId="11" fillId="0" borderId="0" xfId="5" applyNumberFormat="1" applyFont="1"/>
    <xf numFmtId="0" fontId="13" fillId="0" borderId="0" xfId="5" applyFont="1"/>
    <xf numFmtId="0" fontId="2" fillId="0" borderId="0" xfId="5" applyFont="1"/>
    <xf numFmtId="0" fontId="8" fillId="0" borderId="0" xfId="7" applyFont="1" applyAlignment="1">
      <alignment horizontal="left"/>
    </xf>
    <xf numFmtId="0" fontId="11" fillId="0" borderId="0" xfId="8" applyFont="1" applyAlignment="1"/>
    <xf numFmtId="0" fontId="11" fillId="0" borderId="0" xfId="8" applyFont="1"/>
    <xf numFmtId="0" fontId="11" fillId="0" borderId="0" xfId="8" applyFont="1" applyAlignment="1">
      <alignment horizontal="left"/>
    </xf>
    <xf numFmtId="0" fontId="22" fillId="0" borderId="71" xfId="8" applyFont="1" applyBorder="1" applyAlignment="1">
      <alignment horizontal="center"/>
    </xf>
    <xf numFmtId="0" fontId="22" fillId="0" borderId="73" xfId="8" applyFont="1" applyBorder="1" applyAlignment="1"/>
    <xf numFmtId="0" fontId="15" fillId="0" borderId="0" xfId="8" applyFont="1"/>
    <xf numFmtId="0" fontId="22" fillId="0" borderId="4" xfId="8" applyFont="1" applyBorder="1" applyAlignment="1">
      <alignment horizontal="center"/>
    </xf>
    <xf numFmtId="0" fontId="22" fillId="0" borderId="80" xfId="8" applyFont="1" applyBorder="1" applyAlignment="1"/>
    <xf numFmtId="3" fontId="11" fillId="7" borderId="5" xfId="7" applyNumberFormat="1" applyFont="1" applyFill="1" applyBorder="1" applyAlignment="1">
      <alignment horizontal="right"/>
    </xf>
    <xf numFmtId="3" fontId="11" fillId="0" borderId="15" xfId="7" applyNumberFormat="1" applyFont="1" applyFill="1" applyBorder="1"/>
    <xf numFmtId="3" fontId="11" fillId="0" borderId="28" xfId="7" applyNumberFormat="1" applyFont="1" applyBorder="1" applyAlignment="1">
      <alignment horizontal="right"/>
    </xf>
    <xf numFmtId="3" fontId="11" fillId="4" borderId="27" xfId="7" applyNumberFormat="1" applyFont="1" applyFill="1" applyBorder="1" applyAlignment="1">
      <alignment horizontal="right"/>
    </xf>
    <xf numFmtId="0" fontId="22" fillId="0" borderId="67" xfId="8" applyFont="1" applyBorder="1" applyAlignment="1">
      <alignment horizontal="center"/>
    </xf>
    <xf numFmtId="0" fontId="22" fillId="0" borderId="81" xfId="8" applyFont="1" applyBorder="1" applyAlignment="1"/>
    <xf numFmtId="3" fontId="11" fillId="7" borderId="28" xfId="7" applyNumberFormat="1" applyFont="1" applyFill="1" applyBorder="1" applyAlignment="1">
      <alignment horizontal="right"/>
    </xf>
    <xf numFmtId="3" fontId="11" fillId="0" borderId="30" xfId="7" applyNumberFormat="1" applyFont="1" applyFill="1" applyBorder="1"/>
    <xf numFmtId="3" fontId="11" fillId="0" borderId="82" xfId="7" applyNumberFormat="1" applyFont="1" applyBorder="1" applyAlignment="1">
      <alignment horizontal="right"/>
    </xf>
    <xf numFmtId="3" fontId="11" fillId="4" borderId="79" xfId="7" applyNumberFormat="1" applyFont="1" applyFill="1" applyBorder="1" applyAlignment="1">
      <alignment horizontal="right"/>
    </xf>
    <xf numFmtId="0" fontId="22" fillId="0" borderId="10" xfId="8" applyFont="1" applyBorder="1" applyAlignment="1">
      <alignment horizontal="center"/>
    </xf>
    <xf numFmtId="0" fontId="22" fillId="0" borderId="83" xfId="8" applyFont="1" applyBorder="1" applyAlignment="1"/>
    <xf numFmtId="3" fontId="11" fillId="7" borderId="84" xfId="7" applyNumberFormat="1" applyFont="1" applyFill="1" applyBorder="1" applyAlignment="1">
      <alignment horizontal="right"/>
    </xf>
    <xf numFmtId="3" fontId="11" fillId="7" borderId="85" xfId="7" applyNumberFormat="1" applyFont="1" applyFill="1" applyBorder="1" applyAlignment="1">
      <alignment horizontal="right"/>
    </xf>
    <xf numFmtId="3" fontId="11" fillId="0" borderId="86" xfId="7" applyNumberFormat="1" applyFont="1" applyFill="1" applyBorder="1"/>
    <xf numFmtId="3" fontId="11" fillId="0" borderId="12" xfId="7" applyNumberFormat="1" applyFont="1" applyBorder="1" applyAlignment="1">
      <alignment horizontal="right"/>
    </xf>
    <xf numFmtId="3" fontId="11" fillId="4" borderId="36" xfId="7" applyNumberFormat="1" applyFont="1" applyFill="1" applyBorder="1" applyAlignment="1">
      <alignment horizontal="right"/>
    </xf>
    <xf numFmtId="3" fontId="11" fillId="7" borderId="82" xfId="7" applyNumberFormat="1" applyFont="1" applyFill="1" applyBorder="1" applyAlignment="1">
      <alignment horizontal="right"/>
    </xf>
    <xf numFmtId="3" fontId="11" fillId="0" borderId="5" xfId="7" applyNumberFormat="1" applyFont="1" applyBorder="1" applyAlignment="1">
      <alignment horizontal="right"/>
    </xf>
    <xf numFmtId="3" fontId="11" fillId="4" borderId="14" xfId="7" applyNumberFormat="1" applyFont="1" applyFill="1" applyBorder="1" applyAlignment="1">
      <alignment horizontal="right"/>
    </xf>
    <xf numFmtId="0" fontId="22" fillId="0" borderId="87" xfId="8" applyFont="1" applyBorder="1" applyAlignment="1">
      <alignment horizontal="center"/>
    </xf>
    <xf numFmtId="0" fontId="22" fillId="0" borderId="88" xfId="8" applyFont="1" applyBorder="1" applyAlignment="1"/>
    <xf numFmtId="3" fontId="11" fillId="0" borderId="89" xfId="7" applyNumberFormat="1" applyFont="1" applyFill="1" applyBorder="1"/>
    <xf numFmtId="3" fontId="20" fillId="4" borderId="79" xfId="7" applyNumberFormat="1" applyFont="1" applyFill="1" applyBorder="1" applyAlignment="1">
      <alignment horizontal="right"/>
    </xf>
    <xf numFmtId="3" fontId="20" fillId="0" borderId="30" xfId="7" applyNumberFormat="1" applyFont="1" applyFill="1" applyBorder="1"/>
    <xf numFmtId="3" fontId="11" fillId="7" borderId="12" xfId="7" applyNumberFormat="1" applyFont="1" applyFill="1" applyBorder="1" applyAlignment="1">
      <alignment horizontal="right"/>
    </xf>
    <xf numFmtId="3" fontId="11" fillId="0" borderId="37" xfId="7" applyNumberFormat="1" applyFont="1" applyFill="1" applyBorder="1"/>
    <xf numFmtId="0" fontId="11" fillId="0" borderId="67" xfId="8" applyFont="1" applyBorder="1" applyAlignment="1">
      <alignment horizontal="left"/>
    </xf>
    <xf numFmtId="0" fontId="11" fillId="0" borderId="81" xfId="8" applyFont="1" applyBorder="1" applyAlignment="1"/>
    <xf numFmtId="3" fontId="11" fillId="0" borderId="67" xfId="7" applyNumberFormat="1" applyFont="1" applyBorder="1" applyAlignment="1">
      <alignment horizontal="right"/>
    </xf>
    <xf numFmtId="3" fontId="11" fillId="0" borderId="27" xfId="7" applyNumberFormat="1" applyFont="1" applyBorder="1" applyAlignment="1">
      <alignment horizontal="right"/>
    </xf>
    <xf numFmtId="3" fontId="11" fillId="0" borderId="81" xfId="7" applyNumberFormat="1" applyFont="1" applyBorder="1" applyAlignment="1">
      <alignment horizontal="right"/>
    </xf>
    <xf numFmtId="3" fontId="20" fillId="4" borderId="27" xfId="7" applyNumberFormat="1" applyFont="1" applyFill="1" applyBorder="1" applyAlignment="1">
      <alignment horizontal="right"/>
    </xf>
    <xf numFmtId="0" fontId="11" fillId="0" borderId="0" xfId="8" applyFont="1" applyAlignment="1">
      <alignment horizontal="center"/>
    </xf>
    <xf numFmtId="4" fontId="11" fillId="0" borderId="0" xfId="7" applyNumberFormat="1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8" applyFont="1" applyAlignment="1"/>
    <xf numFmtId="0" fontId="18" fillId="0" borderId="0" xfId="8" applyFont="1"/>
    <xf numFmtId="0" fontId="15" fillId="0" borderId="0" xfId="8" applyFont="1" applyAlignment="1"/>
    <xf numFmtId="0" fontId="25" fillId="0" borderId="0" xfId="8" applyFont="1" applyAlignment="1">
      <alignment horizontal="left"/>
    </xf>
    <xf numFmtId="0" fontId="11" fillId="0" borderId="0" xfId="8" applyFont="1" applyFill="1" applyAlignment="1">
      <alignment horizontal="left"/>
    </xf>
    <xf numFmtId="0" fontId="11" fillId="0" borderId="0" xfId="8" applyFont="1" applyFill="1" applyAlignment="1"/>
    <xf numFmtId="0" fontId="46" fillId="0" borderId="0" xfId="2" applyFont="1"/>
    <xf numFmtId="0" fontId="47" fillId="0" borderId="0" xfId="2" applyFont="1"/>
    <xf numFmtId="0" fontId="47" fillId="0" borderId="0" xfId="2" applyFont="1" applyAlignment="1">
      <alignment horizontal="right"/>
    </xf>
    <xf numFmtId="0" fontId="48" fillId="0" borderId="0" xfId="2" applyFont="1"/>
    <xf numFmtId="0" fontId="46" fillId="0" borderId="1" xfId="2" applyFont="1" applyBorder="1"/>
    <xf numFmtId="0" fontId="49" fillId="0" borderId="2" xfId="2" applyFont="1" applyBorder="1"/>
    <xf numFmtId="0" fontId="49" fillId="0" borderId="45" xfId="2" applyFont="1" applyBorder="1"/>
    <xf numFmtId="0" fontId="49" fillId="0" borderId="46" xfId="2" applyFont="1" applyBorder="1"/>
    <xf numFmtId="0" fontId="49" fillId="6" borderId="99" xfId="2" applyFont="1" applyFill="1" applyBorder="1"/>
    <xf numFmtId="0" fontId="46" fillId="0" borderId="4" xfId="3" applyFont="1" applyBorder="1"/>
    <xf numFmtId="0" fontId="49" fillId="0" borderId="7" xfId="2" applyFont="1" applyBorder="1"/>
    <xf numFmtId="0" fontId="49" fillId="0" borderId="14" xfId="2" applyFont="1" applyBorder="1"/>
    <xf numFmtId="0" fontId="49" fillId="0" borderId="31" xfId="2" applyFont="1" applyBorder="1"/>
    <xf numFmtId="0" fontId="49" fillId="6" borderId="100" xfId="2" applyFont="1" applyFill="1" applyBorder="1"/>
    <xf numFmtId="0" fontId="50" fillId="0" borderId="14" xfId="2" applyFont="1" applyBorder="1" applyAlignment="1">
      <alignment horizontal="center"/>
    </xf>
    <xf numFmtId="0" fontId="50" fillId="0" borderId="31" xfId="2" applyFont="1" applyBorder="1" applyAlignment="1">
      <alignment horizontal="center"/>
    </xf>
    <xf numFmtId="0" fontId="50" fillId="6" borderId="100" xfId="2" applyFont="1" applyFill="1" applyBorder="1" applyAlignment="1">
      <alignment horizontal="center"/>
    </xf>
    <xf numFmtId="0" fontId="46" fillId="0" borderId="10" xfId="3" applyFont="1" applyBorder="1"/>
    <xf numFmtId="0" fontId="49" fillId="0" borderId="11" xfId="3" applyFont="1" applyBorder="1"/>
    <xf numFmtId="0" fontId="51" fillId="0" borderId="35" xfId="3" applyFont="1" applyBorder="1" applyAlignment="1">
      <alignment horizontal="center"/>
    </xf>
    <xf numFmtId="0" fontId="50" fillId="0" borderId="36" xfId="2" applyFont="1" applyBorder="1" applyAlignment="1">
      <alignment horizontal="center"/>
    </xf>
    <xf numFmtId="0" fontId="50" fillId="0" borderId="11" xfId="2" applyFont="1" applyBorder="1" applyAlignment="1">
      <alignment horizontal="center"/>
    </xf>
    <xf numFmtId="0" fontId="50" fillId="6" borderId="101" xfId="2" applyFont="1" applyFill="1" applyBorder="1" applyAlignment="1">
      <alignment horizontal="center"/>
    </xf>
    <xf numFmtId="0" fontId="52" fillId="0" borderId="56" xfId="3" applyFont="1" applyBorder="1" applyAlignment="1">
      <alignment horizontal="center"/>
    </xf>
    <xf numFmtId="0" fontId="52" fillId="0" borderId="22" xfId="3" applyFont="1" applyBorder="1" applyAlignment="1">
      <alignment horizontal="center"/>
    </xf>
    <xf numFmtId="0" fontId="52" fillId="0" borderId="19" xfId="3" applyFont="1" applyBorder="1" applyAlignment="1">
      <alignment horizontal="center"/>
    </xf>
    <xf numFmtId="0" fontId="49" fillId="0" borderId="35" xfId="2" applyFont="1" applyBorder="1"/>
    <xf numFmtId="0" fontId="49" fillId="0" borderId="36" xfId="2" applyFont="1" applyBorder="1"/>
    <xf numFmtId="0" fontId="49" fillId="0" borderId="11" xfId="2" applyFont="1" applyBorder="1"/>
    <xf numFmtId="0" fontId="49" fillId="6" borderId="101" xfId="2" applyFont="1" applyFill="1" applyBorder="1"/>
    <xf numFmtId="0" fontId="53" fillId="2" borderId="56" xfId="3" applyFont="1" applyFill="1" applyBorder="1" applyAlignment="1">
      <alignment horizontal="center" vertical="center"/>
    </xf>
    <xf numFmtId="0" fontId="50" fillId="2" borderId="22" xfId="3" applyFont="1" applyFill="1" applyBorder="1" applyAlignment="1">
      <alignment vertical="center"/>
    </xf>
    <xf numFmtId="0" fontId="50" fillId="2" borderId="19" xfId="3" applyFont="1" applyFill="1" applyBorder="1" applyAlignment="1">
      <alignment vertical="center"/>
    </xf>
    <xf numFmtId="3" fontId="50" fillId="2" borderId="19" xfId="2" applyNumberFormat="1" applyFont="1" applyFill="1" applyBorder="1"/>
    <xf numFmtId="3" fontId="50" fillId="2" borderId="20" xfId="2" applyNumberFormat="1" applyFont="1" applyFill="1" applyBorder="1"/>
    <xf numFmtId="3" fontId="50" fillId="2" borderId="22" xfId="2" applyNumberFormat="1" applyFont="1" applyFill="1" applyBorder="1"/>
    <xf numFmtId="3" fontId="50" fillId="6" borderId="102" xfId="2" applyNumberFormat="1" applyFont="1" applyFill="1" applyBorder="1"/>
    <xf numFmtId="0" fontId="46" fillId="0" borderId="4" xfId="3" applyFont="1" applyBorder="1" applyAlignment="1">
      <alignment horizontal="center" vertical="center"/>
    </xf>
    <xf numFmtId="0" fontId="49" fillId="0" borderId="31" xfId="3" applyFont="1" applyBorder="1" applyAlignment="1">
      <alignment vertical="center"/>
    </xf>
    <xf numFmtId="0" fontId="49" fillId="0" borderId="7" xfId="3" applyFont="1" applyBorder="1" applyAlignment="1">
      <alignment vertical="center"/>
    </xf>
    <xf numFmtId="3" fontId="50" fillId="0" borderId="48" xfId="2" applyNumberFormat="1" applyFont="1" applyBorder="1"/>
    <xf numFmtId="3" fontId="50" fillId="0" borderId="8" xfId="2" applyNumberFormat="1" applyFont="1" applyBorder="1"/>
    <xf numFmtId="3" fontId="50" fillId="0" borderId="47" xfId="2" applyNumberFormat="1" applyFont="1" applyBorder="1"/>
    <xf numFmtId="3" fontId="50" fillId="6" borderId="103" xfId="2" applyNumberFormat="1" applyFont="1" applyFill="1" applyBorder="1"/>
    <xf numFmtId="0" fontId="54" fillId="0" borderId="67" xfId="3" applyFont="1" applyBorder="1" applyAlignment="1">
      <alignment horizontal="center" vertical="center"/>
    </xf>
    <xf numFmtId="0" fontId="52" fillId="0" borderId="24" xfId="3" applyFont="1" applyBorder="1" applyAlignment="1">
      <alignment vertical="center"/>
    </xf>
    <xf numFmtId="0" fontId="52" fillId="0" borderId="58" xfId="3" applyFont="1" applyBorder="1" applyAlignment="1">
      <alignment vertical="center"/>
    </xf>
    <xf numFmtId="3" fontId="52" fillId="0" borderId="58" xfId="2" applyNumberFormat="1" applyFont="1" applyBorder="1"/>
    <xf numFmtId="3" fontId="52" fillId="0" borderId="27" xfId="2" applyNumberFormat="1" applyFont="1" applyBorder="1"/>
    <xf numFmtId="3" fontId="52" fillId="0" borderId="24" xfId="2" applyNumberFormat="1" applyFont="1" applyBorder="1"/>
    <xf numFmtId="3" fontId="52" fillId="6" borderId="104" xfId="2" applyNumberFormat="1" applyFont="1" applyFill="1" applyBorder="1"/>
    <xf numFmtId="0" fontId="54" fillId="0" borderId="4" xfId="3" applyFont="1" applyBorder="1" applyAlignment="1">
      <alignment horizontal="center" vertical="center"/>
    </xf>
    <xf numFmtId="0" fontId="52" fillId="0" borderId="31" xfId="3" applyFont="1" applyBorder="1" applyAlignment="1">
      <alignment vertical="center"/>
    </xf>
    <xf numFmtId="0" fontId="52" fillId="0" borderId="7" xfId="3" applyFont="1" applyBorder="1" applyAlignment="1">
      <alignment vertical="center"/>
    </xf>
    <xf numFmtId="3" fontId="52" fillId="0" borderId="35" xfId="2" applyNumberFormat="1" applyFont="1" applyBorder="1"/>
    <xf numFmtId="3" fontId="52" fillId="0" borderId="36" xfId="2" applyNumberFormat="1" applyFont="1" applyBorder="1"/>
    <xf numFmtId="3" fontId="52" fillId="0" borderId="11" xfId="2" applyNumberFormat="1" applyFont="1" applyBorder="1"/>
    <xf numFmtId="3" fontId="52" fillId="6" borderId="101" xfId="2" applyNumberFormat="1" applyFont="1" applyFill="1" applyBorder="1"/>
    <xf numFmtId="0" fontId="46" fillId="0" borderId="56" xfId="3" applyFont="1" applyBorder="1" applyAlignment="1">
      <alignment horizontal="center" vertical="center"/>
    </xf>
    <xf numFmtId="0" fontId="49" fillId="0" borderId="22" xfId="3" applyFont="1" applyBorder="1" applyAlignment="1">
      <alignment vertical="center"/>
    </xf>
    <xf numFmtId="0" fontId="49" fillId="0" borderId="19" xfId="3" applyFont="1" applyBorder="1" applyAlignment="1">
      <alignment vertical="center"/>
    </xf>
    <xf numFmtId="3" fontId="52" fillId="0" borderId="19" xfId="2" applyNumberFormat="1" applyFont="1" applyBorder="1"/>
    <xf numFmtId="3" fontId="52" fillId="0" borderId="20" xfId="2" applyNumberFormat="1" applyFont="1" applyBorder="1"/>
    <xf numFmtId="3" fontId="52" fillId="0" borderId="22" xfId="2" applyNumberFormat="1" applyFont="1" applyBorder="1"/>
    <xf numFmtId="3" fontId="52" fillId="6" borderId="102" xfId="2" applyNumberFormat="1" applyFont="1" applyFill="1" applyBorder="1"/>
    <xf numFmtId="3" fontId="49" fillId="0" borderId="19" xfId="2" applyNumberFormat="1" applyFont="1" applyBorder="1"/>
    <xf numFmtId="3" fontId="49" fillId="0" borderId="20" xfId="2" applyNumberFormat="1" applyFont="1" applyBorder="1"/>
    <xf numFmtId="3" fontId="49" fillId="0" borderId="22" xfId="2" applyNumberFormat="1" applyFont="1" applyBorder="1"/>
    <xf numFmtId="3" fontId="49" fillId="6" borderId="102" xfId="2" applyNumberFormat="1" applyFont="1" applyFill="1" applyBorder="1"/>
    <xf numFmtId="0" fontId="49" fillId="0" borderId="40" xfId="3" applyFont="1" applyBorder="1" applyAlignment="1">
      <alignment vertical="center"/>
    </xf>
    <xf numFmtId="0" fontId="49" fillId="0" borderId="42" xfId="3" applyFont="1" applyBorder="1" applyAlignment="1">
      <alignment vertical="center"/>
    </xf>
    <xf numFmtId="3" fontId="49" fillId="0" borderId="65" xfId="2" applyNumberFormat="1" applyFont="1" applyBorder="1"/>
    <xf numFmtId="3" fontId="49" fillId="0" borderId="51" xfId="2" applyNumberFormat="1" applyFont="1" applyBorder="1"/>
    <xf numFmtId="3" fontId="49" fillId="0" borderId="52" xfId="2" applyNumberFormat="1" applyFont="1" applyBorder="1"/>
    <xf numFmtId="3" fontId="49" fillId="6" borderId="105" xfId="2" applyNumberFormat="1" applyFont="1" applyFill="1" applyBorder="1"/>
    <xf numFmtId="0" fontId="46" fillId="0" borderId="2" xfId="2" applyFont="1" applyBorder="1"/>
    <xf numFmtId="0" fontId="46" fillId="0" borderId="3" xfId="2" applyFont="1" applyBorder="1"/>
    <xf numFmtId="0" fontId="46" fillId="0" borderId="0" xfId="3" applyFont="1"/>
    <xf numFmtId="0" fontId="50" fillId="0" borderId="5" xfId="3" applyFont="1" applyBorder="1" applyAlignment="1">
      <alignment horizontal="center"/>
    </xf>
    <xf numFmtId="0" fontId="46" fillId="0" borderId="11" xfId="3" applyFont="1" applyBorder="1"/>
    <xf numFmtId="0" fontId="50" fillId="0" borderId="12" xfId="3" applyFont="1" applyBorder="1" applyAlignment="1">
      <alignment horizontal="center"/>
    </xf>
    <xf numFmtId="0" fontId="54" fillId="0" borderId="0" xfId="3" applyFont="1" applyAlignment="1">
      <alignment horizontal="center"/>
    </xf>
    <xf numFmtId="0" fontId="52" fillId="0" borderId="16" xfId="3" applyFont="1" applyBorder="1" applyAlignment="1">
      <alignment horizontal="center"/>
    </xf>
    <xf numFmtId="0" fontId="52" fillId="0" borderId="17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2" fillId="0" borderId="18" xfId="3" applyFont="1" applyBorder="1" applyAlignment="1">
      <alignment horizontal="center"/>
    </xf>
    <xf numFmtId="0" fontId="52" fillId="0" borderId="33" xfId="3" applyFont="1" applyBorder="1" applyAlignment="1">
      <alignment horizontal="center"/>
    </xf>
    <xf numFmtId="0" fontId="52" fillId="0" borderId="21" xfId="3" applyFont="1" applyBorder="1" applyAlignment="1">
      <alignment horizontal="center"/>
    </xf>
    <xf numFmtId="0" fontId="50" fillId="0" borderId="0" xfId="3" applyFont="1" applyAlignment="1">
      <alignment vertical="center"/>
    </xf>
    <xf numFmtId="0" fontId="53" fillId="2" borderId="16" xfId="3" applyFont="1" applyFill="1" applyBorder="1" applyAlignment="1">
      <alignment horizontal="center" vertical="center"/>
    </xf>
    <xf numFmtId="0" fontId="53" fillId="2" borderId="17" xfId="3" applyFont="1" applyFill="1" applyBorder="1" applyAlignment="1">
      <alignment vertical="center"/>
    </xf>
    <xf numFmtId="3" fontId="50" fillId="2" borderId="16" xfId="3" applyNumberFormat="1" applyFont="1" applyFill="1" applyBorder="1"/>
    <xf numFmtId="3" fontId="50" fillId="2" borderId="22" xfId="3" applyNumberFormat="1" applyFont="1" applyFill="1" applyBorder="1"/>
    <xf numFmtId="3" fontId="50" fillId="2" borderId="18" xfId="3" applyNumberFormat="1" applyFont="1" applyFill="1" applyBorder="1"/>
    <xf numFmtId="3" fontId="50" fillId="2" borderId="17" xfId="3" applyNumberFormat="1" applyFont="1" applyFill="1" applyBorder="1"/>
    <xf numFmtId="3" fontId="50" fillId="2" borderId="33" xfId="3" applyNumberFormat="1" applyFont="1" applyFill="1" applyBorder="1"/>
    <xf numFmtId="3" fontId="50" fillId="2" borderId="19" xfId="3" applyNumberFormat="1" applyFont="1" applyFill="1" applyBorder="1"/>
    <xf numFmtId="3" fontId="50" fillId="2" borderId="21" xfId="3" applyNumberFormat="1" applyFont="1" applyFill="1" applyBorder="1"/>
    <xf numFmtId="0" fontId="46" fillId="0" borderId="0" xfId="3" applyFont="1" applyAlignment="1">
      <alignment vertical="center"/>
    </xf>
    <xf numFmtId="0" fontId="46" fillId="0" borderId="5" xfId="3" applyFont="1" applyBorder="1" applyAlignment="1">
      <alignment horizontal="center" vertical="center"/>
    </xf>
    <xf numFmtId="0" fontId="46" fillId="0" borderId="0" xfId="3" applyFont="1" applyBorder="1" applyAlignment="1">
      <alignment vertical="center"/>
    </xf>
    <xf numFmtId="0" fontId="49" fillId="0" borderId="0" xfId="3" applyFont="1" applyBorder="1" applyAlignment="1">
      <alignment vertical="center"/>
    </xf>
    <xf numFmtId="3" fontId="50" fillId="0" borderId="23" xfId="3" applyNumberFormat="1" applyFont="1" applyFill="1" applyBorder="1"/>
    <xf numFmtId="3" fontId="49" fillId="0" borderId="24" xfId="3" applyNumberFormat="1" applyFont="1" applyBorder="1" applyAlignment="1">
      <alignment vertical="center"/>
    </xf>
    <xf numFmtId="3" fontId="49" fillId="0" borderId="25" xfId="3" applyNumberFormat="1" applyFont="1" applyBorder="1" applyAlignment="1">
      <alignment vertical="center"/>
    </xf>
    <xf numFmtId="3" fontId="49" fillId="0" borderId="63" xfId="3" applyNumberFormat="1" applyFont="1" applyBorder="1" applyAlignment="1">
      <alignment vertical="center"/>
    </xf>
    <xf numFmtId="3" fontId="49" fillId="0" borderId="64" xfId="3" applyNumberFormat="1" applyFont="1" applyBorder="1" applyAlignment="1">
      <alignment vertical="center"/>
    </xf>
    <xf numFmtId="3" fontId="49" fillId="0" borderId="26" xfId="3" applyNumberFormat="1" applyFont="1" applyBorder="1" applyAlignment="1">
      <alignment vertical="center"/>
    </xf>
    <xf numFmtId="3" fontId="49" fillId="0" borderId="15" xfId="3" applyNumberFormat="1" applyFont="1" applyBorder="1" applyAlignment="1">
      <alignment vertical="center"/>
    </xf>
    <xf numFmtId="0" fontId="54" fillId="0" borderId="28" xfId="3" applyFont="1" applyBorder="1" applyAlignment="1">
      <alignment horizontal="center" vertical="center"/>
    </xf>
    <xf numFmtId="0" fontId="54" fillId="0" borderId="29" xfId="3" applyFont="1" applyBorder="1" applyAlignment="1">
      <alignment vertical="center"/>
    </xf>
    <xf numFmtId="0" fontId="52" fillId="0" borderId="29" xfId="3" applyFont="1" applyBorder="1" applyAlignment="1">
      <alignment vertical="center"/>
    </xf>
    <xf numFmtId="3" fontId="52" fillId="0" borderId="24" xfId="3" applyNumberFormat="1" applyFont="1" applyFill="1" applyBorder="1" applyAlignment="1">
      <alignment vertical="center"/>
    </xf>
    <xf numFmtId="3" fontId="52" fillId="0" borderId="25" xfId="3" applyNumberFormat="1" applyFont="1" applyFill="1" applyBorder="1" applyAlignment="1">
      <alignment vertical="center"/>
    </xf>
    <xf numFmtId="3" fontId="52" fillId="0" borderId="58" xfId="3" applyNumberFormat="1" applyFont="1" applyBorder="1" applyAlignment="1">
      <alignment vertical="center"/>
    </xf>
    <xf numFmtId="3" fontId="52" fillId="0" borderId="24" xfId="3" applyNumberFormat="1" applyFont="1" applyBorder="1" applyAlignment="1">
      <alignment vertical="center"/>
    </xf>
    <xf numFmtId="3" fontId="52" fillId="0" borderId="25" xfId="3" applyNumberFormat="1" applyFont="1" applyBorder="1" applyAlignment="1">
      <alignment vertical="center"/>
    </xf>
    <xf numFmtId="3" fontId="52" fillId="0" borderId="26" xfId="3" applyNumberFormat="1" applyFont="1" applyBorder="1" applyAlignment="1">
      <alignment vertical="center"/>
    </xf>
    <xf numFmtId="3" fontId="52" fillId="0" borderId="30" xfId="3" applyNumberFormat="1" applyFont="1" applyBorder="1" applyAlignment="1">
      <alignment vertical="center"/>
    </xf>
    <xf numFmtId="0" fontId="54" fillId="0" borderId="0" xfId="3" applyFont="1" applyAlignment="1">
      <alignment vertical="center"/>
    </xf>
    <xf numFmtId="3" fontId="57" fillId="0" borderId="28" xfId="3" applyNumberFormat="1" applyFont="1" applyBorder="1" applyAlignment="1">
      <alignment vertical="center"/>
    </xf>
    <xf numFmtId="3" fontId="54" fillId="0" borderId="24" xfId="3" applyNumberFormat="1" applyFont="1" applyBorder="1" applyAlignment="1">
      <alignment vertical="center"/>
    </xf>
    <xf numFmtId="3" fontId="54" fillId="0" borderId="25" xfId="3" applyNumberFormat="1" applyFont="1" applyBorder="1" applyAlignment="1">
      <alignment vertical="center"/>
    </xf>
    <xf numFmtId="3" fontId="54" fillId="0" borderId="26" xfId="3" applyNumberFormat="1" applyFont="1" applyBorder="1" applyAlignment="1">
      <alignment vertical="center"/>
    </xf>
    <xf numFmtId="3" fontId="54" fillId="0" borderId="30" xfId="3" applyNumberFormat="1" applyFont="1" applyBorder="1" applyAlignment="1">
      <alignment vertical="center"/>
    </xf>
    <xf numFmtId="0" fontId="54" fillId="0" borderId="5" xfId="3" applyFont="1" applyBorder="1" applyAlignment="1">
      <alignment horizontal="center" vertical="center"/>
    </xf>
    <xf numFmtId="0" fontId="54" fillId="0" borderId="0" xfId="3" applyFont="1" applyBorder="1" applyAlignment="1">
      <alignment vertical="center"/>
    </xf>
    <xf numFmtId="0" fontId="52" fillId="0" borderId="0" xfId="3" applyFont="1" applyBorder="1" applyAlignment="1">
      <alignment vertical="center"/>
    </xf>
    <xf numFmtId="3" fontId="58" fillId="0" borderId="5" xfId="3" applyNumberFormat="1" applyFont="1" applyBorder="1" applyAlignment="1">
      <alignment vertical="center"/>
    </xf>
    <xf numFmtId="3" fontId="52" fillId="0" borderId="57" xfId="3" applyNumberFormat="1" applyFont="1" applyFill="1" applyBorder="1" applyAlignment="1">
      <alignment vertical="center"/>
    </xf>
    <xf numFmtId="3" fontId="52" fillId="0" borderId="59" xfId="3" applyNumberFormat="1" applyFont="1" applyFill="1" applyBorder="1" applyAlignment="1">
      <alignment vertical="center"/>
    </xf>
    <xf numFmtId="3" fontId="52" fillId="0" borderId="7" xfId="3" applyNumberFormat="1" applyFont="1" applyBorder="1" applyAlignment="1">
      <alignment vertical="center"/>
    </xf>
    <xf numFmtId="3" fontId="52" fillId="0" borderId="31" xfId="3" applyNumberFormat="1" applyFont="1" applyBorder="1" applyAlignment="1">
      <alignment vertical="center"/>
    </xf>
    <xf numFmtId="3" fontId="52" fillId="0" borderId="13" xfId="3" applyNumberFormat="1" applyFont="1" applyBorder="1" applyAlignment="1">
      <alignment vertical="center"/>
    </xf>
    <xf numFmtId="3" fontId="52" fillId="0" borderId="32" xfId="3" applyNumberFormat="1" applyFont="1" applyBorder="1" applyAlignment="1">
      <alignment vertical="center"/>
    </xf>
    <xf numFmtId="3" fontId="52" fillId="0" borderId="15" xfId="3" applyNumberFormat="1" applyFont="1" applyBorder="1" applyAlignment="1">
      <alignment vertical="center"/>
    </xf>
    <xf numFmtId="0" fontId="46" fillId="0" borderId="16" xfId="3" applyFont="1" applyBorder="1" applyAlignment="1">
      <alignment horizontal="center" vertical="center"/>
    </xf>
    <xf numFmtId="0" fontId="49" fillId="0" borderId="17" xfId="3" applyFont="1" applyBorder="1" applyAlignment="1">
      <alignment vertical="center"/>
    </xf>
    <xf numFmtId="0" fontId="46" fillId="0" borderId="17" xfId="3" applyFont="1" applyBorder="1" applyAlignment="1">
      <alignment vertical="center"/>
    </xf>
    <xf numFmtId="3" fontId="50" fillId="0" borderId="16" xfId="3" applyNumberFormat="1" applyFont="1" applyBorder="1" applyAlignment="1">
      <alignment vertical="center"/>
    </xf>
    <xf numFmtId="3" fontId="52" fillId="0" borderId="47" xfId="3" applyNumberFormat="1" applyFont="1" applyFill="1" applyBorder="1" applyAlignment="1">
      <alignment vertical="center"/>
    </xf>
    <xf numFmtId="3" fontId="52" fillId="0" borderId="6" xfId="3" applyNumberFormat="1" applyFont="1" applyFill="1" applyBorder="1" applyAlignment="1">
      <alignment vertical="center"/>
    </xf>
    <xf numFmtId="3" fontId="49" fillId="0" borderId="19" xfId="3" applyNumberFormat="1" applyFont="1" applyBorder="1" applyAlignment="1">
      <alignment vertical="center"/>
    </xf>
    <xf numFmtId="3" fontId="49" fillId="0" borderId="22" xfId="3" applyNumberFormat="1" applyFont="1" applyBorder="1" applyAlignment="1">
      <alignment vertical="center"/>
    </xf>
    <xf numFmtId="3" fontId="49" fillId="0" borderId="18" xfId="3" applyNumberFormat="1" applyFont="1" applyBorder="1" applyAlignment="1">
      <alignment vertical="center"/>
    </xf>
    <xf numFmtId="3" fontId="49" fillId="0" borderId="33" xfId="3" applyNumberFormat="1" applyFont="1" applyBorder="1" applyAlignment="1">
      <alignment vertical="center"/>
    </xf>
    <xf numFmtId="3" fontId="49" fillId="0" borderId="21" xfId="3" applyNumberFormat="1" applyFont="1" applyBorder="1" applyAlignment="1">
      <alignment vertical="center"/>
    </xf>
    <xf numFmtId="3" fontId="52" fillId="0" borderId="22" xfId="3" applyNumberFormat="1" applyFont="1" applyFill="1" applyBorder="1" applyAlignment="1">
      <alignment vertical="center"/>
    </xf>
    <xf numFmtId="3" fontId="52" fillId="0" borderId="18" xfId="3" applyNumberFormat="1" applyFont="1" applyFill="1" applyBorder="1" applyAlignment="1">
      <alignment vertical="center"/>
    </xf>
    <xf numFmtId="3" fontId="49" fillId="0" borderId="35" xfId="3" applyNumberFormat="1" applyFont="1" applyBorder="1" applyAlignment="1">
      <alignment vertical="center"/>
    </xf>
    <xf numFmtId="3" fontId="49" fillId="0" borderId="11" xfId="3" applyNumberFormat="1" applyFont="1" applyBorder="1" applyAlignment="1">
      <alignment vertical="center"/>
    </xf>
    <xf numFmtId="3" fontId="49" fillId="0" borderId="34" xfId="3" applyNumberFormat="1" applyFont="1" applyBorder="1" applyAlignment="1">
      <alignment vertical="center"/>
    </xf>
    <xf numFmtId="3" fontId="49" fillId="0" borderId="37" xfId="3" applyNumberFormat="1" applyFont="1" applyBorder="1" applyAlignment="1">
      <alignment vertical="center"/>
    </xf>
    <xf numFmtId="3" fontId="50" fillId="0" borderId="12" xfId="3" applyNumberFormat="1" applyFont="1" applyBorder="1" applyAlignment="1">
      <alignment vertical="center"/>
    </xf>
    <xf numFmtId="0" fontId="46" fillId="0" borderId="38" xfId="3" applyFont="1" applyBorder="1" applyAlignment="1">
      <alignment horizontal="center" vertical="center"/>
    </xf>
    <xf numFmtId="0" fontId="46" fillId="0" borderId="39" xfId="3" applyFont="1" applyBorder="1" applyAlignment="1">
      <alignment vertical="center"/>
    </xf>
    <xf numFmtId="3" fontId="50" fillId="0" borderId="38" xfId="3" applyNumberFormat="1" applyFont="1" applyBorder="1" applyAlignment="1">
      <alignment vertical="center"/>
    </xf>
    <xf numFmtId="3" fontId="52" fillId="0" borderId="40" xfId="3" applyNumberFormat="1" applyFont="1" applyFill="1" applyBorder="1" applyAlignment="1">
      <alignment vertical="center"/>
    </xf>
    <xf numFmtId="3" fontId="52" fillId="0" borderId="41" xfId="3" applyNumberFormat="1" applyFont="1" applyFill="1" applyBorder="1" applyAlignment="1">
      <alignment vertical="center"/>
    </xf>
    <xf numFmtId="3" fontId="46" fillId="0" borderId="42" xfId="3" applyNumberFormat="1" applyFont="1" applyBorder="1" applyAlignment="1">
      <alignment vertical="center"/>
    </xf>
    <xf numFmtId="3" fontId="46" fillId="0" borderId="40" xfId="3" applyNumberFormat="1" applyFont="1" applyBorder="1" applyAlignment="1">
      <alignment vertical="center"/>
    </xf>
    <xf numFmtId="3" fontId="46" fillId="0" borderId="41" xfId="3" applyNumberFormat="1" applyFont="1" applyBorder="1" applyAlignment="1">
      <alignment vertical="center"/>
    </xf>
    <xf numFmtId="3" fontId="46" fillId="0" borderId="44" xfId="3" applyNumberFormat="1" applyFont="1" applyBorder="1" applyAlignment="1">
      <alignment vertical="center"/>
    </xf>
    <xf numFmtId="0" fontId="55" fillId="0" borderId="0" xfId="3" applyFont="1"/>
    <xf numFmtId="0" fontId="47" fillId="0" borderId="0" xfId="3" applyFont="1" applyAlignment="1">
      <alignment vertical="center"/>
    </xf>
    <xf numFmtId="0" fontId="59" fillId="0" borderId="0" xfId="3" applyFont="1"/>
    <xf numFmtId="0" fontId="52" fillId="0" borderId="0" xfId="3" applyFont="1"/>
    <xf numFmtId="0" fontId="52" fillId="0" borderId="0" xfId="3" applyFont="1" applyFill="1"/>
    <xf numFmtId="0" fontId="47" fillId="0" borderId="0" xfId="3" applyFont="1" applyBorder="1"/>
    <xf numFmtId="0" fontId="47" fillId="0" borderId="6" xfId="3" applyFont="1" applyBorder="1" applyAlignment="1">
      <alignment horizontal="center"/>
    </xf>
    <xf numFmtId="0" fontId="47" fillId="0" borderId="68" xfId="3" applyFont="1" applyBorder="1" applyAlignment="1">
      <alignment horizontal="center"/>
    </xf>
    <xf numFmtId="0" fontId="47" fillId="0" borderId="7" xfId="3" applyFont="1" applyBorder="1"/>
    <xf numFmtId="0" fontId="47" fillId="0" borderId="9" xfId="3" applyFont="1" applyBorder="1" applyAlignment="1">
      <alignment horizontal="center"/>
    </xf>
    <xf numFmtId="0" fontId="47" fillId="0" borderId="0" xfId="3" applyFont="1" applyBorder="1" applyAlignment="1">
      <alignment horizontal="center"/>
    </xf>
    <xf numFmtId="0" fontId="47" fillId="0" borderId="13" xfId="3" applyFont="1" applyBorder="1" applyAlignment="1">
      <alignment horizontal="center"/>
    </xf>
    <xf numFmtId="0" fontId="47" fillId="0" borderId="32" xfId="3" applyFont="1" applyBorder="1" applyAlignment="1">
      <alignment horizontal="center"/>
    </xf>
    <xf numFmtId="0" fontId="47" fillId="0" borderId="7" xfId="3" applyFont="1" applyBorder="1" applyAlignment="1">
      <alignment horizontal="center"/>
    </xf>
    <xf numFmtId="0" fontId="47" fillId="0" borderId="15" xfId="3" applyFont="1" applyBorder="1" applyAlignment="1">
      <alignment horizontal="center"/>
    </xf>
    <xf numFmtId="0" fontId="12" fillId="5" borderId="0" xfId="5" applyFont="1" applyFill="1" applyAlignment="1">
      <alignment horizontal="center"/>
    </xf>
    <xf numFmtId="0" fontId="2" fillId="0" borderId="106" xfId="5" applyBorder="1"/>
    <xf numFmtId="0" fontId="2" fillId="0" borderId="107" xfId="5" applyBorder="1"/>
    <xf numFmtId="3" fontId="7" fillId="0" borderId="14" xfId="5" applyNumberFormat="1" applyFont="1" applyBorder="1"/>
    <xf numFmtId="3" fontId="7" fillId="3" borderId="14" xfId="5" applyNumberFormat="1" applyFont="1" applyFill="1" applyBorder="1"/>
    <xf numFmtId="3" fontId="12" fillId="5" borderId="14" xfId="5" applyNumberFormat="1" applyFont="1" applyFill="1" applyBorder="1"/>
    <xf numFmtId="3" fontId="7" fillId="0" borderId="27" xfId="5" applyNumberFormat="1" applyFont="1" applyBorder="1"/>
    <xf numFmtId="3" fontId="7" fillId="3" borderId="27" xfId="5" applyNumberFormat="1" applyFont="1" applyFill="1" applyBorder="1"/>
    <xf numFmtId="3" fontId="12" fillId="5" borderId="27" xfId="5" applyNumberFormat="1" applyFont="1" applyFill="1" applyBorder="1"/>
    <xf numFmtId="3" fontId="62" fillId="0" borderId="14" xfId="5" applyNumberFormat="1" applyFont="1" applyBorder="1"/>
    <xf numFmtId="3" fontId="63" fillId="5" borderId="76" xfId="5" applyNumberFormat="1" applyFont="1" applyFill="1" applyBorder="1"/>
    <xf numFmtId="3" fontId="7" fillId="0" borderId="76" xfId="5" applyNumberFormat="1" applyFont="1" applyBorder="1"/>
    <xf numFmtId="3" fontId="24" fillId="5" borderId="76" xfId="5" applyNumberFormat="1" applyFont="1" applyFill="1" applyBorder="1"/>
    <xf numFmtId="3" fontId="7" fillId="0" borderId="76" xfId="5" applyNumberFormat="1" applyFont="1" applyFill="1" applyBorder="1"/>
    <xf numFmtId="0" fontId="2" fillId="0" borderId="108" xfId="5" applyBorder="1" applyAlignment="1">
      <alignment horizontal="right"/>
    </xf>
    <xf numFmtId="3" fontId="7" fillId="3" borderId="108" xfId="5" applyNumberFormat="1" applyFont="1" applyFill="1" applyBorder="1"/>
    <xf numFmtId="0" fontId="22" fillId="0" borderId="111" xfId="8" applyFont="1" applyBorder="1" applyAlignment="1"/>
    <xf numFmtId="0" fontId="15" fillId="0" borderId="112" xfId="8" applyFont="1" applyBorder="1" applyAlignment="1"/>
    <xf numFmtId="0" fontId="11" fillId="0" borderId="111" xfId="8" applyFont="1" applyBorder="1" applyAlignment="1"/>
    <xf numFmtId="0" fontId="11" fillId="0" borderId="113" xfId="8" applyFont="1" applyBorder="1" applyAlignment="1">
      <alignment horizontal="left"/>
    </xf>
    <xf numFmtId="0" fontId="11" fillId="0" borderId="114" xfId="8" applyFont="1" applyBorder="1" applyAlignment="1"/>
    <xf numFmtId="3" fontId="11" fillId="0" borderId="113" xfId="7" applyNumberFormat="1" applyFont="1" applyBorder="1" applyAlignment="1">
      <alignment horizontal="right"/>
    </xf>
    <xf numFmtId="3" fontId="11" fillId="0" borderId="115" xfId="7" applyNumberFormat="1" applyFont="1" applyBorder="1" applyAlignment="1">
      <alignment horizontal="right"/>
    </xf>
    <xf numFmtId="3" fontId="11" fillId="0" borderId="114" xfId="7" applyNumberFormat="1" applyFont="1" applyBorder="1" applyAlignment="1">
      <alignment horizontal="right"/>
    </xf>
    <xf numFmtId="3" fontId="20" fillId="4" borderId="115" xfId="7" applyNumberFormat="1" applyFont="1" applyFill="1" applyBorder="1" applyAlignment="1">
      <alignment horizontal="right"/>
    </xf>
    <xf numFmtId="164" fontId="65" fillId="0" borderId="0" xfId="145" applyNumberFormat="1" applyFont="1"/>
    <xf numFmtId="164" fontId="64" fillId="0" borderId="0" xfId="145" applyNumberFormat="1" applyFont="1"/>
    <xf numFmtId="164" fontId="45" fillId="0" borderId="0" xfId="145" applyNumberFormat="1" applyFont="1" applyAlignment="1"/>
    <xf numFmtId="164" fontId="67" fillId="0" borderId="0" xfId="145" applyNumberFormat="1" applyFont="1"/>
    <xf numFmtId="164" fontId="45" fillId="0" borderId="0" xfId="145" applyNumberFormat="1" applyFont="1" applyBorder="1" applyAlignment="1"/>
    <xf numFmtId="164" fontId="5" fillId="0" borderId="0" xfId="145" applyNumberFormat="1" applyFill="1"/>
    <xf numFmtId="164" fontId="5" fillId="0" borderId="0" xfId="145" applyNumberFormat="1"/>
    <xf numFmtId="164" fontId="69" fillId="0" borderId="0" xfId="145" applyNumberFormat="1" applyFont="1"/>
    <xf numFmtId="164" fontId="8" fillId="0" borderId="0" xfId="145" applyNumberFormat="1" applyFont="1" applyFill="1"/>
    <xf numFmtId="164" fontId="5" fillId="0" borderId="117" xfId="145" applyNumberFormat="1" applyFill="1" applyBorder="1" applyAlignment="1">
      <alignment wrapText="1"/>
    </xf>
    <xf numFmtId="3" fontId="8" fillId="0" borderId="0" xfId="145" applyNumberFormat="1" applyFont="1" applyFill="1" applyBorder="1"/>
    <xf numFmtId="3" fontId="5" fillId="0" borderId="0" xfId="145" applyNumberFormat="1"/>
    <xf numFmtId="164" fontId="69" fillId="2" borderId="46" xfId="145" applyNumberFormat="1" applyFont="1" applyFill="1" applyBorder="1"/>
    <xf numFmtId="3" fontId="69" fillId="2" borderId="2" xfId="145" applyNumberFormat="1" applyFont="1" applyFill="1" applyBorder="1" applyAlignment="1">
      <alignment horizontal="center"/>
    </xf>
    <xf numFmtId="3" fontId="69" fillId="2" borderId="45" xfId="145" applyNumberFormat="1" applyFont="1" applyFill="1" applyBorder="1" applyAlignment="1">
      <alignment horizontal="center"/>
    </xf>
    <xf numFmtId="3" fontId="69" fillId="2" borderId="46" xfId="145" applyNumberFormat="1" applyFont="1" applyFill="1" applyBorder="1" applyAlignment="1">
      <alignment horizontal="center"/>
    </xf>
    <xf numFmtId="164" fontId="69" fillId="2" borderId="115" xfId="145" applyNumberFormat="1" applyFont="1" applyFill="1" applyBorder="1"/>
    <xf numFmtId="3" fontId="69" fillId="2" borderId="123" xfId="145" applyNumberFormat="1" applyFont="1" applyFill="1" applyBorder="1" applyAlignment="1">
      <alignment horizontal="center" wrapText="1"/>
    </xf>
    <xf numFmtId="3" fontId="69" fillId="2" borderId="115" xfId="145" applyNumberFormat="1" applyFont="1" applyFill="1" applyBorder="1" applyAlignment="1">
      <alignment horizontal="center" wrapText="1"/>
    </xf>
    <xf numFmtId="3" fontId="5" fillId="0" borderId="118" xfId="145" applyNumberFormat="1" applyBorder="1"/>
    <xf numFmtId="3" fontId="5" fillId="7" borderId="117" xfId="145" applyNumberFormat="1" applyFill="1" applyBorder="1"/>
    <xf numFmtId="3" fontId="5" fillId="0" borderId="37" xfId="145" applyNumberFormat="1" applyBorder="1"/>
    <xf numFmtId="3" fontId="8" fillId="33" borderId="108" xfId="145" applyNumberFormat="1" applyFont="1" applyFill="1" applyBorder="1"/>
    <xf numFmtId="164" fontId="5" fillId="0" borderId="36" xfId="145" applyNumberFormat="1" applyFill="1" applyBorder="1" applyAlignment="1">
      <alignment wrapText="1"/>
    </xf>
    <xf numFmtId="3" fontId="5" fillId="0" borderId="31" xfId="145" applyNumberFormat="1" applyBorder="1"/>
    <xf numFmtId="3" fontId="5" fillId="0" borderId="14" xfId="145" applyNumberFormat="1" applyBorder="1"/>
    <xf numFmtId="3" fontId="5" fillId="0" borderId="108" xfId="145" applyNumberFormat="1" applyBorder="1"/>
    <xf numFmtId="164" fontId="64" fillId="6" borderId="54" xfId="145" applyNumberFormat="1" applyFont="1" applyFill="1" applyBorder="1"/>
    <xf numFmtId="3" fontId="64" fillId="6" borderId="122" xfId="145" applyNumberFormat="1" applyFont="1" applyFill="1" applyBorder="1"/>
    <xf numFmtId="3" fontId="64" fillId="6" borderId="54" xfId="145" applyNumberFormat="1" applyFont="1" applyFill="1" applyBorder="1"/>
    <xf numFmtId="3" fontId="64" fillId="6" borderId="55" xfId="145" applyNumberFormat="1" applyFont="1" applyFill="1" applyBorder="1"/>
    <xf numFmtId="0" fontId="49" fillId="0" borderId="46" xfId="2" applyFont="1" applyFill="1" applyBorder="1"/>
    <xf numFmtId="0" fontId="49" fillId="6" borderId="66" xfId="2" applyFont="1" applyFill="1" applyBorder="1"/>
    <xf numFmtId="0" fontId="49" fillId="0" borderId="14" xfId="2" applyFont="1" applyFill="1" applyBorder="1"/>
    <xf numFmtId="0" fontId="49" fillId="6" borderId="15" xfId="2" applyFont="1" applyFill="1" applyBorder="1"/>
    <xf numFmtId="0" fontId="50" fillId="0" borderId="7" xfId="2" applyFont="1" applyBorder="1" applyAlignment="1">
      <alignment horizontal="center"/>
    </xf>
    <xf numFmtId="0" fontId="50" fillId="0" borderId="14" xfId="2" applyFont="1" applyFill="1" applyBorder="1" applyAlignment="1">
      <alignment horizontal="center"/>
    </xf>
    <xf numFmtId="0" fontId="50" fillId="6" borderId="15" xfId="2" applyFont="1" applyFill="1" applyBorder="1" applyAlignment="1">
      <alignment horizontal="center"/>
    </xf>
    <xf numFmtId="0" fontId="50" fillId="0" borderId="36" xfId="2" applyFont="1" applyFill="1" applyBorder="1" applyAlignment="1">
      <alignment horizontal="center"/>
    </xf>
    <xf numFmtId="0" fontId="50" fillId="6" borderId="37" xfId="2" applyFont="1" applyFill="1" applyBorder="1" applyAlignment="1">
      <alignment horizontal="center"/>
    </xf>
    <xf numFmtId="0" fontId="49" fillId="0" borderId="36" xfId="2" applyFont="1" applyFill="1" applyBorder="1"/>
    <xf numFmtId="0" fontId="49" fillId="6" borderId="37" xfId="2" applyFont="1" applyFill="1" applyBorder="1"/>
    <xf numFmtId="3" fontId="50" fillId="6" borderId="21" xfId="2" applyNumberFormat="1" applyFont="1" applyFill="1" applyBorder="1"/>
    <xf numFmtId="3" fontId="50" fillId="6" borderId="9" xfId="2" applyNumberFormat="1" applyFont="1" applyFill="1" applyBorder="1"/>
    <xf numFmtId="3" fontId="52" fillId="6" borderId="30" xfId="2" applyNumberFormat="1" applyFont="1" applyFill="1" applyBorder="1"/>
    <xf numFmtId="3" fontId="52" fillId="0" borderId="75" xfId="2" applyNumberFormat="1" applyFont="1" applyBorder="1"/>
    <xf numFmtId="3" fontId="52" fillId="0" borderId="76" xfId="2" applyNumberFormat="1" applyFont="1" applyBorder="1"/>
    <xf numFmtId="3" fontId="52" fillId="6" borderId="15" xfId="2" applyNumberFormat="1" applyFont="1" applyFill="1" applyBorder="1"/>
    <xf numFmtId="3" fontId="52" fillId="6" borderId="21" xfId="2" applyNumberFormat="1" applyFont="1" applyFill="1" applyBorder="1"/>
    <xf numFmtId="3" fontId="49" fillId="6" borderId="21" xfId="2" applyNumberFormat="1" applyFont="1" applyFill="1" applyBorder="1"/>
    <xf numFmtId="0" fontId="46" fillId="0" borderId="69" xfId="3" applyFont="1" applyBorder="1" applyAlignment="1">
      <alignment horizontal="center" vertical="center"/>
    </xf>
    <xf numFmtId="0" fontId="49" fillId="0" borderId="52" xfId="3" applyFont="1" applyBorder="1" applyAlignment="1">
      <alignment vertical="center"/>
    </xf>
    <xf numFmtId="0" fontId="49" fillId="0" borderId="65" xfId="3" applyFont="1" applyBorder="1" applyAlignment="1">
      <alignment vertical="center"/>
    </xf>
    <xf numFmtId="3" fontId="52" fillId="0" borderId="65" xfId="2" applyNumberFormat="1" applyFont="1" applyBorder="1"/>
    <xf numFmtId="3" fontId="52" fillId="0" borderId="51" xfId="2" applyNumberFormat="1" applyFont="1" applyBorder="1"/>
    <xf numFmtId="3" fontId="49" fillId="6" borderId="60" xfId="2" applyNumberFormat="1" applyFont="1" applyFill="1" applyBorder="1"/>
    <xf numFmtId="0" fontId="49" fillId="0" borderId="0" xfId="3" applyFont="1" applyBorder="1"/>
    <xf numFmtId="0" fontId="49" fillId="0" borderId="6" xfId="3" applyFont="1" applyBorder="1" applyAlignment="1">
      <alignment horizontal="center"/>
    </xf>
    <xf numFmtId="0" fontId="49" fillId="0" borderId="7" xfId="3" applyFont="1" applyBorder="1"/>
    <xf numFmtId="0" fontId="49" fillId="0" borderId="8" xfId="3" applyFont="1" applyBorder="1" applyAlignment="1">
      <alignment horizontal="center"/>
    </xf>
    <xf numFmtId="0" fontId="49" fillId="0" borderId="9" xfId="3" applyFont="1" applyBorder="1" applyAlignment="1">
      <alignment horizontal="center"/>
    </xf>
    <xf numFmtId="0" fontId="49" fillId="0" borderId="0" xfId="3" applyFont="1" applyBorder="1" applyAlignment="1">
      <alignment horizontal="center"/>
    </xf>
    <xf numFmtId="0" fontId="49" fillId="0" borderId="13" xfId="3" applyFont="1" applyBorder="1" applyAlignment="1">
      <alignment horizontal="center"/>
    </xf>
    <xf numFmtId="0" fontId="49" fillId="0" borderId="7" xfId="3" applyFont="1" applyBorder="1" applyAlignment="1">
      <alignment horizontal="center"/>
    </xf>
    <xf numFmtId="0" fontId="49" fillId="0" borderId="14" xfId="3" applyFont="1" applyBorder="1" applyAlignment="1">
      <alignment horizontal="center"/>
    </xf>
    <xf numFmtId="0" fontId="49" fillId="0" borderId="15" xfId="3" applyFont="1" applyBorder="1" applyAlignment="1">
      <alignment horizontal="center"/>
    </xf>
    <xf numFmtId="0" fontId="52" fillId="0" borderId="20" xfId="3" applyFont="1" applyBorder="1" applyAlignment="1">
      <alignment horizontal="center"/>
    </xf>
    <xf numFmtId="3" fontId="50" fillId="2" borderId="20" xfId="3" applyNumberFormat="1" applyFont="1" applyFill="1" applyBorder="1"/>
    <xf numFmtId="3" fontId="50" fillId="0" borderId="53" xfId="2" applyNumberFormat="1" applyFont="1" applyBorder="1"/>
    <xf numFmtId="3" fontId="50" fillId="0" borderId="9" xfId="2" applyNumberFormat="1" applyFont="1" applyBorder="1"/>
    <xf numFmtId="3" fontId="52" fillId="0" borderId="28" xfId="2" applyNumberFormat="1" applyFont="1" applyBorder="1"/>
    <xf numFmtId="3" fontId="57" fillId="0" borderId="27" xfId="2" applyNumberFormat="1" applyFont="1" applyBorder="1"/>
    <xf numFmtId="3" fontId="52" fillId="0" borderId="30" xfId="2" applyNumberFormat="1" applyFont="1" applyBorder="1"/>
    <xf numFmtId="3" fontId="52" fillId="0" borderId="77" xfId="2" applyNumberFormat="1" applyFont="1" applyBorder="1"/>
    <xf numFmtId="3" fontId="57" fillId="0" borderId="76" xfId="2" applyNumberFormat="1" applyFont="1" applyBorder="1"/>
    <xf numFmtId="3" fontId="52" fillId="0" borderId="78" xfId="2" applyNumberFormat="1" applyFont="1" applyBorder="1"/>
    <xf numFmtId="3" fontId="52" fillId="0" borderId="16" xfId="2" applyNumberFormat="1" applyFont="1" applyBorder="1"/>
    <xf numFmtId="3" fontId="57" fillId="0" borderId="20" xfId="2" applyNumberFormat="1" applyFont="1" applyBorder="1"/>
    <xf numFmtId="3" fontId="52" fillId="0" borderId="21" xfId="2" applyNumberFormat="1" applyFont="1" applyBorder="1"/>
    <xf numFmtId="0" fontId="49" fillId="0" borderId="70" xfId="3" applyFont="1" applyBorder="1" applyAlignment="1">
      <alignment vertical="center"/>
    </xf>
    <xf numFmtId="3" fontId="52" fillId="0" borderId="50" xfId="2" applyNumberFormat="1" applyFont="1" applyBorder="1"/>
    <xf numFmtId="3" fontId="57" fillId="0" borderId="51" xfId="2" applyNumberFormat="1" applyFont="1" applyBorder="1"/>
    <xf numFmtId="3" fontId="52" fillId="0" borderId="60" xfId="2" applyNumberFormat="1" applyFont="1" applyBorder="1"/>
    <xf numFmtId="3" fontId="49" fillId="0" borderId="27" xfId="3" applyNumberFormat="1" applyFont="1" applyBorder="1" applyAlignment="1">
      <alignment vertical="center"/>
    </xf>
    <xf numFmtId="3" fontId="52" fillId="0" borderId="29" xfId="3" applyNumberFormat="1" applyFont="1" applyFill="1" applyBorder="1" applyAlignment="1">
      <alignment vertical="center"/>
    </xf>
    <xf numFmtId="3" fontId="52" fillId="0" borderId="27" xfId="3" applyNumberFormat="1" applyFont="1" applyBorder="1" applyAlignment="1">
      <alignment vertical="center"/>
    </xf>
    <xf numFmtId="3" fontId="54" fillId="0" borderId="27" xfId="3" applyNumberFormat="1" applyFont="1" applyBorder="1" applyAlignment="1">
      <alignment vertical="center"/>
    </xf>
    <xf numFmtId="3" fontId="52" fillId="0" borderId="62" xfId="3" applyNumberFormat="1" applyFont="1" applyFill="1" applyBorder="1" applyAlignment="1">
      <alignment vertical="center"/>
    </xf>
    <xf numFmtId="3" fontId="52" fillId="0" borderId="61" xfId="3" applyNumberFormat="1" applyFont="1" applyFill="1" applyBorder="1" applyAlignment="1">
      <alignment vertical="center"/>
    </xf>
    <xf numFmtId="3" fontId="52" fillId="0" borderId="14" xfId="3" applyNumberFormat="1" applyFont="1" applyBorder="1" applyAlignment="1">
      <alignment vertical="center"/>
    </xf>
    <xf numFmtId="3" fontId="49" fillId="0" borderId="20" xfId="3" applyNumberFormat="1" applyFont="1" applyBorder="1" applyAlignment="1">
      <alignment vertical="center"/>
    </xf>
    <xf numFmtId="3" fontId="52" fillId="0" borderId="21" xfId="3" applyNumberFormat="1" applyFont="1" applyFill="1" applyBorder="1" applyAlignment="1">
      <alignment vertical="center"/>
    </xf>
    <xf numFmtId="3" fontId="50" fillId="0" borderId="50" xfId="3" applyNumberFormat="1" applyFont="1" applyBorder="1" applyAlignment="1">
      <alignment vertical="center"/>
    </xf>
    <xf numFmtId="3" fontId="52" fillId="0" borderId="52" xfId="3" applyNumberFormat="1" applyFont="1" applyFill="1" applyBorder="1" applyAlignment="1">
      <alignment vertical="center"/>
    </xf>
    <xf numFmtId="3" fontId="46" fillId="0" borderId="51" xfId="3" applyNumberFormat="1" applyFont="1" applyBorder="1" applyAlignment="1">
      <alignment vertical="center"/>
    </xf>
    <xf numFmtId="3" fontId="52" fillId="0" borderId="60" xfId="3" applyNumberFormat="1" applyFont="1" applyFill="1" applyBorder="1" applyAlignment="1">
      <alignment vertical="center"/>
    </xf>
    <xf numFmtId="0" fontId="73" fillId="0" borderId="0" xfId="4" applyFont="1"/>
    <xf numFmtId="0" fontId="74" fillId="0" borderId="0" xfId="4" applyFont="1"/>
    <xf numFmtId="0" fontId="77" fillId="0" borderId="0" xfId="4" applyFont="1" applyAlignment="1">
      <alignment horizontal="center"/>
    </xf>
    <xf numFmtId="14" fontId="46" fillId="0" borderId="0" xfId="4" applyNumberFormat="1" applyFont="1" applyAlignment="1"/>
    <xf numFmtId="0" fontId="46" fillId="0" borderId="0" xfId="4" applyFont="1"/>
    <xf numFmtId="14" fontId="46" fillId="0" borderId="0" xfId="4" applyNumberFormat="1" applyFont="1" applyAlignment="1">
      <alignment horizontal="right"/>
    </xf>
    <xf numFmtId="14" fontId="46" fillId="0" borderId="0" xfId="4" applyNumberFormat="1" applyFont="1"/>
    <xf numFmtId="0" fontId="49" fillId="0" borderId="0" xfId="4" applyFont="1" applyFill="1"/>
    <xf numFmtId="0" fontId="74" fillId="0" borderId="0" xfId="4" applyFont="1" applyFill="1"/>
    <xf numFmtId="0" fontId="51" fillId="0" borderId="49" xfId="3" applyFont="1" applyBorder="1" applyAlignment="1">
      <alignment horizontal="center"/>
    </xf>
    <xf numFmtId="3" fontId="54" fillId="0" borderId="24" xfId="3" applyNumberFormat="1" applyFont="1" applyFill="1" applyBorder="1" applyAlignment="1">
      <alignment vertical="center"/>
    </xf>
    <xf numFmtId="3" fontId="54" fillId="0" borderId="25" xfId="3" applyNumberFormat="1" applyFont="1" applyFill="1" applyBorder="1" applyAlignment="1">
      <alignment vertical="center"/>
    </xf>
    <xf numFmtId="3" fontId="58" fillId="0" borderId="12" xfId="3" applyNumberFormat="1" applyFont="1" applyBorder="1" applyAlignment="1">
      <alignment vertical="center"/>
    </xf>
    <xf numFmtId="3" fontId="52" fillId="0" borderId="31" xfId="3" applyNumberFormat="1" applyFont="1" applyFill="1" applyBorder="1" applyAlignment="1">
      <alignment vertical="center"/>
    </xf>
    <xf numFmtId="3" fontId="52" fillId="0" borderId="13" xfId="3" applyNumberFormat="1" applyFont="1" applyFill="1" applyBorder="1" applyAlignment="1">
      <alignment vertical="center"/>
    </xf>
    <xf numFmtId="3" fontId="49" fillId="0" borderId="22" xfId="3" applyNumberFormat="1" applyFont="1" applyFill="1" applyBorder="1" applyAlignment="1">
      <alignment vertical="center"/>
    </xf>
    <xf numFmtId="3" fontId="49" fillId="0" borderId="18" xfId="3" applyNumberFormat="1" applyFont="1" applyFill="1" applyBorder="1" applyAlignment="1">
      <alignment vertical="center"/>
    </xf>
    <xf numFmtId="3" fontId="49" fillId="0" borderId="11" xfId="3" applyNumberFormat="1" applyFont="1" applyFill="1" applyBorder="1" applyAlignment="1">
      <alignment vertical="center"/>
    </xf>
    <xf numFmtId="3" fontId="49" fillId="0" borderId="34" xfId="3" applyNumberFormat="1" applyFont="1" applyFill="1" applyBorder="1" applyAlignment="1">
      <alignment vertical="center"/>
    </xf>
    <xf numFmtId="3" fontId="49" fillId="0" borderId="36" xfId="3" applyNumberFormat="1" applyFont="1" applyBorder="1" applyAlignment="1">
      <alignment vertical="center"/>
    </xf>
    <xf numFmtId="3" fontId="46" fillId="0" borderId="43" xfId="3" applyNumberFormat="1" applyFont="1" applyBorder="1" applyAlignment="1">
      <alignment vertical="center"/>
    </xf>
    <xf numFmtId="3" fontId="50" fillId="0" borderId="12" xfId="3" applyNumberFormat="1" applyFont="1" applyFill="1" applyBorder="1" applyAlignment="1">
      <alignment vertical="center"/>
    </xf>
    <xf numFmtId="0" fontId="78" fillId="0" borderId="0" xfId="3" applyFont="1" applyAlignment="1">
      <alignment vertical="center"/>
    </xf>
    <xf numFmtId="3" fontId="79" fillId="0" borderId="18" xfId="3" applyNumberFormat="1" applyFont="1" applyFill="1" applyBorder="1" applyAlignment="1">
      <alignment vertical="center"/>
    </xf>
    <xf numFmtId="3" fontId="50" fillId="7" borderId="18" xfId="3" applyNumberFormat="1" applyFont="1" applyFill="1" applyBorder="1" applyAlignment="1">
      <alignment vertical="center"/>
    </xf>
    <xf numFmtId="0" fontId="46" fillId="0" borderId="0" xfId="2" applyFont="1" applyFill="1"/>
    <xf numFmtId="0" fontId="48" fillId="0" borderId="0" xfId="2" applyFont="1" applyFill="1"/>
    <xf numFmtId="0" fontId="46" fillId="0" borderId="0" xfId="3" applyFont="1" applyFill="1"/>
    <xf numFmtId="0" fontId="54" fillId="0" borderId="0" xfId="3" applyFont="1" applyFill="1" applyAlignment="1">
      <alignment horizontal="center"/>
    </xf>
    <xf numFmtId="0" fontId="50" fillId="0" borderId="0" xfId="3" applyFont="1" applyFill="1" applyAlignment="1">
      <alignment vertical="center"/>
    </xf>
    <xf numFmtId="0" fontId="46" fillId="0" borderId="0" xfId="3" applyFont="1" applyFill="1" applyAlignment="1">
      <alignment vertical="center"/>
    </xf>
    <xf numFmtId="0" fontId="54" fillId="0" borderId="0" xfId="3" applyFont="1" applyFill="1" applyAlignment="1">
      <alignment vertical="center"/>
    </xf>
    <xf numFmtId="0" fontId="47" fillId="0" borderId="0" xfId="3" applyFont="1" applyFill="1" applyAlignment="1">
      <alignment vertical="center"/>
    </xf>
    <xf numFmtId="3" fontId="54" fillId="0" borderId="26" xfId="3" applyNumberFormat="1" applyFont="1" applyFill="1" applyBorder="1" applyAlignment="1">
      <alignment vertical="center"/>
    </xf>
    <xf numFmtId="3" fontId="46" fillId="0" borderId="41" xfId="3" applyNumberFormat="1" applyFont="1" applyFill="1" applyBorder="1" applyAlignment="1">
      <alignment vertical="center"/>
    </xf>
    <xf numFmtId="3" fontId="49" fillId="0" borderId="35" xfId="3" applyNumberFormat="1" applyFont="1" applyFill="1" applyBorder="1" applyAlignment="1">
      <alignment vertical="center"/>
    </xf>
    <xf numFmtId="164" fontId="65" fillId="0" borderId="0" xfId="0" applyNumberFormat="1" applyFont="1"/>
    <xf numFmtId="49" fontId="65" fillId="0" borderId="0" xfId="0" applyNumberFormat="1" applyFont="1"/>
    <xf numFmtId="164" fontId="64" fillId="0" borderId="0" xfId="0" applyNumberFormat="1" applyFont="1" applyAlignment="1">
      <alignment wrapText="1"/>
    </xf>
    <xf numFmtId="164" fontId="64" fillId="0" borderId="0" xfId="0" applyNumberFormat="1" applyFont="1"/>
    <xf numFmtId="164" fontId="45" fillId="0" borderId="0" xfId="0" applyNumberFormat="1" applyFont="1" applyAlignment="1"/>
    <xf numFmtId="49" fontId="65" fillId="0" borderId="0" xfId="0" applyNumberFormat="1" applyFont="1" applyAlignment="1"/>
    <xf numFmtId="49" fontId="66" fillId="0" borderId="0" xfId="0" applyNumberFormat="1" applyFont="1" applyAlignment="1">
      <alignment horizontal="center"/>
    </xf>
    <xf numFmtId="164" fontId="45" fillId="0" borderId="0" xfId="0" applyNumberFormat="1" applyFont="1" applyAlignment="1">
      <alignment wrapText="1"/>
    </xf>
    <xf numFmtId="164" fontId="64" fillId="0" borderId="0" xfId="0" applyNumberFormat="1" applyFont="1" applyFill="1"/>
    <xf numFmtId="49" fontId="67" fillId="0" borderId="0" xfId="0" applyNumberFormat="1" applyFont="1"/>
    <xf numFmtId="164" fontId="67" fillId="0" borderId="0" xfId="0" applyNumberFormat="1" applyFont="1" applyAlignment="1">
      <alignment wrapText="1"/>
    </xf>
    <xf numFmtId="164" fontId="67" fillId="0" borderId="0" xfId="0" applyNumberFormat="1" applyFont="1"/>
    <xf numFmtId="164" fontId="45" fillId="0" borderId="0" xfId="0" applyNumberFormat="1" applyFont="1" applyBorder="1" applyAlignment="1"/>
    <xf numFmtId="164" fontId="45" fillId="0" borderId="0" xfId="0" applyNumberFormat="1" applyFont="1" applyBorder="1" applyAlignment="1">
      <alignment wrapText="1"/>
    </xf>
    <xf numFmtId="164" fontId="67" fillId="0" borderId="0" xfId="0" applyNumberFormat="1" applyFont="1" applyFill="1"/>
    <xf numFmtId="49" fontId="68" fillId="2" borderId="45" xfId="0" applyNumberFormat="1" applyFont="1" applyFill="1" applyBorder="1" applyAlignment="1">
      <alignment horizontal="center" wrapText="1"/>
    </xf>
    <xf numFmtId="164" fontId="68" fillId="2" borderId="46" xfId="0" applyNumberFormat="1" applyFont="1" applyFill="1" applyBorder="1" applyAlignment="1">
      <alignment wrapText="1"/>
    </xf>
    <xf numFmtId="164" fontId="68" fillId="2" borderId="3" xfId="0" applyNumberFormat="1" applyFont="1" applyFill="1" applyBorder="1"/>
    <xf numFmtId="3" fontId="68" fillId="2" borderId="46" xfId="0" applyNumberFormat="1" applyFont="1" applyFill="1" applyBorder="1"/>
    <xf numFmtId="3" fontId="68" fillId="2" borderId="46" xfId="0" applyNumberFormat="1" applyFont="1" applyFill="1" applyBorder="1" applyAlignment="1">
      <alignment horizontal="center"/>
    </xf>
    <xf numFmtId="3" fontId="68" fillId="2" borderId="46" xfId="0" applyNumberFormat="1" applyFont="1" applyFill="1" applyBorder="1" applyAlignment="1">
      <alignment wrapText="1"/>
    </xf>
    <xf numFmtId="164" fontId="0" fillId="3" borderId="3" xfId="0" applyNumberFormat="1" applyFill="1" applyBorder="1"/>
    <xf numFmtId="164" fontId="0" fillId="0" borderId="0" xfId="0" applyNumberFormat="1"/>
    <xf numFmtId="164" fontId="0" fillId="3" borderId="0" xfId="0" applyNumberFormat="1" applyFill="1" applyBorder="1" applyAlignment="1"/>
    <xf numFmtId="164" fontId="0" fillId="0" borderId="0" xfId="0" applyNumberFormat="1" applyFill="1" applyAlignment="1"/>
    <xf numFmtId="49" fontId="68" fillId="2" borderId="7" xfId="0" applyNumberFormat="1" applyFont="1" applyFill="1" applyBorder="1" applyAlignment="1">
      <alignment horizontal="center" wrapText="1"/>
    </xf>
    <xf numFmtId="164" fontId="68" fillId="2" borderId="14" xfId="0" applyNumberFormat="1" applyFont="1" applyFill="1" applyBorder="1" applyAlignment="1">
      <alignment wrapText="1"/>
    </xf>
    <xf numFmtId="164" fontId="68" fillId="2" borderId="0" xfId="0" applyNumberFormat="1" applyFont="1" applyFill="1" applyBorder="1"/>
    <xf numFmtId="3" fontId="68" fillId="2" borderId="14" xfId="0" applyNumberFormat="1" applyFont="1" applyFill="1" applyBorder="1" applyAlignment="1">
      <alignment wrapText="1"/>
    </xf>
    <xf numFmtId="3" fontId="68" fillId="2" borderId="14" xfId="0" applyNumberFormat="1" applyFont="1" applyFill="1" applyBorder="1" applyAlignment="1">
      <alignment horizontal="center" wrapText="1"/>
    </xf>
    <xf numFmtId="3" fontId="8" fillId="2" borderId="14" xfId="0" applyNumberFormat="1" applyFont="1" applyFill="1" applyBorder="1" applyAlignment="1">
      <alignment wrapText="1"/>
    </xf>
    <xf numFmtId="164" fontId="69" fillId="3" borderId="0" xfId="0" applyNumberFormat="1" applyFont="1" applyFill="1" applyBorder="1"/>
    <xf numFmtId="164" fontId="69" fillId="0" borderId="0" xfId="0" applyNumberFormat="1" applyFont="1"/>
    <xf numFmtId="164" fontId="82" fillId="0" borderId="0" xfId="0" applyNumberFormat="1" applyFont="1" applyFill="1" applyAlignment="1">
      <alignment horizontal="center"/>
    </xf>
    <xf numFmtId="164" fontId="66" fillId="5" borderId="31" xfId="0" applyNumberFormat="1" applyFont="1" applyFill="1" applyBorder="1" applyAlignment="1">
      <alignment horizontal="center" textRotation="90" wrapText="1"/>
    </xf>
    <xf numFmtId="49" fontId="68" fillId="5" borderId="0" xfId="0" applyNumberFormat="1" applyFont="1" applyFill="1" applyBorder="1" applyAlignment="1">
      <alignment horizontal="center" wrapText="1"/>
    </xf>
    <xf numFmtId="164" fontId="68" fillId="5" borderId="0" xfId="0" applyNumberFormat="1" applyFont="1" applyFill="1" applyBorder="1" applyAlignment="1">
      <alignment wrapText="1"/>
    </xf>
    <xf numFmtId="164" fontId="68" fillId="5" borderId="0" xfId="0" applyNumberFormat="1" applyFont="1" applyFill="1" applyBorder="1"/>
    <xf numFmtId="3" fontId="68" fillId="5" borderId="0" xfId="0" applyNumberFormat="1" applyFont="1" applyFill="1" applyBorder="1" applyAlignment="1">
      <alignment wrapText="1"/>
    </xf>
    <xf numFmtId="3" fontId="8" fillId="5" borderId="7" xfId="0" applyNumberFormat="1" applyFont="1" applyFill="1" applyBorder="1" applyAlignment="1">
      <alignment wrapText="1"/>
    </xf>
    <xf numFmtId="164" fontId="66" fillId="5" borderId="11" xfId="0" applyNumberFormat="1" applyFont="1" applyFill="1" applyBorder="1" applyAlignment="1">
      <alignment horizontal="center" textRotation="90" wrapText="1"/>
    </xf>
    <xf numFmtId="49" fontId="68" fillId="5" borderId="49" xfId="0" applyNumberFormat="1" applyFont="1" applyFill="1" applyBorder="1" applyAlignment="1">
      <alignment horizontal="center" wrapText="1"/>
    </xf>
    <xf numFmtId="164" fontId="68" fillId="5" borderId="49" xfId="0" applyNumberFormat="1" applyFont="1" applyFill="1" applyBorder="1" applyAlignment="1">
      <alignment wrapText="1"/>
    </xf>
    <xf numFmtId="164" fontId="68" fillId="5" borderId="49" xfId="0" applyNumberFormat="1" applyFont="1" applyFill="1" applyBorder="1"/>
    <xf numFmtId="3" fontId="68" fillId="5" borderId="49" xfId="0" applyNumberFormat="1" applyFont="1" applyFill="1" applyBorder="1" applyAlignment="1">
      <alignment wrapText="1"/>
    </xf>
    <xf numFmtId="3" fontId="8" fillId="5" borderId="35" xfId="0" applyNumberFormat="1" applyFont="1" applyFill="1" applyBorder="1" applyAlignment="1">
      <alignment wrapText="1"/>
    </xf>
    <xf numFmtId="164" fontId="68" fillId="0" borderId="0" xfId="0" applyNumberFormat="1" applyFont="1" applyFill="1" applyBorder="1" applyAlignment="1">
      <alignment horizontal="center" wrapText="1"/>
    </xf>
    <xf numFmtId="49" fontId="68" fillId="0" borderId="0" xfId="0" applyNumberFormat="1" applyFont="1" applyFill="1" applyBorder="1" applyAlignment="1">
      <alignment horizontal="center" wrapText="1"/>
    </xf>
    <xf numFmtId="164" fontId="68" fillId="0" borderId="0" xfId="0" applyNumberFormat="1" applyFont="1" applyFill="1" applyBorder="1" applyAlignment="1">
      <alignment wrapText="1"/>
    </xf>
    <xf numFmtId="164" fontId="68" fillId="0" borderId="0" xfId="0" applyNumberFormat="1" applyFont="1" applyFill="1" applyBorder="1"/>
    <xf numFmtId="3" fontId="68" fillId="0" borderId="0" xfId="0" applyNumberFormat="1" applyFont="1" applyFill="1" applyBorder="1" applyAlignment="1">
      <alignment wrapText="1"/>
    </xf>
    <xf numFmtId="164" fontId="69" fillId="0" borderId="0" xfId="0" applyNumberFormat="1" applyFont="1" applyFill="1" applyBorder="1"/>
    <xf numFmtId="49" fontId="0" fillId="0" borderId="117" xfId="0" applyNumberFormat="1" applyFill="1" applyBorder="1"/>
    <xf numFmtId="164" fontId="0" fillId="0" borderId="117" xfId="0" applyNumberFormat="1" applyFill="1" applyBorder="1" applyAlignment="1">
      <alignment wrapText="1"/>
    </xf>
    <xf numFmtId="164" fontId="0" fillId="0" borderId="117" xfId="0" applyNumberFormat="1" applyFill="1" applyBorder="1"/>
    <xf numFmtId="3" fontId="0" fillId="0" borderId="117" xfId="0" applyNumberFormat="1" applyFill="1" applyBorder="1"/>
    <xf numFmtId="3" fontId="0" fillId="0" borderId="118" xfId="0" applyNumberFormat="1" applyFill="1" applyBorder="1"/>
    <xf numFmtId="164" fontId="0" fillId="0" borderId="0" xfId="0" applyNumberFormat="1" applyFill="1"/>
    <xf numFmtId="3" fontId="0" fillId="0" borderId="108" xfId="0" applyNumberFormat="1" applyFill="1" applyBorder="1"/>
    <xf numFmtId="3" fontId="0" fillId="0" borderId="109" xfId="0" applyNumberFormat="1" applyFill="1" applyBorder="1"/>
    <xf numFmtId="3" fontId="8" fillId="0" borderId="120" xfId="0" applyNumberFormat="1" applyFont="1" applyFill="1" applyBorder="1"/>
    <xf numFmtId="3" fontId="8" fillId="0" borderId="54" xfId="0" applyNumberFormat="1" applyFont="1" applyFill="1" applyBorder="1"/>
    <xf numFmtId="3" fontId="8" fillId="0" borderId="130" xfId="0" applyNumberFormat="1" applyFont="1" applyFill="1" applyBorder="1"/>
    <xf numFmtId="164" fontId="8" fillId="0" borderId="0" xfId="0" applyNumberFormat="1" applyFont="1" applyFill="1"/>
    <xf numFmtId="49" fontId="0" fillId="0" borderId="36" xfId="0" applyNumberFormat="1" applyFill="1" applyBorder="1"/>
    <xf numFmtId="164" fontId="0" fillId="0" borderId="36" xfId="0" applyNumberFormat="1" applyFill="1" applyBorder="1" applyAlignment="1">
      <alignment wrapText="1"/>
    </xf>
    <xf numFmtId="3" fontId="0" fillId="0" borderId="36" xfId="0" applyNumberFormat="1" applyFill="1" applyBorder="1"/>
    <xf numFmtId="3" fontId="0" fillId="0" borderId="11" xfId="0" applyNumberFormat="1" applyFill="1" applyBorder="1"/>
    <xf numFmtId="164" fontId="0" fillId="0" borderId="106" xfId="0" applyNumberFormat="1" applyFill="1" applyBorder="1" applyAlignment="1">
      <alignment wrapText="1"/>
    </xf>
    <xf numFmtId="3" fontId="0" fillId="0" borderId="106" xfId="0" applyNumberFormat="1" applyFill="1" applyBorder="1"/>
    <xf numFmtId="164" fontId="0" fillId="0" borderId="46" xfId="0" applyNumberFormat="1" applyFill="1" applyBorder="1" applyAlignment="1">
      <alignment wrapText="1"/>
    </xf>
    <xf numFmtId="49" fontId="2" fillId="0" borderId="36" xfId="0" applyNumberFormat="1" applyFont="1" applyFill="1" applyBorder="1"/>
    <xf numFmtId="3" fontId="2" fillId="0" borderId="36" xfId="0" applyNumberFormat="1" applyFont="1" applyFill="1" applyBorder="1"/>
    <xf numFmtId="3" fontId="2" fillId="0" borderId="11" xfId="0" applyNumberFormat="1" applyFont="1" applyFill="1" applyBorder="1"/>
    <xf numFmtId="164" fontId="2" fillId="0" borderId="0" xfId="0" applyNumberFormat="1" applyFont="1" applyFill="1"/>
    <xf numFmtId="164" fontId="71" fillId="0" borderId="123" xfId="0" applyNumberFormat="1" applyFont="1" applyFill="1" applyBorder="1"/>
    <xf numFmtId="3" fontId="8" fillId="0" borderId="121" xfId="0" applyNumberFormat="1" applyFont="1" applyFill="1" applyBorder="1"/>
    <xf numFmtId="164" fontId="71" fillId="0" borderId="0" xfId="0" applyNumberFormat="1" applyFont="1" applyFill="1"/>
    <xf numFmtId="164" fontId="0" fillId="0" borderId="36" xfId="0" applyNumberFormat="1" applyFill="1" applyBorder="1"/>
    <xf numFmtId="3" fontId="0" fillId="0" borderId="36" xfId="0" applyNumberFormat="1" applyFill="1" applyBorder="1" applyAlignment="1">
      <alignment wrapText="1"/>
    </xf>
    <xf numFmtId="0" fontId="22" fillId="0" borderId="135" xfId="7" applyFont="1" applyFill="1" applyBorder="1" applyAlignment="1">
      <alignment horizontal="center"/>
    </xf>
    <xf numFmtId="0" fontId="22" fillId="0" borderId="136" xfId="7" applyFont="1" applyFill="1" applyBorder="1" applyAlignment="1">
      <alignment horizontal="center"/>
    </xf>
    <xf numFmtId="0" fontId="22" fillId="0" borderId="137" xfId="7" applyFont="1" applyFill="1" applyBorder="1" applyAlignment="1">
      <alignment horizontal="center"/>
    </xf>
    <xf numFmtId="3" fontId="11" fillId="0" borderId="138" xfId="7" applyNumberFormat="1" applyFont="1" applyBorder="1" applyAlignment="1">
      <alignment horizontal="right"/>
    </xf>
    <xf numFmtId="3" fontId="11" fillId="0" borderId="136" xfId="7" applyNumberFormat="1" applyFont="1" applyBorder="1" applyAlignment="1">
      <alignment horizontal="right"/>
    </xf>
    <xf numFmtId="3" fontId="11" fillId="0" borderId="137" xfId="7" applyNumberFormat="1" applyFont="1" applyFill="1" applyBorder="1"/>
    <xf numFmtId="0" fontId="86" fillId="0" borderId="0" xfId="3" applyFont="1"/>
    <xf numFmtId="3" fontId="80" fillId="0" borderId="0" xfId="2" applyNumberFormat="1" applyFont="1"/>
    <xf numFmtId="0" fontId="8" fillId="0" borderId="0" xfId="145" applyFont="1"/>
    <xf numFmtId="0" fontId="5" fillId="0" borderId="0" xfId="145"/>
    <xf numFmtId="0" fontId="87" fillId="0" borderId="0" xfId="145" applyFont="1"/>
    <xf numFmtId="0" fontId="72" fillId="0" borderId="0" xfId="145" applyFont="1"/>
    <xf numFmtId="0" fontId="5" fillId="0" borderId="4" xfId="145" applyBorder="1" applyAlignment="1">
      <alignment horizontal="center" wrapText="1"/>
    </xf>
    <xf numFmtId="0" fontId="5" fillId="0" borderId="136" xfId="145" applyBorder="1" applyAlignment="1">
      <alignment horizontal="center" wrapText="1"/>
    </xf>
    <xf numFmtId="0" fontId="5" fillId="0" borderId="106" xfId="145" applyBorder="1" applyAlignment="1">
      <alignment horizontal="center" wrapText="1"/>
    </xf>
    <xf numFmtId="0" fontId="5" fillId="0" borderId="137" xfId="145" applyBorder="1" applyAlignment="1">
      <alignment horizontal="center" wrapText="1"/>
    </xf>
    <xf numFmtId="0" fontId="5" fillId="0" borderId="135" xfId="145" applyBorder="1" applyAlignment="1">
      <alignment horizontal="center" wrapText="1"/>
    </xf>
    <xf numFmtId="0" fontId="5" fillId="0" borderId="0" xfId="145" applyBorder="1" applyAlignment="1">
      <alignment horizontal="center" wrapText="1"/>
    </xf>
    <xf numFmtId="3" fontId="5" fillId="35" borderId="134" xfId="145" applyNumberFormat="1" applyFill="1" applyBorder="1"/>
    <xf numFmtId="3" fontId="5" fillId="35" borderId="136" xfId="145" applyNumberFormat="1" applyFill="1" applyBorder="1"/>
    <xf numFmtId="3" fontId="5" fillId="35" borderId="106" xfId="145" applyNumberFormat="1" applyFill="1" applyBorder="1"/>
    <xf numFmtId="3" fontId="5" fillId="35" borderId="137" xfId="145" applyNumberFormat="1" applyFill="1" applyBorder="1"/>
    <xf numFmtId="3" fontId="5" fillId="35" borderId="135" xfId="145" applyNumberFormat="1" applyFill="1" applyBorder="1"/>
    <xf numFmtId="0" fontId="5" fillId="35" borderId="107" xfId="145" applyFill="1" applyBorder="1"/>
    <xf numFmtId="0" fontId="84" fillId="35" borderId="106" xfId="145" applyFont="1" applyFill="1" applyBorder="1"/>
    <xf numFmtId="0" fontId="5" fillId="38" borderId="108" xfId="145" applyFill="1" applyBorder="1"/>
    <xf numFmtId="3" fontId="5" fillId="38" borderId="134" xfId="145" applyNumberFormat="1" applyFill="1" applyBorder="1"/>
    <xf numFmtId="3" fontId="5" fillId="38" borderId="108" xfId="145" applyNumberFormat="1" applyFill="1" applyBorder="1"/>
    <xf numFmtId="3" fontId="5" fillId="38" borderId="139" xfId="145" applyNumberFormat="1" applyFill="1" applyBorder="1"/>
    <xf numFmtId="0" fontId="84" fillId="38" borderId="131" xfId="145" applyFont="1" applyFill="1" applyBorder="1"/>
    <xf numFmtId="3" fontId="5" fillId="39" borderId="138" xfId="145" applyNumberFormat="1" applyFill="1" applyBorder="1"/>
    <xf numFmtId="3" fontId="5" fillId="39" borderId="136" xfId="145" applyNumberFormat="1" applyFill="1" applyBorder="1"/>
    <xf numFmtId="3" fontId="5" fillId="39" borderId="106" xfId="145" applyNumberFormat="1" applyFill="1" applyBorder="1"/>
    <xf numFmtId="0" fontId="5" fillId="39" borderId="137" xfId="145" applyFill="1" applyBorder="1"/>
    <xf numFmtId="3" fontId="5" fillId="39" borderId="135" xfId="145" applyNumberFormat="1" applyFill="1" applyBorder="1"/>
    <xf numFmtId="0" fontId="5" fillId="39" borderId="107" xfId="145" applyFill="1" applyBorder="1"/>
    <xf numFmtId="0" fontId="5" fillId="39" borderId="106" xfId="145" applyFill="1" applyBorder="1"/>
    <xf numFmtId="0" fontId="89" fillId="34" borderId="0" xfId="145" applyFont="1" applyFill="1"/>
    <xf numFmtId="3" fontId="89" fillId="34" borderId="0" xfId="145" applyNumberFormat="1" applyFont="1" applyFill="1"/>
    <xf numFmtId="0" fontId="90" fillId="0" borderId="0" xfId="145" applyFont="1"/>
    <xf numFmtId="0" fontId="5" fillId="0" borderId="0" xfId="145" applyFont="1"/>
    <xf numFmtId="49" fontId="68" fillId="0" borderId="140" xfId="0" applyNumberFormat="1" applyFont="1" applyFill="1" applyBorder="1" applyAlignment="1">
      <alignment wrapText="1"/>
    </xf>
    <xf numFmtId="164" fontId="68" fillId="0" borderId="140" xfId="0" applyNumberFormat="1" applyFont="1" applyFill="1" applyBorder="1" applyAlignment="1">
      <alignment wrapText="1"/>
    </xf>
    <xf numFmtId="164" fontId="68" fillId="0" borderId="140" xfId="0" applyNumberFormat="1" applyFont="1" applyFill="1" applyBorder="1" applyAlignment="1"/>
    <xf numFmtId="3" fontId="68" fillId="0" borderId="140" xfId="0" applyNumberFormat="1" applyFont="1" applyFill="1" applyBorder="1" applyAlignment="1"/>
    <xf numFmtId="1" fontId="68" fillId="3" borderId="140" xfId="0" applyNumberFormat="1" applyFont="1" applyFill="1" applyBorder="1" applyAlignment="1">
      <alignment horizontal="center"/>
    </xf>
    <xf numFmtId="1" fontId="68" fillId="4" borderId="140" xfId="0" applyNumberFormat="1" applyFont="1" applyFill="1" applyBorder="1" applyAlignment="1">
      <alignment horizontal="center"/>
    </xf>
    <xf numFmtId="1" fontId="68" fillId="31" borderId="140" xfId="0" applyNumberFormat="1" applyFont="1" applyFill="1" applyBorder="1" applyAlignment="1">
      <alignment horizontal="center"/>
    </xf>
    <xf numFmtId="1" fontId="68" fillId="32" borderId="140" xfId="0" applyNumberFormat="1" applyFont="1" applyFill="1" applyBorder="1" applyAlignment="1">
      <alignment horizontal="center"/>
    </xf>
    <xf numFmtId="3" fontId="68" fillId="4" borderId="140" xfId="0" applyNumberFormat="1" applyFont="1" applyFill="1" applyBorder="1" applyAlignment="1">
      <alignment wrapText="1"/>
    </xf>
    <xf numFmtId="3" fontId="8" fillId="5" borderId="140" xfId="0" applyNumberFormat="1" applyFont="1" applyFill="1" applyBorder="1" applyAlignment="1">
      <alignment horizontal="center" wrapText="1"/>
    </xf>
    <xf numFmtId="49" fontId="0" fillId="0" borderId="140" xfId="0" applyNumberFormat="1" applyFill="1" applyBorder="1"/>
    <xf numFmtId="164" fontId="0" fillId="0" borderId="140" xfId="0" applyNumberFormat="1" applyFill="1" applyBorder="1" applyAlignment="1">
      <alignment wrapText="1"/>
    </xf>
    <xf numFmtId="3" fontId="0" fillId="0" borderId="140" xfId="0" applyNumberFormat="1" applyFill="1" applyBorder="1"/>
    <xf numFmtId="49" fontId="8" fillId="0" borderId="143" xfId="0" applyNumberFormat="1" applyFont="1" applyFill="1" applyBorder="1"/>
    <xf numFmtId="164" fontId="8" fillId="0" borderId="143" xfId="0" applyNumberFormat="1" applyFont="1" applyFill="1" applyBorder="1" applyAlignment="1">
      <alignment wrapText="1"/>
    </xf>
    <xf numFmtId="164" fontId="8" fillId="0" borderId="144" xfId="0" applyNumberFormat="1" applyFont="1" applyFill="1" applyBorder="1"/>
    <xf numFmtId="0" fontId="0" fillId="0" borderId="140" xfId="0" applyFill="1" applyBorder="1" applyAlignment="1">
      <alignment horizontal="left" vertical="center"/>
    </xf>
    <xf numFmtId="164" fontId="0" fillId="0" borderId="136" xfId="0" applyNumberFormat="1" applyFill="1" applyBorder="1" applyAlignment="1">
      <alignment wrapText="1"/>
    </xf>
    <xf numFmtId="3" fontId="0" fillId="0" borderId="140" xfId="0" applyNumberFormat="1" applyFill="1" applyBorder="1" applyAlignment="1">
      <alignment vertical="center"/>
    </xf>
    <xf numFmtId="164" fontId="70" fillId="0" borderId="143" xfId="0" applyNumberFormat="1" applyFont="1" applyFill="1" applyBorder="1" applyAlignment="1">
      <alignment wrapText="1"/>
    </xf>
    <xf numFmtId="49" fontId="71" fillId="0" borderId="143" xfId="0" applyNumberFormat="1" applyFont="1" applyFill="1" applyBorder="1"/>
    <xf numFmtId="164" fontId="71" fillId="0" borderId="143" xfId="0" applyNumberFormat="1" applyFont="1" applyFill="1" applyBorder="1" applyAlignment="1">
      <alignment wrapText="1"/>
    </xf>
    <xf numFmtId="3" fontId="0" fillId="0" borderId="140" xfId="0" applyNumberFormat="1" applyFill="1" applyBorder="1" applyAlignment="1">
      <alignment wrapText="1"/>
    </xf>
    <xf numFmtId="164" fontId="0" fillId="0" borderId="140" xfId="0" applyNumberFormat="1" applyFill="1" applyBorder="1"/>
    <xf numFmtId="49" fontId="0" fillId="0" borderId="0" xfId="0" applyNumberFormat="1" applyFill="1"/>
    <xf numFmtId="164" fontId="0" fillId="0" borderId="0" xfId="0" applyNumberFormat="1" applyFill="1" applyAlignment="1">
      <alignment wrapText="1"/>
    </xf>
    <xf numFmtId="3" fontId="69" fillId="40" borderId="2" xfId="145" applyNumberFormat="1" applyFont="1" applyFill="1" applyBorder="1" applyAlignment="1">
      <alignment horizontal="center"/>
    </xf>
    <xf numFmtId="3" fontId="69" fillId="40" borderId="123" xfId="145" applyNumberFormat="1" applyFont="1" applyFill="1" applyBorder="1" applyAlignment="1">
      <alignment horizontal="center" wrapText="1"/>
    </xf>
    <xf numFmtId="3" fontId="5" fillId="7" borderId="140" xfId="145" applyNumberFormat="1" applyFill="1" applyBorder="1"/>
    <xf numFmtId="3" fontId="5" fillId="0" borderId="140" xfId="145" applyNumberFormat="1" applyBorder="1"/>
    <xf numFmtId="3" fontId="5" fillId="0" borderId="141" xfId="145" applyNumberFormat="1" applyFill="1" applyBorder="1"/>
    <xf numFmtId="3" fontId="5" fillId="0" borderId="141" xfId="145" applyNumberFormat="1" applyBorder="1"/>
    <xf numFmtId="164" fontId="5" fillId="33" borderId="140" xfId="145" applyNumberFormat="1" applyFill="1" applyBorder="1" applyAlignment="1">
      <alignment wrapText="1"/>
    </xf>
    <xf numFmtId="3" fontId="8" fillId="33" borderId="140" xfId="145" applyNumberFormat="1" applyFont="1" applyFill="1" applyBorder="1"/>
    <xf numFmtId="3" fontId="5" fillId="33" borderId="141" xfId="145" applyNumberFormat="1" applyFill="1" applyBorder="1"/>
    <xf numFmtId="3" fontId="84" fillId="0" borderId="0" xfId="145" applyNumberFormat="1" applyFont="1"/>
    <xf numFmtId="164" fontId="0" fillId="0" borderId="5" xfId="0" applyNumberFormat="1" applyFill="1" applyBorder="1"/>
    <xf numFmtId="164" fontId="2" fillId="0" borderId="5" xfId="0" applyNumberFormat="1" applyFont="1" applyFill="1" applyBorder="1"/>
    <xf numFmtId="0" fontId="74" fillId="30" borderId="0" xfId="4" applyFont="1" applyFill="1"/>
    <xf numFmtId="0" fontId="80" fillId="0" borderId="0" xfId="3" applyFont="1" applyAlignment="1">
      <alignment horizontal="right" vertical="center"/>
    </xf>
    <xf numFmtId="0" fontId="46" fillId="0" borderId="139" xfId="3" applyFont="1" applyBorder="1" applyAlignment="1">
      <alignment horizontal="center" vertical="center"/>
    </xf>
    <xf numFmtId="0" fontId="46" fillId="0" borderId="131" xfId="3" applyFont="1" applyBorder="1" applyAlignment="1">
      <alignment vertical="center"/>
    </xf>
    <xf numFmtId="0" fontId="46" fillId="0" borderId="134" xfId="3" applyFont="1" applyBorder="1" applyAlignment="1">
      <alignment horizontal="center" vertical="center"/>
    </xf>
    <xf numFmtId="0" fontId="49" fillId="0" borderId="108" xfId="3" applyFont="1" applyBorder="1" applyAlignment="1">
      <alignment vertical="center"/>
    </xf>
    <xf numFmtId="0" fontId="49" fillId="0" borderId="109" xfId="3" applyFont="1" applyBorder="1" applyAlignment="1">
      <alignment vertical="center"/>
    </xf>
    <xf numFmtId="0" fontId="49" fillId="0" borderId="131" xfId="3" applyFont="1" applyBorder="1" applyAlignment="1">
      <alignment vertical="center"/>
    </xf>
    <xf numFmtId="0" fontId="5" fillId="0" borderId="106" xfId="145" applyBorder="1"/>
    <xf numFmtId="0" fontId="8" fillId="0" borderId="106" xfId="145" applyFont="1" applyBorder="1"/>
    <xf numFmtId="0" fontId="5" fillId="0" borderId="31" xfId="145" applyBorder="1"/>
    <xf numFmtId="0" fontId="8" fillId="0" borderId="31" xfId="145" applyFont="1" applyBorder="1" applyAlignment="1">
      <alignment horizontal="center"/>
    </xf>
    <xf numFmtId="0" fontId="8" fillId="0" borderId="108" xfId="145" applyFont="1" applyBorder="1"/>
    <xf numFmtId="0" fontId="5" fillId="0" borderId="134" xfId="145" applyBorder="1" applyAlignment="1">
      <alignment horizontal="center" wrapText="1"/>
    </xf>
    <xf numFmtId="0" fontId="5" fillId="0" borderId="140" xfId="145" applyBorder="1" applyAlignment="1">
      <alignment horizontal="center" wrapText="1"/>
    </xf>
    <xf numFmtId="0" fontId="5" fillId="0" borderId="108" xfId="145" applyBorder="1" applyAlignment="1">
      <alignment horizontal="center" wrapText="1"/>
    </xf>
    <xf numFmtId="0" fontId="5" fillId="0" borderId="141" xfId="145" applyBorder="1" applyAlignment="1">
      <alignment horizontal="center" wrapText="1"/>
    </xf>
    <xf numFmtId="0" fontId="5" fillId="0" borderId="139" xfId="145" applyBorder="1" applyAlignment="1">
      <alignment horizontal="center" wrapText="1"/>
    </xf>
    <xf numFmtId="0" fontId="5" fillId="0" borderId="131" xfId="145" applyBorder="1" applyAlignment="1">
      <alignment horizontal="center" wrapText="1"/>
    </xf>
    <xf numFmtId="0" fontId="5" fillId="37" borderId="108" xfId="145" applyFill="1" applyBorder="1"/>
    <xf numFmtId="3" fontId="8" fillId="37" borderId="108" xfId="145" applyNumberFormat="1" applyFont="1" applyFill="1" applyBorder="1"/>
    <xf numFmtId="3" fontId="72" fillId="37" borderId="134" xfId="145" applyNumberFormat="1" applyFont="1" applyFill="1" applyBorder="1"/>
    <xf numFmtId="3" fontId="5" fillId="37" borderId="140" xfId="145" applyNumberFormat="1" applyFill="1" applyBorder="1"/>
    <xf numFmtId="3" fontId="5" fillId="37" borderId="108" xfId="145" applyNumberFormat="1" applyFill="1" applyBorder="1"/>
    <xf numFmtId="3" fontId="5" fillId="37" borderId="141" xfId="145" applyNumberFormat="1" applyFill="1" applyBorder="1"/>
    <xf numFmtId="3" fontId="5" fillId="37" borderId="139" xfId="145" applyNumberFormat="1" applyFill="1" applyBorder="1"/>
    <xf numFmtId="3" fontId="5" fillId="37" borderId="131" xfId="145" applyNumberFormat="1" applyFill="1" applyBorder="1"/>
    <xf numFmtId="0" fontId="5" fillId="35" borderId="108" xfId="145" applyFill="1" applyBorder="1"/>
    <xf numFmtId="3" fontId="8" fillId="35" borderId="108" xfId="145" applyNumberFormat="1" applyFont="1" applyFill="1" applyBorder="1"/>
    <xf numFmtId="3" fontId="8" fillId="38" borderId="108" xfId="145" applyNumberFormat="1" applyFont="1" applyFill="1" applyBorder="1"/>
    <xf numFmtId="3" fontId="5" fillId="38" borderId="140" xfId="145" applyNumberFormat="1" applyFill="1" applyBorder="1"/>
    <xf numFmtId="3" fontId="5" fillId="38" borderId="141" xfId="145" applyNumberFormat="1" applyFill="1" applyBorder="1"/>
    <xf numFmtId="0" fontId="88" fillId="39" borderId="108" xfId="145" applyFont="1" applyFill="1" applyBorder="1" applyAlignment="1">
      <alignment wrapText="1"/>
    </xf>
    <xf numFmtId="3" fontId="8" fillId="39" borderId="108" xfId="145" applyNumberFormat="1" applyFont="1" applyFill="1" applyBorder="1"/>
    <xf numFmtId="0" fontId="8" fillId="6" borderId="108" xfId="145" applyFont="1" applyFill="1" applyBorder="1"/>
    <xf numFmtId="3" fontId="8" fillId="6" borderId="108" xfId="145" applyNumberFormat="1" applyFont="1" applyFill="1" applyBorder="1"/>
    <xf numFmtId="3" fontId="8" fillId="6" borderId="147" xfId="145" applyNumberFormat="1" applyFont="1" applyFill="1" applyBorder="1"/>
    <xf numFmtId="3" fontId="8" fillId="6" borderId="143" xfId="145" applyNumberFormat="1" applyFont="1" applyFill="1" applyBorder="1"/>
    <xf numFmtId="3" fontId="8" fillId="6" borderId="144" xfId="145" applyNumberFormat="1" applyFont="1" applyFill="1" applyBorder="1"/>
    <xf numFmtId="3" fontId="8" fillId="6" borderId="142" xfId="145" applyNumberFormat="1" applyFont="1" applyFill="1" applyBorder="1"/>
    <xf numFmtId="3" fontId="8" fillId="6" borderId="148" xfId="145" applyNumberFormat="1" applyFont="1" applyFill="1" applyBorder="1"/>
    <xf numFmtId="3" fontId="8" fillId="6" borderId="149" xfId="145" applyNumberFormat="1" applyFont="1" applyFill="1" applyBorder="1"/>
    <xf numFmtId="0" fontId="89" fillId="34" borderId="1" xfId="145" applyFont="1" applyFill="1" applyBorder="1"/>
    <xf numFmtId="0" fontId="89" fillId="34" borderId="3" xfId="145" applyFont="1" applyFill="1" applyBorder="1"/>
    <xf numFmtId="3" fontId="89" fillId="34" borderId="3" xfId="145" applyNumberFormat="1" applyFont="1" applyFill="1" applyBorder="1"/>
    <xf numFmtId="3" fontId="89" fillId="34" borderId="150" xfId="145" applyNumberFormat="1" applyFont="1" applyFill="1" applyBorder="1"/>
    <xf numFmtId="0" fontId="8" fillId="0" borderId="0" xfId="145" applyFont="1" applyFill="1" applyBorder="1"/>
    <xf numFmtId="3" fontId="93" fillId="2" borderId="99" xfId="145" applyNumberFormat="1" applyFont="1" applyFill="1" applyBorder="1" applyAlignment="1">
      <alignment horizontal="center"/>
    </xf>
    <xf numFmtId="3" fontId="93" fillId="2" borderId="126" xfId="145" applyNumberFormat="1" applyFont="1" applyFill="1" applyBorder="1" applyAlignment="1">
      <alignment horizontal="center" wrapText="1"/>
    </xf>
    <xf numFmtId="3" fontId="69" fillId="2" borderId="125" xfId="145" applyNumberFormat="1" applyFont="1" applyFill="1" applyBorder="1" applyAlignment="1">
      <alignment horizontal="center" wrapText="1"/>
    </xf>
    <xf numFmtId="3" fontId="5" fillId="0" borderId="119" xfId="145" applyNumberFormat="1" applyBorder="1" applyAlignment="1">
      <alignment vertical="center"/>
    </xf>
    <xf numFmtId="3" fontId="94" fillId="0" borderId="128" xfId="145" applyNumberFormat="1" applyFont="1" applyBorder="1"/>
    <xf numFmtId="3" fontId="5" fillId="0" borderId="151" xfId="145" applyNumberFormat="1" applyFill="1" applyBorder="1"/>
    <xf numFmtId="3" fontId="5" fillId="0" borderId="119" xfId="145" applyNumberFormat="1" applyFill="1" applyBorder="1"/>
    <xf numFmtId="0" fontId="44" fillId="0" borderId="140" xfId="73" applyFont="1" applyBorder="1" applyAlignment="1">
      <alignment vertical="center" wrapText="1"/>
    </xf>
    <xf numFmtId="3" fontId="5" fillId="0" borderId="141" xfId="145" applyNumberFormat="1" applyBorder="1" applyAlignment="1">
      <alignment vertical="center"/>
    </xf>
    <xf numFmtId="0" fontId="44" fillId="0" borderId="140" xfId="73" applyFont="1" applyBorder="1"/>
    <xf numFmtId="0" fontId="44" fillId="41" borderId="140" xfId="73" applyFont="1" applyFill="1" applyBorder="1"/>
    <xf numFmtId="0" fontId="85" fillId="41" borderId="140" xfId="73" applyFont="1" applyFill="1" applyBorder="1" applyAlignment="1">
      <alignment vertical="center" wrapText="1"/>
    </xf>
    <xf numFmtId="3" fontId="5" fillId="0" borderId="141" xfId="145" applyNumberFormat="1" applyFill="1" applyBorder="1" applyAlignment="1">
      <alignment vertical="center"/>
    </xf>
    <xf numFmtId="3" fontId="94" fillId="0" borderId="128" xfId="145" applyNumberFormat="1" applyFont="1" applyFill="1" applyBorder="1"/>
    <xf numFmtId="3" fontId="5" fillId="0" borderId="140" xfId="145" applyNumberFormat="1" applyFill="1" applyBorder="1"/>
    <xf numFmtId="3" fontId="8" fillId="33" borderId="141" xfId="145" applyNumberFormat="1" applyFont="1" applyFill="1" applyBorder="1"/>
    <xf numFmtId="3" fontId="93" fillId="33" borderId="145" xfId="145" applyNumberFormat="1" applyFont="1" applyFill="1" applyBorder="1"/>
    <xf numFmtId="3" fontId="8" fillId="33" borderId="139" xfId="145" applyNumberFormat="1" applyFont="1" applyFill="1" applyBorder="1"/>
    <xf numFmtId="164" fontId="5" fillId="0" borderId="140" xfId="145" applyNumberFormat="1" applyFont="1" applyFill="1" applyBorder="1" applyAlignment="1">
      <alignment wrapText="1"/>
    </xf>
    <xf numFmtId="3" fontId="5" fillId="0" borderId="141" xfId="145" applyNumberFormat="1" applyFont="1" applyBorder="1"/>
    <xf numFmtId="3" fontId="94" fillId="0" borderId="145" xfId="145" applyNumberFormat="1" applyFont="1" applyBorder="1"/>
    <xf numFmtId="3" fontId="5" fillId="0" borderId="139" xfId="145" applyNumberFormat="1" applyBorder="1"/>
    <xf numFmtId="164" fontId="5" fillId="41" borderId="140" xfId="145" applyNumberFormat="1" applyFill="1" applyBorder="1" applyAlignment="1">
      <alignment wrapText="1"/>
    </xf>
    <xf numFmtId="3" fontId="94" fillId="0" borderId="145" xfId="145" applyNumberFormat="1" applyFont="1" applyBorder="1" applyAlignment="1">
      <alignment vertical="center"/>
    </xf>
    <xf numFmtId="164" fontId="5" fillId="33" borderId="143" xfId="145" applyNumberFormat="1" applyFill="1" applyBorder="1" applyAlignment="1">
      <alignment wrapText="1"/>
    </xf>
    <xf numFmtId="3" fontId="8" fillId="33" borderId="149" xfId="145" applyNumberFormat="1" applyFont="1" applyFill="1" applyBorder="1"/>
    <xf numFmtId="3" fontId="93" fillId="33" borderId="146" xfId="145" applyNumberFormat="1" applyFont="1" applyFill="1" applyBorder="1"/>
    <xf numFmtId="3" fontId="8" fillId="33" borderId="142" xfId="145" applyNumberFormat="1" applyFont="1" applyFill="1" applyBorder="1"/>
    <xf numFmtId="3" fontId="8" fillId="33" borderId="143" xfId="145" applyNumberFormat="1" applyFont="1" applyFill="1" applyBorder="1"/>
    <xf numFmtId="3" fontId="5" fillId="33" borderId="149" xfId="145" applyNumberFormat="1" applyFill="1" applyBorder="1"/>
    <xf numFmtId="164" fontId="64" fillId="6" borderId="129" xfId="145" applyNumberFormat="1" applyFont="1" applyFill="1" applyBorder="1"/>
    <xf numFmtId="3" fontId="95" fillId="6" borderId="120" xfId="145" applyNumberFormat="1" applyFont="1" applyFill="1" applyBorder="1"/>
    <xf numFmtId="3" fontId="64" fillId="6" borderId="132" xfId="145" applyNumberFormat="1" applyFont="1" applyFill="1" applyBorder="1"/>
    <xf numFmtId="3" fontId="69" fillId="2" borderId="66" xfId="145" applyNumberFormat="1" applyFont="1" applyFill="1" applyBorder="1" applyAlignment="1">
      <alignment horizontal="center"/>
    </xf>
    <xf numFmtId="3" fontId="69" fillId="2" borderId="127" xfId="145" applyNumberFormat="1" applyFont="1" applyFill="1" applyBorder="1" applyAlignment="1">
      <alignment horizontal="center" wrapText="1"/>
    </xf>
    <xf numFmtId="164" fontId="5" fillId="0" borderId="46" xfId="145" applyNumberFormat="1" applyFill="1" applyBorder="1" applyAlignment="1">
      <alignment wrapText="1"/>
    </xf>
    <xf numFmtId="3" fontId="5" fillId="0" borderId="128" xfId="145" applyNumberFormat="1" applyBorder="1"/>
    <xf numFmtId="3" fontId="5" fillId="0" borderId="151" xfId="145" applyNumberFormat="1" applyBorder="1"/>
    <xf numFmtId="3" fontId="5" fillId="7" borderId="118" xfId="145" applyNumberFormat="1" applyFill="1" applyBorder="1"/>
    <xf numFmtId="3" fontId="5" fillId="7" borderId="119" xfId="145" applyNumberFormat="1" applyFill="1" applyBorder="1"/>
    <xf numFmtId="3" fontId="83" fillId="33" borderId="145" xfId="145" applyNumberFormat="1" applyFont="1" applyFill="1" applyBorder="1"/>
    <xf numFmtId="3" fontId="8" fillId="33" borderId="37" xfId="145" applyNumberFormat="1" applyFont="1" applyFill="1" applyBorder="1"/>
    <xf numFmtId="3" fontId="84" fillId="0" borderId="128" xfId="145" applyNumberFormat="1" applyFont="1" applyBorder="1"/>
    <xf numFmtId="3" fontId="8" fillId="33" borderId="49" xfId="145" applyNumberFormat="1" applyFont="1" applyFill="1" applyBorder="1"/>
    <xf numFmtId="3" fontId="84" fillId="0" borderId="145" xfId="145" applyNumberFormat="1" applyFont="1" applyBorder="1"/>
    <xf numFmtId="3" fontId="5" fillId="0" borderId="139" xfId="145" applyNumberFormat="1" applyFont="1" applyBorder="1"/>
    <xf numFmtId="3" fontId="83" fillId="0" borderId="103" xfId="145" applyNumberFormat="1" applyFont="1" applyBorder="1"/>
    <xf numFmtId="3" fontId="5" fillId="0" borderId="5" xfId="145" applyNumberFormat="1" applyBorder="1"/>
    <xf numFmtId="164" fontId="5" fillId="33" borderId="14" xfId="145" applyNumberFormat="1" applyFill="1" applyBorder="1" applyAlignment="1">
      <alignment wrapText="1"/>
    </xf>
    <xf numFmtId="3" fontId="83" fillId="33" borderId="146" xfId="145" applyNumberFormat="1" applyFont="1" applyFill="1" applyBorder="1"/>
    <xf numFmtId="3" fontId="8" fillId="33" borderId="15" xfId="145" applyNumberFormat="1" applyFont="1" applyFill="1" applyBorder="1"/>
    <xf numFmtId="3" fontId="96" fillId="6" borderId="54" xfId="145" applyNumberFormat="1" applyFont="1" applyFill="1" applyBorder="1"/>
    <xf numFmtId="164" fontId="97" fillId="34" borderId="140" xfId="145" applyNumberFormat="1" applyFont="1" applyFill="1" applyBorder="1"/>
    <xf numFmtId="164" fontId="98" fillId="34" borderId="140" xfId="145" applyNumberFormat="1" applyFont="1" applyFill="1" applyBorder="1"/>
    <xf numFmtId="3" fontId="97" fillId="34" borderId="140" xfId="145" applyNumberFormat="1" applyFont="1" applyFill="1" applyBorder="1"/>
    <xf numFmtId="3" fontId="0" fillId="0" borderId="0" xfId="145" applyNumberFormat="1" applyFont="1"/>
    <xf numFmtId="164" fontId="84" fillId="0" borderId="0" xfId="145" applyNumberFormat="1" applyFont="1"/>
    <xf numFmtId="3" fontId="84" fillId="0" borderId="0" xfId="145" applyNumberFormat="1" applyFont="1" applyAlignment="1">
      <alignment horizontal="right"/>
    </xf>
    <xf numFmtId="3" fontId="68" fillId="2" borderId="2" xfId="0" applyNumberFormat="1" applyFont="1" applyFill="1" applyBorder="1"/>
    <xf numFmtId="3" fontId="81" fillId="2" borderId="99" xfId="0" applyNumberFormat="1" applyFont="1" applyFill="1" applyBorder="1"/>
    <xf numFmtId="3" fontId="68" fillId="2" borderId="45" xfId="0" applyNumberFormat="1" applyFont="1" applyFill="1" applyBorder="1" applyAlignment="1">
      <alignment horizontal="center"/>
    </xf>
    <xf numFmtId="3" fontId="68" fillId="0" borderId="108" xfId="0" applyNumberFormat="1" applyFont="1" applyFill="1" applyBorder="1" applyAlignment="1"/>
    <xf numFmtId="3" fontId="68" fillId="0" borderId="145" xfId="0" applyNumberFormat="1" applyFont="1" applyFill="1" applyBorder="1" applyAlignment="1">
      <alignment horizontal="right"/>
    </xf>
    <xf numFmtId="1" fontId="68" fillId="3" borderId="109" xfId="0" applyNumberFormat="1" applyFont="1" applyFill="1" applyBorder="1" applyAlignment="1">
      <alignment horizontal="center"/>
    </xf>
    <xf numFmtId="164" fontId="5" fillId="0" borderId="0" xfId="145" applyNumberFormat="1" applyFill="1" applyAlignment="1"/>
    <xf numFmtId="164" fontId="69" fillId="0" borderId="0" xfId="0" applyNumberFormat="1" applyFont="1" applyFill="1"/>
    <xf numFmtId="3" fontId="68" fillId="2" borderId="31" xfId="0" applyNumberFormat="1" applyFont="1" applyFill="1" applyBorder="1" applyAlignment="1">
      <alignment wrapText="1"/>
    </xf>
    <xf numFmtId="3" fontId="99" fillId="2" borderId="100" xfId="0" applyNumberFormat="1" applyFont="1" applyFill="1" applyBorder="1" applyAlignment="1">
      <alignment wrapText="1"/>
    </xf>
    <xf numFmtId="3" fontId="68" fillId="2" borderId="7" xfId="0" applyNumberFormat="1" applyFont="1" applyFill="1" applyBorder="1" applyAlignment="1">
      <alignment horizontal="center" wrapText="1"/>
    </xf>
    <xf numFmtId="164" fontId="69" fillId="3" borderId="110" xfId="0" applyNumberFormat="1" applyFont="1" applyFill="1" applyBorder="1"/>
    <xf numFmtId="164" fontId="82" fillId="0" borderId="0" xfId="0" applyNumberFormat="1" applyFont="1" applyFill="1" applyBorder="1" applyAlignment="1">
      <alignment horizontal="center" textRotation="90" wrapText="1"/>
    </xf>
    <xf numFmtId="49" fontId="82" fillId="0" borderId="0" xfId="0" applyNumberFormat="1" applyFont="1" applyFill="1" applyBorder="1" applyAlignment="1">
      <alignment horizontal="center" wrapText="1"/>
    </xf>
    <xf numFmtId="164" fontId="82" fillId="0" borderId="0" xfId="0" applyNumberFormat="1" applyFont="1" applyFill="1" applyBorder="1" applyAlignment="1">
      <alignment horizontal="center" wrapText="1"/>
    </xf>
    <xf numFmtId="164" fontId="82" fillId="0" borderId="0" xfId="0" applyNumberFormat="1" applyFont="1" applyFill="1" applyBorder="1" applyAlignment="1">
      <alignment horizontal="center"/>
    </xf>
    <xf numFmtId="3" fontId="82" fillId="0" borderId="0" xfId="0" applyNumberFormat="1" applyFont="1" applyFill="1" applyBorder="1" applyAlignment="1">
      <alignment horizontal="center" wrapText="1"/>
    </xf>
    <xf numFmtId="3" fontId="82" fillId="0" borderId="100" xfId="0" applyNumberFormat="1" applyFont="1" applyFill="1" applyBorder="1" applyAlignment="1">
      <alignment horizontal="center" wrapText="1"/>
    </xf>
    <xf numFmtId="3" fontId="82" fillId="0" borderId="7" xfId="0" applyNumberFormat="1" applyFont="1" applyFill="1" applyBorder="1" applyAlignment="1">
      <alignment horizontal="center" wrapText="1"/>
    </xf>
    <xf numFmtId="3" fontId="82" fillId="0" borderId="14" xfId="0" applyNumberFormat="1" applyFont="1" applyFill="1" applyBorder="1" applyAlignment="1">
      <alignment horizontal="center" wrapText="1"/>
    </xf>
    <xf numFmtId="164" fontId="82" fillId="0" borderId="0" xfId="145" applyNumberFormat="1" applyFont="1" applyFill="1" applyAlignment="1">
      <alignment horizontal="center"/>
    </xf>
    <xf numFmtId="164" fontId="66" fillId="5" borderId="106" xfId="0" applyNumberFormat="1" applyFont="1" applyFill="1" applyBorder="1" applyAlignment="1">
      <alignment horizontal="center" textRotation="90" wrapText="1"/>
    </xf>
    <xf numFmtId="49" fontId="68" fillId="5" borderId="107" xfId="0" applyNumberFormat="1" applyFont="1" applyFill="1" applyBorder="1" applyAlignment="1">
      <alignment horizontal="center" wrapText="1"/>
    </xf>
    <xf numFmtId="164" fontId="68" fillId="5" borderId="107" xfId="0" applyNumberFormat="1" applyFont="1" applyFill="1" applyBorder="1" applyAlignment="1">
      <alignment wrapText="1"/>
    </xf>
    <xf numFmtId="164" fontId="68" fillId="5" borderId="107" xfId="0" applyNumberFormat="1" applyFont="1" applyFill="1" applyBorder="1"/>
    <xf numFmtId="3" fontId="68" fillId="5" borderId="107" xfId="0" applyNumberFormat="1" applyFont="1" applyFill="1" applyBorder="1" applyAlignment="1">
      <alignment wrapText="1"/>
    </xf>
    <xf numFmtId="3" fontId="8" fillId="5" borderId="145" xfId="0" applyNumberFormat="1" applyFont="1" applyFill="1" applyBorder="1" applyAlignment="1">
      <alignment wrapText="1"/>
    </xf>
    <xf numFmtId="3" fontId="8" fillId="5" borderId="109" xfId="0" applyNumberFormat="1" applyFont="1" applyFill="1" applyBorder="1" applyAlignment="1">
      <alignment horizontal="center" wrapText="1"/>
    </xf>
    <xf numFmtId="3" fontId="8" fillId="5" borderId="48" xfId="0" applyNumberFormat="1" applyFont="1" applyFill="1" applyBorder="1" applyAlignment="1">
      <alignment wrapText="1"/>
    </xf>
    <xf numFmtId="3" fontId="68" fillId="0" borderId="100" xfId="0" applyNumberFormat="1" applyFont="1" applyFill="1" applyBorder="1" applyAlignment="1">
      <alignment wrapText="1"/>
    </xf>
    <xf numFmtId="164" fontId="69" fillId="0" borderId="0" xfId="145" applyNumberFormat="1" applyFont="1" applyFill="1" applyBorder="1"/>
    <xf numFmtId="164" fontId="0" fillId="0" borderId="151" xfId="0" applyNumberFormat="1" applyFill="1" applyBorder="1"/>
    <xf numFmtId="164" fontId="0" fillId="41" borderId="117" xfId="0" applyNumberFormat="1" applyFill="1" applyBorder="1" applyAlignment="1">
      <alignment wrapText="1"/>
    </xf>
    <xf numFmtId="3" fontId="100" fillId="42" borderId="128" xfId="0" applyNumberFormat="1" applyFont="1" applyFill="1" applyBorder="1"/>
    <xf numFmtId="3" fontId="0" fillId="0" borderId="152" xfId="0" applyNumberFormat="1" applyFill="1" applyBorder="1"/>
    <xf numFmtId="3" fontId="0" fillId="0" borderId="73" xfId="0" applyNumberFormat="1" applyFill="1" applyBorder="1"/>
    <xf numFmtId="164" fontId="0" fillId="0" borderId="139" xfId="0" applyNumberFormat="1" applyFill="1" applyBorder="1"/>
    <xf numFmtId="49" fontId="0" fillId="0" borderId="136" xfId="0" applyNumberFormat="1" applyFill="1" applyBorder="1"/>
    <xf numFmtId="3" fontId="0" fillId="0" borderId="136" xfId="0" applyNumberFormat="1" applyFill="1" applyBorder="1" applyAlignment="1">
      <alignment wrapText="1"/>
    </xf>
    <xf numFmtId="3" fontId="100" fillId="42" borderId="145" xfId="0" applyNumberFormat="1" applyFont="1" applyFill="1" applyBorder="1"/>
    <xf numFmtId="3" fontId="0" fillId="0" borderId="112" xfId="0" applyNumberFormat="1" applyFill="1" applyBorder="1"/>
    <xf numFmtId="164" fontId="0" fillId="41" borderId="136" xfId="0" applyNumberFormat="1" applyFill="1" applyBorder="1" applyAlignment="1">
      <alignment wrapText="1"/>
    </xf>
    <xf numFmtId="3" fontId="0" fillId="40" borderId="108" xfId="0" applyNumberFormat="1" applyFill="1" applyBorder="1"/>
    <xf numFmtId="164" fontId="8" fillId="0" borderId="142" xfId="0" applyNumberFormat="1" applyFont="1" applyFill="1" applyBorder="1"/>
    <xf numFmtId="3" fontId="8" fillId="0" borderId="129" xfId="0" applyNumberFormat="1" applyFont="1" applyFill="1" applyBorder="1"/>
    <xf numFmtId="3" fontId="65" fillId="42" borderId="120" xfId="0" applyNumberFormat="1" applyFont="1" applyFill="1" applyBorder="1"/>
    <xf numFmtId="3" fontId="8" fillId="0" borderId="133" xfId="0" applyNumberFormat="1" applyFont="1" applyFill="1" applyBorder="1"/>
    <xf numFmtId="164" fontId="0" fillId="43" borderId="5" xfId="0" applyNumberFormat="1" applyFill="1" applyBorder="1"/>
    <xf numFmtId="49" fontId="0" fillId="43" borderId="14" xfId="0" applyNumberFormat="1" applyFill="1" applyBorder="1"/>
    <xf numFmtId="164" fontId="0" fillId="43" borderId="14" xfId="0" applyNumberFormat="1" applyFill="1" applyBorder="1" applyAlignment="1">
      <alignment wrapText="1"/>
    </xf>
    <xf numFmtId="164" fontId="0" fillId="43" borderId="14" xfId="0" applyNumberFormat="1" applyFill="1" applyBorder="1"/>
    <xf numFmtId="3" fontId="0" fillId="43" borderId="14" xfId="0" applyNumberFormat="1" applyFill="1" applyBorder="1"/>
    <xf numFmtId="3" fontId="0" fillId="43" borderId="31" xfId="0" applyNumberFormat="1" applyFill="1" applyBorder="1"/>
    <xf numFmtId="3" fontId="100" fillId="43" borderId="100" xfId="0" applyNumberFormat="1" applyFont="1" applyFill="1" applyBorder="1"/>
    <xf numFmtId="3" fontId="0" fillId="43" borderId="7" xfId="0" applyNumberFormat="1" applyFill="1" applyBorder="1"/>
    <xf numFmtId="3" fontId="0" fillId="43" borderId="15" xfId="0" applyNumberFormat="1" applyFill="1" applyBorder="1"/>
    <xf numFmtId="164" fontId="0" fillId="43" borderId="0" xfId="0" applyNumberFormat="1" applyFill="1"/>
    <xf numFmtId="164" fontId="5" fillId="43" borderId="0" xfId="145" applyNumberFormat="1" applyFill="1"/>
    <xf numFmtId="164" fontId="0" fillId="0" borderId="12" xfId="0" applyNumberFormat="1" applyFill="1" applyBorder="1"/>
    <xf numFmtId="3" fontId="100" fillId="42" borderId="101" xfId="0" applyNumberFormat="1" applyFont="1" applyFill="1" applyBorder="1"/>
    <xf numFmtId="3" fontId="0" fillId="0" borderId="35" xfId="0" applyNumberFormat="1" applyFill="1" applyBorder="1"/>
    <xf numFmtId="3" fontId="0" fillId="0" borderId="83" xfId="0" applyNumberFormat="1" applyFill="1" applyBorder="1"/>
    <xf numFmtId="164" fontId="0" fillId="41" borderId="140" xfId="0" applyNumberFormat="1" applyFill="1" applyBorder="1" applyAlignment="1">
      <alignment wrapText="1"/>
    </xf>
    <xf numFmtId="164" fontId="0" fillId="0" borderId="135" xfId="0" applyNumberFormat="1" applyFill="1" applyBorder="1"/>
    <xf numFmtId="3" fontId="0" fillId="0" borderId="0" xfId="0" applyNumberFormat="1" applyFill="1" applyBorder="1"/>
    <xf numFmtId="3" fontId="100" fillId="42" borderId="100" xfId="0" applyNumberFormat="1" applyFont="1" applyFill="1" applyBorder="1"/>
    <xf numFmtId="3" fontId="0" fillId="0" borderId="31" xfId="0" applyNumberFormat="1" applyFill="1" applyBorder="1"/>
    <xf numFmtId="3" fontId="0" fillId="0" borderId="14" xfId="0" applyNumberFormat="1" applyFill="1" applyBorder="1"/>
    <xf numFmtId="3" fontId="0" fillId="0" borderId="80" xfId="0" applyNumberFormat="1" applyFill="1" applyBorder="1"/>
    <xf numFmtId="3" fontId="8" fillId="0" borderId="132" xfId="0" applyNumberFormat="1" applyFont="1" applyFill="1" applyBorder="1"/>
    <xf numFmtId="164" fontId="0" fillId="0" borderId="31" xfId="0" applyNumberFormat="1" applyFill="1" applyBorder="1" applyAlignment="1">
      <alignment wrapText="1"/>
    </xf>
    <xf numFmtId="3" fontId="100" fillId="42" borderId="103" xfId="0" applyNumberFormat="1" applyFont="1" applyFill="1" applyBorder="1"/>
    <xf numFmtId="3" fontId="0" fillId="0" borderId="107" xfId="0" applyNumberFormat="1" applyFill="1" applyBorder="1"/>
    <xf numFmtId="3" fontId="0" fillId="0" borderId="136" xfId="0" applyNumberFormat="1" applyFill="1" applyBorder="1"/>
    <xf numFmtId="3" fontId="0" fillId="0" borderId="112" xfId="0" applyNumberFormat="1" applyFill="1" applyBorder="1" applyAlignment="1">
      <alignment vertical="center"/>
    </xf>
    <xf numFmtId="3" fontId="0" fillId="0" borderId="108" xfId="0" applyNumberFormat="1" applyFill="1" applyBorder="1" applyAlignment="1">
      <alignment vertical="center"/>
    </xf>
    <xf numFmtId="3" fontId="8" fillId="42" borderId="120" xfId="0" applyNumberFormat="1" applyFont="1" applyFill="1" applyBorder="1"/>
    <xf numFmtId="3" fontId="0" fillId="43" borderId="117" xfId="0" applyNumberFormat="1" applyFill="1" applyBorder="1"/>
    <xf numFmtId="3" fontId="0" fillId="43" borderId="80" xfId="0" applyNumberFormat="1" applyFill="1" applyBorder="1"/>
    <xf numFmtId="3" fontId="0" fillId="0" borderId="48" xfId="0" applyNumberFormat="1" applyFill="1" applyBorder="1"/>
    <xf numFmtId="49" fontId="2" fillId="0" borderId="140" xfId="0" applyNumberFormat="1" applyFont="1" applyFill="1" applyBorder="1"/>
    <xf numFmtId="3" fontId="2" fillId="40" borderId="106" xfId="0" applyNumberFormat="1" applyFont="1" applyFill="1" applyBorder="1"/>
    <xf numFmtId="3" fontId="101" fillId="42" borderId="103" xfId="0" applyNumberFormat="1" applyFont="1" applyFill="1" applyBorder="1"/>
    <xf numFmtId="3" fontId="2" fillId="0" borderId="48" xfId="0" applyNumberFormat="1" applyFont="1" applyFill="1" applyBorder="1"/>
    <xf numFmtId="3" fontId="2" fillId="0" borderId="106" xfId="0" applyNumberFormat="1" applyFont="1" applyFill="1" applyBorder="1"/>
    <xf numFmtId="3" fontId="2" fillId="0" borderId="136" xfId="0" applyNumberFormat="1" applyFont="1" applyFill="1" applyBorder="1"/>
    <xf numFmtId="164" fontId="2" fillId="0" borderId="0" xfId="145" applyNumberFormat="1" applyFont="1" applyFill="1"/>
    <xf numFmtId="3" fontId="2" fillId="0" borderId="140" xfId="0" applyNumberFormat="1" applyFont="1" applyFill="1" applyBorder="1"/>
    <xf numFmtId="164" fontId="2" fillId="0" borderId="0" xfId="0" applyNumberFormat="1" applyFont="1"/>
    <xf numFmtId="3" fontId="0" fillId="40" borderId="106" xfId="0" applyNumberFormat="1" applyFill="1" applyBorder="1"/>
    <xf numFmtId="3" fontId="0" fillId="0" borderId="144" xfId="0" applyNumberFormat="1" applyFill="1" applyBorder="1"/>
    <xf numFmtId="3" fontId="100" fillId="42" borderId="146" xfId="0" applyNumberFormat="1" applyFont="1" applyFill="1" applyBorder="1"/>
    <xf numFmtId="3" fontId="0" fillId="0" borderId="65" xfId="0" applyNumberFormat="1" applyFill="1" applyBorder="1"/>
    <xf numFmtId="3" fontId="0" fillId="0" borderId="143" xfId="0" applyNumberFormat="1" applyFill="1" applyBorder="1"/>
    <xf numFmtId="3" fontId="0" fillId="0" borderId="153" xfId="0" applyNumberFormat="1" applyFill="1" applyBorder="1"/>
    <xf numFmtId="164" fontId="0" fillId="43" borderId="121" xfId="0" applyNumberFormat="1" applyFill="1" applyBorder="1"/>
    <xf numFmtId="49" fontId="0" fillId="43" borderId="54" xfId="0" applyNumberFormat="1" applyFill="1" applyBorder="1"/>
    <xf numFmtId="164" fontId="0" fillId="43" borderId="54" xfId="0" applyNumberFormat="1" applyFill="1" applyBorder="1" applyAlignment="1">
      <alignment wrapText="1"/>
    </xf>
    <xf numFmtId="164" fontId="0" fillId="43" borderId="54" xfId="0" applyNumberFormat="1" applyFill="1" applyBorder="1"/>
    <xf numFmtId="3" fontId="0" fillId="43" borderId="54" xfId="0" applyNumberFormat="1" applyFill="1" applyBorder="1"/>
    <xf numFmtId="3" fontId="0" fillId="43" borderId="122" xfId="0" applyNumberFormat="1" applyFill="1" applyBorder="1"/>
    <xf numFmtId="3" fontId="100" fillId="43" borderId="120" xfId="0" applyNumberFormat="1" applyFont="1" applyFill="1" applyBorder="1"/>
    <xf numFmtId="3" fontId="0" fillId="43" borderId="130" xfId="0" applyNumberFormat="1" applyFill="1" applyBorder="1"/>
    <xf numFmtId="3" fontId="0" fillId="43" borderId="55" xfId="0" applyNumberFormat="1" applyFill="1" applyBorder="1"/>
    <xf numFmtId="164" fontId="2" fillId="0" borderId="12" xfId="0" applyNumberFormat="1" applyFont="1" applyFill="1" applyBorder="1"/>
    <xf numFmtId="3" fontId="0" fillId="0" borderId="117" xfId="0" applyNumberFormat="1" applyFill="1" applyBorder="1" applyAlignment="1">
      <alignment wrapText="1"/>
    </xf>
    <xf numFmtId="3" fontId="101" fillId="42" borderId="101" xfId="0" applyNumberFormat="1" applyFont="1" applyFill="1" applyBorder="1"/>
    <xf numFmtId="3" fontId="2" fillId="0" borderId="35" xfId="0" applyNumberFormat="1" applyFont="1" applyFill="1" applyBorder="1"/>
    <xf numFmtId="3" fontId="2" fillId="0" borderId="117" xfId="0" applyNumberFormat="1" applyFont="1" applyFill="1" applyBorder="1"/>
    <xf numFmtId="3" fontId="2" fillId="0" borderId="83" xfId="0" applyNumberFormat="1" applyFont="1" applyFill="1" applyBorder="1"/>
    <xf numFmtId="3" fontId="2" fillId="40" borderId="11" xfId="0" applyNumberFormat="1" applyFont="1" applyFill="1" applyBorder="1"/>
    <xf numFmtId="0" fontId="0" fillId="0" borderId="36" xfId="0" applyFill="1" applyBorder="1" applyAlignment="1">
      <alignment vertical="center"/>
    </xf>
    <xf numFmtId="164" fontId="71" fillId="0" borderId="0" xfId="145" applyNumberFormat="1" applyFont="1" applyFill="1"/>
    <xf numFmtId="0" fontId="0" fillId="0" borderId="36" xfId="0" applyBorder="1" applyAlignment="1">
      <alignment vertical="center"/>
    </xf>
    <xf numFmtId="164" fontId="71" fillId="0" borderId="142" xfId="0" applyNumberFormat="1" applyFont="1" applyFill="1" applyBorder="1"/>
    <xf numFmtId="3" fontId="71" fillId="0" borderId="129" xfId="0" applyNumberFormat="1" applyFont="1" applyFill="1" applyBorder="1"/>
    <xf numFmtId="164" fontId="0" fillId="0" borderId="14" xfId="0" applyNumberFormat="1" applyFill="1" applyBorder="1"/>
    <xf numFmtId="49" fontId="0" fillId="0" borderId="14" xfId="0" applyNumberFormat="1" applyFill="1" applyBorder="1" applyAlignment="1">
      <alignment horizontal="center"/>
    </xf>
    <xf numFmtId="3" fontId="100" fillId="42" borderId="145" xfId="0" applyNumberFormat="1" applyFont="1" applyFill="1" applyBorder="1" applyAlignment="1">
      <alignment horizontal="right" vertical="center"/>
    </xf>
    <xf numFmtId="3" fontId="0" fillId="0" borderId="140" xfId="0" applyNumberFormat="1" applyFill="1" applyBorder="1" applyAlignment="1">
      <alignment horizontal="right" vertical="center"/>
    </xf>
    <xf numFmtId="49" fontId="0" fillId="0" borderId="140" xfId="0" applyNumberFormat="1" applyFill="1" applyBorder="1" applyAlignment="1">
      <alignment horizontal="center"/>
    </xf>
    <xf numFmtId="3" fontId="0" fillId="40" borderId="11" xfId="0" applyNumberFormat="1" applyFill="1" applyBorder="1"/>
    <xf numFmtId="49" fontId="0" fillId="0" borderId="14" xfId="0" applyNumberFormat="1" applyFill="1" applyBorder="1"/>
    <xf numFmtId="164" fontId="0" fillId="0" borderId="14" xfId="0" applyNumberFormat="1" applyFill="1" applyBorder="1" applyAlignment="1">
      <alignment wrapText="1"/>
    </xf>
    <xf numFmtId="164" fontId="0" fillId="0" borderId="31" xfId="0" applyNumberFormat="1" applyFill="1" applyBorder="1"/>
    <xf numFmtId="3" fontId="0" fillId="41" borderId="36" xfId="0" applyNumberFormat="1" applyFill="1" applyBorder="1" applyAlignment="1">
      <alignment wrapText="1"/>
    </xf>
    <xf numFmtId="3" fontId="0" fillId="0" borderId="111" xfId="0" applyNumberFormat="1" applyFill="1" applyBorder="1"/>
    <xf numFmtId="3" fontId="0" fillId="0" borderId="149" xfId="0" applyNumberFormat="1" applyFill="1" applyBorder="1"/>
    <xf numFmtId="164" fontId="8" fillId="0" borderId="115" xfId="0" applyNumberFormat="1" applyFont="1" applyFill="1" applyBorder="1" applyAlignment="1">
      <alignment wrapText="1"/>
    </xf>
    <xf numFmtId="164" fontId="8" fillId="0" borderId="123" xfId="0" applyNumberFormat="1" applyFont="1" applyFill="1" applyBorder="1"/>
    <xf numFmtId="49" fontId="0" fillId="0" borderId="46" xfId="0" applyNumberFormat="1" applyFill="1" applyBorder="1" applyAlignment="1">
      <alignment vertical="center"/>
    </xf>
    <xf numFmtId="3" fontId="0" fillId="43" borderId="46" xfId="0" applyNumberFormat="1" applyFill="1" applyBorder="1"/>
    <xf numFmtId="164" fontId="82" fillId="0" borderId="0" xfId="0" applyNumberFormat="1" applyFont="1" applyFill="1"/>
    <xf numFmtId="164" fontId="82" fillId="0" borderId="124" xfId="0" applyNumberFormat="1" applyFont="1" applyFill="1" applyBorder="1"/>
    <xf numFmtId="49" fontId="82" fillId="0" borderId="125" xfId="0" applyNumberFormat="1" applyFont="1" applyFill="1" applyBorder="1"/>
    <xf numFmtId="164" fontId="82" fillId="0" borderId="115" xfId="0" applyNumberFormat="1" applyFont="1" applyFill="1" applyBorder="1" applyAlignment="1">
      <alignment wrapText="1"/>
    </xf>
    <xf numFmtId="164" fontId="82" fillId="0" borderId="123" xfId="0" applyNumberFormat="1" applyFont="1" applyFill="1" applyBorder="1"/>
    <xf numFmtId="3" fontId="82" fillId="0" borderId="126" xfId="0" applyNumberFormat="1" applyFont="1" applyFill="1" applyBorder="1"/>
    <xf numFmtId="3" fontId="82" fillId="0" borderId="113" xfId="0" applyNumberFormat="1" applyFont="1" applyFill="1" applyBorder="1"/>
    <xf numFmtId="3" fontId="82" fillId="42" borderId="126" xfId="0" applyNumberFormat="1" applyFont="1" applyFill="1" applyBorder="1"/>
    <xf numFmtId="3" fontId="82" fillId="0" borderId="114" xfId="0" applyNumberFormat="1" applyFont="1" applyFill="1" applyBorder="1"/>
    <xf numFmtId="3" fontId="0" fillId="0" borderId="0" xfId="0" applyNumberFormat="1" applyFill="1"/>
    <xf numFmtId="3" fontId="100" fillId="0" borderId="0" xfId="0" applyNumberFormat="1" applyFont="1" applyFill="1"/>
    <xf numFmtId="164" fontId="8" fillId="0" borderId="0" xfId="145" applyNumberFormat="1" applyFont="1"/>
    <xf numFmtId="49" fontId="5" fillId="0" borderId="0" xfId="145" applyNumberFormat="1"/>
    <xf numFmtId="164" fontId="5" fillId="0" borderId="0" xfId="145" applyNumberFormat="1" applyAlignment="1">
      <alignment wrapText="1"/>
    </xf>
    <xf numFmtId="3" fontId="5" fillId="0" borderId="0" xfId="145" applyNumberFormat="1" applyAlignment="1">
      <alignment wrapText="1"/>
    </xf>
    <xf numFmtId="14" fontId="11" fillId="7" borderId="0" xfId="5" applyNumberFormat="1" applyFont="1" applyFill="1"/>
    <xf numFmtId="0" fontId="11" fillId="5" borderId="0" xfId="5" applyFont="1" applyFill="1"/>
    <xf numFmtId="0" fontId="2" fillId="5" borderId="0" xfId="5" applyFill="1"/>
    <xf numFmtId="0" fontId="11" fillId="0" borderId="140" xfId="5" applyFont="1" applyBorder="1" applyAlignment="1">
      <alignment horizontal="center"/>
    </xf>
    <xf numFmtId="0" fontId="11" fillId="0" borderId="136" xfId="5" applyFont="1" applyBorder="1"/>
    <xf numFmtId="3" fontId="11" fillId="0" borderId="76" xfId="5" applyNumberFormat="1" applyFont="1" applyFill="1" applyBorder="1"/>
    <xf numFmtId="0" fontId="2" fillId="0" borderId="131" xfId="5" applyBorder="1"/>
    <xf numFmtId="3" fontId="7" fillId="0" borderId="140" xfId="5" applyNumberFormat="1" applyFont="1" applyBorder="1"/>
    <xf numFmtId="3" fontId="12" fillId="5" borderId="140" xfId="5" applyNumberFormat="1" applyFont="1" applyFill="1" applyBorder="1"/>
    <xf numFmtId="3" fontId="7" fillId="0" borderId="140" xfId="5" applyNumberFormat="1" applyFont="1" applyFill="1" applyBorder="1"/>
    <xf numFmtId="3" fontId="19" fillId="0" borderId="0" xfId="5" applyNumberFormat="1" applyFont="1"/>
    <xf numFmtId="0" fontId="22" fillId="0" borderId="138" xfId="8" applyFont="1" applyBorder="1" applyAlignment="1">
      <alignment horizontal="center"/>
    </xf>
    <xf numFmtId="0" fontId="22" fillId="4" borderId="136" xfId="7" applyFont="1" applyFill="1" applyBorder="1" applyAlignment="1">
      <alignment horizontal="center"/>
    </xf>
    <xf numFmtId="0" fontId="15" fillId="0" borderId="134" xfId="8" applyFont="1" applyBorder="1" applyAlignment="1">
      <alignment horizontal="center"/>
    </xf>
    <xf numFmtId="0" fontId="15" fillId="0" borderId="139" xfId="7" applyFont="1" applyFill="1" applyBorder="1" applyAlignment="1">
      <alignment horizontal="center"/>
    </xf>
    <xf numFmtId="0" fontId="15" fillId="0" borderId="140" xfId="7" applyFont="1" applyFill="1" applyBorder="1" applyAlignment="1">
      <alignment horizontal="center"/>
    </xf>
    <xf numFmtId="0" fontId="15" fillId="0" borderId="141" xfId="7" applyFont="1" applyFill="1" applyBorder="1" applyAlignment="1">
      <alignment horizontal="center"/>
    </xf>
    <xf numFmtId="0" fontId="15" fillId="4" borderId="140" xfId="7" applyFont="1" applyFill="1" applyBorder="1" applyAlignment="1">
      <alignment horizontal="center"/>
    </xf>
    <xf numFmtId="0" fontId="11" fillId="0" borderId="138" xfId="8" applyFont="1" applyBorder="1" applyAlignment="1">
      <alignment horizontal="left"/>
    </xf>
    <xf numFmtId="3" fontId="11" fillId="4" borderId="136" xfId="7" applyNumberFormat="1" applyFont="1" applyFill="1" applyBorder="1" applyAlignment="1">
      <alignment horizontal="right"/>
    </xf>
    <xf numFmtId="0" fontId="46" fillId="0" borderId="0" xfId="4" applyFont="1" applyAlignment="1">
      <alignment horizontal="center"/>
    </xf>
    <xf numFmtId="0" fontId="75" fillId="0" borderId="0" xfId="4" applyFont="1" applyAlignment="1">
      <alignment horizontal="center"/>
    </xf>
    <xf numFmtId="0" fontId="76" fillId="0" borderId="0" xfId="4" applyFont="1" applyAlignment="1">
      <alignment horizontal="center"/>
    </xf>
    <xf numFmtId="0" fontId="0" fillId="30" borderId="0" xfId="0" applyFont="1" applyFill="1" applyAlignment="1">
      <alignment horizontal="center"/>
    </xf>
    <xf numFmtId="0" fontId="50" fillId="0" borderId="31" xfId="3" applyFont="1" applyBorder="1" applyAlignment="1">
      <alignment horizontal="center" vertical="center"/>
    </xf>
    <xf numFmtId="0" fontId="49" fillId="0" borderId="7" xfId="3" applyFont="1" applyBorder="1" applyAlignment="1">
      <alignment horizontal="center" vertical="center"/>
    </xf>
    <xf numFmtId="0" fontId="49" fillId="0" borderId="31" xfId="3" applyFont="1" applyBorder="1" applyAlignment="1">
      <alignment horizontal="center" vertical="center"/>
    </xf>
    <xf numFmtId="0" fontId="53" fillId="2" borderId="71" xfId="2" applyFont="1" applyFill="1" applyBorder="1" applyAlignment="1">
      <alignment horizontal="center" vertical="center"/>
    </xf>
    <xf numFmtId="0" fontId="44" fillId="0" borderId="72" xfId="0" applyFont="1" applyBorder="1"/>
    <xf numFmtId="0" fontId="44" fillId="0" borderId="73" xfId="0" applyFont="1" applyBorder="1"/>
    <xf numFmtId="0" fontId="53" fillId="0" borderId="31" xfId="3" applyFont="1" applyBorder="1" applyAlignment="1">
      <alignment horizontal="center" vertical="center"/>
    </xf>
    <xf numFmtId="0" fontId="46" fillId="0" borderId="0" xfId="3" applyFont="1" applyBorder="1" applyAlignment="1">
      <alignment horizontal="center" vertical="center"/>
    </xf>
    <xf numFmtId="0" fontId="46" fillId="0" borderId="31" xfId="3" applyFont="1" applyBorder="1" applyAlignment="1">
      <alignment horizontal="center" vertical="center"/>
    </xf>
    <xf numFmtId="0" fontId="49" fillId="0" borderId="11" xfId="3" applyFont="1" applyBorder="1" applyAlignment="1">
      <alignment horizontal="center"/>
    </xf>
    <xf numFmtId="0" fontId="46" fillId="0" borderId="49" xfId="3" applyFont="1" applyBorder="1" applyAlignment="1">
      <alignment horizontal="center"/>
    </xf>
    <xf numFmtId="0" fontId="46" fillId="0" borderId="35" xfId="2" applyFont="1" applyBorder="1" applyAlignment="1">
      <alignment horizontal="center"/>
    </xf>
    <xf numFmtId="0" fontId="49" fillId="0" borderId="22" xfId="3" applyFont="1" applyBorder="1" applyAlignment="1">
      <alignment horizontal="center"/>
    </xf>
    <xf numFmtId="0" fontId="49" fillId="0" borderId="17" xfId="3" applyFont="1" applyBorder="1" applyAlignment="1">
      <alignment horizontal="center"/>
    </xf>
    <xf numFmtId="0" fontId="49" fillId="0" borderId="74" xfId="3" applyFont="1" applyBorder="1" applyAlignment="1">
      <alignment horizontal="center"/>
    </xf>
    <xf numFmtId="0" fontId="0" fillId="0" borderId="0" xfId="0" applyAlignment="1">
      <alignment vertical="top" wrapText="1"/>
    </xf>
    <xf numFmtId="0" fontId="102" fillId="0" borderId="0" xfId="0" applyFont="1" applyAlignment="1">
      <alignment vertical="top" wrapText="1"/>
    </xf>
    <xf numFmtId="0" fontId="8" fillId="36" borderId="71" xfId="145" applyFont="1" applyFill="1" applyBorder="1" applyAlignment="1">
      <alignment horizontal="center"/>
    </xf>
    <xf numFmtId="0" fontId="8" fillId="36" borderId="72" xfId="145" applyFont="1" applyFill="1" applyBorder="1" applyAlignment="1">
      <alignment horizontal="center"/>
    </xf>
    <xf numFmtId="0" fontId="8" fillId="36" borderId="73" xfId="145" applyFont="1" applyFill="1" applyBorder="1" applyAlignment="1">
      <alignment horizontal="center"/>
    </xf>
    <xf numFmtId="0" fontId="8" fillId="0" borderId="71" xfId="145" applyFont="1" applyBorder="1" applyAlignment="1">
      <alignment horizontal="center"/>
    </xf>
    <xf numFmtId="0" fontId="8" fillId="0" borderId="72" xfId="145" applyFont="1" applyBorder="1" applyAlignment="1">
      <alignment horizontal="center"/>
    </xf>
    <xf numFmtId="0" fontId="8" fillId="0" borderId="73" xfId="145" applyFont="1" applyBorder="1" applyAlignment="1">
      <alignment horizontal="center"/>
    </xf>
    <xf numFmtId="164" fontId="5" fillId="0" borderId="138" xfId="145" applyNumberFormat="1" applyBorder="1" applyAlignment="1">
      <alignment horizontal="center" vertical="center"/>
    </xf>
    <xf numFmtId="164" fontId="5" fillId="0" borderId="4" xfId="145" applyNumberFormat="1" applyBorder="1" applyAlignment="1">
      <alignment horizontal="center" vertical="center"/>
    </xf>
    <xf numFmtId="164" fontId="69" fillId="2" borderId="1" xfId="145" applyNumberFormat="1" applyFont="1" applyFill="1" applyBorder="1" applyAlignment="1">
      <alignment horizontal="center" wrapText="1"/>
    </xf>
    <xf numFmtId="164" fontId="69" fillId="2" borderId="113" xfId="145" applyNumberFormat="1" applyFont="1" applyFill="1" applyBorder="1" applyAlignment="1">
      <alignment horizontal="center" wrapText="1"/>
    </xf>
    <xf numFmtId="3" fontId="69" fillId="2" borderId="66" xfId="145" applyNumberFormat="1" applyFont="1" applyFill="1" applyBorder="1" applyAlignment="1">
      <alignment horizontal="center" vertical="top" wrapText="1"/>
    </xf>
    <xf numFmtId="0" fontId="6" fillId="2" borderId="127" xfId="145" applyFont="1" applyFill="1" applyBorder="1" applyAlignment="1">
      <alignment horizontal="center" vertical="top"/>
    </xf>
    <xf numFmtId="164" fontId="5" fillId="0" borderId="10" xfId="145" applyNumberFormat="1" applyBorder="1" applyAlignment="1">
      <alignment horizontal="center" vertical="center"/>
    </xf>
    <xf numFmtId="164" fontId="69" fillId="2" borderId="116" xfId="145" applyNumberFormat="1" applyFont="1" applyFill="1" applyBorder="1" applyAlignment="1">
      <alignment horizontal="center" wrapText="1"/>
    </xf>
    <xf numFmtId="164" fontId="69" fillId="2" borderId="124" xfId="145" applyNumberFormat="1" applyFont="1" applyFill="1" applyBorder="1" applyAlignment="1">
      <alignment horizontal="center" wrapText="1"/>
    </xf>
    <xf numFmtId="164" fontId="5" fillId="0" borderId="116" xfId="145" applyNumberFormat="1" applyBorder="1" applyAlignment="1">
      <alignment horizontal="center" vertical="center"/>
    </xf>
    <xf numFmtId="164" fontId="5" fillId="0" borderId="5" xfId="145" applyNumberFormat="1" applyBorder="1" applyAlignment="1">
      <alignment horizontal="center" vertical="center"/>
    </xf>
    <xf numFmtId="3" fontId="5" fillId="0" borderId="108" xfId="145" applyNumberFormat="1" applyBorder="1" applyAlignment="1">
      <alignment horizontal="center"/>
    </xf>
    <xf numFmtId="3" fontId="5" fillId="0" borderId="109" xfId="145" applyNumberFormat="1" applyBorder="1" applyAlignment="1">
      <alignment horizontal="center"/>
    </xf>
    <xf numFmtId="3" fontId="0" fillId="0" borderId="46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164" fontId="66" fillId="2" borderId="116" xfId="0" applyNumberFormat="1" applyFont="1" applyFill="1" applyBorder="1" applyAlignment="1">
      <alignment horizontal="center" textRotation="90" wrapText="1"/>
    </xf>
    <xf numFmtId="164" fontId="66" fillId="2" borderId="5" xfId="0" applyNumberFormat="1" applyFont="1" applyFill="1" applyBorder="1" applyAlignment="1">
      <alignment horizontal="center" textRotation="90" wrapText="1"/>
    </xf>
    <xf numFmtId="49" fontId="2" fillId="0" borderId="136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49" fontId="0" fillId="0" borderId="46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100" fillId="42" borderId="99" xfId="0" applyNumberFormat="1" applyFont="1" applyFill="1" applyBorder="1" applyAlignment="1"/>
    <xf numFmtId="0" fontId="100" fillId="42" borderId="100" xfId="0" applyFont="1" applyFill="1" applyBorder="1" applyAlignment="1"/>
    <xf numFmtId="0" fontId="100" fillId="42" borderId="101" xfId="0" applyFont="1" applyFill="1" applyBorder="1" applyAlignment="1"/>
    <xf numFmtId="3" fontId="0" fillId="0" borderId="116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0" fontId="2" fillId="0" borderId="108" xfId="5" applyFont="1" applyBorder="1" applyAlignment="1">
      <alignment horizontal="center"/>
    </xf>
    <xf numFmtId="0" fontId="5" fillId="0" borderId="131" xfId="6" applyBorder="1" applyAlignment="1">
      <alignment horizontal="center"/>
    </xf>
    <xf numFmtId="0" fontId="5" fillId="0" borderId="109" xfId="6" applyBorder="1" applyAlignment="1">
      <alignment horizontal="center"/>
    </xf>
    <xf numFmtId="0" fontId="13" fillId="0" borderId="136" xfId="5" applyFont="1" applyBorder="1" applyAlignment="1">
      <alignment horizontal="center" vertical="center" wrapText="1"/>
    </xf>
    <xf numFmtId="0" fontId="13" fillId="0" borderId="36" xfId="5" applyFont="1" applyBorder="1" applyAlignment="1">
      <alignment horizontal="center" vertical="center" wrapText="1"/>
    </xf>
    <xf numFmtId="0" fontId="11" fillId="0" borderId="110" xfId="7" applyFont="1" applyBorder="1" applyAlignment="1">
      <alignment horizontal="center" wrapText="1"/>
    </xf>
    <xf numFmtId="0" fontId="22" fillId="0" borderId="71" xfId="8" applyFont="1" applyFill="1" applyBorder="1" applyAlignment="1">
      <alignment horizontal="center" wrapText="1"/>
    </xf>
    <xf numFmtId="0" fontId="22" fillId="0" borderId="72" xfId="8" applyFont="1" applyFill="1" applyBorder="1" applyAlignment="1">
      <alignment horizontal="center" wrapText="1"/>
    </xf>
    <xf numFmtId="0" fontId="22" fillId="0" borderId="73" xfId="8" applyFont="1" applyFill="1" applyBorder="1" applyAlignment="1">
      <alignment horizontal="center" wrapText="1"/>
    </xf>
    <xf numFmtId="0" fontId="8" fillId="0" borderId="154" xfId="145" applyFont="1" applyFill="1" applyBorder="1"/>
    <xf numFmtId="0" fontId="8" fillId="0" borderId="155" xfId="145" applyFont="1" applyFill="1" applyBorder="1"/>
    <xf numFmtId="3" fontId="8" fillId="0" borderId="155" xfId="145" applyNumberFormat="1" applyFont="1" applyFill="1" applyBorder="1"/>
    <xf numFmtId="3" fontId="8" fillId="0" borderId="156" xfId="145" applyNumberFormat="1" applyFont="1" applyFill="1" applyBorder="1"/>
  </cellXfs>
  <cellStyles count="151">
    <cellStyle name="20 % – Zvýraznění1 2" xfId="9"/>
    <cellStyle name="20 % – Zvýraznění2 2" xfId="10"/>
    <cellStyle name="20 % – Zvýraznění3 2" xfId="11"/>
    <cellStyle name="20 % – Zvýraznění4 2" xfId="12"/>
    <cellStyle name="20 % – Zvýraznění5 2" xfId="13"/>
    <cellStyle name="20 % – Zvýraznění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 % – Zvýraznění1 2" xfId="21"/>
    <cellStyle name="40 % – Zvýraznění2 2" xfId="22"/>
    <cellStyle name="40 % – Zvýraznění3 2" xfId="23"/>
    <cellStyle name="40 % – Zvýraznění4 2" xfId="24"/>
    <cellStyle name="40 % – Zvýraznění5 2" xfId="25"/>
    <cellStyle name="40 % – Zvýraznění6 2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33"/>
    <cellStyle name="60 % – Zvýraznění2 2" xfId="34"/>
    <cellStyle name="60 % – Zvýraznění3 2" xfId="35"/>
    <cellStyle name="60 % – Zvýraznění4 2" xfId="36"/>
    <cellStyle name="60 % – Zvýraznění5 2" xfId="37"/>
    <cellStyle name="60 % – Zvýraznění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Accent1" xfId="45"/>
    <cellStyle name="Accent2" xfId="46"/>
    <cellStyle name="Accent3" xfId="47"/>
    <cellStyle name="Accent4" xfId="48"/>
    <cellStyle name="Accent5" xfId="49"/>
    <cellStyle name="Accent6" xfId="50"/>
    <cellStyle name="Bad" xfId="51"/>
    <cellStyle name="Calculation" xfId="52"/>
    <cellStyle name="Celkem 2" xfId="53"/>
    <cellStyle name="Comma 2" xfId="54"/>
    <cellStyle name="Čárka 2" xfId="146"/>
    <cellStyle name="čárky 2" xfId="147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9" builtinId="8" hidden="1"/>
    <cellStyle name="Check Cell" xfId="61"/>
    <cellStyle name="Chybně 2" xfId="62"/>
    <cellStyle name="Input" xfId="63"/>
    <cellStyle name="Kontrolní buňka 2" xfId="64"/>
    <cellStyle name="Linked Cell" xfId="65"/>
    <cellStyle name="Nadpis 1 2" xfId="66"/>
    <cellStyle name="Nadpis 2 2" xfId="67"/>
    <cellStyle name="Nadpis 3 2" xfId="68"/>
    <cellStyle name="Nadpis 4 2" xfId="69"/>
    <cellStyle name="Název 2" xfId="70"/>
    <cellStyle name="Neutral" xfId="71"/>
    <cellStyle name="Neutrální 2" xfId="72"/>
    <cellStyle name="Normal 2" xfId="73"/>
    <cellStyle name="Normal 3" xfId="74"/>
    <cellStyle name="Normální" xfId="0" builtinId="0"/>
    <cellStyle name="Normální 10" xfId="75"/>
    <cellStyle name="Normální 11" xfId="76"/>
    <cellStyle name="Normální 12" xfId="7"/>
    <cellStyle name="Normální 12 2" xfId="148"/>
    <cellStyle name="Normální 13" xfId="145"/>
    <cellStyle name="normální 2" xfId="1"/>
    <cellStyle name="normální 2 2" xfId="77"/>
    <cellStyle name="normální 2 3" xfId="78"/>
    <cellStyle name="normální 2 3 2" xfId="79"/>
    <cellStyle name="normální 2 3 2 2" xfId="80"/>
    <cellStyle name="normální 2 3 2_PV III. Rozpis rozpočtu VŠ 2011_final_PV" xfId="81"/>
    <cellStyle name="normální 2 3_PV III. Rozpis rozpočtu VŠ 2011_final_PV" xfId="82"/>
    <cellStyle name="normální 2 4" xfId="83"/>
    <cellStyle name="normální 2 4 2" xfId="84"/>
    <cellStyle name="normální 2 4_PV III. Rozpis rozpočtu VŠ 2011_final_PV" xfId="85"/>
    <cellStyle name="normální 2 5" xfId="86"/>
    <cellStyle name="normální 2_CP2012" xfId="87"/>
    <cellStyle name="normální 3" xfId="88"/>
    <cellStyle name="normální 3 2" xfId="89"/>
    <cellStyle name="normální 3_CP2012" xfId="90"/>
    <cellStyle name="normální 4" xfId="91"/>
    <cellStyle name="normální 4 2" xfId="92"/>
    <cellStyle name="normální 4_PV Rozpis rozpočtu VŠ 2011 III - tabulkové přílohy" xfId="93"/>
    <cellStyle name="Normální 5" xfId="94"/>
    <cellStyle name="normální 5 2" xfId="95"/>
    <cellStyle name="Normální 6" xfId="96"/>
    <cellStyle name="Normální 6 2" xfId="97"/>
    <cellStyle name="normální 7" xfId="98"/>
    <cellStyle name="Normální 8" xfId="99"/>
    <cellStyle name="Normální 8 2" xfId="100"/>
    <cellStyle name="Normální 9" xfId="101"/>
    <cellStyle name="normální_odpisy 04az07_270906" xfId="8"/>
    <cellStyle name="normální_podklady_k_INV_rozp2010" xfId="2"/>
    <cellStyle name="normální_podklady_k_INV_rozp2010 2" xfId="6"/>
    <cellStyle name="normální_prilohy_pokynuQ1206_060207" xfId="5"/>
    <cellStyle name="normální_PřF-investiční rozpočet 2005" xfId="3"/>
    <cellStyle name="normální_rozpocet_2011_INV_AS" xfId="4"/>
    <cellStyle name="Note" xfId="102"/>
    <cellStyle name="Output" xfId="103"/>
    <cellStyle name="Použitý hypertextový odkaz" xfId="126" builtinId="9" hidden="1"/>
    <cellStyle name="Použitý hypertextový odkaz" xfId="128" builtinId="9" hidden="1"/>
    <cellStyle name="Použitý hypertextový odkaz" xfId="130" builtinId="9" hidden="1"/>
    <cellStyle name="Použitý hypertextový odkaz" xfId="132" builtinId="9" hidden="1"/>
    <cellStyle name="Použitý hypertextový odkaz" xfId="134" builtinId="9" hidden="1"/>
    <cellStyle name="Použitý hypertextový odkaz" xfId="136" builtinId="9" hidden="1"/>
    <cellStyle name="Použitý hypertextový odkaz" xfId="138" builtinId="9" hidden="1"/>
    <cellStyle name="Použitý hypertextový odkaz" xfId="140" builtinId="9" hidden="1"/>
    <cellStyle name="Použitý hypertextový odkaz" xfId="142" builtinId="9" hidden="1"/>
    <cellStyle name="Použitý hypertextový odkaz" xfId="144" builtinId="9" hidden="1"/>
    <cellStyle name="Použitý hypertextový odkaz" xfId="150" builtinId="9" hidden="1"/>
    <cellStyle name="Poznámka 2" xfId="104"/>
    <cellStyle name="procent 2" xfId="105"/>
    <cellStyle name="procent 3" xfId="106"/>
    <cellStyle name="procent 4" xfId="107"/>
    <cellStyle name="Procenta 2" xfId="108"/>
    <cellStyle name="Propojená buňka 2" xfId="109"/>
    <cellStyle name="Správně 2" xfId="110"/>
    <cellStyle name="Text upozornění 2" xfId="111"/>
    <cellStyle name="Title" xfId="112"/>
    <cellStyle name="Total" xfId="113"/>
    <cellStyle name="Vstup 2" xfId="114"/>
    <cellStyle name="Výpočet 2" xfId="115"/>
    <cellStyle name="Výstup 2" xfId="116"/>
    <cellStyle name="Vysvětlující text 2" xfId="117"/>
    <cellStyle name="Warning Text" xfId="118"/>
    <cellStyle name="Zvýraznění 1 2" xfId="119"/>
    <cellStyle name="Zvýraznění 2 2" xfId="120"/>
    <cellStyle name="Zvýraznění 3 2" xfId="121"/>
    <cellStyle name="Zvýraznění 4 2" xfId="122"/>
    <cellStyle name="Zvýraznění 5 2" xfId="123"/>
    <cellStyle name="Zvýraznění 6 2" xfId="12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A1:N30"/>
  <sheetViews>
    <sheetView showGridLines="0" tabSelected="1" workbookViewId="0">
      <selection activeCell="J34" sqref="J34"/>
    </sheetView>
  </sheetViews>
  <sheetFormatPr defaultColWidth="8.85546875" defaultRowHeight="15.75" x14ac:dyDescent="0.25"/>
  <cols>
    <col min="1" max="1" width="9.28515625" style="405" customWidth="1"/>
    <col min="2" max="4" width="8.85546875" style="405"/>
    <col min="5" max="5" width="10.140625" style="405" bestFit="1" customWidth="1"/>
    <col min="6" max="6" width="11.42578125" style="405" bestFit="1" customWidth="1"/>
    <col min="7" max="7" width="11.28515625" style="405" customWidth="1"/>
    <col min="8" max="8" width="4.42578125" style="405" customWidth="1"/>
    <col min="9" max="11" width="8.85546875" style="405"/>
    <col min="12" max="12" width="11.42578125" style="405" bestFit="1" customWidth="1"/>
    <col min="13" max="16384" width="8.85546875" style="405"/>
  </cols>
  <sheetData>
    <row r="1" spans="1:14" x14ac:dyDescent="0.25">
      <c r="A1" s="404" t="s">
        <v>41</v>
      </c>
    </row>
    <row r="2" spans="1:14" x14ac:dyDescent="0.25">
      <c r="A2" s="404"/>
    </row>
    <row r="10" spans="1:14" ht="13.5" customHeight="1" x14ac:dyDescent="0.25"/>
    <row r="12" spans="1:14" ht="30" customHeight="1" x14ac:dyDescent="0.5">
      <c r="A12" s="872" t="s">
        <v>384</v>
      </c>
      <c r="B12" s="872"/>
      <c r="C12" s="872"/>
      <c r="D12" s="872"/>
      <c r="E12" s="872"/>
      <c r="F12" s="872"/>
      <c r="G12" s="872"/>
      <c r="H12" s="872"/>
      <c r="I12" s="872"/>
      <c r="J12" s="872"/>
      <c r="K12" s="872"/>
      <c r="L12" s="872"/>
      <c r="M12" s="872"/>
      <c r="N12" s="872"/>
    </row>
    <row r="13" spans="1:14" ht="8.25" customHeight="1" x14ac:dyDescent="0.25"/>
    <row r="14" spans="1:14" ht="21" x14ac:dyDescent="0.35">
      <c r="A14" s="873" t="s">
        <v>42</v>
      </c>
      <c r="B14" s="873"/>
      <c r="C14" s="873"/>
      <c r="D14" s="873"/>
      <c r="E14" s="873"/>
      <c r="F14" s="873"/>
      <c r="G14" s="873"/>
      <c r="H14" s="873"/>
      <c r="I14" s="873"/>
      <c r="J14" s="873"/>
      <c r="K14" s="873"/>
      <c r="L14" s="873"/>
      <c r="M14" s="873"/>
      <c r="N14" s="873"/>
    </row>
    <row r="15" spans="1:14" x14ac:dyDescent="0.25">
      <c r="B15" s="874" t="s">
        <v>382</v>
      </c>
      <c r="C15" s="874"/>
      <c r="D15" s="874"/>
      <c r="E15" s="874"/>
      <c r="F15" s="874"/>
      <c r="G15" s="874"/>
      <c r="H15" s="874"/>
      <c r="I15" s="874"/>
      <c r="J15" s="874"/>
      <c r="K15" s="874"/>
      <c r="L15" s="874"/>
      <c r="M15" s="874"/>
    </row>
    <row r="16" spans="1:14" x14ac:dyDescent="0.25">
      <c r="E16" s="406"/>
    </row>
    <row r="18" spans="1:9" x14ac:dyDescent="0.25">
      <c r="E18" s="871"/>
      <c r="F18" s="407"/>
      <c r="G18" s="599" t="s">
        <v>383</v>
      </c>
      <c r="H18" s="599"/>
    </row>
    <row r="19" spans="1:9" x14ac:dyDescent="0.25">
      <c r="E19" s="408"/>
      <c r="F19" s="408"/>
    </row>
    <row r="20" spans="1:9" x14ac:dyDescent="0.25">
      <c r="E20" s="408"/>
      <c r="F20" s="408"/>
    </row>
    <row r="22" spans="1:9" x14ac:dyDescent="0.25">
      <c r="H22" s="408"/>
      <c r="I22" s="409"/>
    </row>
    <row r="23" spans="1:9" x14ac:dyDescent="0.25">
      <c r="H23" s="408"/>
      <c r="I23" s="410"/>
    </row>
    <row r="28" spans="1:9" x14ac:dyDescent="0.25">
      <c r="A28" s="411"/>
      <c r="B28" s="412"/>
    </row>
    <row r="29" spans="1:9" x14ac:dyDescent="0.25">
      <c r="A29" s="411"/>
      <c r="B29" s="412"/>
      <c r="C29" s="412"/>
      <c r="D29" s="412"/>
    </row>
    <row r="30" spans="1:9" x14ac:dyDescent="0.25">
      <c r="A30" s="412"/>
      <c r="B30" s="412"/>
      <c r="C30" s="412"/>
      <c r="D30" s="412"/>
    </row>
  </sheetData>
  <mergeCells count="3">
    <mergeCell ref="A12:N12"/>
    <mergeCell ref="A14:N14"/>
    <mergeCell ref="B15:M15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72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7500</v>
      </c>
      <c r="E8" s="197">
        <f t="shared" si="0"/>
        <v>5000</v>
      </c>
      <c r="F8" s="198">
        <f t="shared" si="0"/>
        <v>2500</v>
      </c>
      <c r="G8" s="201">
        <f t="shared" si="0"/>
        <v>0</v>
      </c>
      <c r="H8" s="375">
        <f t="shared" si="0"/>
        <v>7500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6000</v>
      </c>
      <c r="E15" s="419">
        <v>3500</v>
      </c>
      <c r="F15" s="420">
        <v>2500</v>
      </c>
      <c r="G15" s="250"/>
      <c r="H15" s="398">
        <f t="shared" si="2"/>
        <v>6000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425">
        <f t="shared" si="1"/>
        <v>1500</v>
      </c>
      <c r="E18" s="421">
        <v>1500</v>
      </c>
      <c r="F18" s="422"/>
      <c r="G18" s="254"/>
      <c r="H18" s="423">
        <f t="shared" si="2"/>
        <v>1500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425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77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400</v>
      </c>
      <c r="E8" s="197">
        <f t="shared" si="0"/>
        <v>200</v>
      </c>
      <c r="F8" s="198">
        <f t="shared" si="0"/>
        <v>200</v>
      </c>
      <c r="G8" s="201">
        <f t="shared" si="0"/>
        <v>0</v>
      </c>
      <c r="H8" s="375">
        <f t="shared" si="0"/>
        <v>400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400</v>
      </c>
      <c r="E18" s="421">
        <v>200</v>
      </c>
      <c r="F18" s="422">
        <v>200</v>
      </c>
      <c r="G18" s="254"/>
      <c r="H18" s="423">
        <f t="shared" si="2"/>
        <v>400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78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8186</v>
      </c>
      <c r="E8" s="197">
        <f t="shared" si="0"/>
        <v>2528</v>
      </c>
      <c r="F8" s="198">
        <f t="shared" si="0"/>
        <v>5658</v>
      </c>
      <c r="G8" s="201">
        <f t="shared" si="0"/>
        <v>0</v>
      </c>
      <c r="H8" s="375">
        <f t="shared" si="0"/>
        <v>8186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218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218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8186</v>
      </c>
      <c r="E18" s="421">
        <v>2528</v>
      </c>
      <c r="F18" s="422">
        <v>5658</v>
      </c>
      <c r="G18" s="254"/>
      <c r="H18" s="423">
        <f t="shared" si="2"/>
        <v>8186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79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3305</v>
      </c>
      <c r="E8" s="197">
        <f t="shared" si="0"/>
        <v>3105</v>
      </c>
      <c r="F8" s="198">
        <f t="shared" si="0"/>
        <v>200</v>
      </c>
      <c r="G8" s="201">
        <f t="shared" si="0"/>
        <v>0</v>
      </c>
      <c r="H8" s="375">
        <f t="shared" si="0"/>
        <v>3305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/>
      <c r="F9" s="209"/>
      <c r="G9" s="212"/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3305</v>
      </c>
      <c r="E18" s="421">
        <v>3105</v>
      </c>
      <c r="F18" s="422">
        <v>200</v>
      </c>
      <c r="G18" s="254"/>
      <c r="H18" s="423">
        <f t="shared" si="2"/>
        <v>3305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7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56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3185</v>
      </c>
      <c r="E8" s="197">
        <f t="shared" si="0"/>
        <v>2700</v>
      </c>
      <c r="F8" s="198">
        <f t="shared" si="0"/>
        <v>485</v>
      </c>
      <c r="G8" s="201">
        <f t="shared" si="0"/>
        <v>0</v>
      </c>
      <c r="H8" s="375">
        <f t="shared" si="0"/>
        <v>3185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>H9+L9</f>
        <v>0</v>
      </c>
      <c r="E9" s="208"/>
      <c r="F9" s="209"/>
      <c r="G9" s="212"/>
      <c r="H9" s="391">
        <f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1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ref="D10:D21" si="2">H10+L10</f>
        <v>0</v>
      </c>
      <c r="E10" s="217"/>
      <c r="F10" s="218"/>
      <c r="G10" s="222"/>
      <c r="H10" s="393">
        <f t="shared" ref="H10:H21" si="3">SUM(E10:G10)</f>
        <v>0</v>
      </c>
      <c r="I10" s="220"/>
      <c r="J10" s="221"/>
      <c r="K10" s="222"/>
      <c r="L10" s="223">
        <f t="shared" si="1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2"/>
        <v>0</v>
      </c>
      <c r="E11" s="217"/>
      <c r="F11" s="218"/>
      <c r="G11" s="222"/>
      <c r="H11" s="393">
        <f t="shared" si="3"/>
        <v>0</v>
      </c>
      <c r="I11" s="220"/>
      <c r="J11" s="221"/>
      <c r="K11" s="222"/>
      <c r="L11" s="223">
        <f t="shared" si="1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2"/>
        <v>0</v>
      </c>
      <c r="E12" s="414"/>
      <c r="F12" s="415"/>
      <c r="G12" s="228"/>
      <c r="H12" s="394">
        <f t="shared" si="3"/>
        <v>0</v>
      </c>
      <c r="I12" s="226"/>
      <c r="J12" s="227"/>
      <c r="K12" s="228"/>
      <c r="L12" s="229">
        <f t="shared" si="1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>H13+L13</f>
        <v>0</v>
      </c>
      <c r="E13" s="414"/>
      <c r="F13" s="415"/>
      <c r="G13" s="228"/>
      <c r="H13" s="394">
        <f t="shared" si="3"/>
        <v>0</v>
      </c>
      <c r="I13" s="226"/>
      <c r="J13" s="227"/>
      <c r="K13" s="228"/>
      <c r="L13" s="229">
        <f t="shared" si="1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2"/>
        <v>0</v>
      </c>
      <c r="E14" s="417"/>
      <c r="F14" s="418"/>
      <c r="G14" s="239"/>
      <c r="H14" s="397">
        <f>SUM(E14:G14)</f>
        <v>0</v>
      </c>
      <c r="I14" s="237"/>
      <c r="J14" s="238"/>
      <c r="K14" s="239"/>
      <c r="L14" s="240">
        <f t="shared" si="1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2"/>
        <v>0</v>
      </c>
      <c r="E15" s="419"/>
      <c r="F15" s="420"/>
      <c r="G15" s="250"/>
      <c r="H15" s="398">
        <f t="shared" si="3"/>
        <v>0</v>
      </c>
      <c r="I15" s="248"/>
      <c r="J15" s="249"/>
      <c r="K15" s="250"/>
      <c r="L15" s="251">
        <f t="shared" si="1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2"/>
        <v>0</v>
      </c>
      <c r="E16" s="419"/>
      <c r="F16" s="420"/>
      <c r="G16" s="250"/>
      <c r="H16" s="398">
        <f t="shared" si="3"/>
        <v>0</v>
      </c>
      <c r="I16" s="248"/>
      <c r="J16" s="249"/>
      <c r="K16" s="250"/>
      <c r="L16" s="251">
        <f t="shared" si="1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2"/>
        <v>0</v>
      </c>
      <c r="E17" s="421"/>
      <c r="F17" s="422"/>
      <c r="G17" s="254"/>
      <c r="H17" s="423">
        <f t="shared" si="3"/>
        <v>0</v>
      </c>
      <c r="I17" s="255"/>
      <c r="J17" s="256"/>
      <c r="K17" s="254"/>
      <c r="L17" s="257">
        <f t="shared" si="1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2"/>
        <v>3185</v>
      </c>
      <c r="E18" s="421">
        <v>2700</v>
      </c>
      <c r="F18" s="422">
        <v>485</v>
      </c>
      <c r="G18" s="254"/>
      <c r="H18" s="423">
        <f t="shared" si="3"/>
        <v>3185</v>
      </c>
      <c r="I18" s="255"/>
      <c r="J18" s="256"/>
      <c r="K18" s="254"/>
      <c r="L18" s="257">
        <f t="shared" si="1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2"/>
        <v>0</v>
      </c>
      <c r="E19" s="421"/>
      <c r="F19" s="422"/>
      <c r="G19" s="254"/>
      <c r="H19" s="423">
        <f t="shared" si="3"/>
        <v>0</v>
      </c>
      <c r="I19" s="255"/>
      <c r="J19" s="256"/>
      <c r="K19" s="254"/>
      <c r="L19" s="257">
        <f t="shared" si="1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2"/>
        <v>0</v>
      </c>
      <c r="E20" s="255"/>
      <c r="F20" s="256"/>
      <c r="G20" s="254"/>
      <c r="H20" s="423">
        <f t="shared" si="3"/>
        <v>0</v>
      </c>
      <c r="I20" s="255"/>
      <c r="J20" s="256"/>
      <c r="K20" s="254"/>
      <c r="L20" s="257">
        <f t="shared" si="1"/>
        <v>0</v>
      </c>
    </row>
    <row r="21" spans="1:12" s="203" customFormat="1" ht="15" customHeight="1" thickBot="1" x14ac:dyDescent="0.3">
      <c r="A21" s="259">
        <v>14</v>
      </c>
      <c r="B21" s="260" t="s">
        <v>102</v>
      </c>
      <c r="C21" s="260"/>
      <c r="D21" s="261">
        <f t="shared" si="2"/>
        <v>0</v>
      </c>
      <c r="E21" s="265"/>
      <c r="F21" s="266"/>
      <c r="G21" s="264"/>
      <c r="H21" s="424">
        <f t="shared" si="3"/>
        <v>0</v>
      </c>
      <c r="I21" s="265"/>
      <c r="J21" s="266"/>
      <c r="K21" s="264"/>
      <c r="L21" s="267">
        <f t="shared" si="1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  <row r="27" spans="1:12" x14ac:dyDescent="0.2">
      <c r="A27" s="426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57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0</v>
      </c>
      <c r="E8" s="197">
        <f t="shared" si="0"/>
        <v>0</v>
      </c>
      <c r="F8" s="198">
        <f t="shared" si="0"/>
        <v>0</v>
      </c>
      <c r="G8" s="201">
        <f t="shared" si="0"/>
        <v>0</v>
      </c>
      <c r="H8" s="375">
        <f t="shared" si="0"/>
        <v>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>H9+L9</f>
        <v>0</v>
      </c>
      <c r="E9" s="217">
        <f>SUM(E10:E14)</f>
        <v>0</v>
      </c>
      <c r="F9" s="218">
        <f>SUM(F10:F14)</f>
        <v>0</v>
      </c>
      <c r="G9" s="222">
        <f>SUM(G10:G14)</f>
        <v>0</v>
      </c>
      <c r="H9" s="391">
        <f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1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ref="D10:D21" si="2">H10+L10</f>
        <v>0</v>
      </c>
      <c r="E10" s="217"/>
      <c r="F10" s="218"/>
      <c r="G10" s="222"/>
      <c r="H10" s="393">
        <f t="shared" ref="H10:H21" si="3">SUM(E10:G10)</f>
        <v>0</v>
      </c>
      <c r="I10" s="220"/>
      <c r="J10" s="221"/>
      <c r="K10" s="222"/>
      <c r="L10" s="223">
        <f t="shared" si="1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2"/>
        <v>0</v>
      </c>
      <c r="E11" s="217"/>
      <c r="F11" s="218"/>
      <c r="G11" s="222"/>
      <c r="H11" s="393">
        <f t="shared" si="3"/>
        <v>0</v>
      </c>
      <c r="I11" s="220"/>
      <c r="J11" s="221"/>
      <c r="K11" s="222"/>
      <c r="L11" s="223">
        <f t="shared" si="1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2"/>
        <v>0</v>
      </c>
      <c r="E12" s="414"/>
      <c r="F12" s="415"/>
      <c r="G12" s="228"/>
      <c r="H12" s="394">
        <f t="shared" si="3"/>
        <v>0</v>
      </c>
      <c r="I12" s="226"/>
      <c r="J12" s="227"/>
      <c r="K12" s="228"/>
      <c r="L12" s="229">
        <f t="shared" si="1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>H13+L13</f>
        <v>0</v>
      </c>
      <c r="E13" s="414"/>
      <c r="F13" s="415"/>
      <c r="G13" s="437"/>
      <c r="H13" s="394">
        <f t="shared" si="3"/>
        <v>0</v>
      </c>
      <c r="I13" s="226"/>
      <c r="J13" s="227"/>
      <c r="K13" s="228"/>
      <c r="L13" s="229">
        <f t="shared" si="1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2"/>
        <v>0</v>
      </c>
      <c r="E14" s="417"/>
      <c r="F14" s="418"/>
      <c r="G14" s="239"/>
      <c r="H14" s="397">
        <f t="shared" si="3"/>
        <v>0</v>
      </c>
      <c r="I14" s="237"/>
      <c r="J14" s="238"/>
      <c r="K14" s="239"/>
      <c r="L14" s="240">
        <f t="shared" si="1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2"/>
        <v>0</v>
      </c>
      <c r="E15" s="419"/>
      <c r="F15" s="420"/>
      <c r="G15" s="250"/>
      <c r="H15" s="398">
        <f t="shared" si="3"/>
        <v>0</v>
      </c>
      <c r="I15" s="248"/>
      <c r="J15" s="249"/>
      <c r="K15" s="250"/>
      <c r="L15" s="251">
        <f t="shared" si="1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2"/>
        <v>0</v>
      </c>
      <c r="E16" s="419"/>
      <c r="F16" s="420"/>
      <c r="G16" s="250"/>
      <c r="H16" s="398">
        <f t="shared" si="3"/>
        <v>0</v>
      </c>
      <c r="I16" s="248"/>
      <c r="J16" s="249"/>
      <c r="K16" s="250"/>
      <c r="L16" s="251">
        <f t="shared" si="1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2"/>
        <v>0</v>
      </c>
      <c r="E17" s="421"/>
      <c r="F17" s="422"/>
      <c r="G17" s="254"/>
      <c r="H17" s="423">
        <f t="shared" si="3"/>
        <v>0</v>
      </c>
      <c r="I17" s="255"/>
      <c r="J17" s="256"/>
      <c r="K17" s="254"/>
      <c r="L17" s="257">
        <f t="shared" si="1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2"/>
        <v>0</v>
      </c>
      <c r="E18" s="421"/>
      <c r="F18" s="422"/>
      <c r="G18" s="254"/>
      <c r="H18" s="423">
        <f t="shared" si="3"/>
        <v>0</v>
      </c>
      <c r="I18" s="255"/>
      <c r="J18" s="256"/>
      <c r="K18" s="254"/>
      <c r="L18" s="257">
        <f t="shared" si="1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2"/>
        <v>0</v>
      </c>
      <c r="E19" s="421"/>
      <c r="F19" s="422"/>
      <c r="G19" s="254"/>
      <c r="H19" s="423">
        <f t="shared" si="3"/>
        <v>0</v>
      </c>
      <c r="I19" s="255"/>
      <c r="J19" s="256"/>
      <c r="K19" s="254"/>
      <c r="L19" s="257">
        <f t="shared" si="1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2"/>
        <v>0</v>
      </c>
      <c r="E20" s="255"/>
      <c r="F20" s="256"/>
      <c r="G20" s="254"/>
      <c r="H20" s="423">
        <f t="shared" si="3"/>
        <v>0</v>
      </c>
      <c r="I20" s="255"/>
      <c r="J20" s="256"/>
      <c r="K20" s="254"/>
      <c r="L20" s="257">
        <f t="shared" si="1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2"/>
        <v>0</v>
      </c>
      <c r="E21" s="265"/>
      <c r="F21" s="266"/>
      <c r="G21" s="264"/>
      <c r="H21" s="424">
        <f t="shared" si="3"/>
        <v>0</v>
      </c>
      <c r="I21" s="265"/>
      <c r="J21" s="266"/>
      <c r="K21" s="264"/>
      <c r="L21" s="267">
        <f t="shared" si="1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O26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3" width="10.85546875" style="430" customWidth="1"/>
    <col min="14" max="15" width="10.85546875" style="108" customWidth="1"/>
    <col min="16" max="16384" width="8.85546875" style="105"/>
  </cols>
  <sheetData>
    <row r="2" spans="1:13" ht="13.5" thickBot="1" x14ac:dyDescent="0.25">
      <c r="H2" s="107"/>
      <c r="I2" s="106"/>
      <c r="J2" s="106"/>
      <c r="L2" s="107" t="s">
        <v>11</v>
      </c>
    </row>
    <row r="3" spans="1:13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  <c r="M3" s="431"/>
    </row>
    <row r="4" spans="1:13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  <c r="M4" s="431"/>
    </row>
    <row r="5" spans="1:13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  <c r="M5" s="431"/>
    </row>
    <row r="6" spans="1:13" s="186" customFormat="1" ht="15.75" x14ac:dyDescent="0.25">
      <c r="A6" s="122"/>
      <c r="B6" s="184" t="s">
        <v>16</v>
      </c>
      <c r="C6" s="413" t="s">
        <v>58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  <c r="M6" s="432"/>
    </row>
    <row r="7" spans="1:13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  <c r="M7" s="433"/>
    </row>
    <row r="8" spans="1:13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21770</v>
      </c>
      <c r="E8" s="197">
        <f t="shared" si="0"/>
        <v>13000</v>
      </c>
      <c r="F8" s="198">
        <f t="shared" si="0"/>
        <v>3470</v>
      </c>
      <c r="G8" s="201">
        <f t="shared" si="0"/>
        <v>5300</v>
      </c>
      <c r="H8" s="375">
        <f t="shared" si="0"/>
        <v>21770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  <c r="M8" s="434"/>
    </row>
    <row r="9" spans="1:13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  <c r="M9" s="434"/>
    </row>
    <row r="10" spans="1:13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  <c r="M10" s="435"/>
    </row>
    <row r="11" spans="1:13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  <c r="M11" s="435"/>
    </row>
    <row r="12" spans="1:13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  <c r="M12" s="435"/>
    </row>
    <row r="13" spans="1:13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  <c r="M13" s="435"/>
    </row>
    <row r="14" spans="1:13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  <c r="M14" s="435"/>
    </row>
    <row r="15" spans="1:13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  <c r="M15" s="434"/>
    </row>
    <row r="16" spans="1:13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  <c r="M16" s="434"/>
    </row>
    <row r="17" spans="1:13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  <c r="M17" s="434"/>
    </row>
    <row r="18" spans="1:13" s="203" customFormat="1" ht="15" customHeight="1" x14ac:dyDescent="0.25">
      <c r="A18" s="241">
        <v>11</v>
      </c>
      <c r="B18" s="243" t="s">
        <v>183</v>
      </c>
      <c r="C18" s="243"/>
      <c r="D18" s="425">
        <f t="shared" si="1"/>
        <v>21770</v>
      </c>
      <c r="E18" s="421">
        <v>13000</v>
      </c>
      <c r="F18" s="422">
        <v>3470</v>
      </c>
      <c r="G18" s="439">
        <v>5300</v>
      </c>
      <c r="H18" s="423">
        <f t="shared" si="2"/>
        <v>21770</v>
      </c>
      <c r="I18" s="255"/>
      <c r="J18" s="256"/>
      <c r="K18" s="254"/>
      <c r="L18" s="257">
        <f t="shared" si="3"/>
        <v>0</v>
      </c>
      <c r="M18" s="434"/>
    </row>
    <row r="19" spans="1:13" s="203" customFormat="1" ht="15" customHeight="1" x14ac:dyDescent="0.25">
      <c r="A19" s="601">
        <v>12</v>
      </c>
      <c r="B19" s="602" t="s">
        <v>184</v>
      </c>
      <c r="C19" s="602"/>
      <c r="D19" s="425">
        <f t="shared" si="1"/>
        <v>0</v>
      </c>
      <c r="E19" s="421"/>
      <c r="F19" s="422"/>
      <c r="G19" s="439"/>
      <c r="H19" s="423">
        <f t="shared" si="2"/>
        <v>0</v>
      </c>
      <c r="I19" s="255"/>
      <c r="J19" s="256"/>
      <c r="K19" s="254"/>
      <c r="L19" s="257">
        <f t="shared" si="3"/>
        <v>0</v>
      </c>
      <c r="M19" s="434"/>
    </row>
    <row r="20" spans="1:13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  <c r="M20" s="434"/>
    </row>
    <row r="21" spans="1:13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  <c r="M21" s="434"/>
    </row>
    <row r="22" spans="1:13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436"/>
    </row>
    <row r="23" spans="1:13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436"/>
    </row>
    <row r="24" spans="1:13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436"/>
    </row>
    <row r="25" spans="1:13" s="271" customFormat="1" ht="12" x14ac:dyDescent="0.2">
      <c r="A25" s="526" t="s">
        <v>36</v>
      </c>
      <c r="B25" s="526"/>
      <c r="C25" s="270"/>
      <c r="E25" s="272"/>
      <c r="M25" s="272"/>
    </row>
    <row r="26" spans="1:13" x14ac:dyDescent="0.2">
      <c r="F26" s="105"/>
      <c r="G26" s="105"/>
      <c r="H26" s="105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55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0</v>
      </c>
      <c r="E8" s="197">
        <f t="shared" si="0"/>
        <v>0</v>
      </c>
      <c r="F8" s="198">
        <f t="shared" si="0"/>
        <v>0</v>
      </c>
      <c r="G8" s="201">
        <f t="shared" si="0"/>
        <v>0</v>
      </c>
      <c r="H8" s="375">
        <f t="shared" si="0"/>
        <v>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4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4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0</v>
      </c>
      <c r="E18" s="421"/>
      <c r="F18" s="422"/>
      <c r="G18" s="254"/>
      <c r="H18" s="423">
        <f t="shared" si="2"/>
        <v>0</v>
      </c>
      <c r="I18" s="255"/>
      <c r="J18" s="256"/>
      <c r="K18" s="254"/>
      <c r="L18" s="257">
        <f t="shared" si="3"/>
        <v>0</v>
      </c>
    </row>
    <row r="19" spans="1:14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4" s="203" customFormat="1" ht="15" customHeight="1" x14ac:dyDescent="0.2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  <c r="M20" s="600"/>
      <c r="N20" s="527"/>
    </row>
    <row r="21" spans="1:14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4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4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4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4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6" width="10.85546875" style="108" customWidth="1"/>
    <col min="17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59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1705</v>
      </c>
      <c r="E8" s="197">
        <f t="shared" si="0"/>
        <v>0</v>
      </c>
      <c r="F8" s="198">
        <f t="shared" si="0"/>
        <v>1705</v>
      </c>
      <c r="G8" s="201">
        <f t="shared" si="0"/>
        <v>0</v>
      </c>
      <c r="H8" s="375">
        <f t="shared" si="0"/>
        <v>1705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1705</v>
      </c>
      <c r="E18" s="421"/>
      <c r="F18" s="422">
        <v>1705</v>
      </c>
      <c r="G18" s="254"/>
      <c r="H18" s="423">
        <f t="shared" si="2"/>
        <v>1705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46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546</v>
      </c>
      <c r="E8" s="197">
        <f t="shared" si="0"/>
        <v>0</v>
      </c>
      <c r="F8" s="198">
        <f t="shared" si="0"/>
        <v>546</v>
      </c>
      <c r="G8" s="201">
        <f t="shared" si="0"/>
        <v>0</v>
      </c>
      <c r="H8" s="375">
        <f t="shared" si="0"/>
        <v>546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500</v>
      </c>
      <c r="E9" s="208">
        <f>SUM(E10:E14)</f>
        <v>0</v>
      </c>
      <c r="F9" s="209">
        <f>SUM(F10:F14)</f>
        <v>500</v>
      </c>
      <c r="G9" s="212">
        <f>SUM(G10:G14)</f>
        <v>0</v>
      </c>
      <c r="H9" s="391">
        <f t="shared" ref="H9:H21" si="2">SUM(E9:G9)</f>
        <v>500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500</v>
      </c>
      <c r="E10" s="217"/>
      <c r="F10" s="218">
        <v>500</v>
      </c>
      <c r="G10" s="222"/>
      <c r="H10" s="393">
        <f t="shared" si="2"/>
        <v>500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0</v>
      </c>
      <c r="E18" s="421"/>
      <c r="F18" s="422"/>
      <c r="G18" s="254"/>
      <c r="H18" s="423">
        <f t="shared" si="2"/>
        <v>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46</v>
      </c>
      <c r="E21" s="265"/>
      <c r="F21" s="266">
        <v>46</v>
      </c>
      <c r="G21" s="264"/>
      <c r="H21" s="424">
        <f t="shared" si="2"/>
        <v>46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7"/>
  <sheetViews>
    <sheetView showGridLines="0" workbookViewId="0">
      <selection activeCell="J34" sqref="J34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4.425781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28515625" style="106" customWidth="1"/>
    <col min="15" max="15" width="5" style="105" bestFit="1" customWidth="1"/>
    <col min="16" max="19" width="10.85546875" style="108" customWidth="1"/>
    <col min="20" max="16384" width="8.85546875" style="105"/>
  </cols>
  <sheetData>
    <row r="1" spans="1:19" x14ac:dyDescent="0.2">
      <c r="F1" s="105"/>
      <c r="G1" s="108"/>
      <c r="H1" s="108"/>
      <c r="I1" s="108"/>
      <c r="K1" s="105"/>
      <c r="L1" s="105"/>
      <c r="M1" s="105"/>
      <c r="N1" s="105"/>
      <c r="P1" s="105"/>
      <c r="Q1" s="105"/>
      <c r="R1" s="105"/>
      <c r="S1" s="105"/>
    </row>
    <row r="2" spans="1:19" ht="13.5" thickBot="1" x14ac:dyDescent="0.25">
      <c r="F2" s="107" t="s">
        <v>11</v>
      </c>
      <c r="G2" s="108"/>
      <c r="H2" s="108"/>
      <c r="I2" s="108"/>
      <c r="K2" s="105"/>
      <c r="L2" s="105"/>
      <c r="M2" s="105"/>
      <c r="N2" s="105"/>
      <c r="P2" s="105"/>
      <c r="Q2" s="105"/>
      <c r="R2" s="105"/>
      <c r="S2" s="105"/>
    </row>
    <row r="3" spans="1:19" x14ac:dyDescent="0.2">
      <c r="A3" s="109"/>
      <c r="B3" s="110"/>
      <c r="C3" s="111"/>
      <c r="D3" s="111"/>
      <c r="E3" s="112"/>
      <c r="F3" s="340"/>
      <c r="G3" s="108"/>
      <c r="H3" s="108"/>
      <c r="I3" s="108"/>
      <c r="K3" s="105"/>
      <c r="L3" s="105"/>
      <c r="M3" s="105"/>
      <c r="N3" s="105"/>
      <c r="P3" s="105"/>
      <c r="Q3" s="105"/>
      <c r="R3" s="105"/>
      <c r="S3" s="105"/>
    </row>
    <row r="4" spans="1:19" x14ac:dyDescent="0.2">
      <c r="A4" s="114"/>
      <c r="B4" s="875" t="s">
        <v>189</v>
      </c>
      <c r="C4" s="876"/>
      <c r="D4" s="115"/>
      <c r="E4" s="116"/>
      <c r="F4" s="342"/>
      <c r="G4" s="108"/>
      <c r="H4" s="108"/>
      <c r="I4" s="108"/>
      <c r="K4" s="105"/>
      <c r="L4" s="105"/>
      <c r="M4" s="105"/>
      <c r="N4" s="105"/>
      <c r="P4" s="105"/>
      <c r="Q4" s="105"/>
      <c r="R4" s="105"/>
      <c r="S4" s="105"/>
    </row>
    <row r="5" spans="1:19" x14ac:dyDescent="0.2">
      <c r="A5" s="114"/>
      <c r="B5" s="877"/>
      <c r="C5" s="876"/>
      <c r="D5" s="343" t="s">
        <v>73</v>
      </c>
      <c r="E5" s="119" t="s">
        <v>68</v>
      </c>
      <c r="F5" s="345" t="s">
        <v>76</v>
      </c>
      <c r="G5" s="108"/>
      <c r="H5" s="108"/>
      <c r="I5" s="108"/>
      <c r="K5" s="105"/>
      <c r="L5" s="105"/>
      <c r="M5" s="105"/>
      <c r="N5" s="105"/>
      <c r="P5" s="105"/>
      <c r="Q5" s="105"/>
      <c r="R5" s="105"/>
      <c r="S5" s="105"/>
    </row>
    <row r="6" spans="1:19" ht="15.75" x14ac:dyDescent="0.25">
      <c r="A6" s="122"/>
      <c r="B6" s="123" t="s">
        <v>16</v>
      </c>
      <c r="C6" s="124" t="s">
        <v>74</v>
      </c>
      <c r="D6" s="125"/>
      <c r="E6" s="125"/>
      <c r="F6" s="347" t="s">
        <v>15</v>
      </c>
      <c r="G6" s="108"/>
      <c r="H6" s="108"/>
      <c r="I6" s="108"/>
      <c r="K6" s="105"/>
      <c r="L6" s="105"/>
      <c r="M6" s="105"/>
      <c r="N6" s="105"/>
      <c r="P6" s="105"/>
      <c r="Q6" s="105"/>
      <c r="R6" s="105"/>
      <c r="S6" s="105"/>
    </row>
    <row r="7" spans="1:19" x14ac:dyDescent="0.2">
      <c r="A7" s="128"/>
      <c r="B7" s="129"/>
      <c r="C7" s="130"/>
      <c r="D7" s="131"/>
      <c r="E7" s="132"/>
      <c r="F7" s="349"/>
      <c r="G7" s="108"/>
      <c r="H7" s="108"/>
      <c r="I7" s="108"/>
      <c r="K7" s="105"/>
      <c r="L7" s="105"/>
      <c r="M7" s="105"/>
      <c r="N7" s="105"/>
      <c r="P7" s="105"/>
      <c r="Q7" s="105"/>
      <c r="R7" s="105"/>
      <c r="S7" s="105"/>
    </row>
    <row r="8" spans="1:19" x14ac:dyDescent="0.2">
      <c r="A8" s="135">
        <v>1</v>
      </c>
      <c r="B8" s="136" t="s">
        <v>23</v>
      </c>
      <c r="C8" s="137"/>
      <c r="D8" s="138">
        <f>D9+SUM(D15:D21)</f>
        <v>108380</v>
      </c>
      <c r="E8" s="139">
        <f>E9+SUM(E15:E21)</f>
        <v>183386</v>
      </c>
      <c r="F8" s="350">
        <f t="shared" ref="F8:F21" si="0">SUM(D8:E8)</f>
        <v>291766</v>
      </c>
      <c r="G8" s="108"/>
      <c r="H8" s="108"/>
      <c r="I8" s="108"/>
      <c r="K8" s="105"/>
      <c r="L8" s="105"/>
      <c r="M8" s="105"/>
      <c r="N8" s="105"/>
      <c r="P8" s="105"/>
      <c r="Q8" s="105"/>
      <c r="R8" s="105"/>
      <c r="S8" s="105"/>
    </row>
    <row r="9" spans="1:19" x14ac:dyDescent="0.2">
      <c r="A9" s="142">
        <v>2</v>
      </c>
      <c r="B9" s="143" t="s">
        <v>24</v>
      </c>
      <c r="C9" s="144"/>
      <c r="D9" s="146">
        <f>SUM(D10:D14)</f>
        <v>14509</v>
      </c>
      <c r="E9" s="146">
        <f>SUM(E10:E14)</f>
        <v>47291</v>
      </c>
      <c r="F9" s="351">
        <f t="shared" si="0"/>
        <v>61800</v>
      </c>
      <c r="G9" s="108"/>
      <c r="H9" s="108"/>
      <c r="I9" s="108"/>
      <c r="K9" s="105"/>
      <c r="L9" s="105"/>
      <c r="M9" s="105"/>
      <c r="N9" s="105"/>
      <c r="P9" s="105"/>
      <c r="Q9" s="105"/>
      <c r="R9" s="105"/>
      <c r="S9" s="105"/>
    </row>
    <row r="10" spans="1:19" x14ac:dyDescent="0.2">
      <c r="A10" s="149">
        <v>3</v>
      </c>
      <c r="B10" s="150"/>
      <c r="C10" s="216" t="s">
        <v>25</v>
      </c>
      <c r="D10" s="153">
        <f>Fakulty!M10</f>
        <v>9009</v>
      </c>
      <c r="E10" s="152">
        <f>Součásti!P10</f>
        <v>3220</v>
      </c>
      <c r="F10" s="352">
        <f t="shared" si="0"/>
        <v>12229</v>
      </c>
      <c r="G10" s="108"/>
      <c r="H10" s="108"/>
      <c r="I10" s="108"/>
      <c r="K10" s="105"/>
      <c r="L10" s="105"/>
      <c r="M10" s="105"/>
      <c r="N10" s="105"/>
      <c r="P10" s="105"/>
      <c r="Q10" s="105"/>
      <c r="R10" s="105"/>
      <c r="S10" s="105"/>
    </row>
    <row r="11" spans="1:19" x14ac:dyDescent="0.2">
      <c r="A11" s="149">
        <v>4</v>
      </c>
      <c r="B11" s="150"/>
      <c r="C11" s="151" t="s">
        <v>26</v>
      </c>
      <c r="D11" s="152">
        <f>Fakulty!M11</f>
        <v>0</v>
      </c>
      <c r="E11" s="152">
        <f>Součásti!P11</f>
        <v>44071</v>
      </c>
      <c r="F11" s="352">
        <f t="shared" si="0"/>
        <v>44071</v>
      </c>
      <c r="G11" s="108"/>
      <c r="H11" s="108"/>
      <c r="I11" s="108"/>
      <c r="K11" s="105"/>
      <c r="L11" s="105"/>
      <c r="M11" s="105"/>
      <c r="N11" s="105"/>
      <c r="P11" s="105"/>
      <c r="Q11" s="105"/>
      <c r="R11" s="105"/>
      <c r="S11" s="105"/>
    </row>
    <row r="12" spans="1:19" x14ac:dyDescent="0.2">
      <c r="A12" s="149">
        <v>5</v>
      </c>
      <c r="B12" s="150"/>
      <c r="C12" s="151" t="s">
        <v>27</v>
      </c>
      <c r="D12" s="152">
        <f>Fakulty!M12</f>
        <v>2500</v>
      </c>
      <c r="E12" s="152">
        <f>Součásti!P12</f>
        <v>0</v>
      </c>
      <c r="F12" s="352">
        <f t="shared" si="0"/>
        <v>2500</v>
      </c>
      <c r="G12" s="108"/>
      <c r="H12" s="108"/>
      <c r="I12" s="108"/>
      <c r="K12" s="105"/>
      <c r="L12" s="105"/>
      <c r="M12" s="105"/>
      <c r="N12" s="105"/>
      <c r="P12" s="105"/>
      <c r="Q12" s="105"/>
      <c r="R12" s="105"/>
      <c r="S12" s="105"/>
    </row>
    <row r="13" spans="1:19" x14ac:dyDescent="0.2">
      <c r="A13" s="149">
        <v>6</v>
      </c>
      <c r="B13" s="150"/>
      <c r="C13" s="151" t="s">
        <v>28</v>
      </c>
      <c r="D13" s="152">
        <f>Fakulty!M13</f>
        <v>0</v>
      </c>
      <c r="E13" s="152">
        <f>Součásti!P13</f>
        <v>0</v>
      </c>
      <c r="F13" s="352">
        <f t="shared" si="0"/>
        <v>0</v>
      </c>
      <c r="G13" s="108"/>
      <c r="H13" s="108"/>
      <c r="I13" s="108"/>
      <c r="K13" s="105"/>
      <c r="L13" s="105"/>
      <c r="M13" s="105"/>
      <c r="N13" s="105"/>
      <c r="P13" s="105"/>
      <c r="Q13" s="105"/>
      <c r="R13" s="105"/>
      <c r="S13" s="105"/>
    </row>
    <row r="14" spans="1:19" x14ac:dyDescent="0.2">
      <c r="A14" s="156">
        <v>7</v>
      </c>
      <c r="B14" s="157"/>
      <c r="C14" s="158" t="s">
        <v>29</v>
      </c>
      <c r="D14" s="152">
        <f>Fakulty!M14</f>
        <v>3000</v>
      </c>
      <c r="E14" s="152">
        <f>Součásti!P14</f>
        <v>0</v>
      </c>
      <c r="F14" s="355">
        <f t="shared" si="0"/>
        <v>3000</v>
      </c>
      <c r="G14" s="108"/>
      <c r="H14" s="108"/>
      <c r="I14" s="108"/>
      <c r="K14" s="105"/>
      <c r="L14" s="105"/>
      <c r="M14" s="105"/>
      <c r="N14" s="105"/>
      <c r="P14" s="105"/>
      <c r="Q14" s="105"/>
      <c r="R14" s="105"/>
      <c r="S14" s="105"/>
    </row>
    <row r="15" spans="1:19" x14ac:dyDescent="0.2">
      <c r="A15" s="163">
        <v>8</v>
      </c>
      <c r="B15" s="164" t="s">
        <v>30</v>
      </c>
      <c r="C15" s="165"/>
      <c r="D15" s="167">
        <f>Fakulty!M15</f>
        <v>6000</v>
      </c>
      <c r="E15" s="167">
        <f>Součásti!P15</f>
        <v>0</v>
      </c>
      <c r="F15" s="356">
        <f t="shared" si="0"/>
        <v>6000</v>
      </c>
      <c r="G15" s="108"/>
      <c r="H15" s="108"/>
      <c r="I15" s="108"/>
      <c r="K15" s="105"/>
      <c r="L15" s="105"/>
      <c r="M15" s="105"/>
      <c r="N15" s="105"/>
      <c r="P15" s="105"/>
      <c r="Q15" s="105"/>
      <c r="R15" s="105"/>
      <c r="S15" s="105"/>
    </row>
    <row r="16" spans="1:19" x14ac:dyDescent="0.2">
      <c r="A16" s="163">
        <v>9</v>
      </c>
      <c r="B16" s="164" t="s">
        <v>31</v>
      </c>
      <c r="C16" s="165"/>
      <c r="D16" s="167">
        <f>Fakulty!M16</f>
        <v>0</v>
      </c>
      <c r="E16" s="167">
        <f>Součásti!P16</f>
        <v>0</v>
      </c>
      <c r="F16" s="357">
        <f t="shared" si="0"/>
        <v>0</v>
      </c>
      <c r="G16" s="108"/>
      <c r="H16" s="108"/>
      <c r="I16" s="108"/>
      <c r="K16" s="105"/>
      <c r="L16" s="105"/>
      <c r="M16" s="105"/>
      <c r="N16" s="105"/>
      <c r="P16" s="105"/>
      <c r="Q16" s="105"/>
      <c r="R16" s="105"/>
      <c r="S16" s="105"/>
    </row>
    <row r="17" spans="1:19" x14ac:dyDescent="0.2">
      <c r="A17" s="163">
        <v>10</v>
      </c>
      <c r="B17" s="164" t="s">
        <v>32</v>
      </c>
      <c r="C17" s="165"/>
      <c r="D17" s="167">
        <f>Fakulty!M17</f>
        <v>0</v>
      </c>
      <c r="E17" s="167">
        <f>Součásti!P17</f>
        <v>0</v>
      </c>
      <c r="F17" s="357">
        <f t="shared" si="0"/>
        <v>0</v>
      </c>
      <c r="G17" s="108"/>
      <c r="H17" s="108"/>
      <c r="I17" s="108"/>
      <c r="K17" s="105"/>
      <c r="L17" s="105"/>
      <c r="M17" s="105"/>
      <c r="N17" s="105"/>
      <c r="P17" s="105"/>
      <c r="Q17" s="105"/>
      <c r="R17" s="105"/>
      <c r="S17" s="105"/>
    </row>
    <row r="18" spans="1:19" x14ac:dyDescent="0.2">
      <c r="A18" s="163">
        <v>11</v>
      </c>
      <c r="B18" s="164" t="s">
        <v>183</v>
      </c>
      <c r="C18" s="165"/>
      <c r="D18" s="167">
        <f>Fakulty!M18</f>
        <v>85271</v>
      </c>
      <c r="E18" s="167">
        <f>Součásti!P18</f>
        <v>35695</v>
      </c>
      <c r="F18" s="357">
        <f t="shared" si="0"/>
        <v>120966</v>
      </c>
      <c r="G18" s="108"/>
      <c r="H18" s="108"/>
      <c r="I18" s="108"/>
      <c r="K18" s="105"/>
      <c r="L18" s="105"/>
      <c r="M18" s="105"/>
      <c r="N18" s="105"/>
      <c r="P18" s="105"/>
      <c r="Q18" s="105"/>
      <c r="R18" s="105"/>
      <c r="S18" s="105"/>
    </row>
    <row r="19" spans="1:19" x14ac:dyDescent="0.2">
      <c r="A19" s="603">
        <v>12</v>
      </c>
      <c r="B19" s="604" t="s">
        <v>184</v>
      </c>
      <c r="C19" s="605"/>
      <c r="D19" s="167">
        <f>Fakulty!M19</f>
        <v>2600</v>
      </c>
      <c r="E19" s="167">
        <f>Součásti!P19</f>
        <v>94430</v>
      </c>
      <c r="F19" s="357">
        <f t="shared" ref="F19" si="1">SUM(D19:E19)</f>
        <v>97030</v>
      </c>
      <c r="G19" s="108"/>
      <c r="H19" s="108"/>
      <c r="I19" s="108"/>
      <c r="K19" s="105"/>
      <c r="L19" s="105"/>
      <c r="M19" s="105"/>
      <c r="N19" s="105"/>
      <c r="P19" s="105"/>
      <c r="Q19" s="105"/>
      <c r="R19" s="105"/>
      <c r="S19" s="105"/>
    </row>
    <row r="20" spans="1:19" x14ac:dyDescent="0.2">
      <c r="A20" s="163">
        <v>13</v>
      </c>
      <c r="B20" s="164" t="s">
        <v>33</v>
      </c>
      <c r="C20" s="165"/>
      <c r="D20" s="167">
        <f>Fakulty!M20</f>
        <v>0</v>
      </c>
      <c r="E20" s="167">
        <f>Součásti!P20</f>
        <v>0</v>
      </c>
      <c r="F20" s="357">
        <f t="shared" si="0"/>
        <v>0</v>
      </c>
      <c r="G20" s="108"/>
      <c r="H20" s="108"/>
      <c r="I20" s="108"/>
      <c r="K20" s="105"/>
      <c r="L20" s="105"/>
      <c r="M20" s="105"/>
      <c r="N20" s="105"/>
      <c r="P20" s="105"/>
      <c r="Q20" s="105"/>
      <c r="R20" s="105"/>
      <c r="S20" s="105"/>
    </row>
    <row r="21" spans="1:19" ht="13.5" thickBot="1" x14ac:dyDescent="0.25">
      <c r="A21" s="358">
        <v>14</v>
      </c>
      <c r="B21" s="359" t="s">
        <v>34</v>
      </c>
      <c r="C21" s="360"/>
      <c r="D21" s="362">
        <f>Fakulty!M21</f>
        <v>0</v>
      </c>
      <c r="E21" s="362">
        <f>Součásti!P21</f>
        <v>5970</v>
      </c>
      <c r="F21" s="363">
        <f t="shared" si="0"/>
        <v>5970</v>
      </c>
      <c r="G21" s="108"/>
      <c r="H21" s="108"/>
      <c r="I21" s="108"/>
      <c r="K21" s="105"/>
      <c r="L21" s="105"/>
      <c r="M21" s="105"/>
      <c r="N21" s="105"/>
      <c r="P21" s="105"/>
      <c r="Q21" s="105"/>
      <c r="R21" s="105"/>
      <c r="S21" s="105"/>
    </row>
    <row r="22" spans="1:19" x14ac:dyDescent="0.2">
      <c r="M22" s="108"/>
      <c r="N22" s="108"/>
      <c r="O22" s="108"/>
      <c r="Q22" s="105"/>
      <c r="R22" s="105"/>
      <c r="S22" s="105"/>
    </row>
    <row r="24" spans="1:19" ht="13.5" thickBot="1" x14ac:dyDescent="0.25">
      <c r="H24" s="107"/>
      <c r="I24" s="106"/>
      <c r="J24" s="106"/>
      <c r="L24" s="107" t="s">
        <v>11</v>
      </c>
    </row>
    <row r="25" spans="1:19" s="182" customFormat="1" ht="15" customHeight="1" x14ac:dyDescent="0.25">
      <c r="A25" s="109"/>
      <c r="B25" s="180"/>
      <c r="C25" s="181"/>
      <c r="D25" s="878" t="s">
        <v>12</v>
      </c>
      <c r="E25" s="879"/>
      <c r="F25" s="879"/>
      <c r="G25" s="879"/>
      <c r="H25" s="879"/>
      <c r="I25" s="879"/>
      <c r="J25" s="879"/>
      <c r="K25" s="879"/>
      <c r="L25" s="880"/>
    </row>
    <row r="26" spans="1:19" s="182" customFormat="1" x14ac:dyDescent="0.2">
      <c r="A26" s="114"/>
      <c r="B26" s="881" t="s">
        <v>189</v>
      </c>
      <c r="C26" s="882"/>
      <c r="D26" s="183"/>
      <c r="E26" s="884" t="s">
        <v>38</v>
      </c>
      <c r="F26" s="885"/>
      <c r="G26" s="885"/>
      <c r="H26" s="886"/>
      <c r="I26" s="887" t="s">
        <v>37</v>
      </c>
      <c r="J26" s="888"/>
      <c r="K26" s="888"/>
      <c r="L26" s="889"/>
    </row>
    <row r="27" spans="1:19" s="182" customFormat="1" x14ac:dyDescent="0.2">
      <c r="A27" s="114"/>
      <c r="B27" s="883"/>
      <c r="C27" s="882"/>
      <c r="D27" s="183" t="s">
        <v>13</v>
      </c>
      <c r="E27" s="364"/>
      <c r="F27" s="365" t="s">
        <v>14</v>
      </c>
      <c r="G27" s="366"/>
      <c r="H27" s="367" t="s">
        <v>15</v>
      </c>
      <c r="I27" s="364"/>
      <c r="J27" s="365" t="s">
        <v>14</v>
      </c>
      <c r="K27" s="366"/>
      <c r="L27" s="368" t="s">
        <v>15</v>
      </c>
    </row>
    <row r="28" spans="1:19" s="186" customFormat="1" ht="15.75" x14ac:dyDescent="0.25">
      <c r="A28" s="122"/>
      <c r="B28" s="184" t="s">
        <v>16</v>
      </c>
      <c r="C28" s="124" t="s">
        <v>74</v>
      </c>
      <c r="D28" s="185" t="s">
        <v>17</v>
      </c>
      <c r="E28" s="369" t="s">
        <v>18</v>
      </c>
      <c r="F28" s="370" t="s">
        <v>19</v>
      </c>
      <c r="G28" s="371" t="s">
        <v>20</v>
      </c>
      <c r="H28" s="372" t="s">
        <v>21</v>
      </c>
      <c r="I28" s="369" t="s">
        <v>18</v>
      </c>
      <c r="J28" s="370" t="s">
        <v>19</v>
      </c>
      <c r="K28" s="371" t="s">
        <v>20</v>
      </c>
      <c r="L28" s="373" t="s">
        <v>22</v>
      </c>
    </row>
    <row r="29" spans="1:19" s="193" customFormat="1" ht="12" x14ac:dyDescent="0.2">
      <c r="A29" s="187"/>
      <c r="B29" s="188"/>
      <c r="C29" s="188"/>
      <c r="D29" s="189">
        <v>1</v>
      </c>
      <c r="E29" s="188">
        <v>2</v>
      </c>
      <c r="F29" s="190">
        <v>3</v>
      </c>
      <c r="G29" s="130">
        <v>4</v>
      </c>
      <c r="H29" s="374">
        <v>5</v>
      </c>
      <c r="I29" s="188">
        <v>6</v>
      </c>
      <c r="J29" s="190">
        <v>7</v>
      </c>
      <c r="K29" s="130">
        <v>8</v>
      </c>
      <c r="L29" s="192">
        <v>9</v>
      </c>
    </row>
    <row r="30" spans="1:19" s="203" customFormat="1" ht="15" customHeight="1" x14ac:dyDescent="0.2">
      <c r="A30" s="194">
        <v>1</v>
      </c>
      <c r="B30" s="195" t="s">
        <v>23</v>
      </c>
      <c r="C30" s="195"/>
      <c r="D30" s="196">
        <f t="shared" ref="D30:L30" si="2">SUM(D37:D43)+D31</f>
        <v>291766</v>
      </c>
      <c r="E30" s="197">
        <f t="shared" si="2"/>
        <v>130419</v>
      </c>
      <c r="F30" s="198">
        <f t="shared" si="2"/>
        <v>104116</v>
      </c>
      <c r="G30" s="201">
        <f t="shared" si="2"/>
        <v>12410</v>
      </c>
      <c r="H30" s="375">
        <f t="shared" si="2"/>
        <v>246945</v>
      </c>
      <c r="I30" s="197">
        <f t="shared" si="2"/>
        <v>44821</v>
      </c>
      <c r="J30" s="198">
        <f t="shared" si="2"/>
        <v>0</v>
      </c>
      <c r="K30" s="201">
        <f t="shared" si="2"/>
        <v>0</v>
      </c>
      <c r="L30" s="202">
        <f t="shared" si="2"/>
        <v>44821</v>
      </c>
    </row>
    <row r="31" spans="1:19" s="203" customFormat="1" ht="15" customHeight="1" x14ac:dyDescent="0.2">
      <c r="A31" s="204">
        <v>2</v>
      </c>
      <c r="B31" s="205" t="s">
        <v>24</v>
      </c>
      <c r="C31" s="206"/>
      <c r="D31" s="207">
        <f>H31+L31</f>
        <v>61800</v>
      </c>
      <c r="E31" s="208">
        <f>SUM(E32:E36)</f>
        <v>0</v>
      </c>
      <c r="F31" s="209">
        <f>SUM(F32:F36)</f>
        <v>15489</v>
      </c>
      <c r="G31" s="212">
        <f>SUM(G32:G36)</f>
        <v>2240</v>
      </c>
      <c r="H31" s="391">
        <f>SUM(E31:G31)</f>
        <v>17729</v>
      </c>
      <c r="I31" s="208">
        <f>SUM(I32:I36)</f>
        <v>44071</v>
      </c>
      <c r="J31" s="209">
        <f>SUM(J32:J36)</f>
        <v>0</v>
      </c>
      <c r="K31" s="212">
        <f>SUM(K32:K36)</f>
        <v>0</v>
      </c>
      <c r="L31" s="213">
        <f t="shared" ref="L31:L43" si="3">SUM(I31:K31)</f>
        <v>44071</v>
      </c>
    </row>
    <row r="32" spans="1:19" s="224" customFormat="1" ht="15" customHeight="1" x14ac:dyDescent="0.25">
      <c r="A32" s="214">
        <v>3</v>
      </c>
      <c r="B32" s="215"/>
      <c r="C32" s="216" t="s">
        <v>25</v>
      </c>
      <c r="D32" s="225">
        <f t="shared" ref="D32:D43" si="4">H32+L32</f>
        <v>12229</v>
      </c>
      <c r="E32" s="217">
        <f>Fakulty!E32+Součásti!E31</f>
        <v>0</v>
      </c>
      <c r="F32" s="218">
        <f>Fakulty!F32+Součásti!F31</f>
        <v>10989</v>
      </c>
      <c r="G32" s="392">
        <f>Fakulty!G32+Součásti!G31</f>
        <v>1240</v>
      </c>
      <c r="H32" s="393">
        <f>SUM(E32:G32)</f>
        <v>12229</v>
      </c>
      <c r="I32" s="217">
        <f>Fakulty!I32+Součásti!I31</f>
        <v>0</v>
      </c>
      <c r="J32" s="218">
        <f>Fakulty!J32+Součásti!J31</f>
        <v>0</v>
      </c>
      <c r="K32" s="392">
        <f>Fakulty!K32+Součásti!K31</f>
        <v>0</v>
      </c>
      <c r="L32" s="223">
        <f t="shared" si="3"/>
        <v>0</v>
      </c>
    </row>
    <row r="33" spans="1:12" s="224" customFormat="1" ht="15" customHeight="1" x14ac:dyDescent="0.25">
      <c r="A33" s="214">
        <v>4</v>
      </c>
      <c r="B33" s="215"/>
      <c r="C33" s="216" t="s">
        <v>26</v>
      </c>
      <c r="D33" s="225">
        <f t="shared" si="4"/>
        <v>44071</v>
      </c>
      <c r="E33" s="217">
        <f>Fakulty!E33+Součásti!E32</f>
        <v>0</v>
      </c>
      <c r="F33" s="218">
        <f>Fakulty!F33+Součásti!F32</f>
        <v>0</v>
      </c>
      <c r="G33" s="392">
        <f>Fakulty!G33+Součásti!G32</f>
        <v>0</v>
      </c>
      <c r="H33" s="393">
        <f t="shared" ref="H33:H43" si="5">SUM(E33:G33)</f>
        <v>0</v>
      </c>
      <c r="I33" s="217">
        <f>Fakulty!I33+Součásti!I32</f>
        <v>44071</v>
      </c>
      <c r="J33" s="218">
        <f>Fakulty!J33+Součásti!J32</f>
        <v>0</v>
      </c>
      <c r="K33" s="392">
        <f>Fakulty!K33+Součásti!K32</f>
        <v>0</v>
      </c>
      <c r="L33" s="223">
        <f t="shared" si="3"/>
        <v>44071</v>
      </c>
    </row>
    <row r="34" spans="1:12" s="224" customFormat="1" ht="15" customHeight="1" x14ac:dyDescent="0.25">
      <c r="A34" s="214">
        <v>5</v>
      </c>
      <c r="B34" s="215"/>
      <c r="C34" s="216" t="s">
        <v>27</v>
      </c>
      <c r="D34" s="225">
        <f t="shared" si="4"/>
        <v>2500</v>
      </c>
      <c r="E34" s="217">
        <f>Fakulty!E34+Součásti!E33</f>
        <v>0</v>
      </c>
      <c r="F34" s="218">
        <f>Fakulty!F34+Součásti!F33</f>
        <v>1500</v>
      </c>
      <c r="G34" s="392">
        <f>Fakulty!G34+Součásti!G33</f>
        <v>1000</v>
      </c>
      <c r="H34" s="393">
        <f t="shared" si="5"/>
        <v>2500</v>
      </c>
      <c r="I34" s="217">
        <f>Fakulty!I34+Součásti!I33</f>
        <v>0</v>
      </c>
      <c r="J34" s="218">
        <f>Fakulty!J34+Součásti!J33</f>
        <v>0</v>
      </c>
      <c r="K34" s="392">
        <f>Fakulty!K34+Součásti!K33</f>
        <v>0</v>
      </c>
      <c r="L34" s="229">
        <f t="shared" si="3"/>
        <v>0</v>
      </c>
    </row>
    <row r="35" spans="1:12" s="224" customFormat="1" ht="15" customHeight="1" x14ac:dyDescent="0.25">
      <c r="A35" s="214">
        <v>6</v>
      </c>
      <c r="B35" s="215"/>
      <c r="C35" s="216" t="s">
        <v>28</v>
      </c>
      <c r="D35" s="225">
        <f t="shared" si="4"/>
        <v>0</v>
      </c>
      <c r="E35" s="217">
        <f>Fakulty!E35+Součásti!E34</f>
        <v>0</v>
      </c>
      <c r="F35" s="218">
        <f>Fakulty!F35+Součásti!F34</f>
        <v>0</v>
      </c>
      <c r="G35" s="392">
        <f>Fakulty!G35+Součásti!G34</f>
        <v>0</v>
      </c>
      <c r="H35" s="393">
        <f t="shared" si="5"/>
        <v>0</v>
      </c>
      <c r="I35" s="217">
        <f>Fakulty!I35+Součásti!I34</f>
        <v>0</v>
      </c>
      <c r="J35" s="218">
        <f>Fakulty!J35+Součásti!J34</f>
        <v>0</v>
      </c>
      <c r="K35" s="392">
        <f>Fakulty!K35+Součásti!K34</f>
        <v>0</v>
      </c>
      <c r="L35" s="229">
        <f t="shared" si="3"/>
        <v>0</v>
      </c>
    </row>
    <row r="36" spans="1:12" s="224" customFormat="1" ht="15" customHeight="1" x14ac:dyDescent="0.25">
      <c r="A36" s="230">
        <v>7</v>
      </c>
      <c r="B36" s="231"/>
      <c r="C36" s="232" t="s">
        <v>29</v>
      </c>
      <c r="D36" s="233">
        <f t="shared" si="4"/>
        <v>3000</v>
      </c>
      <c r="E36" s="234">
        <f>Fakulty!E36+Součásti!E35</f>
        <v>0</v>
      </c>
      <c r="F36" s="395">
        <f>Fakulty!F36+Součásti!F35</f>
        <v>3000</v>
      </c>
      <c r="G36" s="396">
        <f>Fakulty!G36+Součásti!G35</f>
        <v>0</v>
      </c>
      <c r="H36" s="397">
        <f t="shared" si="5"/>
        <v>3000</v>
      </c>
      <c r="I36" s="217">
        <f>Fakulty!I36+Součásti!I35</f>
        <v>0</v>
      </c>
      <c r="J36" s="395">
        <f>Fakulty!J36+Součásti!J35</f>
        <v>0</v>
      </c>
      <c r="K36" s="392">
        <f>Fakulty!K36+Součásti!K35</f>
        <v>0</v>
      </c>
      <c r="L36" s="240">
        <f t="shared" si="3"/>
        <v>0</v>
      </c>
    </row>
    <row r="37" spans="1:12" s="203" customFormat="1" ht="15" customHeight="1" x14ac:dyDescent="0.25">
      <c r="A37" s="241">
        <v>8</v>
      </c>
      <c r="B37" s="242" t="s">
        <v>30</v>
      </c>
      <c r="C37" s="243"/>
      <c r="D37" s="244">
        <f t="shared" si="4"/>
        <v>6000</v>
      </c>
      <c r="E37" s="252">
        <f>Fakulty!E37+Součásti!E36</f>
        <v>3500</v>
      </c>
      <c r="F37" s="252">
        <f>Fakulty!F37+Součásti!F36</f>
        <v>2500</v>
      </c>
      <c r="G37" s="252">
        <f>Fakulty!G37+Součásti!G36</f>
        <v>0</v>
      </c>
      <c r="H37" s="398">
        <f t="shared" si="5"/>
        <v>6000</v>
      </c>
      <c r="I37" s="252">
        <f>Fakulty!I37+Součásti!I36</f>
        <v>0</v>
      </c>
      <c r="J37" s="252">
        <f>Fakulty!J37+Součásti!J36</f>
        <v>0</v>
      </c>
      <c r="K37" s="398">
        <f>Fakulty!K37+Součásti!K36</f>
        <v>0</v>
      </c>
      <c r="L37" s="399">
        <f t="shared" si="3"/>
        <v>0</v>
      </c>
    </row>
    <row r="38" spans="1:12" s="203" customFormat="1" ht="15" customHeight="1" x14ac:dyDescent="0.25">
      <c r="A38" s="241">
        <v>9</v>
      </c>
      <c r="B38" s="242" t="s">
        <v>31</v>
      </c>
      <c r="C38" s="243"/>
      <c r="D38" s="244">
        <f t="shared" si="4"/>
        <v>0</v>
      </c>
      <c r="E38" s="252">
        <f>Fakulty!E38+Součásti!E37</f>
        <v>0</v>
      </c>
      <c r="F38" s="252">
        <f>Fakulty!F38+Součásti!F37</f>
        <v>0</v>
      </c>
      <c r="G38" s="252">
        <f>Fakulty!G38+Součásti!G37</f>
        <v>0</v>
      </c>
      <c r="H38" s="398">
        <f t="shared" si="5"/>
        <v>0</v>
      </c>
      <c r="I38" s="252">
        <f>Fakulty!I38+Součásti!I37</f>
        <v>0</v>
      </c>
      <c r="J38" s="252">
        <f>Fakulty!J38+Součásti!J37</f>
        <v>0</v>
      </c>
      <c r="K38" s="398">
        <f>Fakulty!K38+Součásti!K37</f>
        <v>0</v>
      </c>
      <c r="L38" s="399">
        <f t="shared" si="3"/>
        <v>0</v>
      </c>
    </row>
    <row r="39" spans="1:12" s="203" customFormat="1" ht="15" customHeight="1" x14ac:dyDescent="0.25">
      <c r="A39" s="204">
        <v>10</v>
      </c>
      <c r="B39" s="205" t="s">
        <v>32</v>
      </c>
      <c r="C39" s="205"/>
      <c r="D39" s="244">
        <f t="shared" si="4"/>
        <v>0</v>
      </c>
      <c r="E39" s="252">
        <f>Fakulty!E39+Součásti!E38</f>
        <v>0</v>
      </c>
      <c r="F39" s="252">
        <f>Fakulty!F39+Součásti!F38</f>
        <v>0</v>
      </c>
      <c r="G39" s="252">
        <f>Fakulty!G39+Součásti!G38</f>
        <v>0</v>
      </c>
      <c r="H39" s="398">
        <f t="shared" si="5"/>
        <v>0</v>
      </c>
      <c r="I39" s="252">
        <f>Fakulty!I39+Součásti!I38</f>
        <v>0</v>
      </c>
      <c r="J39" s="252">
        <f>Fakulty!J39+Součásti!J38</f>
        <v>0</v>
      </c>
      <c r="K39" s="398">
        <f>Fakulty!K39+Součásti!K38</f>
        <v>0</v>
      </c>
      <c r="L39" s="399">
        <f t="shared" si="3"/>
        <v>0</v>
      </c>
    </row>
    <row r="40" spans="1:12" s="203" customFormat="1" ht="15" customHeight="1" x14ac:dyDescent="0.25">
      <c r="A40" s="241">
        <v>11</v>
      </c>
      <c r="B40" s="243" t="s">
        <v>183</v>
      </c>
      <c r="C40" s="243"/>
      <c r="D40" s="244">
        <f t="shared" si="4"/>
        <v>120966</v>
      </c>
      <c r="E40" s="252">
        <f>Fakulty!E40+Součásti!E39</f>
        <v>71035</v>
      </c>
      <c r="F40" s="252">
        <f>Fakulty!F40+Součásti!F39</f>
        <v>43161</v>
      </c>
      <c r="G40" s="252">
        <f>Fakulty!G40+Součásti!G39</f>
        <v>6770</v>
      </c>
      <c r="H40" s="398">
        <f t="shared" si="5"/>
        <v>120966</v>
      </c>
      <c r="I40" s="252">
        <f>Fakulty!I40+Součásti!I39</f>
        <v>0</v>
      </c>
      <c r="J40" s="252">
        <f>Fakulty!J40+Součásti!J39</f>
        <v>0</v>
      </c>
      <c r="K40" s="398">
        <f>Fakulty!K40+Součásti!K39</f>
        <v>0</v>
      </c>
      <c r="L40" s="399">
        <f t="shared" si="3"/>
        <v>0</v>
      </c>
    </row>
    <row r="41" spans="1:12" s="203" customFormat="1" ht="15" customHeight="1" x14ac:dyDescent="0.25">
      <c r="A41" s="601">
        <v>12</v>
      </c>
      <c r="B41" s="602" t="s">
        <v>184</v>
      </c>
      <c r="C41" s="602"/>
      <c r="D41" s="244">
        <f t="shared" ref="D41" si="6">H41+L41</f>
        <v>97030</v>
      </c>
      <c r="E41" s="252">
        <f>Fakulty!E41+Součásti!E40</f>
        <v>49960</v>
      </c>
      <c r="F41" s="252">
        <f>Fakulty!F41+Součásti!F40</f>
        <v>42920</v>
      </c>
      <c r="G41" s="252">
        <f>Fakulty!G41+Součásti!G40</f>
        <v>3400</v>
      </c>
      <c r="H41" s="398">
        <f t="shared" ref="H41" si="7">SUM(E41:G41)</f>
        <v>96280</v>
      </c>
      <c r="I41" s="252">
        <f>Fakulty!I41+Součásti!I40</f>
        <v>750</v>
      </c>
      <c r="J41" s="252">
        <f>Fakulty!J41+Součásti!J40</f>
        <v>0</v>
      </c>
      <c r="K41" s="398">
        <f>Fakulty!K41+Součásti!K40</f>
        <v>0</v>
      </c>
      <c r="L41" s="399">
        <f t="shared" ref="L41" si="8">SUM(I41:K41)</f>
        <v>750</v>
      </c>
    </row>
    <row r="42" spans="1:12" s="203" customFormat="1" ht="15" customHeight="1" x14ac:dyDescent="0.25">
      <c r="A42" s="241">
        <v>13</v>
      </c>
      <c r="B42" s="243" t="s">
        <v>33</v>
      </c>
      <c r="C42" s="243"/>
      <c r="D42" s="244">
        <f t="shared" si="4"/>
        <v>0</v>
      </c>
      <c r="E42" s="252">
        <f>Fakulty!E42+Součásti!E41</f>
        <v>0</v>
      </c>
      <c r="F42" s="252">
        <f>Fakulty!F42+Součásti!F41</f>
        <v>0</v>
      </c>
      <c r="G42" s="252">
        <f>Fakulty!G42+Součásti!G41</f>
        <v>0</v>
      </c>
      <c r="H42" s="398">
        <f t="shared" si="5"/>
        <v>0</v>
      </c>
      <c r="I42" s="252">
        <f>Fakulty!I42+Součásti!I41</f>
        <v>0</v>
      </c>
      <c r="J42" s="252">
        <f>Fakulty!J42+Součásti!J41</f>
        <v>0</v>
      </c>
      <c r="K42" s="398">
        <f>Fakulty!K42+Součásti!K41</f>
        <v>0</v>
      </c>
      <c r="L42" s="399">
        <f t="shared" si="3"/>
        <v>0</v>
      </c>
    </row>
    <row r="43" spans="1:12" s="203" customFormat="1" ht="15" customHeight="1" thickBot="1" x14ac:dyDescent="0.3">
      <c r="A43" s="259">
        <v>14</v>
      </c>
      <c r="B43" s="260" t="s">
        <v>34</v>
      </c>
      <c r="C43" s="260"/>
      <c r="D43" s="400">
        <f t="shared" si="4"/>
        <v>5970</v>
      </c>
      <c r="E43" s="401">
        <f>Fakulty!E43+Součásti!E42</f>
        <v>5924</v>
      </c>
      <c r="F43" s="401">
        <f>Fakulty!F43+Součásti!F42</f>
        <v>46</v>
      </c>
      <c r="G43" s="401">
        <f>Fakulty!G43+Součásti!G42</f>
        <v>0</v>
      </c>
      <c r="H43" s="402">
        <f t="shared" si="5"/>
        <v>5970</v>
      </c>
      <c r="I43" s="401">
        <f>Fakulty!I43+Součásti!I42</f>
        <v>0</v>
      </c>
      <c r="J43" s="401">
        <f>Fakulty!J43+Součásti!J42</f>
        <v>0</v>
      </c>
      <c r="K43" s="402">
        <f>Fakulty!K43+Součásti!K42</f>
        <v>0</v>
      </c>
      <c r="L43" s="403">
        <f t="shared" si="3"/>
        <v>0</v>
      </c>
    </row>
    <row r="44" spans="1:12" s="269" customFormat="1" ht="11.25" x14ac:dyDescent="0.2">
      <c r="A44" s="268" t="s">
        <v>181</v>
      </c>
      <c r="B44" s="268" t="s">
        <v>35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</row>
    <row r="45" spans="1:12" s="269" customFormat="1" ht="11.25" x14ac:dyDescent="0.2">
      <c r="A45" s="268"/>
      <c r="B45" s="268" t="s">
        <v>40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</row>
    <row r="46" spans="1:12" s="269" customFormat="1" ht="11.25" x14ac:dyDescent="0.2">
      <c r="A46" s="268" t="s">
        <v>182</v>
      </c>
      <c r="B46" s="268" t="s">
        <v>190</v>
      </c>
      <c r="C46" s="268"/>
      <c r="D46" s="268"/>
      <c r="E46" s="268"/>
      <c r="F46" s="268"/>
      <c r="G46" s="268"/>
      <c r="H46" s="268"/>
      <c r="I46" s="268"/>
      <c r="J46" s="268"/>
      <c r="K46" s="268"/>
      <c r="L46" s="268"/>
    </row>
    <row r="47" spans="1:12" s="271" customFormat="1" ht="12" x14ac:dyDescent="0.2">
      <c r="A47" s="270"/>
      <c r="B47" s="270"/>
      <c r="C47" s="270"/>
      <c r="E47" s="272"/>
    </row>
  </sheetData>
  <mergeCells count="5">
    <mergeCell ref="B4:C5"/>
    <mergeCell ref="D25:L25"/>
    <mergeCell ref="B26:C27"/>
    <mergeCell ref="E26:H26"/>
    <mergeCell ref="I26:L26"/>
  </mergeCells>
  <phoneticPr fontId="4" type="noConversion"/>
  <printOptions horizontalCentered="1"/>
  <pageMargins left="0.59055118110236227" right="0.31496062992125984" top="0.32" bottom="0.24" header="0.19685039370078741" footer="0.16"/>
  <pageSetup paperSize="9" scale="90" orientation="landscape" r:id="rId1"/>
  <headerFooter alignWithMargins="0">
    <oddHeader>&amp;L&amp;"Arial CE,kurzíva\&amp;11Osnova rozpočtu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47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0</v>
      </c>
      <c r="E8" s="197">
        <f t="shared" si="0"/>
        <v>0</v>
      </c>
      <c r="F8" s="198">
        <f t="shared" si="0"/>
        <v>0</v>
      </c>
      <c r="G8" s="201">
        <f t="shared" si="0"/>
        <v>0</v>
      </c>
      <c r="H8" s="375">
        <f t="shared" si="0"/>
        <v>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0</v>
      </c>
      <c r="E18" s="421"/>
      <c r="F18" s="422"/>
      <c r="G18" s="254"/>
      <c r="H18" s="423">
        <f t="shared" si="2"/>
        <v>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44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1270</v>
      </c>
      <c r="E8" s="197">
        <f t="shared" si="0"/>
        <v>0</v>
      </c>
      <c r="F8" s="198">
        <f t="shared" si="0"/>
        <v>0</v>
      </c>
      <c r="G8" s="201">
        <f t="shared" si="0"/>
        <v>1270</v>
      </c>
      <c r="H8" s="375">
        <f t="shared" si="0"/>
        <v>1270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09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270</v>
      </c>
      <c r="E18" s="421"/>
      <c r="F18" s="422"/>
      <c r="G18" s="254">
        <v>270</v>
      </c>
      <c r="H18" s="423">
        <f t="shared" si="2"/>
        <v>270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1000</v>
      </c>
      <c r="E19" s="421"/>
      <c r="F19" s="422"/>
      <c r="G19" s="254">
        <v>1000</v>
      </c>
      <c r="H19" s="423">
        <f t="shared" si="2"/>
        <v>1000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29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A2" s="429"/>
      <c r="B2" s="429"/>
      <c r="C2" s="429"/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43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52574</v>
      </c>
      <c r="E8" s="197">
        <f t="shared" si="0"/>
        <v>7924</v>
      </c>
      <c r="F8" s="198">
        <f t="shared" si="0"/>
        <v>44650</v>
      </c>
      <c r="G8" s="201">
        <f t="shared" si="0"/>
        <v>0</v>
      </c>
      <c r="H8" s="375">
        <f t="shared" si="0"/>
        <v>52574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1480</v>
      </c>
      <c r="E9" s="208">
        <f>SUM(E10:E14)</f>
        <v>0</v>
      </c>
      <c r="F9" s="209">
        <f>SUM(F10:F14)</f>
        <v>1480</v>
      </c>
      <c r="G9" s="212">
        <f>SUM(G10:G14)</f>
        <v>0</v>
      </c>
      <c r="H9" s="391">
        <f t="shared" ref="H9:H21" si="2">SUM(E9:G9)</f>
        <v>1480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1480</v>
      </c>
      <c r="E10" s="217"/>
      <c r="F10" s="218">
        <v>1480</v>
      </c>
      <c r="G10" s="222"/>
      <c r="H10" s="393">
        <f t="shared" si="2"/>
        <v>1480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8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3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3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5000</v>
      </c>
      <c r="E18" s="421">
        <v>2000</v>
      </c>
      <c r="F18" s="422">
        <v>3000</v>
      </c>
      <c r="G18" s="254"/>
      <c r="H18" s="423">
        <f t="shared" si="2"/>
        <v>5000</v>
      </c>
      <c r="I18" s="255"/>
      <c r="J18" s="256"/>
      <c r="K18" s="254"/>
      <c r="L18" s="257">
        <f t="shared" si="3"/>
        <v>0</v>
      </c>
    </row>
    <row r="19" spans="1:13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40170</v>
      </c>
      <c r="E19" s="421"/>
      <c r="F19" s="422">
        <v>40170</v>
      </c>
      <c r="G19" s="254"/>
      <c r="H19" s="423">
        <f t="shared" si="2"/>
        <v>40170</v>
      </c>
      <c r="I19" s="255"/>
      <c r="J19" s="256"/>
      <c r="K19" s="254"/>
      <c r="L19" s="257">
        <f t="shared" si="3"/>
        <v>0</v>
      </c>
    </row>
    <row r="20" spans="1:13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3" s="203" customFormat="1" ht="15" customHeight="1" thickBot="1" x14ac:dyDescent="0.3">
      <c r="A21" s="259">
        <v>14</v>
      </c>
      <c r="B21" s="260" t="s">
        <v>187</v>
      </c>
      <c r="C21" s="260"/>
      <c r="D21" s="261">
        <f t="shared" si="1"/>
        <v>5924</v>
      </c>
      <c r="E21" s="265">
        <v>5924</v>
      </c>
      <c r="F21" s="438"/>
      <c r="G21" s="264"/>
      <c r="H21" s="424">
        <f t="shared" si="2"/>
        <v>5924</v>
      </c>
      <c r="I21" s="265"/>
      <c r="J21" s="266"/>
      <c r="K21" s="264"/>
      <c r="L21" s="267">
        <f t="shared" si="3"/>
        <v>0</v>
      </c>
    </row>
    <row r="22" spans="1:13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3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3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3" s="271" customFormat="1" ht="12" x14ac:dyDescent="0.2">
      <c r="A25" s="526" t="s">
        <v>36</v>
      </c>
      <c r="B25" s="526"/>
      <c r="C25" s="270"/>
      <c r="E25" s="272"/>
      <c r="F25" s="272"/>
    </row>
    <row r="27" spans="1:13" x14ac:dyDescent="0.2">
      <c r="M27" s="106"/>
    </row>
    <row r="28" spans="1:13" x14ac:dyDescent="0.2">
      <c r="M28" s="106"/>
    </row>
    <row r="29" spans="1:13" x14ac:dyDescent="0.2">
      <c r="M29" s="106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31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48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1735</v>
      </c>
      <c r="E8" s="197">
        <f t="shared" si="0"/>
        <v>0</v>
      </c>
      <c r="F8" s="198">
        <f t="shared" si="0"/>
        <v>1735</v>
      </c>
      <c r="G8" s="201">
        <f t="shared" si="0"/>
        <v>0</v>
      </c>
      <c r="H8" s="375">
        <f t="shared" si="0"/>
        <v>1735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7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5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5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1735</v>
      </c>
      <c r="E18" s="421"/>
      <c r="F18" s="422">
        <v>1735</v>
      </c>
      <c r="G18" s="254"/>
      <c r="H18" s="423">
        <f t="shared" si="2"/>
        <v>1735</v>
      </c>
      <c r="I18" s="255"/>
      <c r="J18" s="256"/>
      <c r="K18" s="254"/>
      <c r="L18" s="257">
        <f t="shared" si="3"/>
        <v>0</v>
      </c>
    </row>
    <row r="19" spans="1:15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5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5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5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5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5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5" s="271" customFormat="1" ht="12" x14ac:dyDescent="0.2">
      <c r="A25" s="526" t="s">
        <v>36</v>
      </c>
      <c r="B25" s="526"/>
      <c r="C25" s="270"/>
      <c r="E25" s="272"/>
    </row>
    <row r="27" spans="1:15" x14ac:dyDescent="0.2">
      <c r="M27" s="105"/>
      <c r="N27" s="105"/>
      <c r="O27" s="105"/>
    </row>
    <row r="28" spans="1:15" x14ac:dyDescent="0.2">
      <c r="M28" s="105"/>
      <c r="N28" s="105"/>
      <c r="O28" s="105"/>
    </row>
    <row r="29" spans="1:15" x14ac:dyDescent="0.2">
      <c r="M29" s="105"/>
      <c r="N29" s="105"/>
      <c r="O29" s="105"/>
    </row>
    <row r="30" spans="1:15" x14ac:dyDescent="0.2">
      <c r="M30" s="105"/>
      <c r="N30" s="105"/>
      <c r="O30" s="105"/>
    </row>
    <row r="31" spans="1:15" x14ac:dyDescent="0.2">
      <c r="M31" s="105"/>
      <c r="N31" s="105"/>
      <c r="O31" s="105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9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45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200</v>
      </c>
      <c r="E8" s="197">
        <f t="shared" si="0"/>
        <v>0</v>
      </c>
      <c r="F8" s="198">
        <f t="shared" si="0"/>
        <v>0</v>
      </c>
      <c r="G8" s="201">
        <f t="shared" si="0"/>
        <v>200</v>
      </c>
      <c r="H8" s="375">
        <f t="shared" si="0"/>
        <v>200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7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5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5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200</v>
      </c>
      <c r="E18" s="421"/>
      <c r="F18" s="422"/>
      <c r="G18" s="254">
        <v>200</v>
      </c>
      <c r="H18" s="423">
        <f t="shared" si="2"/>
        <v>200</v>
      </c>
      <c r="I18" s="255"/>
      <c r="J18" s="256"/>
      <c r="K18" s="254"/>
      <c r="L18" s="257">
        <f t="shared" si="3"/>
        <v>0</v>
      </c>
    </row>
    <row r="19" spans="1:15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5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5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5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5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5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5" s="271" customFormat="1" ht="12" x14ac:dyDescent="0.2">
      <c r="A25" s="526" t="s">
        <v>36</v>
      </c>
      <c r="B25" s="526"/>
      <c r="C25" s="270"/>
      <c r="E25" s="272"/>
    </row>
    <row r="27" spans="1:15" x14ac:dyDescent="0.2">
      <c r="M27" s="269"/>
      <c r="N27" s="269"/>
      <c r="O27" s="269"/>
    </row>
    <row r="28" spans="1:15" x14ac:dyDescent="0.2">
      <c r="M28" s="269"/>
      <c r="N28" s="269"/>
      <c r="O28" s="269"/>
    </row>
    <row r="29" spans="1:15" x14ac:dyDescent="0.2">
      <c r="M29" s="269"/>
      <c r="N29" s="269"/>
      <c r="O29" s="26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180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100401</v>
      </c>
      <c r="E8" s="197">
        <f t="shared" si="0"/>
        <v>50260</v>
      </c>
      <c r="F8" s="198">
        <f t="shared" si="0"/>
        <v>1680</v>
      </c>
      <c r="G8" s="201">
        <f t="shared" si="0"/>
        <v>3640</v>
      </c>
      <c r="H8" s="375">
        <f t="shared" si="0"/>
        <v>55580</v>
      </c>
      <c r="I8" s="197">
        <f t="shared" si="0"/>
        <v>44821</v>
      </c>
      <c r="J8" s="198">
        <f t="shared" si="0"/>
        <v>0</v>
      </c>
      <c r="K8" s="201">
        <f t="shared" si="0"/>
        <v>0</v>
      </c>
      <c r="L8" s="202">
        <f t="shared" si="0"/>
        <v>44821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45311</v>
      </c>
      <c r="E9" s="208">
        <v>0</v>
      </c>
      <c r="F9" s="209">
        <v>0</v>
      </c>
      <c r="G9" s="212">
        <v>1240</v>
      </c>
      <c r="H9" s="391">
        <v>1240</v>
      </c>
      <c r="I9" s="208">
        <v>44071</v>
      </c>
      <c r="J9" s="209">
        <v>0</v>
      </c>
      <c r="K9" s="212">
        <v>0</v>
      </c>
      <c r="L9" s="213">
        <v>44071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1240</v>
      </c>
      <c r="E10" s="217"/>
      <c r="F10" s="218"/>
      <c r="G10" s="222">
        <v>1240</v>
      </c>
      <c r="H10" s="393">
        <v>1240</v>
      </c>
      <c r="I10" s="220"/>
      <c r="J10" s="221"/>
      <c r="K10" s="222"/>
      <c r="L10" s="223"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44071</v>
      </c>
      <c r="E11" s="217"/>
      <c r="F11" s="218"/>
      <c r="G11" s="222"/>
      <c r="H11" s="393">
        <v>0</v>
      </c>
      <c r="I11" s="220">
        <v>44071</v>
      </c>
      <c r="J11" s="221"/>
      <c r="K11" s="222"/>
      <c r="L11" s="223">
        <v>44071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v>0</v>
      </c>
      <c r="I12" s="226"/>
      <c r="J12" s="227"/>
      <c r="K12" s="228"/>
      <c r="L12" s="229"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v>0</v>
      </c>
      <c r="I13" s="226"/>
      <c r="J13" s="227"/>
      <c r="K13" s="228"/>
      <c r="L13" s="229"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v>0</v>
      </c>
      <c r="I14" s="237"/>
      <c r="J14" s="238"/>
      <c r="K14" s="239"/>
      <c r="L14" s="240"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7"/>
      <c r="G15" s="250"/>
      <c r="H15" s="398">
        <v>0</v>
      </c>
      <c r="I15" s="248"/>
      <c r="J15" s="249"/>
      <c r="K15" s="250"/>
      <c r="L15" s="251"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v>0</v>
      </c>
      <c r="I16" s="248"/>
      <c r="J16" s="249"/>
      <c r="K16" s="250"/>
      <c r="L16" s="251"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v>0</v>
      </c>
      <c r="I17" s="255"/>
      <c r="J17" s="256"/>
      <c r="K17" s="254"/>
      <c r="L17" s="257"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1830</v>
      </c>
      <c r="E18" s="421">
        <v>300</v>
      </c>
      <c r="F18" s="422">
        <v>1530</v>
      </c>
      <c r="G18" s="254"/>
      <c r="H18" s="423">
        <f>SUM(E18:G18)</f>
        <v>1830</v>
      </c>
      <c r="I18" s="255"/>
      <c r="J18" s="256"/>
      <c r="K18" s="254"/>
      <c r="L18" s="257"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53260</v>
      </c>
      <c r="E19" s="421">
        <v>49960</v>
      </c>
      <c r="F19" s="422">
        <v>150</v>
      </c>
      <c r="G19" s="254">
        <v>2400</v>
      </c>
      <c r="H19" s="423">
        <f>SUM(E19:G19)</f>
        <v>52510</v>
      </c>
      <c r="I19" s="255">
        <v>750</v>
      </c>
      <c r="J19" s="256"/>
      <c r="K19" s="254"/>
      <c r="L19" s="257">
        <v>750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>
        <v>0</v>
      </c>
      <c r="F20" s="256">
        <v>0</v>
      </c>
      <c r="G20" s="254">
        <v>0</v>
      </c>
      <c r="H20" s="423">
        <v>0</v>
      </c>
      <c r="I20" s="255">
        <v>0</v>
      </c>
      <c r="J20" s="256">
        <v>0</v>
      </c>
      <c r="K20" s="254">
        <v>0</v>
      </c>
      <c r="L20" s="257"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>
        <v>0</v>
      </c>
      <c r="F21" s="266">
        <v>0</v>
      </c>
      <c r="G21" s="264">
        <v>0</v>
      </c>
      <c r="H21" s="424">
        <v>0</v>
      </c>
      <c r="I21" s="265">
        <v>0</v>
      </c>
      <c r="J21" s="266">
        <v>0</v>
      </c>
      <c r="K21" s="264">
        <v>0</v>
      </c>
      <c r="L21" s="267"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E4:H4"/>
    <mergeCell ref="D3:L3"/>
    <mergeCell ref="I4:L4"/>
    <mergeCell ref="B4:C5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4" sqref="E14"/>
    </sheetView>
  </sheetViews>
  <sheetFormatPr defaultColWidth="8.85546875" defaultRowHeight="15" x14ac:dyDescent="0.25"/>
  <cols>
    <col min="9" max="9" width="5.28515625" customWidth="1"/>
  </cols>
  <sheetData>
    <row r="1" spans="1:9" x14ac:dyDescent="0.25">
      <c r="A1" s="1" t="s">
        <v>39</v>
      </c>
    </row>
    <row r="2" spans="1:9" x14ac:dyDescent="0.25">
      <c r="A2" s="1"/>
    </row>
    <row r="3" spans="1:9" ht="63" customHeight="1" x14ac:dyDescent="0.25">
      <c r="A3" s="891" t="s">
        <v>388</v>
      </c>
      <c r="B3" s="891"/>
      <c r="C3" s="891"/>
      <c r="D3" s="891"/>
      <c r="E3" s="891"/>
      <c r="F3" s="891"/>
      <c r="G3" s="891"/>
      <c r="H3" s="891"/>
      <c r="I3" s="891"/>
    </row>
    <row r="4" spans="1:9" x14ac:dyDescent="0.25">
      <c r="A4" s="1"/>
    </row>
    <row r="6" spans="1:9" ht="67.5" customHeight="1" x14ac:dyDescent="0.25">
      <c r="A6" s="890" t="s">
        <v>188</v>
      </c>
      <c r="B6" s="890"/>
      <c r="C6" s="890"/>
      <c r="D6" s="890"/>
      <c r="E6" s="890"/>
      <c r="F6" s="890"/>
      <c r="G6" s="890"/>
      <c r="H6" s="890"/>
      <c r="I6" s="890"/>
    </row>
  </sheetData>
  <mergeCells count="2">
    <mergeCell ref="A6:I6"/>
    <mergeCell ref="A3:I3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4">
    <tabColor rgb="FFFF0000"/>
  </sheetPr>
  <dimension ref="A1:K24"/>
  <sheetViews>
    <sheetView workbookViewId="0">
      <selection activeCell="F23" sqref="F23"/>
    </sheetView>
  </sheetViews>
  <sheetFormatPr defaultColWidth="8.85546875" defaultRowHeight="12.75" x14ac:dyDescent="0.2"/>
  <cols>
    <col min="1" max="1" width="21.85546875" style="529" customWidth="1"/>
    <col min="2" max="2" width="11.140625" style="529" bestFit="1" customWidth="1"/>
    <col min="3" max="3" width="11.28515625" style="529" customWidth="1"/>
    <col min="4" max="4" width="11.140625" style="529" bestFit="1" customWidth="1"/>
    <col min="5" max="5" width="10.140625" style="529" bestFit="1" customWidth="1"/>
    <col min="6" max="6" width="10.42578125" style="529" customWidth="1"/>
    <col min="7" max="7" width="11.28515625" style="529" customWidth="1"/>
    <col min="8" max="8" width="10.140625" style="529" bestFit="1" customWidth="1"/>
    <col min="9" max="9" width="9.140625" style="529" bestFit="1" customWidth="1"/>
    <col min="10" max="10" width="10.42578125" style="530" customWidth="1"/>
    <col min="11" max="11" width="7.7109375" style="530" customWidth="1"/>
    <col min="12" max="16384" width="8.85546875" style="529"/>
  </cols>
  <sheetData>
    <row r="1" spans="1:11" x14ac:dyDescent="0.2">
      <c r="A1" s="528" t="s">
        <v>191</v>
      </c>
    </row>
    <row r="2" spans="1:11" x14ac:dyDescent="0.2">
      <c r="B2" s="531"/>
    </row>
    <row r="4" spans="1:11" ht="13.5" thickBot="1" x14ac:dyDescent="0.25"/>
    <row r="5" spans="1:11" ht="15" customHeight="1" x14ac:dyDescent="0.2">
      <c r="A5" s="607"/>
      <c r="B5" s="608"/>
      <c r="C5" s="892" t="s">
        <v>5</v>
      </c>
      <c r="D5" s="893"/>
      <c r="E5" s="893"/>
      <c r="F5" s="894"/>
      <c r="G5" s="895" t="s">
        <v>6</v>
      </c>
      <c r="H5" s="896"/>
      <c r="I5" s="896"/>
      <c r="J5" s="897"/>
    </row>
    <row r="6" spans="1:11" ht="38.25" x14ac:dyDescent="0.2">
      <c r="A6" s="609"/>
      <c r="B6" s="610" t="s">
        <v>15</v>
      </c>
      <c r="C6" s="532" t="s">
        <v>167</v>
      </c>
      <c r="D6" s="533" t="s">
        <v>168</v>
      </c>
      <c r="E6" s="534" t="s">
        <v>169</v>
      </c>
      <c r="F6" s="535" t="s">
        <v>145</v>
      </c>
      <c r="G6" s="536" t="s">
        <v>167</v>
      </c>
      <c r="H6" s="537" t="s">
        <v>168</v>
      </c>
      <c r="I6" s="534" t="s">
        <v>101</v>
      </c>
      <c r="J6" s="535" t="s">
        <v>145</v>
      </c>
      <c r="K6" s="529"/>
    </row>
    <row r="7" spans="1:11" x14ac:dyDescent="0.2">
      <c r="A7" s="609"/>
      <c r="B7" s="611"/>
      <c r="C7" s="612" t="s">
        <v>170</v>
      </c>
      <c r="D7" s="613" t="s">
        <v>171</v>
      </c>
      <c r="E7" s="614" t="s">
        <v>172</v>
      </c>
      <c r="F7" s="615" t="s">
        <v>192</v>
      </c>
      <c r="G7" s="616" t="s">
        <v>170</v>
      </c>
      <c r="H7" s="617" t="s">
        <v>171</v>
      </c>
      <c r="I7" s="614" t="s">
        <v>173</v>
      </c>
      <c r="J7" s="615" t="s">
        <v>192</v>
      </c>
      <c r="K7" s="529"/>
    </row>
    <row r="8" spans="1:11" ht="20.100000000000001" customHeight="1" x14ac:dyDescent="0.2">
      <c r="A8" s="618" t="s">
        <v>193</v>
      </c>
      <c r="B8" s="619">
        <f>SUM(C8:J8)</f>
        <v>73687880</v>
      </c>
      <c r="C8" s="620"/>
      <c r="D8" s="621">
        <f>stavby_2016!I136</f>
        <v>42460225</v>
      </c>
      <c r="E8" s="622">
        <f>stavby_2016!L136</f>
        <v>7500000</v>
      </c>
      <c r="F8" s="623"/>
      <c r="G8" s="624">
        <f>stavby_2016!U136</f>
        <v>8677655</v>
      </c>
      <c r="H8" s="625">
        <f>stavby_2016!J136+stavby_2016!K136</f>
        <v>9550000</v>
      </c>
      <c r="I8" s="622">
        <f>stavby_2016!M136+stavby_2016!N136</f>
        <v>5500000</v>
      </c>
      <c r="J8" s="623"/>
      <c r="K8" s="529"/>
    </row>
    <row r="9" spans="1:11" ht="20.100000000000001" customHeight="1" x14ac:dyDescent="0.2">
      <c r="A9" s="626" t="s">
        <v>174</v>
      </c>
      <c r="B9" s="627">
        <f>SUM(C9:J9)</f>
        <v>0</v>
      </c>
      <c r="C9" s="538"/>
      <c r="D9" s="539">
        <f>stavby_2016!I93</f>
        <v>0</v>
      </c>
      <c r="E9" s="540"/>
      <c r="F9" s="541"/>
      <c r="G9" s="542"/>
      <c r="H9" s="543"/>
      <c r="I9" s="544"/>
      <c r="J9" s="541"/>
      <c r="K9" s="529"/>
    </row>
    <row r="10" spans="1:11" ht="20.100000000000001" customHeight="1" x14ac:dyDescent="0.2">
      <c r="A10" s="545" t="s">
        <v>175</v>
      </c>
      <c r="B10" s="628">
        <f>SUM(C10:J10)</f>
        <v>54260000</v>
      </c>
      <c r="C10" s="546"/>
      <c r="D10" s="629"/>
      <c r="E10" s="547">
        <f>jiné!E42</f>
        <v>43920000</v>
      </c>
      <c r="F10" s="630">
        <f>jiné!G42</f>
        <v>1740000</v>
      </c>
      <c r="G10" s="548"/>
      <c r="H10" s="549"/>
      <c r="I10" s="545"/>
      <c r="J10" s="630">
        <v>8600000</v>
      </c>
      <c r="K10" s="529"/>
    </row>
    <row r="11" spans="1:11" ht="25.5" customHeight="1" x14ac:dyDescent="0.2">
      <c r="A11" s="631" t="s">
        <v>176</v>
      </c>
      <c r="B11" s="632"/>
      <c r="C11" s="550"/>
      <c r="D11" s="551"/>
      <c r="E11" s="552"/>
      <c r="F11" s="553"/>
      <c r="G11" s="554"/>
      <c r="H11" s="555"/>
      <c r="I11" s="556"/>
      <c r="J11" s="553"/>
      <c r="K11" s="529"/>
    </row>
    <row r="12" spans="1:11" s="528" customFormat="1" ht="20.100000000000001" customHeight="1" thickBot="1" x14ac:dyDescent="0.25">
      <c r="A12" s="633" t="s">
        <v>15</v>
      </c>
      <c r="B12" s="634">
        <f t="shared" ref="B12" si="0">SUM(C12:J12)</f>
        <v>127947880</v>
      </c>
      <c r="C12" s="635">
        <f>SUM(C8:C11)</f>
        <v>0</v>
      </c>
      <c r="D12" s="636">
        <f t="shared" ref="D12:J12" si="1">SUM(D8:D11)</f>
        <v>42460225</v>
      </c>
      <c r="E12" s="637">
        <f t="shared" si="1"/>
        <v>51420000</v>
      </c>
      <c r="F12" s="637">
        <f t="shared" si="1"/>
        <v>1740000</v>
      </c>
      <c r="G12" s="638">
        <f t="shared" si="1"/>
        <v>8677655</v>
      </c>
      <c r="H12" s="639">
        <f t="shared" si="1"/>
        <v>9550000</v>
      </c>
      <c r="I12" s="637">
        <f t="shared" si="1"/>
        <v>5500000</v>
      </c>
      <c r="J12" s="640">
        <f t="shared" si="1"/>
        <v>8600000</v>
      </c>
    </row>
    <row r="13" spans="1:11" x14ac:dyDescent="0.2">
      <c r="E13" s="319"/>
    </row>
    <row r="14" spans="1:11" ht="13.5" thickBot="1" x14ac:dyDescent="0.25">
      <c r="E14" s="319"/>
    </row>
    <row r="15" spans="1:11" x14ac:dyDescent="0.2">
      <c r="A15" s="641" t="s">
        <v>194</v>
      </c>
      <c r="B15" s="642"/>
      <c r="C15" s="642"/>
      <c r="D15" s="643">
        <v>0</v>
      </c>
      <c r="E15" s="642"/>
      <c r="F15" s="642"/>
      <c r="G15" s="644"/>
    </row>
    <row r="16" spans="1:11" s="528" customFormat="1" ht="13.5" thickBot="1" x14ac:dyDescent="0.25">
      <c r="A16" s="936" t="s">
        <v>177</v>
      </c>
      <c r="B16" s="937"/>
      <c r="C16" s="937"/>
      <c r="D16" s="938">
        <f>C12+G12</f>
        <v>8677655</v>
      </c>
      <c r="E16" s="937"/>
      <c r="F16" s="937"/>
      <c r="G16" s="939"/>
      <c r="J16" s="559"/>
      <c r="K16" s="559"/>
    </row>
    <row r="17" spans="1:11" x14ac:dyDescent="0.2">
      <c r="A17" s="645"/>
      <c r="B17" s="645"/>
      <c r="C17" s="645"/>
      <c r="D17" s="318"/>
      <c r="E17" s="645"/>
      <c r="F17" s="645"/>
      <c r="G17" s="318"/>
    </row>
    <row r="18" spans="1:11" s="560" customFormat="1" x14ac:dyDescent="0.2">
      <c r="A18" s="529" t="s">
        <v>178</v>
      </c>
      <c r="B18" s="529"/>
      <c r="C18" s="529"/>
      <c r="D18" s="319">
        <f>D12+E12+H12+I12</f>
        <v>108930225</v>
      </c>
      <c r="E18" s="529"/>
      <c r="F18" s="529"/>
      <c r="G18" s="529"/>
      <c r="J18" s="531"/>
      <c r="K18" s="531"/>
    </row>
    <row r="19" spans="1:11" x14ac:dyDescent="0.2">
      <c r="A19" s="557" t="s">
        <v>179</v>
      </c>
      <c r="B19" s="557"/>
      <c r="C19" s="557"/>
      <c r="D19" s="558">
        <f>D12+E12</f>
        <v>93880225</v>
      </c>
      <c r="E19" s="557"/>
      <c r="F19" s="557"/>
      <c r="G19" s="558"/>
    </row>
    <row r="20" spans="1:11" x14ac:dyDescent="0.2">
      <c r="I20" s="319"/>
    </row>
    <row r="21" spans="1:11" x14ac:dyDescent="0.2">
      <c r="B21" s="319"/>
      <c r="C21" s="319"/>
      <c r="D21" s="319"/>
      <c r="F21" s="319"/>
    </row>
    <row r="22" spans="1:11" x14ac:dyDescent="0.2">
      <c r="B22" s="319"/>
    </row>
    <row r="23" spans="1:11" x14ac:dyDescent="0.2">
      <c r="E23" s="319"/>
    </row>
    <row r="24" spans="1:11" x14ac:dyDescent="0.2">
      <c r="E24" s="319"/>
    </row>
  </sheetData>
  <mergeCells count="2">
    <mergeCell ref="C5:F5"/>
    <mergeCell ref="G5:J5"/>
  </mergeCells>
  <pageMargins left="0.39370078740157483" right="0.35433070866141736" top="0.78740157480314965" bottom="0.78740157480314965" header="0.31496062992125984" footer="0.31496062992125984"/>
  <pageSetup paperSize="9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rgb="FFFFFF00"/>
    <pageSetUpPr fitToPage="1"/>
  </sheetPr>
  <dimension ref="A1:H46"/>
  <sheetViews>
    <sheetView zoomScaleNormal="100" zoomScalePageLayoutView="80" workbookViewId="0">
      <pane ySplit="1" topLeftCell="A17" activePane="bottomLeft" state="frozen"/>
      <selection activeCell="K36" sqref="K36"/>
      <selection pane="bottomLeft" activeCell="E51" sqref="E51"/>
    </sheetView>
  </sheetViews>
  <sheetFormatPr defaultColWidth="8.85546875" defaultRowHeight="12.75" outlineLevelCol="1" x14ac:dyDescent="0.2"/>
  <cols>
    <col min="1" max="1" width="10.28515625" style="314" customWidth="1"/>
    <col min="2" max="2" width="59.7109375" style="314" customWidth="1"/>
    <col min="3" max="3" width="13.140625" style="319" customWidth="1" outlineLevel="1"/>
    <col min="4" max="5" width="13.7109375" style="319" customWidth="1" outlineLevel="1"/>
    <col min="6" max="6" width="12.42578125" style="319" customWidth="1" outlineLevel="1"/>
    <col min="7" max="7" width="13.7109375" style="319" customWidth="1" outlineLevel="1"/>
    <col min="8" max="8" width="61" style="314" customWidth="1"/>
    <col min="9" max="11" width="8.85546875" style="314"/>
    <col min="12" max="12" width="12.42578125" style="314" bestFit="1" customWidth="1"/>
    <col min="13" max="126" width="8.85546875" style="314"/>
    <col min="127" max="127" width="10.28515625" style="314" customWidth="1"/>
    <col min="128" max="128" width="59.7109375" style="314" customWidth="1"/>
    <col min="129" max="129" width="17.42578125" style="314" customWidth="1"/>
    <col min="130" max="130" width="14.28515625" style="314" customWidth="1"/>
    <col min="131" max="133" width="13.7109375" style="314" customWidth="1"/>
    <col min="134" max="134" width="19.85546875" style="314" customWidth="1"/>
    <col min="135" max="135" width="0.28515625" style="314" customWidth="1"/>
    <col min="136" max="16384" width="8.85546875" style="314"/>
  </cols>
  <sheetData>
    <row r="1" spans="1:8" ht="18" x14ac:dyDescent="0.25">
      <c r="A1" s="308" t="s">
        <v>195</v>
      </c>
      <c r="B1" s="309"/>
      <c r="C1" s="310"/>
      <c r="D1" s="310"/>
      <c r="E1" s="310"/>
      <c r="F1" s="310"/>
      <c r="G1" s="310"/>
      <c r="H1" s="309"/>
    </row>
    <row r="2" spans="1:8" ht="15" thickBot="1" x14ac:dyDescent="0.25">
      <c r="A2" s="311"/>
      <c r="B2" s="311"/>
      <c r="C2" s="312"/>
      <c r="D2" s="312"/>
      <c r="E2" s="312"/>
      <c r="F2" s="312"/>
      <c r="G2" s="312"/>
      <c r="H2" s="311"/>
    </row>
    <row r="3" spans="1:8" x14ac:dyDescent="0.2">
      <c r="A3" s="900" t="s">
        <v>142</v>
      </c>
      <c r="B3" s="320"/>
      <c r="C3" s="321" t="s">
        <v>105</v>
      </c>
      <c r="D3" s="646" t="s">
        <v>114</v>
      </c>
      <c r="E3" s="322" t="s">
        <v>106</v>
      </c>
      <c r="F3" s="323" t="s">
        <v>106</v>
      </c>
      <c r="G3" s="587" t="s">
        <v>106</v>
      </c>
      <c r="H3" s="902" t="s">
        <v>107</v>
      </c>
    </row>
    <row r="4" spans="1:8" ht="26.25" thickBot="1" x14ac:dyDescent="0.25">
      <c r="A4" s="901"/>
      <c r="B4" s="324" t="s">
        <v>110</v>
      </c>
      <c r="C4" s="325" t="s">
        <v>112</v>
      </c>
      <c r="D4" s="647"/>
      <c r="E4" s="648" t="s">
        <v>143</v>
      </c>
      <c r="F4" s="326" t="s">
        <v>144</v>
      </c>
      <c r="G4" s="588" t="s">
        <v>145</v>
      </c>
      <c r="H4" s="903"/>
    </row>
    <row r="5" spans="1:8" ht="13.5" thickBot="1" x14ac:dyDescent="0.25">
      <c r="A5" s="899" t="s">
        <v>81</v>
      </c>
      <c r="B5" s="317" t="s">
        <v>196</v>
      </c>
      <c r="C5" s="649">
        <v>1200000</v>
      </c>
      <c r="D5" s="650">
        <f>C5</f>
        <v>1200000</v>
      </c>
      <c r="E5" s="651">
        <f>D5</f>
        <v>1200000</v>
      </c>
      <c r="F5" s="328"/>
      <c r="G5" s="328"/>
      <c r="H5" s="652"/>
    </row>
    <row r="6" spans="1:8" ht="15.75" thickBot="1" x14ac:dyDescent="0.25">
      <c r="A6" s="899"/>
      <c r="B6" s="653" t="s">
        <v>164</v>
      </c>
      <c r="C6" s="654">
        <v>6500000</v>
      </c>
      <c r="D6" s="650">
        <f t="shared" ref="D6:E17" si="0">C6</f>
        <v>6500000</v>
      </c>
      <c r="E6" s="651">
        <f t="shared" si="0"/>
        <v>6500000</v>
      </c>
      <c r="F6" s="589"/>
      <c r="G6" s="590"/>
      <c r="H6" s="591"/>
    </row>
    <row r="7" spans="1:8" ht="15.75" thickBot="1" x14ac:dyDescent="0.25">
      <c r="A7" s="899"/>
      <c r="B7" s="653" t="s">
        <v>197</v>
      </c>
      <c r="C7" s="654">
        <v>2000000</v>
      </c>
      <c r="D7" s="650">
        <f t="shared" si="0"/>
        <v>2000000</v>
      </c>
      <c r="E7" s="651">
        <f t="shared" si="0"/>
        <v>2000000</v>
      </c>
      <c r="F7" s="589"/>
      <c r="G7" s="590"/>
      <c r="H7" s="591"/>
    </row>
    <row r="8" spans="1:8" ht="15.75" thickBot="1" x14ac:dyDescent="0.25">
      <c r="A8" s="899"/>
      <c r="B8" s="653" t="s">
        <v>198</v>
      </c>
      <c r="C8" s="654">
        <v>500000</v>
      </c>
      <c r="D8" s="650">
        <f t="shared" si="0"/>
        <v>500000</v>
      </c>
      <c r="E8" s="651">
        <f t="shared" si="0"/>
        <v>500000</v>
      </c>
      <c r="F8" s="589"/>
      <c r="G8" s="590"/>
      <c r="H8" s="591"/>
    </row>
    <row r="9" spans="1:8" ht="15.75" thickBot="1" x14ac:dyDescent="0.25">
      <c r="A9" s="899"/>
      <c r="B9" s="653" t="s">
        <v>199</v>
      </c>
      <c r="C9" s="654">
        <v>750000</v>
      </c>
      <c r="D9" s="650">
        <f t="shared" si="0"/>
        <v>750000</v>
      </c>
      <c r="E9" s="651">
        <f t="shared" si="0"/>
        <v>750000</v>
      </c>
      <c r="F9" s="589"/>
      <c r="G9" s="590"/>
      <c r="H9" s="591"/>
    </row>
    <row r="10" spans="1:8" ht="15.75" thickBot="1" x14ac:dyDescent="0.3">
      <c r="A10" s="899"/>
      <c r="B10" s="655" t="s">
        <v>146</v>
      </c>
      <c r="C10" s="654">
        <v>1000000</v>
      </c>
      <c r="D10" s="650">
        <f t="shared" si="0"/>
        <v>1000000</v>
      </c>
      <c r="E10" s="651">
        <f t="shared" si="0"/>
        <v>1000000</v>
      </c>
      <c r="F10" s="589"/>
      <c r="G10" s="589"/>
      <c r="H10" s="591"/>
    </row>
    <row r="11" spans="1:8" ht="15.75" thickBot="1" x14ac:dyDescent="0.3">
      <c r="A11" s="899"/>
      <c r="B11" s="656" t="s">
        <v>147</v>
      </c>
      <c r="C11" s="654">
        <v>9750000</v>
      </c>
      <c r="D11" s="650">
        <f t="shared" si="0"/>
        <v>9750000</v>
      </c>
      <c r="E11" s="651">
        <f t="shared" si="0"/>
        <v>9750000</v>
      </c>
      <c r="F11" s="589"/>
      <c r="G11" s="589"/>
      <c r="H11" s="591"/>
    </row>
    <row r="12" spans="1:8" ht="15.75" thickBot="1" x14ac:dyDescent="0.3">
      <c r="A12" s="899"/>
      <c r="B12" s="656" t="s">
        <v>148</v>
      </c>
      <c r="C12" s="654">
        <v>6750000</v>
      </c>
      <c r="D12" s="650">
        <f t="shared" si="0"/>
        <v>6750000</v>
      </c>
      <c r="E12" s="651">
        <f t="shared" si="0"/>
        <v>6750000</v>
      </c>
      <c r="F12" s="589"/>
      <c r="G12" s="589"/>
      <c r="H12" s="591"/>
    </row>
    <row r="13" spans="1:8" ht="15.75" thickBot="1" x14ac:dyDescent="0.25">
      <c r="A13" s="899"/>
      <c r="B13" s="657" t="s">
        <v>82</v>
      </c>
      <c r="C13" s="658">
        <v>200000</v>
      </c>
      <c r="D13" s="659">
        <f t="shared" si="0"/>
        <v>200000</v>
      </c>
      <c r="E13" s="651">
        <f t="shared" si="0"/>
        <v>200000</v>
      </c>
      <c r="F13" s="660"/>
      <c r="G13" s="589"/>
      <c r="H13" s="591"/>
    </row>
    <row r="14" spans="1:8" ht="15.75" thickBot="1" x14ac:dyDescent="0.3">
      <c r="A14" s="899"/>
      <c r="B14" s="656" t="s">
        <v>149</v>
      </c>
      <c r="C14" s="658">
        <v>1100000</v>
      </c>
      <c r="D14" s="659">
        <f t="shared" si="0"/>
        <v>1100000</v>
      </c>
      <c r="E14" s="651">
        <f t="shared" si="0"/>
        <v>1100000</v>
      </c>
      <c r="F14" s="660"/>
      <c r="G14" s="589"/>
      <c r="H14" s="591"/>
    </row>
    <row r="15" spans="1:8" ht="15.75" thickBot="1" x14ac:dyDescent="0.3">
      <c r="A15" s="899"/>
      <c r="B15" s="655" t="s">
        <v>150</v>
      </c>
      <c r="C15" s="654">
        <v>300000</v>
      </c>
      <c r="D15" s="650">
        <f t="shared" si="0"/>
        <v>300000</v>
      </c>
      <c r="E15" s="651">
        <f t="shared" si="0"/>
        <v>300000</v>
      </c>
      <c r="F15" s="589"/>
      <c r="G15" s="589"/>
      <c r="H15" s="591"/>
    </row>
    <row r="16" spans="1:8" ht="15.75" thickBot="1" x14ac:dyDescent="0.3">
      <c r="A16" s="899"/>
      <c r="B16" s="655" t="s">
        <v>151</v>
      </c>
      <c r="C16" s="654">
        <v>120000</v>
      </c>
      <c r="D16" s="650">
        <f t="shared" si="0"/>
        <v>120000</v>
      </c>
      <c r="E16" s="651">
        <f t="shared" si="0"/>
        <v>120000</v>
      </c>
      <c r="F16" s="589"/>
      <c r="G16" s="589"/>
      <c r="H16" s="591"/>
    </row>
    <row r="17" spans="1:8" ht="15" x14ac:dyDescent="0.25">
      <c r="A17" s="899"/>
      <c r="B17" s="655" t="s">
        <v>200</v>
      </c>
      <c r="C17" s="654">
        <v>10000000</v>
      </c>
      <c r="D17" s="650">
        <f t="shared" si="0"/>
        <v>10000000</v>
      </c>
      <c r="E17" s="651">
        <f t="shared" si="0"/>
        <v>10000000</v>
      </c>
      <c r="F17" s="589"/>
      <c r="G17" s="589"/>
      <c r="H17" s="591"/>
    </row>
    <row r="18" spans="1:8" x14ac:dyDescent="0.2">
      <c r="A18" s="904"/>
      <c r="B18" s="593"/>
      <c r="C18" s="661">
        <f>SUM(C5:C17)</f>
        <v>40170000</v>
      </c>
      <c r="D18" s="662">
        <f>SUM(D5:D17)</f>
        <v>40170000</v>
      </c>
      <c r="E18" s="663">
        <f>SUM(E5:E17)</f>
        <v>40170000</v>
      </c>
      <c r="F18" s="594">
        <f>SUM(F5:F17)</f>
        <v>0</v>
      </c>
      <c r="G18" s="594">
        <f>SUM(G5:G17)</f>
        <v>0</v>
      </c>
      <c r="H18" s="595"/>
    </row>
    <row r="19" spans="1:8" x14ac:dyDescent="0.2">
      <c r="A19" s="899" t="s">
        <v>10</v>
      </c>
      <c r="B19" s="664" t="s">
        <v>201</v>
      </c>
      <c r="C19" s="665">
        <v>800000</v>
      </c>
      <c r="D19" s="666">
        <f>C19</f>
        <v>800000</v>
      </c>
      <c r="E19" s="667">
        <f>D19</f>
        <v>800000</v>
      </c>
      <c r="F19" s="590"/>
      <c r="G19" s="590"/>
      <c r="H19" s="592"/>
    </row>
    <row r="20" spans="1:8" x14ac:dyDescent="0.2">
      <c r="A20" s="904"/>
      <c r="B20" s="593"/>
      <c r="C20" s="661">
        <f>SUM(C19:C19)</f>
        <v>800000</v>
      </c>
      <c r="D20" s="662">
        <f>SUM(D19:D19)</f>
        <v>800000</v>
      </c>
      <c r="E20" s="663">
        <f>SUM(E19:E19)</f>
        <v>800000</v>
      </c>
      <c r="F20" s="594">
        <f>SUM(F19:F19)</f>
        <v>0</v>
      </c>
      <c r="G20" s="594">
        <f>SUM(G19:G19)</f>
        <v>0</v>
      </c>
      <c r="H20" s="595"/>
    </row>
    <row r="21" spans="1:8" x14ac:dyDescent="0.2">
      <c r="A21" s="898" t="s">
        <v>70</v>
      </c>
      <c r="B21" s="664" t="s">
        <v>202</v>
      </c>
      <c r="C21" s="665">
        <v>1800000</v>
      </c>
      <c r="D21" s="666">
        <f>C21</f>
        <v>1800000</v>
      </c>
      <c r="E21" s="667">
        <f>D21</f>
        <v>1800000</v>
      </c>
      <c r="F21" s="590"/>
      <c r="G21" s="590"/>
      <c r="H21" s="592"/>
    </row>
    <row r="22" spans="1:8" x14ac:dyDescent="0.2">
      <c r="A22" s="904"/>
      <c r="B22" s="593"/>
      <c r="C22" s="661">
        <f>SUM(C21:C21)</f>
        <v>1800000</v>
      </c>
      <c r="D22" s="662">
        <f>D21</f>
        <v>1800000</v>
      </c>
      <c r="E22" s="663">
        <f>E21</f>
        <v>1800000</v>
      </c>
      <c r="F22" s="594"/>
      <c r="G22" s="594"/>
      <c r="H22" s="595"/>
    </row>
    <row r="23" spans="1:8" x14ac:dyDescent="0.2">
      <c r="A23" s="898" t="s">
        <v>5</v>
      </c>
      <c r="B23" s="668" t="s">
        <v>203</v>
      </c>
      <c r="C23" s="592">
        <v>150000</v>
      </c>
      <c r="D23" s="669">
        <f>C23</f>
        <v>150000</v>
      </c>
      <c r="E23" s="667">
        <f>D23</f>
        <v>150000</v>
      </c>
      <c r="F23" s="590"/>
      <c r="G23" s="590"/>
      <c r="H23" s="592"/>
    </row>
    <row r="24" spans="1:8" ht="13.5" thickBot="1" x14ac:dyDescent="0.25">
      <c r="A24" s="899"/>
      <c r="B24" s="670"/>
      <c r="C24" s="671">
        <f>SUM(C23:C23)</f>
        <v>150000</v>
      </c>
      <c r="D24" s="672">
        <f>SUM(D23:D23)</f>
        <v>150000</v>
      </c>
      <c r="E24" s="673">
        <f>SUM(E23:E23)</f>
        <v>150000</v>
      </c>
      <c r="F24" s="674">
        <f>SUM(F23:F23)</f>
        <v>0</v>
      </c>
      <c r="G24" s="674">
        <f>SUM(G23:G23)</f>
        <v>0</v>
      </c>
      <c r="H24" s="675"/>
    </row>
    <row r="25" spans="1:8" ht="15.75" thickBot="1" x14ac:dyDescent="0.3">
      <c r="A25" s="676"/>
      <c r="B25" s="335" t="s">
        <v>152</v>
      </c>
      <c r="C25" s="336">
        <f t="shared" ref="C25" si="1">C18+C20+C24+C22</f>
        <v>42920000</v>
      </c>
      <c r="D25" s="677">
        <f>D18+D20+D24+D22</f>
        <v>42920000</v>
      </c>
      <c r="E25" s="678">
        <f t="shared" ref="E25:G25" si="2">E18+E20+E24+E22</f>
        <v>42920000</v>
      </c>
      <c r="F25" s="336">
        <f t="shared" si="2"/>
        <v>0</v>
      </c>
      <c r="G25" s="336">
        <f t="shared" si="2"/>
        <v>0</v>
      </c>
      <c r="H25" s="338"/>
    </row>
    <row r="26" spans="1:8" x14ac:dyDescent="0.2">
      <c r="C26" s="596">
        <f>C25-D25</f>
        <v>0</v>
      </c>
      <c r="D26" s="596">
        <f>D25-SUM(E25:G25)</f>
        <v>0</v>
      </c>
    </row>
    <row r="28" spans="1:8" ht="18" x14ac:dyDescent="0.25">
      <c r="A28" s="308" t="s">
        <v>204</v>
      </c>
    </row>
    <row r="29" spans="1:8" ht="13.5" thickBot="1" x14ac:dyDescent="0.25"/>
    <row r="30" spans="1:8" x14ac:dyDescent="0.2">
      <c r="A30" s="905" t="s">
        <v>142</v>
      </c>
      <c r="B30" s="320"/>
      <c r="C30" s="323" t="s">
        <v>153</v>
      </c>
      <c r="D30" s="323" t="s">
        <v>114</v>
      </c>
      <c r="E30" s="323" t="s">
        <v>106</v>
      </c>
      <c r="F30" s="323" t="s">
        <v>106</v>
      </c>
      <c r="G30" s="321" t="s">
        <v>106</v>
      </c>
      <c r="H30" s="679"/>
    </row>
    <row r="31" spans="1:8" ht="26.25" thickBot="1" x14ac:dyDescent="0.25">
      <c r="A31" s="906"/>
      <c r="B31" s="324" t="s">
        <v>110</v>
      </c>
      <c r="C31" s="326" t="s">
        <v>112</v>
      </c>
      <c r="D31" s="326"/>
      <c r="E31" s="648" t="s">
        <v>143</v>
      </c>
      <c r="F31" s="326" t="s">
        <v>144</v>
      </c>
      <c r="G31" s="325" t="s">
        <v>145</v>
      </c>
      <c r="H31" s="680" t="s">
        <v>107</v>
      </c>
    </row>
    <row r="32" spans="1:8" x14ac:dyDescent="0.2">
      <c r="A32" s="907" t="s">
        <v>63</v>
      </c>
      <c r="B32" s="681" t="s">
        <v>205</v>
      </c>
      <c r="C32" s="327">
        <v>1000000</v>
      </c>
      <c r="D32" s="682"/>
      <c r="E32" s="683"/>
      <c r="F32" s="328"/>
      <c r="G32" s="684">
        <v>500000</v>
      </c>
      <c r="H32" s="685"/>
    </row>
    <row r="33" spans="1:8" ht="13.5" thickBot="1" x14ac:dyDescent="0.25">
      <c r="A33" s="908"/>
      <c r="B33" s="593"/>
      <c r="C33" s="330">
        <f>SUM(C32:C32)</f>
        <v>1000000</v>
      </c>
      <c r="D33" s="686">
        <f>SUM(D32:D32)</f>
        <v>0</v>
      </c>
      <c r="E33" s="663">
        <f>SUM(E32:E32)</f>
        <v>0</v>
      </c>
      <c r="F33" s="594">
        <f>SUM(F32:F32)</f>
        <v>0</v>
      </c>
      <c r="G33" s="594">
        <f>SUM(G32:G32)</f>
        <v>500000</v>
      </c>
      <c r="H33" s="687"/>
    </row>
    <row r="34" spans="1:8" x14ac:dyDescent="0.2">
      <c r="A34" s="907" t="s">
        <v>49</v>
      </c>
      <c r="B34" s="681" t="s">
        <v>154</v>
      </c>
      <c r="C34" s="327">
        <v>1500000</v>
      </c>
      <c r="D34" s="688">
        <v>1000000</v>
      </c>
      <c r="E34" s="683">
        <f>D34</f>
        <v>1000000</v>
      </c>
      <c r="F34" s="328"/>
      <c r="G34" s="684"/>
      <c r="H34" s="685"/>
    </row>
    <row r="35" spans="1:8" x14ac:dyDescent="0.2">
      <c r="A35" s="908"/>
      <c r="B35" s="593"/>
      <c r="C35" s="330">
        <f>SUM(C34:C34)</f>
        <v>1500000</v>
      </c>
      <c r="D35" s="686">
        <f>SUM(D34:D34)</f>
        <v>1000000</v>
      </c>
      <c r="E35" s="663">
        <f>SUM(E34:E34)</f>
        <v>1000000</v>
      </c>
      <c r="F35" s="594">
        <f>SUM(F34:F34)</f>
        <v>0</v>
      </c>
      <c r="G35" s="689"/>
      <c r="H35" s="687"/>
    </row>
    <row r="36" spans="1:8" x14ac:dyDescent="0.2">
      <c r="A36" s="898" t="s">
        <v>5</v>
      </c>
      <c r="B36" s="331" t="s">
        <v>206</v>
      </c>
      <c r="C36" s="334">
        <v>950000</v>
      </c>
      <c r="D36" s="690"/>
      <c r="E36" s="691"/>
      <c r="F36" s="590"/>
      <c r="G36" s="590">
        <v>840000</v>
      </c>
      <c r="H36" s="329" t="s">
        <v>207</v>
      </c>
    </row>
    <row r="37" spans="1:8" x14ac:dyDescent="0.2">
      <c r="A37" s="899"/>
      <c r="B37" s="331" t="s">
        <v>208</v>
      </c>
      <c r="C37" s="332">
        <v>400000</v>
      </c>
      <c r="D37" s="692"/>
      <c r="E37" s="693"/>
      <c r="F37" s="333"/>
      <c r="G37" s="334">
        <v>400000</v>
      </c>
      <c r="H37" s="592"/>
    </row>
    <row r="38" spans="1:8" ht="13.5" thickBot="1" x14ac:dyDescent="0.25">
      <c r="A38" s="899"/>
      <c r="B38" s="694"/>
      <c r="C38" s="330">
        <f>SUM(C36:C37)</f>
        <v>1350000</v>
      </c>
      <c r="D38" s="695">
        <f>SUM(D36:D37)</f>
        <v>0</v>
      </c>
      <c r="E38" s="673">
        <f>SUM(E36:E37)</f>
        <v>0</v>
      </c>
      <c r="F38" s="674">
        <f>SUM(F36:F37)</f>
        <v>0</v>
      </c>
      <c r="G38" s="594">
        <f>SUM(G36:G37)</f>
        <v>1240000</v>
      </c>
      <c r="H38" s="696"/>
    </row>
    <row r="39" spans="1:8" ht="15.75" thickBot="1" x14ac:dyDescent="0.3">
      <c r="A39" s="335"/>
      <c r="B39" s="335"/>
      <c r="C39" s="337">
        <f>SUM(C38,C35,C33)</f>
        <v>3850000</v>
      </c>
      <c r="D39" s="697">
        <f>SUM(D38,D35)</f>
        <v>1000000</v>
      </c>
      <c r="E39" s="337">
        <f>SUM(E38,E35)</f>
        <v>1000000</v>
      </c>
      <c r="F39" s="337">
        <f>SUM(F38,F35)</f>
        <v>0</v>
      </c>
      <c r="G39" s="337">
        <f>SUM(G38,G35,G33)</f>
        <v>1740000</v>
      </c>
      <c r="H39" s="338"/>
    </row>
    <row r="42" spans="1:8" ht="15.75" x14ac:dyDescent="0.25">
      <c r="A42" s="698" t="s">
        <v>209</v>
      </c>
      <c r="B42" s="699"/>
      <c r="C42" s="700">
        <f>C39+C25</f>
        <v>46770000</v>
      </c>
      <c r="D42" s="700">
        <f>D39+D25</f>
        <v>43920000</v>
      </c>
      <c r="E42" s="700">
        <f>E39+E25</f>
        <v>43920000</v>
      </c>
      <c r="F42" s="700">
        <f>F39+F25</f>
        <v>0</v>
      </c>
      <c r="G42" s="700">
        <f>G39+G25</f>
        <v>1740000</v>
      </c>
      <c r="H42" s="313"/>
    </row>
    <row r="43" spans="1:8" ht="15" x14ac:dyDescent="0.25">
      <c r="D43" s="701"/>
      <c r="E43" s="909">
        <f>E42+F42</f>
        <v>43920000</v>
      </c>
      <c r="F43" s="910"/>
      <c r="H43" s="313"/>
    </row>
    <row r="44" spans="1:8" x14ac:dyDescent="0.2">
      <c r="A44" s="702"/>
      <c r="C44" s="314"/>
      <c r="H44" s="313"/>
    </row>
    <row r="45" spans="1:8" x14ac:dyDescent="0.2">
      <c r="A45" s="702" t="s">
        <v>389</v>
      </c>
      <c r="B45" s="702" t="s">
        <v>390</v>
      </c>
      <c r="C45" s="703"/>
      <c r="D45" s="596"/>
      <c r="H45" s="313"/>
    </row>
    <row r="46" spans="1:8" ht="15" x14ac:dyDescent="0.25">
      <c r="D46" s="701"/>
      <c r="E46" s="701"/>
      <c r="H46" s="313"/>
    </row>
  </sheetData>
  <mergeCells count="11">
    <mergeCell ref="A30:A31"/>
    <mergeCell ref="A32:A33"/>
    <mergeCell ref="A34:A35"/>
    <mergeCell ref="A36:A38"/>
    <mergeCell ref="E43:F43"/>
    <mergeCell ref="A23:A24"/>
    <mergeCell ref="A3:A4"/>
    <mergeCell ref="H3:H4"/>
    <mergeCell ref="A5:A18"/>
    <mergeCell ref="A19:A20"/>
    <mergeCell ref="A21:A22"/>
  </mergeCells>
  <pageMargins left="0.43307086614173229" right="0.27559055118110237" top="0.39370078740157483" bottom="0.39370078740157483" header="0.27559055118110237" footer="0.23622047244094491"/>
  <pageSetup paperSize="9" scale="7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X137"/>
  <sheetViews>
    <sheetView zoomScale="66" zoomScaleNormal="66" zoomScaleSheetLayoutView="70" workbookViewId="0">
      <pane ySplit="5" topLeftCell="A112" activePane="bottomLeft" state="frozen"/>
      <selection activeCell="K36" sqref="K36"/>
      <selection pane="bottomLeft" activeCell="O141" sqref="O141"/>
    </sheetView>
  </sheetViews>
  <sheetFormatPr defaultRowHeight="12.75" outlineLevelRow="1" outlineLevelCol="2" x14ac:dyDescent="0.2"/>
  <cols>
    <col min="1" max="1" width="2.42578125" style="313" customWidth="1"/>
    <col min="2" max="2" width="7.5703125" style="847" customWidth="1"/>
    <col min="3" max="3" width="9.85546875" style="848" customWidth="1"/>
    <col min="4" max="4" width="39.5703125" style="849" customWidth="1"/>
    <col min="5" max="5" width="14.7109375" style="314" customWidth="1" outlineLevel="1"/>
    <col min="6" max="6" width="15.42578125" style="319" customWidth="1" outlineLevel="1"/>
    <col min="7" max="7" width="4.42578125" style="319" customWidth="1" outlineLevel="1"/>
    <col min="8" max="8" width="14.7109375" style="319" customWidth="1" outlineLevel="1"/>
    <col min="9" max="9" width="13.5703125" style="319" customWidth="1" outlineLevel="1"/>
    <col min="10" max="10" width="16.140625" style="319" bestFit="1" customWidth="1" outlineLevel="1"/>
    <col min="11" max="11" width="14.42578125" style="319" customWidth="1" outlineLevel="1"/>
    <col min="12" max="12" width="14.140625" style="319" customWidth="1" outlineLevel="1"/>
    <col min="13" max="13" width="13" style="319" customWidth="1" outlineLevel="1"/>
    <col min="14" max="14" width="13" style="319" customWidth="1" outlineLevel="2"/>
    <col min="15" max="15" width="15.28515625" style="319" customWidth="1" outlineLevel="1"/>
    <col min="16" max="16" width="14" style="319" customWidth="1" outlineLevel="1"/>
    <col min="17" max="17" width="12" style="319" customWidth="1" outlineLevel="1"/>
    <col min="18" max="18" width="16.140625" style="319" bestFit="1" customWidth="1" outlineLevel="1"/>
    <col min="19" max="19" width="14.7109375" style="319" customWidth="1" outlineLevel="1"/>
    <col min="20" max="20" width="13.85546875" style="319" customWidth="1" outlineLevel="1"/>
    <col min="21" max="21" width="14" style="319" customWidth="1" outlineLevel="1"/>
    <col min="22" max="22" width="4.85546875" style="850" customWidth="1" outlineLevel="1"/>
    <col min="23" max="23" width="22.140625" style="313" hidden="1" customWidth="1"/>
    <col min="24" max="24" width="7" style="314" customWidth="1"/>
    <col min="25" max="16384" width="9.140625" style="314"/>
  </cols>
  <sheetData>
    <row r="1" spans="1:24" s="309" customFormat="1" ht="18" outlineLevel="1" x14ac:dyDescent="0.25">
      <c r="A1" s="448"/>
      <c r="B1" s="440" t="s">
        <v>210</v>
      </c>
      <c r="C1" s="441"/>
      <c r="D1" s="442"/>
      <c r="E1" s="443"/>
      <c r="F1" s="444"/>
      <c r="G1" s="444"/>
      <c r="H1" s="445"/>
      <c r="I1" s="440"/>
      <c r="J1" s="440"/>
      <c r="K1" s="444"/>
      <c r="L1" s="446"/>
      <c r="M1" s="444"/>
      <c r="N1" s="444"/>
      <c r="O1" s="444"/>
      <c r="P1" s="444"/>
      <c r="Q1" s="444"/>
      <c r="R1" s="444"/>
      <c r="S1" s="444"/>
      <c r="T1" s="444"/>
      <c r="U1" s="444"/>
      <c r="V1" s="447"/>
      <c r="W1" s="448"/>
      <c r="X1" s="443"/>
    </row>
    <row r="2" spans="1:24" s="311" customFormat="1" ht="15.75" outlineLevel="1" thickBot="1" x14ac:dyDescent="0.3">
      <c r="A2" s="454"/>
      <c r="B2" s="443"/>
      <c r="C2" s="449"/>
      <c r="D2" s="450"/>
      <c r="E2" s="451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3"/>
      <c r="W2" s="454"/>
      <c r="X2" s="451"/>
    </row>
    <row r="3" spans="1:24" ht="28.5" customHeight="1" x14ac:dyDescent="0.25">
      <c r="A3" s="497"/>
      <c r="B3" s="914" t="s">
        <v>103</v>
      </c>
      <c r="C3" s="455" t="s">
        <v>104</v>
      </c>
      <c r="D3" s="456"/>
      <c r="E3" s="457"/>
      <c r="F3" s="458" t="s">
        <v>153</v>
      </c>
      <c r="G3" s="704"/>
      <c r="H3" s="705"/>
      <c r="I3" s="706" t="s">
        <v>106</v>
      </c>
      <c r="J3" s="459" t="s">
        <v>106</v>
      </c>
      <c r="K3" s="459" t="s">
        <v>106</v>
      </c>
      <c r="L3" s="459" t="s">
        <v>106</v>
      </c>
      <c r="M3" s="459" t="s">
        <v>106</v>
      </c>
      <c r="N3" s="459" t="s">
        <v>106</v>
      </c>
      <c r="O3" s="459" t="s">
        <v>106</v>
      </c>
      <c r="P3" s="459" t="s">
        <v>106</v>
      </c>
      <c r="Q3" s="459" t="s">
        <v>106</v>
      </c>
      <c r="R3" s="459" t="s">
        <v>106</v>
      </c>
      <c r="S3" s="459" t="s">
        <v>106</v>
      </c>
      <c r="T3" s="459" t="s">
        <v>106</v>
      </c>
      <c r="U3" s="459" t="s">
        <v>106</v>
      </c>
      <c r="V3" s="460" t="s">
        <v>107</v>
      </c>
      <c r="W3" s="461" t="s">
        <v>211</v>
      </c>
      <c r="X3" s="462"/>
    </row>
    <row r="4" spans="1:24" s="710" customFormat="1" ht="14.25" customHeight="1" x14ac:dyDescent="0.25">
      <c r="A4" s="464"/>
      <c r="B4" s="915"/>
      <c r="C4" s="561"/>
      <c r="D4" s="562"/>
      <c r="E4" s="563"/>
      <c r="F4" s="564"/>
      <c r="G4" s="707"/>
      <c r="H4" s="708" t="s">
        <v>108</v>
      </c>
      <c r="I4" s="709">
        <v>4745</v>
      </c>
      <c r="J4" s="565">
        <v>4745</v>
      </c>
      <c r="K4" s="565">
        <v>4745</v>
      </c>
      <c r="L4" s="566">
        <v>4746</v>
      </c>
      <c r="M4" s="567">
        <v>4741</v>
      </c>
      <c r="N4" s="566">
        <v>4741</v>
      </c>
      <c r="O4" s="568">
        <v>1119</v>
      </c>
      <c r="P4" s="568">
        <v>1119</v>
      </c>
      <c r="Q4" s="568">
        <v>1119</v>
      </c>
      <c r="R4" s="568">
        <v>1119</v>
      </c>
      <c r="S4" s="568">
        <v>1119</v>
      </c>
      <c r="T4" s="568">
        <v>1119</v>
      </c>
      <c r="U4" s="568">
        <v>1119</v>
      </c>
      <c r="V4" s="569"/>
      <c r="W4" s="463"/>
      <c r="X4" s="464"/>
    </row>
    <row r="5" spans="1:24" s="315" customFormat="1" ht="92.25" customHeight="1" thickBot="1" x14ac:dyDescent="0.35">
      <c r="A5" s="711"/>
      <c r="B5" s="915"/>
      <c r="C5" s="465" t="s">
        <v>109</v>
      </c>
      <c r="D5" s="466" t="s">
        <v>110</v>
      </c>
      <c r="E5" s="467" t="s">
        <v>111</v>
      </c>
      <c r="F5" s="468" t="s">
        <v>112</v>
      </c>
      <c r="G5" s="712" t="s">
        <v>113</v>
      </c>
      <c r="H5" s="713" t="s">
        <v>114</v>
      </c>
      <c r="I5" s="714" t="s">
        <v>115</v>
      </c>
      <c r="J5" s="469" t="s">
        <v>212</v>
      </c>
      <c r="K5" s="469" t="s">
        <v>213</v>
      </c>
      <c r="L5" s="469" t="s">
        <v>116</v>
      </c>
      <c r="M5" s="469" t="s">
        <v>117</v>
      </c>
      <c r="N5" s="469" t="s">
        <v>118</v>
      </c>
      <c r="O5" s="469" t="s">
        <v>119</v>
      </c>
      <c r="P5" s="469" t="s">
        <v>120</v>
      </c>
      <c r="Q5" s="469" t="s">
        <v>121</v>
      </c>
      <c r="R5" s="469" t="s">
        <v>122</v>
      </c>
      <c r="S5" s="469" t="s">
        <v>123</v>
      </c>
      <c r="T5" s="469" t="s">
        <v>124</v>
      </c>
      <c r="U5" s="469" t="s">
        <v>214</v>
      </c>
      <c r="V5" s="470"/>
      <c r="W5" s="715"/>
      <c r="X5" s="472"/>
    </row>
    <row r="6" spans="1:24" s="724" customFormat="1" ht="13.5" customHeight="1" x14ac:dyDescent="0.2">
      <c r="A6" s="473"/>
      <c r="B6" s="716"/>
      <c r="C6" s="717"/>
      <c r="D6" s="718"/>
      <c r="E6" s="719" t="s">
        <v>125</v>
      </c>
      <c r="F6" s="720"/>
      <c r="G6" s="720"/>
      <c r="H6" s="721">
        <v>1</v>
      </c>
      <c r="I6" s="722">
        <f>H6+1</f>
        <v>2</v>
      </c>
      <c r="J6" s="723">
        <f>I6+1</f>
        <v>3</v>
      </c>
      <c r="K6" s="723">
        <f>J6+1</f>
        <v>4</v>
      </c>
      <c r="L6" s="723">
        <f t="shared" ref="L6:U6" si="0">K6+1</f>
        <v>5</v>
      </c>
      <c r="M6" s="723">
        <f t="shared" si="0"/>
        <v>6</v>
      </c>
      <c r="N6" s="723">
        <f t="shared" si="0"/>
        <v>7</v>
      </c>
      <c r="O6" s="723">
        <f t="shared" si="0"/>
        <v>8</v>
      </c>
      <c r="P6" s="723">
        <f t="shared" si="0"/>
        <v>9</v>
      </c>
      <c r="Q6" s="723">
        <f t="shared" si="0"/>
        <v>10</v>
      </c>
      <c r="R6" s="723">
        <f t="shared" si="0"/>
        <v>11</v>
      </c>
      <c r="S6" s="723">
        <f t="shared" si="0"/>
        <v>12</v>
      </c>
      <c r="T6" s="723">
        <f t="shared" si="0"/>
        <v>13</v>
      </c>
      <c r="U6" s="723">
        <f t="shared" si="0"/>
        <v>14</v>
      </c>
      <c r="V6" s="723"/>
      <c r="W6" s="719"/>
      <c r="X6" s="473"/>
    </row>
    <row r="7" spans="1:24" s="315" customFormat="1" ht="29.25" customHeight="1" x14ac:dyDescent="0.25">
      <c r="A7" s="711"/>
      <c r="B7" s="725"/>
      <c r="C7" s="726"/>
      <c r="D7" s="727"/>
      <c r="E7" s="728"/>
      <c r="F7" s="729"/>
      <c r="G7" s="729"/>
      <c r="H7" s="730" t="s">
        <v>126</v>
      </c>
      <c r="I7" s="731" t="s">
        <v>127</v>
      </c>
      <c r="J7" s="570" t="s">
        <v>215</v>
      </c>
      <c r="K7" s="570" t="s">
        <v>216</v>
      </c>
      <c r="L7" s="570" t="s">
        <v>128</v>
      </c>
      <c r="M7" s="570" t="s">
        <v>6</v>
      </c>
      <c r="N7" s="570" t="s">
        <v>216</v>
      </c>
      <c r="O7" s="570" t="s">
        <v>128</v>
      </c>
      <c r="P7" s="570" t="s">
        <v>217</v>
      </c>
      <c r="Q7" s="570" t="s">
        <v>6</v>
      </c>
      <c r="R7" s="570" t="s">
        <v>216</v>
      </c>
      <c r="S7" s="570" t="s">
        <v>6</v>
      </c>
      <c r="T7" s="570" t="s">
        <v>128</v>
      </c>
      <c r="U7" s="570" t="s">
        <v>216</v>
      </c>
      <c r="V7" s="732"/>
      <c r="W7" s="471"/>
      <c r="X7" s="472"/>
    </row>
    <row r="8" spans="1:24" s="315" customFormat="1" ht="31.5" customHeight="1" x14ac:dyDescent="0.25">
      <c r="A8" s="711"/>
      <c r="B8" s="474"/>
      <c r="C8" s="475"/>
      <c r="D8" s="476"/>
      <c r="E8" s="477"/>
      <c r="F8" s="478"/>
      <c r="G8" s="478"/>
      <c r="H8" s="730" t="s">
        <v>129</v>
      </c>
      <c r="I8" s="731" t="s">
        <v>127</v>
      </c>
      <c r="J8" s="570" t="s">
        <v>218</v>
      </c>
      <c r="K8" s="570" t="s">
        <v>128</v>
      </c>
      <c r="L8" s="570" t="s">
        <v>128</v>
      </c>
      <c r="M8" s="570" t="s">
        <v>6</v>
      </c>
      <c r="N8" s="570" t="s">
        <v>128</v>
      </c>
      <c r="O8" s="570" t="s">
        <v>128</v>
      </c>
      <c r="P8" s="570" t="s">
        <v>128</v>
      </c>
      <c r="Q8" s="570" t="s">
        <v>6</v>
      </c>
      <c r="R8" s="570" t="s">
        <v>128</v>
      </c>
      <c r="S8" s="570" t="s">
        <v>6</v>
      </c>
      <c r="T8" s="570" t="s">
        <v>6</v>
      </c>
      <c r="U8" s="570" t="s">
        <v>128</v>
      </c>
      <c r="V8" s="479"/>
      <c r="W8" s="471"/>
      <c r="X8" s="472"/>
    </row>
    <row r="9" spans="1:24" s="315" customFormat="1" ht="60.75" customHeight="1" x14ac:dyDescent="0.25">
      <c r="A9" s="711"/>
      <c r="B9" s="474"/>
      <c r="C9" s="475"/>
      <c r="D9" s="476" t="s">
        <v>130</v>
      </c>
      <c r="E9" s="477"/>
      <c r="F9" s="478"/>
      <c r="G9" s="478"/>
      <c r="H9" s="730" t="s">
        <v>131</v>
      </c>
      <c r="I9" s="731" t="s">
        <v>127</v>
      </c>
      <c r="J9" s="570" t="s">
        <v>218</v>
      </c>
      <c r="K9" s="570" t="s">
        <v>128</v>
      </c>
      <c r="L9" s="570" t="s">
        <v>128</v>
      </c>
      <c r="M9" s="570" t="s">
        <v>6</v>
      </c>
      <c r="N9" s="570" t="s">
        <v>128</v>
      </c>
      <c r="O9" s="570" t="s">
        <v>128</v>
      </c>
      <c r="P9" s="570" t="s">
        <v>128</v>
      </c>
      <c r="Q9" s="570" t="s">
        <v>6</v>
      </c>
      <c r="R9" s="570" t="s">
        <v>128</v>
      </c>
      <c r="S9" s="570" t="s">
        <v>6</v>
      </c>
      <c r="T9" s="570" t="s">
        <v>6</v>
      </c>
      <c r="U9" s="570" t="s">
        <v>128</v>
      </c>
      <c r="V9" s="479"/>
      <c r="W9" s="471"/>
      <c r="X9" s="472"/>
    </row>
    <row r="10" spans="1:24" s="315" customFormat="1" ht="18" customHeight="1" x14ac:dyDescent="0.25">
      <c r="A10" s="711"/>
      <c r="B10" s="474"/>
      <c r="C10" s="475"/>
      <c r="D10" s="476"/>
      <c r="E10" s="477"/>
      <c r="F10" s="478"/>
      <c r="G10" s="478"/>
      <c r="H10" s="730" t="s">
        <v>132</v>
      </c>
      <c r="I10" s="731" t="s">
        <v>133</v>
      </c>
      <c r="J10" s="570" t="s">
        <v>219</v>
      </c>
      <c r="K10" s="570" t="s">
        <v>133</v>
      </c>
      <c r="L10" s="570" t="s">
        <v>133</v>
      </c>
      <c r="M10" s="570" t="s">
        <v>133</v>
      </c>
      <c r="N10" s="570" t="s">
        <v>133</v>
      </c>
      <c r="O10" s="570" t="s">
        <v>133</v>
      </c>
      <c r="P10" s="570" t="s">
        <v>133</v>
      </c>
      <c r="Q10" s="570" t="s">
        <v>133</v>
      </c>
      <c r="R10" s="570" t="s">
        <v>133</v>
      </c>
      <c r="S10" s="570" t="s">
        <v>133</v>
      </c>
      <c r="T10" s="570" t="s">
        <v>133</v>
      </c>
      <c r="U10" s="570" t="s">
        <v>133</v>
      </c>
      <c r="V10" s="479"/>
      <c r="W10" s="471"/>
      <c r="X10" s="472"/>
    </row>
    <row r="11" spans="1:24" s="315" customFormat="1" ht="28.5" customHeight="1" x14ac:dyDescent="0.25">
      <c r="A11" s="711"/>
      <c r="B11" s="474"/>
      <c r="C11" s="475"/>
      <c r="D11" s="476"/>
      <c r="E11" s="477"/>
      <c r="F11" s="478"/>
      <c r="G11" s="478"/>
      <c r="H11" s="730" t="s">
        <v>134</v>
      </c>
      <c r="I11" s="731" t="s">
        <v>135</v>
      </c>
      <c r="J11" s="570" t="s">
        <v>135</v>
      </c>
      <c r="K11" s="570" t="s">
        <v>135</v>
      </c>
      <c r="L11" s="570" t="s">
        <v>135</v>
      </c>
      <c r="M11" s="570" t="s">
        <v>135</v>
      </c>
      <c r="N11" s="570" t="s">
        <v>135</v>
      </c>
      <c r="O11" s="570" t="s">
        <v>135</v>
      </c>
      <c r="P11" s="570" t="s">
        <v>135</v>
      </c>
      <c r="Q11" s="570" t="s">
        <v>135</v>
      </c>
      <c r="R11" s="570" t="s">
        <v>135</v>
      </c>
      <c r="S11" s="570" t="s">
        <v>135</v>
      </c>
      <c r="T11" s="570" t="s">
        <v>135</v>
      </c>
      <c r="U11" s="570" t="s">
        <v>135</v>
      </c>
      <c r="V11" s="479"/>
      <c r="W11" s="471"/>
      <c r="X11" s="472"/>
    </row>
    <row r="12" spans="1:24" s="315" customFormat="1" ht="33" customHeight="1" x14ac:dyDescent="0.25">
      <c r="A12" s="711"/>
      <c r="B12" s="480"/>
      <c r="C12" s="481"/>
      <c r="D12" s="482"/>
      <c r="E12" s="483"/>
      <c r="F12" s="484"/>
      <c r="G12" s="484"/>
      <c r="H12" s="730" t="s">
        <v>136</v>
      </c>
      <c r="I12" s="731" t="s">
        <v>135</v>
      </c>
      <c r="J12" s="570" t="s">
        <v>135</v>
      </c>
      <c r="K12" s="570" t="s">
        <v>135</v>
      </c>
      <c r="L12" s="570" t="s">
        <v>135</v>
      </c>
      <c r="M12" s="570" t="s">
        <v>135</v>
      </c>
      <c r="N12" s="570" t="s">
        <v>135</v>
      </c>
      <c r="O12" s="570" t="s">
        <v>135</v>
      </c>
      <c r="P12" s="570" t="s">
        <v>135</v>
      </c>
      <c r="Q12" s="570" t="s">
        <v>135</v>
      </c>
      <c r="R12" s="570" t="s">
        <v>135</v>
      </c>
      <c r="S12" s="570" t="s">
        <v>135</v>
      </c>
      <c r="T12" s="570" t="s">
        <v>135</v>
      </c>
      <c r="U12" s="570" t="s">
        <v>135</v>
      </c>
      <c r="V12" s="485"/>
      <c r="W12" s="471"/>
      <c r="X12" s="472"/>
    </row>
    <row r="13" spans="1:24" s="734" customFormat="1" ht="7.5" customHeight="1" thickBot="1" x14ac:dyDescent="0.3">
      <c r="A13" s="491"/>
      <c r="B13" s="486"/>
      <c r="C13" s="487"/>
      <c r="D13" s="488"/>
      <c r="E13" s="489"/>
      <c r="F13" s="490"/>
      <c r="G13" s="490"/>
      <c r="H13" s="733"/>
      <c r="I13" s="490"/>
      <c r="J13" s="490"/>
      <c r="K13" s="491"/>
      <c r="L13" s="490"/>
      <c r="M13" s="490"/>
      <c r="N13" s="490"/>
      <c r="O13" s="490"/>
      <c r="P13" s="490"/>
      <c r="Q13" s="490"/>
      <c r="R13" s="491"/>
      <c r="S13" s="491"/>
      <c r="T13" s="491"/>
      <c r="U13" s="490"/>
      <c r="V13" s="491"/>
      <c r="W13" s="491"/>
      <c r="X13" s="491"/>
    </row>
    <row r="14" spans="1:24" s="313" customFormat="1" ht="28.5" customHeight="1" x14ac:dyDescent="0.25">
      <c r="A14" s="497"/>
      <c r="B14" s="735" t="s">
        <v>7</v>
      </c>
      <c r="C14" s="492" t="s">
        <v>220</v>
      </c>
      <c r="D14" s="736" t="s">
        <v>221</v>
      </c>
      <c r="E14" s="494" t="s">
        <v>222</v>
      </c>
      <c r="F14" s="495">
        <f>1.21*1400000</f>
        <v>1694000</v>
      </c>
      <c r="G14" s="496"/>
      <c r="H14" s="737">
        <f>F14</f>
        <v>1694000</v>
      </c>
      <c r="I14" s="738">
        <v>1694000</v>
      </c>
      <c r="J14" s="496"/>
      <c r="K14" s="496"/>
      <c r="L14" s="495"/>
      <c r="M14" s="495"/>
      <c r="N14" s="495"/>
      <c r="O14" s="496"/>
      <c r="P14" s="496"/>
      <c r="Q14" s="496"/>
      <c r="R14" s="496"/>
      <c r="S14" s="496"/>
      <c r="T14" s="495"/>
      <c r="U14" s="739"/>
      <c r="V14" s="497"/>
      <c r="W14" s="497"/>
      <c r="X14" s="497"/>
    </row>
    <row r="15" spans="1:24" s="313" customFormat="1" ht="30" x14ac:dyDescent="0.25">
      <c r="A15" s="497"/>
      <c r="B15" s="740"/>
      <c r="C15" s="741"/>
      <c r="D15" s="578" t="s">
        <v>223</v>
      </c>
      <c r="E15" s="578" t="s">
        <v>222</v>
      </c>
      <c r="F15" s="742">
        <f>1.21*1050000</f>
        <v>1270500</v>
      </c>
      <c r="G15" s="498"/>
      <c r="H15" s="743"/>
      <c r="I15" s="499"/>
      <c r="J15" s="498"/>
      <c r="K15" s="498"/>
      <c r="L15" s="573"/>
      <c r="M15" s="573"/>
      <c r="N15" s="573"/>
      <c r="O15" s="498"/>
      <c r="P15" s="498"/>
      <c r="Q15" s="498"/>
      <c r="R15" s="498"/>
      <c r="S15" s="498"/>
      <c r="T15" s="573"/>
      <c r="U15" s="744"/>
      <c r="V15" s="497"/>
      <c r="W15" s="497"/>
      <c r="X15" s="497"/>
    </row>
    <row r="16" spans="1:24" s="313" customFormat="1" ht="30" x14ac:dyDescent="0.25">
      <c r="A16" s="497"/>
      <c r="B16" s="740"/>
      <c r="C16" s="571"/>
      <c r="D16" s="578" t="s">
        <v>224</v>
      </c>
      <c r="E16" s="584" t="s">
        <v>225</v>
      </c>
      <c r="F16" s="573">
        <f>1.21*1750000</f>
        <v>2117500</v>
      </c>
      <c r="G16" s="498"/>
      <c r="H16" s="743"/>
      <c r="I16" s="499"/>
      <c r="J16" s="498"/>
      <c r="K16" s="498"/>
      <c r="L16" s="573"/>
      <c r="M16" s="573"/>
      <c r="N16" s="573"/>
      <c r="O16" s="498"/>
      <c r="P16" s="498"/>
      <c r="Q16" s="498"/>
      <c r="R16" s="498"/>
      <c r="S16" s="498"/>
      <c r="T16" s="573"/>
      <c r="U16" s="744"/>
      <c r="V16" s="497"/>
      <c r="W16" s="497"/>
      <c r="X16" s="497"/>
    </row>
    <row r="17" spans="1:24" s="313" customFormat="1" ht="30" x14ac:dyDescent="0.25">
      <c r="A17" s="497"/>
      <c r="B17" s="740"/>
      <c r="C17" s="571" t="s">
        <v>226</v>
      </c>
      <c r="D17" s="745" t="s">
        <v>223</v>
      </c>
      <c r="E17" s="584" t="s">
        <v>225</v>
      </c>
      <c r="F17" s="573">
        <f>1.21*550000</f>
        <v>665500</v>
      </c>
      <c r="G17" s="498"/>
      <c r="H17" s="743">
        <f>F17</f>
        <v>665500</v>
      </c>
      <c r="I17" s="499">
        <v>665500</v>
      </c>
      <c r="J17" s="498"/>
      <c r="K17" s="498"/>
      <c r="L17" s="573"/>
      <c r="M17" s="573"/>
      <c r="N17" s="573"/>
      <c r="O17" s="498"/>
      <c r="P17" s="498"/>
      <c r="Q17" s="498"/>
      <c r="R17" s="498"/>
      <c r="S17" s="498"/>
      <c r="T17" s="573"/>
      <c r="U17" s="744"/>
      <c r="V17" s="497"/>
      <c r="W17" s="497"/>
      <c r="X17" s="497"/>
    </row>
    <row r="18" spans="1:24" s="313" customFormat="1" ht="18" x14ac:dyDescent="0.25">
      <c r="A18" s="497"/>
      <c r="B18" s="740"/>
      <c r="C18" s="571" t="s">
        <v>227</v>
      </c>
      <c r="D18" s="578" t="s">
        <v>228</v>
      </c>
      <c r="E18" s="584" t="s">
        <v>229</v>
      </c>
      <c r="F18" s="573">
        <v>360070</v>
      </c>
      <c r="G18" s="746"/>
      <c r="H18" s="743">
        <f>F18</f>
        <v>360070</v>
      </c>
      <c r="I18" s="499">
        <f>H18</f>
        <v>360070</v>
      </c>
      <c r="J18" s="498"/>
      <c r="K18" s="498"/>
      <c r="L18" s="573"/>
      <c r="M18" s="573"/>
      <c r="N18" s="573"/>
      <c r="O18" s="498"/>
      <c r="P18" s="498"/>
      <c r="Q18" s="498"/>
      <c r="R18" s="498"/>
      <c r="S18" s="498"/>
      <c r="T18" s="573"/>
      <c r="U18" s="744"/>
      <c r="V18" s="497"/>
      <c r="W18" s="497"/>
      <c r="X18" s="497"/>
    </row>
    <row r="19" spans="1:24" s="313" customFormat="1" ht="45" x14ac:dyDescent="0.25">
      <c r="A19" s="497"/>
      <c r="B19" s="740"/>
      <c r="C19" s="571"/>
      <c r="D19" s="578" t="s">
        <v>230</v>
      </c>
      <c r="E19" s="584" t="s">
        <v>231</v>
      </c>
      <c r="F19" s="573">
        <f>1.21*1700000</f>
        <v>2057000</v>
      </c>
      <c r="G19" s="498"/>
      <c r="H19" s="743"/>
      <c r="I19" s="499"/>
      <c r="J19" s="498"/>
      <c r="K19" s="498"/>
      <c r="L19" s="573"/>
      <c r="M19" s="573"/>
      <c r="N19" s="573"/>
      <c r="O19" s="498"/>
      <c r="P19" s="498"/>
      <c r="Q19" s="498"/>
      <c r="R19" s="498"/>
      <c r="S19" s="498"/>
      <c r="T19" s="573"/>
      <c r="U19" s="744"/>
      <c r="V19" s="497"/>
      <c r="W19" s="497"/>
      <c r="X19" s="497"/>
    </row>
    <row r="20" spans="1:24" s="313" customFormat="1" ht="18" x14ac:dyDescent="0.25">
      <c r="A20" s="497"/>
      <c r="B20" s="740"/>
      <c r="C20" s="571"/>
      <c r="D20" s="572" t="s">
        <v>232</v>
      </c>
      <c r="E20" s="572" t="s">
        <v>233</v>
      </c>
      <c r="F20" s="573">
        <f>1.21*350000</f>
        <v>423500</v>
      </c>
      <c r="G20" s="498"/>
      <c r="H20" s="743"/>
      <c r="I20" s="499"/>
      <c r="J20" s="498"/>
      <c r="K20" s="498"/>
      <c r="L20" s="573"/>
      <c r="M20" s="573"/>
      <c r="N20" s="573"/>
      <c r="O20" s="498"/>
      <c r="P20" s="498"/>
      <c r="Q20" s="498"/>
      <c r="R20" s="498"/>
      <c r="S20" s="498"/>
      <c r="T20" s="573"/>
      <c r="U20" s="744"/>
      <c r="V20" s="497"/>
      <c r="W20" s="497"/>
      <c r="X20" s="497"/>
    </row>
    <row r="21" spans="1:24" s="313" customFormat="1" ht="45.75" thickBot="1" x14ac:dyDescent="0.3">
      <c r="A21" s="497"/>
      <c r="B21" s="740"/>
      <c r="C21" s="571"/>
      <c r="D21" s="572" t="s">
        <v>234</v>
      </c>
      <c r="E21" s="584" t="s">
        <v>225</v>
      </c>
      <c r="F21" s="499">
        <f>1.21*200000</f>
        <v>242000</v>
      </c>
      <c r="G21" s="498"/>
      <c r="H21" s="743"/>
      <c r="I21" s="499"/>
      <c r="J21" s="498"/>
      <c r="K21" s="498"/>
      <c r="L21" s="573"/>
      <c r="M21" s="573"/>
      <c r="N21" s="573"/>
      <c r="O21" s="498"/>
      <c r="P21" s="498"/>
      <c r="Q21" s="498"/>
      <c r="R21" s="498"/>
      <c r="S21" s="498"/>
      <c r="T21" s="573"/>
      <c r="U21" s="744"/>
      <c r="V21" s="497"/>
      <c r="W21" s="497"/>
      <c r="X21" s="497"/>
    </row>
    <row r="22" spans="1:24" s="316" customFormat="1" ht="18.75" thickBot="1" x14ac:dyDescent="0.3">
      <c r="A22" s="503"/>
      <c r="B22" s="747"/>
      <c r="C22" s="574"/>
      <c r="D22" s="575"/>
      <c r="E22" s="576"/>
      <c r="F22" s="500">
        <f>SUM(F14:F21)</f>
        <v>8830070</v>
      </c>
      <c r="G22" s="748"/>
      <c r="H22" s="749">
        <f>SUM(H14:H21)</f>
        <v>2719570</v>
      </c>
      <c r="I22" s="750">
        <f>SUM(I14:I21)</f>
        <v>2719570</v>
      </c>
      <c r="J22" s="500"/>
      <c r="K22" s="500">
        <f t="shared" ref="K22" si="1">SUM(K14:K21)</f>
        <v>0</v>
      </c>
      <c r="L22" s="500"/>
      <c r="M22" s="500"/>
      <c r="N22" s="500"/>
      <c r="O22" s="500">
        <f>SUM(O14:O21)</f>
        <v>0</v>
      </c>
      <c r="P22" s="501"/>
      <c r="Q22" s="501"/>
      <c r="R22" s="501"/>
      <c r="S22" s="502"/>
      <c r="T22" s="501"/>
      <c r="U22" s="750"/>
      <c r="V22" s="503"/>
      <c r="W22" s="503"/>
      <c r="X22" s="503"/>
    </row>
    <row r="23" spans="1:24" s="761" customFormat="1" ht="9" customHeight="1" thickBot="1" x14ac:dyDescent="0.3">
      <c r="A23" s="497"/>
      <c r="B23" s="751"/>
      <c r="C23" s="752"/>
      <c r="D23" s="753"/>
      <c r="E23" s="754"/>
      <c r="F23" s="755"/>
      <c r="G23" s="756"/>
      <c r="H23" s="757"/>
      <c r="I23" s="758"/>
      <c r="J23" s="756"/>
      <c r="K23" s="756"/>
      <c r="L23" s="755"/>
      <c r="M23" s="755"/>
      <c r="N23" s="755"/>
      <c r="O23" s="756"/>
      <c r="P23" s="756"/>
      <c r="Q23" s="756"/>
      <c r="R23" s="756"/>
      <c r="S23" s="756"/>
      <c r="T23" s="759"/>
      <c r="U23" s="759"/>
      <c r="V23" s="497"/>
      <c r="W23" s="760"/>
      <c r="X23" s="760"/>
    </row>
    <row r="24" spans="1:24" s="313" customFormat="1" ht="45" x14ac:dyDescent="0.25">
      <c r="A24" s="497"/>
      <c r="B24" s="735" t="s">
        <v>8</v>
      </c>
      <c r="C24" s="492"/>
      <c r="D24" s="510" t="s">
        <v>235</v>
      </c>
      <c r="E24" s="494" t="s">
        <v>236</v>
      </c>
      <c r="F24" s="495">
        <v>45000000</v>
      </c>
      <c r="G24" s="496"/>
      <c r="H24" s="737"/>
      <c r="I24" s="738"/>
      <c r="J24" s="496"/>
      <c r="K24" s="496"/>
      <c r="L24" s="495"/>
      <c r="M24" s="495"/>
      <c r="N24" s="495"/>
      <c r="O24" s="496"/>
      <c r="P24" s="496"/>
      <c r="Q24" s="496"/>
      <c r="R24" s="496"/>
      <c r="S24" s="496"/>
      <c r="T24" s="495"/>
      <c r="U24" s="739"/>
      <c r="V24" s="497"/>
      <c r="W24" s="497"/>
      <c r="X24" s="497"/>
    </row>
    <row r="25" spans="1:24" ht="45" x14ac:dyDescent="0.25">
      <c r="A25" s="497"/>
      <c r="B25" s="762"/>
      <c r="C25" s="504"/>
      <c r="D25" s="572" t="s">
        <v>237</v>
      </c>
      <c r="E25" s="505" t="s">
        <v>238</v>
      </c>
      <c r="F25" s="506">
        <v>20000000</v>
      </c>
      <c r="G25" s="507"/>
      <c r="H25" s="763"/>
      <c r="I25" s="764"/>
      <c r="J25" s="507"/>
      <c r="K25" s="507"/>
      <c r="L25" s="506"/>
      <c r="M25" s="506"/>
      <c r="N25" s="506"/>
      <c r="O25" s="507"/>
      <c r="P25" s="507"/>
      <c r="Q25" s="507"/>
      <c r="R25" s="507"/>
      <c r="S25" s="507"/>
      <c r="T25" s="506"/>
      <c r="U25" s="765"/>
      <c r="V25" s="497"/>
      <c r="W25" s="497"/>
      <c r="X25" s="462"/>
    </row>
    <row r="26" spans="1:24" ht="30" x14ac:dyDescent="0.25">
      <c r="A26" s="497"/>
      <c r="B26" s="740"/>
      <c r="C26" s="571"/>
      <c r="D26" s="572" t="s">
        <v>239</v>
      </c>
      <c r="E26" s="572" t="s">
        <v>240</v>
      </c>
      <c r="F26" s="573">
        <v>7500000</v>
      </c>
      <c r="G26" s="498"/>
      <c r="H26" s="743"/>
      <c r="I26" s="499"/>
      <c r="J26" s="498"/>
      <c r="K26" s="498"/>
      <c r="L26" s="573"/>
      <c r="M26" s="573"/>
      <c r="N26" s="573"/>
      <c r="O26" s="498"/>
      <c r="P26" s="498"/>
      <c r="Q26" s="498"/>
      <c r="R26" s="498"/>
      <c r="S26" s="498"/>
      <c r="T26" s="573"/>
      <c r="U26" s="744"/>
      <c r="V26" s="497"/>
      <c r="W26" s="497"/>
      <c r="X26" s="462"/>
    </row>
    <row r="27" spans="1:24" ht="18" x14ac:dyDescent="0.25">
      <c r="A27" s="497"/>
      <c r="B27" s="740"/>
      <c r="C27" s="571"/>
      <c r="D27" s="572" t="s">
        <v>241</v>
      </c>
      <c r="E27" s="572" t="s">
        <v>242</v>
      </c>
      <c r="F27" s="573">
        <v>2000000</v>
      </c>
      <c r="G27" s="498"/>
      <c r="H27" s="743"/>
      <c r="I27" s="499"/>
      <c r="J27" s="498"/>
      <c r="K27" s="498"/>
      <c r="L27" s="573"/>
      <c r="M27" s="573"/>
      <c r="N27" s="573"/>
      <c r="O27" s="498"/>
      <c r="P27" s="498"/>
      <c r="Q27" s="498"/>
      <c r="R27" s="498"/>
      <c r="S27" s="498"/>
      <c r="T27" s="573"/>
      <c r="U27" s="744"/>
      <c r="V27" s="497"/>
      <c r="W27" s="497"/>
      <c r="X27" s="462"/>
    </row>
    <row r="28" spans="1:24" ht="18" x14ac:dyDescent="0.25">
      <c r="A28" s="497"/>
      <c r="B28" s="740"/>
      <c r="C28" s="571"/>
      <c r="D28" s="572" t="s">
        <v>243</v>
      </c>
      <c r="E28" s="572" t="s">
        <v>242</v>
      </c>
      <c r="F28" s="573">
        <v>6000000</v>
      </c>
      <c r="G28" s="498"/>
      <c r="H28" s="743"/>
      <c r="I28" s="499"/>
      <c r="J28" s="498"/>
      <c r="K28" s="498"/>
      <c r="L28" s="573"/>
      <c r="M28" s="573"/>
      <c r="N28" s="573"/>
      <c r="O28" s="498"/>
      <c r="P28" s="498"/>
      <c r="Q28" s="498"/>
      <c r="R28" s="498"/>
      <c r="S28" s="498"/>
      <c r="T28" s="573"/>
      <c r="U28" s="744"/>
      <c r="V28" s="497"/>
      <c r="W28" s="497"/>
      <c r="X28" s="462"/>
    </row>
    <row r="29" spans="1:24" ht="18" x14ac:dyDescent="0.25">
      <c r="A29" s="497"/>
      <c r="B29" s="740"/>
      <c r="C29" s="571"/>
      <c r="D29" s="572" t="s">
        <v>244</v>
      </c>
      <c r="E29" s="572" t="s">
        <v>245</v>
      </c>
      <c r="F29" s="573">
        <v>3000000</v>
      </c>
      <c r="G29" s="498"/>
      <c r="H29" s="743"/>
      <c r="I29" s="499"/>
      <c r="J29" s="498"/>
      <c r="K29" s="498"/>
      <c r="L29" s="573"/>
      <c r="M29" s="573"/>
      <c r="N29" s="573"/>
      <c r="O29" s="498"/>
      <c r="P29" s="498"/>
      <c r="Q29" s="498"/>
      <c r="R29" s="498"/>
      <c r="S29" s="498"/>
      <c r="T29" s="573"/>
      <c r="U29" s="744"/>
      <c r="V29" s="497"/>
      <c r="W29" s="497"/>
      <c r="X29" s="462"/>
    </row>
    <row r="30" spans="1:24" ht="18" x14ac:dyDescent="0.25">
      <c r="A30" s="497"/>
      <c r="B30" s="740"/>
      <c r="C30" s="571" t="s">
        <v>246</v>
      </c>
      <c r="D30" s="572" t="s">
        <v>161</v>
      </c>
      <c r="E30" s="572" t="s">
        <v>247</v>
      </c>
      <c r="F30" s="573">
        <v>1500000</v>
      </c>
      <c r="G30" s="498"/>
      <c r="H30" s="743">
        <f>F30</f>
        <v>1500000</v>
      </c>
      <c r="I30" s="499"/>
      <c r="J30" s="498"/>
      <c r="K30" s="498"/>
      <c r="L30" s="573">
        <f>H30</f>
        <v>1500000</v>
      </c>
      <c r="M30" s="573"/>
      <c r="N30" s="573"/>
      <c r="O30" s="498"/>
      <c r="P30" s="498"/>
      <c r="Q30" s="498"/>
      <c r="R30" s="498"/>
      <c r="S30" s="498"/>
      <c r="T30" s="573"/>
      <c r="U30" s="744"/>
      <c r="V30" s="497"/>
      <c r="W30" s="497"/>
      <c r="X30" s="462"/>
    </row>
    <row r="31" spans="1:24" ht="12" customHeight="1" x14ac:dyDescent="0.25">
      <c r="A31" s="497"/>
      <c r="B31" s="740"/>
      <c r="C31" s="571"/>
      <c r="D31" s="572" t="s">
        <v>248</v>
      </c>
      <c r="E31" s="572" t="s">
        <v>247</v>
      </c>
      <c r="F31" s="573">
        <v>35000000</v>
      </c>
      <c r="G31" s="498"/>
      <c r="H31" s="743"/>
      <c r="I31" s="499"/>
      <c r="J31" s="498"/>
      <c r="K31" s="498"/>
      <c r="L31" s="573"/>
      <c r="M31" s="573"/>
      <c r="N31" s="573"/>
      <c r="O31" s="498"/>
      <c r="P31" s="498"/>
      <c r="Q31" s="498"/>
      <c r="R31" s="498"/>
      <c r="S31" s="498"/>
      <c r="T31" s="573"/>
      <c r="U31" s="744"/>
      <c r="V31" s="497"/>
      <c r="W31" s="497"/>
      <c r="X31" s="462"/>
    </row>
    <row r="32" spans="1:24" ht="12" customHeight="1" x14ac:dyDescent="0.25">
      <c r="A32" s="497"/>
      <c r="B32" s="740"/>
      <c r="C32" s="571"/>
      <c r="D32" s="572" t="s">
        <v>249</v>
      </c>
      <c r="E32" s="572" t="s">
        <v>250</v>
      </c>
      <c r="F32" s="573">
        <v>2500000</v>
      </c>
      <c r="G32" s="498"/>
      <c r="H32" s="743"/>
      <c r="I32" s="499"/>
      <c r="J32" s="498"/>
      <c r="K32" s="498"/>
      <c r="L32" s="573"/>
      <c r="M32" s="573"/>
      <c r="N32" s="573"/>
      <c r="O32" s="498"/>
      <c r="P32" s="498"/>
      <c r="Q32" s="498"/>
      <c r="R32" s="498"/>
      <c r="S32" s="498"/>
      <c r="T32" s="573"/>
      <c r="U32" s="744"/>
      <c r="V32" s="497"/>
      <c r="W32" s="497"/>
      <c r="X32" s="462"/>
    </row>
    <row r="33" spans="1:24" ht="12" customHeight="1" x14ac:dyDescent="0.25">
      <c r="A33" s="497"/>
      <c r="B33" s="740"/>
      <c r="C33" s="571" t="s">
        <v>251</v>
      </c>
      <c r="D33" s="766" t="s">
        <v>252</v>
      </c>
      <c r="E33" s="572" t="s">
        <v>253</v>
      </c>
      <c r="F33" s="573">
        <v>4000000</v>
      </c>
      <c r="G33" s="498"/>
      <c r="H33" s="743">
        <f>F33</f>
        <v>4000000</v>
      </c>
      <c r="I33" s="499"/>
      <c r="J33" s="498"/>
      <c r="K33" s="498"/>
      <c r="L33" s="573">
        <f>H33</f>
        <v>4000000</v>
      </c>
      <c r="M33" s="573"/>
      <c r="N33" s="573"/>
      <c r="O33" s="498"/>
      <c r="P33" s="498"/>
      <c r="Q33" s="498"/>
      <c r="R33" s="498"/>
      <c r="S33" s="498"/>
      <c r="T33" s="573"/>
      <c r="U33" s="744"/>
      <c r="V33" s="497"/>
      <c r="W33" s="497"/>
      <c r="X33" s="462"/>
    </row>
    <row r="34" spans="1:24" ht="12" customHeight="1" x14ac:dyDescent="0.25">
      <c r="A34" s="497"/>
      <c r="B34" s="740"/>
      <c r="C34" s="571"/>
      <c r="D34" s="572" t="s">
        <v>254</v>
      </c>
      <c r="E34" s="572" t="s">
        <v>255</v>
      </c>
      <c r="F34" s="573">
        <v>3000000</v>
      </c>
      <c r="G34" s="498"/>
      <c r="H34" s="743"/>
      <c r="I34" s="499"/>
      <c r="J34" s="498"/>
      <c r="K34" s="498"/>
      <c r="L34" s="573"/>
      <c r="M34" s="573"/>
      <c r="N34" s="573"/>
      <c r="O34" s="498"/>
      <c r="P34" s="498"/>
      <c r="Q34" s="498"/>
      <c r="R34" s="498"/>
      <c r="S34" s="498"/>
      <c r="T34" s="573"/>
      <c r="U34" s="744"/>
      <c r="V34" s="497"/>
      <c r="W34" s="497"/>
      <c r="X34" s="462"/>
    </row>
    <row r="35" spans="1:24" ht="12" customHeight="1" x14ac:dyDescent="0.25">
      <c r="A35" s="497"/>
      <c r="B35" s="740"/>
      <c r="C35" s="571"/>
      <c r="D35" s="572" t="s">
        <v>256</v>
      </c>
      <c r="E35" s="572" t="s">
        <v>257</v>
      </c>
      <c r="F35" s="573">
        <v>2000000</v>
      </c>
      <c r="G35" s="498"/>
      <c r="H35" s="743"/>
      <c r="I35" s="499"/>
      <c r="J35" s="498"/>
      <c r="K35" s="498"/>
      <c r="L35" s="573"/>
      <c r="M35" s="573"/>
      <c r="N35" s="573"/>
      <c r="O35" s="498"/>
      <c r="P35" s="498"/>
      <c r="Q35" s="498"/>
      <c r="R35" s="498"/>
      <c r="S35" s="498"/>
      <c r="T35" s="573"/>
      <c r="U35" s="744"/>
      <c r="V35" s="497"/>
      <c r="W35" s="497"/>
      <c r="X35" s="462"/>
    </row>
    <row r="36" spans="1:24" ht="12" customHeight="1" x14ac:dyDescent="0.25">
      <c r="A36" s="497"/>
      <c r="B36" s="740"/>
      <c r="C36" s="571"/>
      <c r="D36" s="572" t="s">
        <v>258</v>
      </c>
      <c r="E36" s="572" t="s">
        <v>259</v>
      </c>
      <c r="F36" s="573">
        <v>25000000</v>
      </c>
      <c r="G36" s="498"/>
      <c r="H36" s="743"/>
      <c r="I36" s="499"/>
      <c r="J36" s="498"/>
      <c r="K36" s="498"/>
      <c r="L36" s="573"/>
      <c r="M36" s="573"/>
      <c r="N36" s="573"/>
      <c r="O36" s="498"/>
      <c r="P36" s="498"/>
      <c r="Q36" s="498"/>
      <c r="R36" s="498"/>
      <c r="S36" s="498"/>
      <c r="T36" s="573"/>
      <c r="U36" s="744"/>
      <c r="V36" s="497"/>
      <c r="W36" s="497"/>
      <c r="X36" s="462"/>
    </row>
    <row r="37" spans="1:24" ht="12" customHeight="1" x14ac:dyDescent="0.25">
      <c r="A37" s="497"/>
      <c r="B37" s="740"/>
      <c r="C37" s="571"/>
      <c r="D37" s="572" t="s">
        <v>260</v>
      </c>
      <c r="E37" s="572" t="s">
        <v>261</v>
      </c>
      <c r="F37" s="573">
        <v>1000000</v>
      </c>
      <c r="G37" s="498"/>
      <c r="H37" s="743"/>
      <c r="I37" s="499"/>
      <c r="J37" s="498"/>
      <c r="K37" s="498"/>
      <c r="L37" s="573"/>
      <c r="M37" s="573"/>
      <c r="N37" s="573"/>
      <c r="O37" s="498"/>
      <c r="P37" s="498"/>
      <c r="Q37" s="498"/>
      <c r="R37" s="498"/>
      <c r="S37" s="498"/>
      <c r="T37" s="573"/>
      <c r="U37" s="744"/>
      <c r="V37" s="497"/>
      <c r="W37" s="497"/>
      <c r="X37" s="462"/>
    </row>
    <row r="38" spans="1:24" ht="12" customHeight="1" x14ac:dyDescent="0.25">
      <c r="A38" s="497"/>
      <c r="B38" s="740"/>
      <c r="C38" s="571"/>
      <c r="D38" s="572" t="s">
        <v>262</v>
      </c>
      <c r="E38" s="572" t="s">
        <v>261</v>
      </c>
      <c r="F38" s="573">
        <v>500000</v>
      </c>
      <c r="G38" s="498"/>
      <c r="H38" s="743"/>
      <c r="I38" s="499"/>
      <c r="J38" s="498"/>
      <c r="K38" s="498"/>
      <c r="L38" s="573"/>
      <c r="M38" s="573"/>
      <c r="N38" s="573"/>
      <c r="O38" s="498"/>
      <c r="P38" s="498"/>
      <c r="Q38" s="498"/>
      <c r="R38" s="498"/>
      <c r="S38" s="498"/>
      <c r="T38" s="573"/>
      <c r="U38" s="744"/>
      <c r="V38" s="497"/>
      <c r="W38" s="497"/>
      <c r="X38" s="462"/>
    </row>
    <row r="39" spans="1:24" ht="12" customHeight="1" x14ac:dyDescent="0.25">
      <c r="A39" s="497"/>
      <c r="B39" s="740"/>
      <c r="C39" s="571"/>
      <c r="D39" s="572" t="s">
        <v>263</v>
      </c>
      <c r="E39" s="572" t="s">
        <v>140</v>
      </c>
      <c r="F39" s="573">
        <v>2000000</v>
      </c>
      <c r="G39" s="498"/>
      <c r="H39" s="743"/>
      <c r="I39" s="499"/>
      <c r="J39" s="498"/>
      <c r="K39" s="498"/>
      <c r="L39" s="573"/>
      <c r="M39" s="573"/>
      <c r="N39" s="573"/>
      <c r="O39" s="498"/>
      <c r="P39" s="498"/>
      <c r="Q39" s="498"/>
      <c r="R39" s="498"/>
      <c r="S39" s="498"/>
      <c r="T39" s="573"/>
      <c r="U39" s="744"/>
      <c r="V39" s="497"/>
      <c r="W39" s="497"/>
      <c r="X39" s="462"/>
    </row>
    <row r="40" spans="1:24" ht="12" customHeight="1" x14ac:dyDescent="0.25">
      <c r="A40" s="497"/>
      <c r="B40" s="740"/>
      <c r="C40" s="571"/>
      <c r="D40" s="572" t="s">
        <v>262</v>
      </c>
      <c r="E40" s="572" t="s">
        <v>140</v>
      </c>
      <c r="F40" s="573">
        <v>500000</v>
      </c>
      <c r="G40" s="498"/>
      <c r="H40" s="743"/>
      <c r="I40" s="499"/>
      <c r="J40" s="498"/>
      <c r="K40" s="498"/>
      <c r="L40" s="573"/>
      <c r="M40" s="573"/>
      <c r="N40" s="573"/>
      <c r="O40" s="498"/>
      <c r="P40" s="498"/>
      <c r="Q40" s="498"/>
      <c r="R40" s="498"/>
      <c r="S40" s="498"/>
      <c r="T40" s="573"/>
      <c r="U40" s="744"/>
      <c r="V40" s="497"/>
      <c r="W40" s="497"/>
      <c r="X40" s="462"/>
    </row>
    <row r="41" spans="1:24" s="316" customFormat="1" ht="18.75" thickBot="1" x14ac:dyDescent="0.3">
      <c r="A41" s="497"/>
      <c r="B41" s="767"/>
      <c r="C41" s="741"/>
      <c r="D41" s="578" t="s">
        <v>264</v>
      </c>
      <c r="E41" s="508" t="s">
        <v>265</v>
      </c>
      <c r="F41" s="768">
        <v>1000000</v>
      </c>
      <c r="G41" s="768"/>
      <c r="H41" s="769">
        <v>1000000</v>
      </c>
      <c r="I41" s="768"/>
      <c r="J41" s="768"/>
      <c r="K41" s="770"/>
      <c r="L41" s="768">
        <v>1000000</v>
      </c>
      <c r="M41" s="768"/>
      <c r="N41" s="768"/>
      <c r="O41" s="770"/>
      <c r="P41" s="770"/>
      <c r="Q41" s="770"/>
      <c r="R41" s="770"/>
      <c r="S41" s="768"/>
      <c r="T41" s="771"/>
      <c r="U41" s="772"/>
      <c r="V41" s="497"/>
      <c r="W41" s="497"/>
      <c r="X41" s="462"/>
    </row>
    <row r="42" spans="1:24" s="761" customFormat="1" ht="21.75" customHeight="1" thickBot="1" x14ac:dyDescent="0.3">
      <c r="A42" s="503"/>
      <c r="B42" s="747"/>
      <c r="C42" s="574"/>
      <c r="D42" s="575"/>
      <c r="E42" s="576"/>
      <c r="F42" s="500">
        <f>SUM(F24:F41)</f>
        <v>161500000</v>
      </c>
      <c r="G42" s="748"/>
      <c r="H42" s="749">
        <f>SUM(H24:H41)</f>
        <v>6500000</v>
      </c>
      <c r="I42" s="750"/>
      <c r="J42" s="773"/>
      <c r="K42" s="501"/>
      <c r="L42" s="500">
        <f>SUM(L24:L41)</f>
        <v>6500000</v>
      </c>
      <c r="M42" s="500"/>
      <c r="N42" s="500"/>
      <c r="O42" s="501"/>
      <c r="P42" s="501"/>
      <c r="Q42" s="501"/>
      <c r="R42" s="501"/>
      <c r="S42" s="502"/>
      <c r="T42" s="501"/>
      <c r="U42" s="750"/>
      <c r="V42" s="503"/>
      <c r="W42" s="503"/>
      <c r="X42" s="503"/>
    </row>
    <row r="43" spans="1:24" s="313" customFormat="1" ht="18.75" thickBot="1" x14ac:dyDescent="0.3">
      <c r="A43" s="497"/>
      <c r="B43" s="751"/>
      <c r="C43" s="752"/>
      <c r="D43" s="753"/>
      <c r="E43" s="754"/>
      <c r="F43" s="755"/>
      <c r="G43" s="756"/>
      <c r="H43" s="757"/>
      <c r="I43" s="758"/>
      <c r="J43" s="756"/>
      <c r="K43" s="756"/>
      <c r="L43" s="755"/>
      <c r="M43" s="755"/>
      <c r="N43" s="755"/>
      <c r="O43" s="756"/>
      <c r="P43" s="756"/>
      <c r="Q43" s="756"/>
      <c r="R43" s="756"/>
      <c r="S43" s="756"/>
      <c r="T43" s="759"/>
      <c r="U43" s="759"/>
      <c r="V43" s="497"/>
      <c r="W43" s="760"/>
      <c r="X43" s="760"/>
    </row>
    <row r="44" spans="1:24" s="313" customFormat="1" ht="90" x14ac:dyDescent="0.25">
      <c r="A44" s="497"/>
      <c r="B44" s="735" t="s">
        <v>9</v>
      </c>
      <c r="C44" s="492"/>
      <c r="D44" s="510" t="s">
        <v>266</v>
      </c>
      <c r="E44" s="493" t="s">
        <v>267</v>
      </c>
      <c r="F44" s="495">
        <v>1965000</v>
      </c>
      <c r="G44" s="496"/>
      <c r="H44" s="737"/>
      <c r="I44" s="738"/>
      <c r="J44" s="496"/>
      <c r="K44" s="496"/>
      <c r="L44" s="495"/>
      <c r="M44" s="495"/>
      <c r="N44" s="495"/>
      <c r="O44" s="496"/>
      <c r="P44" s="496"/>
      <c r="Q44" s="496"/>
      <c r="R44" s="496"/>
      <c r="S44" s="496"/>
      <c r="T44" s="495"/>
      <c r="U44" s="739"/>
      <c r="V44" s="497"/>
      <c r="W44" s="497"/>
      <c r="X44" s="462"/>
    </row>
    <row r="45" spans="1:24" ht="51.75" customHeight="1" x14ac:dyDescent="0.25">
      <c r="A45" s="497"/>
      <c r="B45" s="597"/>
      <c r="C45" s="504"/>
      <c r="D45" s="572" t="s">
        <v>268</v>
      </c>
      <c r="E45" s="774" t="s">
        <v>269</v>
      </c>
      <c r="F45" s="770">
        <v>5900000</v>
      </c>
      <c r="G45" s="770"/>
      <c r="H45" s="769"/>
      <c r="I45" s="768"/>
      <c r="J45" s="770"/>
      <c r="K45" s="770"/>
      <c r="L45" s="770"/>
      <c r="M45" s="770"/>
      <c r="N45" s="770"/>
      <c r="O45" s="507"/>
      <c r="P45" s="507"/>
      <c r="Q45" s="770"/>
      <c r="R45" s="770"/>
      <c r="S45" s="770"/>
      <c r="T45" s="771"/>
      <c r="U45" s="765"/>
      <c r="V45" s="497"/>
      <c r="W45" s="497"/>
      <c r="X45" s="462"/>
    </row>
    <row r="46" spans="1:24" ht="37.5" customHeight="1" x14ac:dyDescent="0.25">
      <c r="A46" s="497"/>
      <c r="B46" s="767"/>
      <c r="C46" s="577"/>
      <c r="D46" s="572" t="s">
        <v>270</v>
      </c>
      <c r="E46" s="508" t="s">
        <v>155</v>
      </c>
      <c r="F46" s="509">
        <v>1165000</v>
      </c>
      <c r="G46" s="509"/>
      <c r="H46" s="775"/>
      <c r="I46" s="776"/>
      <c r="J46" s="509"/>
      <c r="K46" s="509"/>
      <c r="L46" s="509"/>
      <c r="M46" s="509"/>
      <c r="N46" s="509"/>
      <c r="O46" s="579"/>
      <c r="P46" s="579"/>
      <c r="Q46" s="509"/>
      <c r="R46" s="509"/>
      <c r="S46" s="509"/>
      <c r="T46" s="777"/>
      <c r="U46" s="778"/>
      <c r="V46" s="497"/>
      <c r="W46" s="497"/>
      <c r="X46" s="462"/>
    </row>
    <row r="47" spans="1:24" ht="27.75" customHeight="1" x14ac:dyDescent="0.25">
      <c r="A47" s="497"/>
      <c r="B47" s="767"/>
      <c r="C47" s="577"/>
      <c r="D47" s="578" t="s">
        <v>271</v>
      </c>
      <c r="E47" s="508" t="s">
        <v>155</v>
      </c>
      <c r="F47" s="509">
        <v>1675000</v>
      </c>
      <c r="G47" s="509"/>
      <c r="H47" s="775"/>
      <c r="I47" s="776"/>
      <c r="J47" s="509"/>
      <c r="K47" s="509"/>
      <c r="L47" s="509"/>
      <c r="M47" s="509"/>
      <c r="N47" s="509"/>
      <c r="O47" s="579"/>
      <c r="P47" s="579"/>
      <c r="Q47" s="509"/>
      <c r="R47" s="509"/>
      <c r="S47" s="509"/>
      <c r="T47" s="777"/>
      <c r="U47" s="778"/>
      <c r="V47" s="497"/>
      <c r="W47" s="497"/>
      <c r="X47" s="462"/>
    </row>
    <row r="48" spans="1:24" ht="30" x14ac:dyDescent="0.25">
      <c r="A48" s="497"/>
      <c r="B48" s="767"/>
      <c r="C48" s="577"/>
      <c r="D48" s="578" t="s">
        <v>272</v>
      </c>
      <c r="E48" s="508" t="s">
        <v>273</v>
      </c>
      <c r="F48" s="509">
        <v>3800000</v>
      </c>
      <c r="G48" s="509"/>
      <c r="H48" s="775"/>
      <c r="I48" s="776"/>
      <c r="J48" s="509"/>
      <c r="K48" s="509"/>
      <c r="L48" s="509"/>
      <c r="M48" s="509"/>
      <c r="N48" s="509"/>
      <c r="O48" s="579"/>
      <c r="P48" s="579"/>
      <c r="Q48" s="509"/>
      <c r="R48" s="509"/>
      <c r="S48" s="509"/>
      <c r="T48" s="777"/>
      <c r="U48" s="778"/>
      <c r="V48" s="497"/>
      <c r="W48" s="497"/>
      <c r="X48" s="462"/>
    </row>
    <row r="49" spans="1:24" ht="30" x14ac:dyDescent="0.25">
      <c r="A49" s="497"/>
      <c r="B49" s="767"/>
      <c r="C49" s="577"/>
      <c r="D49" s="578" t="s">
        <v>274</v>
      </c>
      <c r="E49" s="508" t="s">
        <v>138</v>
      </c>
      <c r="F49" s="509">
        <v>610000</v>
      </c>
      <c r="G49" s="509"/>
      <c r="H49" s="775"/>
      <c r="I49" s="776"/>
      <c r="J49" s="509"/>
      <c r="K49" s="509"/>
      <c r="L49" s="509"/>
      <c r="M49" s="509"/>
      <c r="N49" s="509"/>
      <c r="O49" s="579"/>
      <c r="P49" s="579"/>
      <c r="Q49" s="509"/>
      <c r="R49" s="509"/>
      <c r="S49" s="509"/>
      <c r="T49" s="777"/>
      <c r="U49" s="778"/>
      <c r="V49" s="497"/>
      <c r="W49" s="497"/>
      <c r="X49" s="462"/>
    </row>
    <row r="50" spans="1:24" s="313" customFormat="1" ht="30" x14ac:dyDescent="0.25">
      <c r="A50" s="497"/>
      <c r="B50" s="767"/>
      <c r="C50" s="577" t="s">
        <v>275</v>
      </c>
      <c r="D50" s="578" t="s">
        <v>276</v>
      </c>
      <c r="E50" s="508" t="s">
        <v>269</v>
      </c>
      <c r="F50" s="509">
        <v>150000</v>
      </c>
      <c r="G50" s="509"/>
      <c r="H50" s="775">
        <f>F50</f>
        <v>150000</v>
      </c>
      <c r="I50" s="776">
        <v>150000</v>
      </c>
      <c r="J50" s="509"/>
      <c r="K50" s="509"/>
      <c r="L50" s="509"/>
      <c r="M50" s="509"/>
      <c r="N50" s="509"/>
      <c r="O50" s="779"/>
      <c r="P50" s="779"/>
      <c r="Q50" s="509"/>
      <c r="R50" s="509"/>
      <c r="S50" s="509"/>
      <c r="T50" s="777"/>
      <c r="U50" s="778"/>
      <c r="V50" s="497"/>
      <c r="W50" s="497"/>
      <c r="X50" s="462"/>
    </row>
    <row r="51" spans="1:24" s="316" customFormat="1" ht="30.75" thickBot="1" x14ac:dyDescent="0.3">
      <c r="A51" s="497"/>
      <c r="B51" s="740"/>
      <c r="C51" s="571"/>
      <c r="D51" s="572" t="s">
        <v>277</v>
      </c>
      <c r="E51" s="508" t="s">
        <v>156</v>
      </c>
      <c r="F51" s="573">
        <v>455000</v>
      </c>
      <c r="G51" s="498"/>
      <c r="H51" s="743"/>
      <c r="I51" s="499"/>
      <c r="J51" s="498"/>
      <c r="K51" s="498"/>
      <c r="L51" s="573"/>
      <c r="M51" s="573"/>
      <c r="N51" s="573"/>
      <c r="O51" s="498"/>
      <c r="P51" s="498"/>
      <c r="Q51" s="498"/>
      <c r="R51" s="498"/>
      <c r="S51" s="498"/>
      <c r="T51" s="573"/>
      <c r="U51" s="744"/>
      <c r="V51" s="497"/>
      <c r="W51" s="497"/>
      <c r="X51" s="462"/>
    </row>
    <row r="52" spans="1:24" s="761" customFormat="1" ht="18.75" customHeight="1" thickBot="1" x14ac:dyDescent="0.3">
      <c r="A52" s="503"/>
      <c r="B52" s="747"/>
      <c r="C52" s="574"/>
      <c r="D52" s="575"/>
      <c r="E52" s="576"/>
      <c r="F52" s="500">
        <f>SUM(F44:F51)</f>
        <v>15720000</v>
      </c>
      <c r="G52" s="748"/>
      <c r="H52" s="749">
        <f>SUM(H44:H51)</f>
        <v>150000</v>
      </c>
      <c r="I52" s="780">
        <f>SUM(I44:I51)</f>
        <v>150000</v>
      </c>
      <c r="J52" s="773"/>
      <c r="K52" s="501"/>
      <c r="L52" s="500"/>
      <c r="M52" s="500"/>
      <c r="N52" s="500"/>
      <c r="O52" s="500">
        <f>SUM(O50:O51)</f>
        <v>0</v>
      </c>
      <c r="P52" s="501"/>
      <c r="Q52" s="501"/>
      <c r="R52" s="501"/>
      <c r="S52" s="502"/>
      <c r="T52" s="501"/>
      <c r="U52" s="750"/>
      <c r="V52" s="503"/>
      <c r="W52" s="503"/>
      <c r="X52" s="503"/>
    </row>
    <row r="53" spans="1:24" s="313" customFormat="1" ht="18.75" thickBot="1" x14ac:dyDescent="0.3">
      <c r="A53" s="497"/>
      <c r="B53" s="751"/>
      <c r="C53" s="752"/>
      <c r="D53" s="753"/>
      <c r="E53" s="754"/>
      <c r="F53" s="755"/>
      <c r="G53" s="756"/>
      <c r="H53" s="757"/>
      <c r="I53" s="758"/>
      <c r="J53" s="756"/>
      <c r="K53" s="756"/>
      <c r="L53" s="755"/>
      <c r="M53" s="755"/>
      <c r="N53" s="755"/>
      <c r="O53" s="756"/>
      <c r="P53" s="756"/>
      <c r="Q53" s="756"/>
      <c r="R53" s="756"/>
      <c r="S53" s="756"/>
      <c r="T53" s="781"/>
      <c r="U53" s="782"/>
      <c r="V53" s="497"/>
      <c r="W53" s="760"/>
      <c r="X53" s="760"/>
    </row>
    <row r="54" spans="1:24" s="313" customFormat="1" ht="30" x14ac:dyDescent="0.25">
      <c r="A54" s="497"/>
      <c r="B54" s="735" t="s">
        <v>10</v>
      </c>
      <c r="C54" s="571" t="s">
        <v>278</v>
      </c>
      <c r="D54" s="572" t="s">
        <v>279</v>
      </c>
      <c r="E54" s="572" t="s">
        <v>280</v>
      </c>
      <c r="F54" s="573">
        <v>1424000</v>
      </c>
      <c r="G54" s="498"/>
      <c r="H54" s="743">
        <v>400000</v>
      </c>
      <c r="I54" s="499">
        <v>400000</v>
      </c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744"/>
      <c r="V54" s="497"/>
      <c r="W54" s="497"/>
      <c r="X54" s="462"/>
    </row>
    <row r="55" spans="1:24" s="313" customFormat="1" ht="18" x14ac:dyDescent="0.25">
      <c r="A55" s="497"/>
      <c r="B55" s="740"/>
      <c r="C55" s="571" t="s">
        <v>281</v>
      </c>
      <c r="D55" s="572" t="s">
        <v>282</v>
      </c>
      <c r="E55" s="508" t="s">
        <v>283</v>
      </c>
      <c r="F55" s="573">
        <v>4700000</v>
      </c>
      <c r="G55" s="509"/>
      <c r="H55" s="775">
        <f>F55</f>
        <v>4700000</v>
      </c>
      <c r="I55" s="783"/>
      <c r="J55" s="509"/>
      <c r="K55" s="509">
        <f>H55</f>
        <v>4700000</v>
      </c>
      <c r="L55" s="777"/>
      <c r="M55" s="777"/>
      <c r="N55" s="777"/>
      <c r="O55" s="509"/>
      <c r="P55" s="509"/>
      <c r="Q55" s="509"/>
      <c r="R55" s="509"/>
      <c r="S55" s="509"/>
      <c r="T55" s="777"/>
      <c r="U55" s="744"/>
      <c r="V55" s="497"/>
      <c r="W55" s="497"/>
      <c r="X55" s="462"/>
    </row>
    <row r="56" spans="1:24" s="790" customFormat="1" ht="18" x14ac:dyDescent="0.25">
      <c r="A56" s="497"/>
      <c r="B56" s="767"/>
      <c r="C56" s="784" t="s">
        <v>284</v>
      </c>
      <c r="D56" s="572" t="s">
        <v>285</v>
      </c>
      <c r="E56" s="573" t="s">
        <v>286</v>
      </c>
      <c r="F56" s="777">
        <v>2000000</v>
      </c>
      <c r="G56" s="785"/>
      <c r="H56" s="786">
        <f>F56</f>
        <v>2000000</v>
      </c>
      <c r="I56" s="787"/>
      <c r="J56" s="788"/>
      <c r="K56" s="509"/>
      <c r="L56" s="789"/>
      <c r="M56" s="789"/>
      <c r="N56" s="789">
        <f>H56</f>
        <v>2000000</v>
      </c>
      <c r="O56" s="509"/>
      <c r="P56" s="509"/>
      <c r="Q56" s="509"/>
      <c r="R56" s="509"/>
      <c r="S56" s="509"/>
      <c r="T56" s="777"/>
      <c r="U56" s="744"/>
      <c r="V56" s="497"/>
      <c r="W56" s="497"/>
      <c r="X56" s="462"/>
    </row>
    <row r="57" spans="1:24" s="313" customFormat="1" ht="30" x14ac:dyDescent="0.25">
      <c r="A57" s="514"/>
      <c r="B57" s="598"/>
      <c r="C57" s="784" t="s">
        <v>287</v>
      </c>
      <c r="D57" s="572" t="s">
        <v>288</v>
      </c>
      <c r="E57" s="573" t="s">
        <v>157</v>
      </c>
      <c r="F57" s="777">
        <v>1000000</v>
      </c>
      <c r="G57" s="785"/>
      <c r="H57" s="786">
        <v>250000</v>
      </c>
      <c r="I57" s="787"/>
      <c r="J57" s="789">
        <f>H57</f>
        <v>250000</v>
      </c>
      <c r="K57" s="789"/>
      <c r="L57" s="789"/>
      <c r="M57" s="789"/>
      <c r="N57" s="789"/>
      <c r="O57" s="789"/>
      <c r="P57" s="789"/>
      <c r="Q57" s="789"/>
      <c r="R57" s="789"/>
      <c r="S57" s="789"/>
      <c r="T57" s="791"/>
      <c r="U57" s="744"/>
      <c r="V57" s="514"/>
      <c r="W57" s="514"/>
      <c r="X57" s="792"/>
    </row>
    <row r="58" spans="1:24" s="313" customFormat="1" ht="30" x14ac:dyDescent="0.25">
      <c r="A58" s="497"/>
      <c r="B58" s="767"/>
      <c r="C58" s="784" t="s">
        <v>289</v>
      </c>
      <c r="D58" s="572" t="s">
        <v>290</v>
      </c>
      <c r="E58" s="573" t="s">
        <v>157</v>
      </c>
      <c r="F58" s="777">
        <v>1500000</v>
      </c>
      <c r="G58" s="793"/>
      <c r="H58" s="775">
        <v>2200000</v>
      </c>
      <c r="I58" s="783"/>
      <c r="J58" s="777">
        <f>H58</f>
        <v>2200000</v>
      </c>
      <c r="K58" s="777"/>
      <c r="L58" s="777"/>
      <c r="M58" s="777"/>
      <c r="N58" s="777"/>
      <c r="O58" s="777"/>
      <c r="P58" s="777"/>
      <c r="Q58" s="777"/>
      <c r="R58" s="777"/>
      <c r="S58" s="777"/>
      <c r="T58" s="777"/>
      <c r="U58" s="772"/>
      <c r="V58" s="497"/>
      <c r="W58" s="497"/>
      <c r="X58" s="462"/>
    </row>
    <row r="59" spans="1:24" s="316" customFormat="1" ht="30.75" thickBot="1" x14ac:dyDescent="0.3">
      <c r="A59" s="497"/>
      <c r="B59" s="740"/>
      <c r="C59" s="571" t="s">
        <v>291</v>
      </c>
      <c r="D59" s="572" t="s">
        <v>292</v>
      </c>
      <c r="E59" s="508" t="s">
        <v>286</v>
      </c>
      <c r="F59" s="573">
        <v>150000</v>
      </c>
      <c r="G59" s="794"/>
      <c r="H59" s="795">
        <v>150000</v>
      </c>
      <c r="I59" s="796">
        <f>H59</f>
        <v>150000</v>
      </c>
      <c r="J59" s="794"/>
      <c r="K59" s="794"/>
      <c r="L59" s="797"/>
      <c r="M59" s="797"/>
      <c r="N59" s="797"/>
      <c r="O59" s="794"/>
      <c r="P59" s="794"/>
      <c r="Q59" s="794"/>
      <c r="R59" s="794"/>
      <c r="S59" s="794"/>
      <c r="T59" s="797"/>
      <c r="U59" s="798"/>
      <c r="V59" s="497"/>
      <c r="W59" s="497"/>
      <c r="X59" s="462"/>
    </row>
    <row r="60" spans="1:24" s="761" customFormat="1" ht="19.5" customHeight="1" thickBot="1" x14ac:dyDescent="0.3">
      <c r="A60" s="503"/>
      <c r="B60" s="747"/>
      <c r="C60" s="574"/>
      <c r="D60" s="575"/>
      <c r="E60" s="576"/>
      <c r="F60" s="500">
        <f>SUM(F54:F59)</f>
        <v>10774000</v>
      </c>
      <c r="G60" s="748"/>
      <c r="H60" s="749">
        <f>SUM(H54:H59)</f>
        <v>9700000</v>
      </c>
      <c r="I60" s="750">
        <f>SUM(I54:I59)</f>
        <v>550000</v>
      </c>
      <c r="J60" s="500">
        <f>SUM(J54:J59)</f>
        <v>2450000</v>
      </c>
      <c r="K60" s="500">
        <f>SUM(K54:K58)</f>
        <v>4700000</v>
      </c>
      <c r="L60" s="500"/>
      <c r="M60" s="500"/>
      <c r="N60" s="500">
        <f>SUM(N54:N58)</f>
        <v>2000000</v>
      </c>
      <c r="O60" s="500">
        <f>SUM(O54:O58)</f>
        <v>0</v>
      </c>
      <c r="P60" s="500"/>
      <c r="Q60" s="500"/>
      <c r="R60" s="500">
        <f>SUM(R54:R58)</f>
        <v>0</v>
      </c>
      <c r="S60" s="500"/>
      <c r="T60" s="500"/>
      <c r="U60" s="500">
        <f t="shared" ref="U60" si="2">SUM(U54:U58)</f>
        <v>0</v>
      </c>
      <c r="V60" s="503"/>
      <c r="W60" s="503"/>
      <c r="X60" s="503"/>
    </row>
    <row r="61" spans="1:24" s="313" customFormat="1" ht="18.75" thickBot="1" x14ac:dyDescent="0.3">
      <c r="A61" s="497"/>
      <c r="B61" s="751"/>
      <c r="C61" s="752"/>
      <c r="D61" s="753"/>
      <c r="E61" s="754"/>
      <c r="F61" s="755"/>
      <c r="G61" s="756"/>
      <c r="H61" s="757"/>
      <c r="I61" s="758"/>
      <c r="J61" s="756"/>
      <c r="K61" s="756"/>
      <c r="L61" s="755"/>
      <c r="M61" s="755"/>
      <c r="N61" s="755"/>
      <c r="O61" s="756"/>
      <c r="P61" s="756"/>
      <c r="Q61" s="756"/>
      <c r="R61" s="756"/>
      <c r="S61" s="756"/>
      <c r="T61" s="759"/>
      <c r="U61" s="759"/>
      <c r="V61" s="497"/>
      <c r="W61" s="760"/>
      <c r="X61" s="760"/>
    </row>
    <row r="62" spans="1:24" s="313" customFormat="1" ht="18" x14ac:dyDescent="0.25">
      <c r="A62" s="497"/>
      <c r="B62" s="735" t="s">
        <v>5</v>
      </c>
      <c r="C62" s="492"/>
      <c r="D62" s="510" t="s">
        <v>293</v>
      </c>
      <c r="E62" s="493" t="s">
        <v>294</v>
      </c>
      <c r="F62" s="495">
        <v>4000000</v>
      </c>
      <c r="G62" s="496"/>
      <c r="H62" s="737"/>
      <c r="I62" s="738"/>
      <c r="J62" s="496"/>
      <c r="K62" s="496"/>
      <c r="L62" s="495"/>
      <c r="M62" s="495"/>
      <c r="N62" s="495"/>
      <c r="O62" s="496"/>
      <c r="P62" s="496"/>
      <c r="Q62" s="496"/>
      <c r="R62" s="496"/>
      <c r="S62" s="496"/>
      <c r="T62" s="495"/>
      <c r="U62" s="739"/>
      <c r="V62" s="497"/>
      <c r="W62" s="497"/>
      <c r="X62" s="497"/>
    </row>
    <row r="63" spans="1:24" s="313" customFormat="1" ht="18" x14ac:dyDescent="0.25">
      <c r="A63" s="497"/>
      <c r="B63" s="740"/>
      <c r="C63" s="571"/>
      <c r="D63" s="572" t="s">
        <v>295</v>
      </c>
      <c r="E63" s="508" t="s">
        <v>294</v>
      </c>
      <c r="F63" s="509">
        <v>4500000</v>
      </c>
      <c r="G63" s="498"/>
      <c r="H63" s="743"/>
      <c r="I63" s="499"/>
      <c r="J63" s="498"/>
      <c r="K63" s="498"/>
      <c r="L63" s="573"/>
      <c r="M63" s="573"/>
      <c r="N63" s="573"/>
      <c r="O63" s="498"/>
      <c r="P63" s="498"/>
      <c r="Q63" s="498"/>
      <c r="R63" s="498"/>
      <c r="S63" s="498"/>
      <c r="T63" s="573"/>
      <c r="U63" s="744"/>
      <c r="V63" s="497"/>
      <c r="W63" s="497"/>
      <c r="X63" s="497"/>
    </row>
    <row r="64" spans="1:24" s="313" customFormat="1" ht="18" x14ac:dyDescent="0.25">
      <c r="A64" s="497"/>
      <c r="B64" s="740"/>
      <c r="C64" s="571" t="s">
        <v>296</v>
      </c>
      <c r="D64" s="745" t="s">
        <v>297</v>
      </c>
      <c r="E64" s="508" t="s">
        <v>294</v>
      </c>
      <c r="F64" s="509">
        <v>1400000</v>
      </c>
      <c r="G64" s="498"/>
      <c r="H64" s="743">
        <f>F64</f>
        <v>1400000</v>
      </c>
      <c r="I64" s="499">
        <v>1400000</v>
      </c>
      <c r="J64" s="498"/>
      <c r="K64" s="498"/>
      <c r="L64" s="573"/>
      <c r="M64" s="573"/>
      <c r="N64" s="573"/>
      <c r="O64" s="498"/>
      <c r="P64" s="498"/>
      <c r="Q64" s="498"/>
      <c r="R64" s="498"/>
      <c r="S64" s="498"/>
      <c r="T64" s="573"/>
      <c r="U64" s="744"/>
      <c r="V64" s="497"/>
      <c r="W64" s="497"/>
      <c r="X64" s="497"/>
    </row>
    <row r="65" spans="1:24" s="313" customFormat="1" ht="28.5" customHeight="1" x14ac:dyDescent="0.25">
      <c r="A65" s="497"/>
      <c r="B65" s="740"/>
      <c r="C65" s="571" t="s">
        <v>298</v>
      </c>
      <c r="D65" s="572" t="s">
        <v>299</v>
      </c>
      <c r="E65" s="508" t="s">
        <v>300</v>
      </c>
      <c r="F65" s="509">
        <v>5600000</v>
      </c>
      <c r="G65" s="746"/>
      <c r="H65" s="743">
        <v>6500000</v>
      </c>
      <c r="I65" s="499">
        <v>6500000</v>
      </c>
      <c r="J65" s="498"/>
      <c r="K65" s="498"/>
      <c r="L65" s="573"/>
      <c r="M65" s="573"/>
      <c r="N65" s="573"/>
      <c r="O65" s="498"/>
      <c r="P65" s="498"/>
      <c r="Q65" s="498"/>
      <c r="R65" s="498"/>
      <c r="S65" s="498"/>
      <c r="T65" s="573"/>
      <c r="U65" s="744"/>
      <c r="V65" s="497"/>
      <c r="W65" s="497"/>
      <c r="X65" s="497"/>
    </row>
    <row r="66" spans="1:24" s="313" customFormat="1" ht="30" x14ac:dyDescent="0.25">
      <c r="A66" s="497"/>
      <c r="B66" s="740"/>
      <c r="C66" s="571" t="s">
        <v>301</v>
      </c>
      <c r="D66" s="572" t="s">
        <v>302</v>
      </c>
      <c r="E66" s="508" t="s">
        <v>300</v>
      </c>
      <c r="F66" s="509">
        <v>190000</v>
      </c>
      <c r="G66" s="498"/>
      <c r="H66" s="743">
        <v>190000</v>
      </c>
      <c r="I66" s="499">
        <v>190000</v>
      </c>
      <c r="J66" s="498"/>
      <c r="K66" s="498"/>
      <c r="L66" s="573"/>
      <c r="M66" s="573"/>
      <c r="N66" s="573"/>
      <c r="O66" s="498"/>
      <c r="P66" s="498"/>
      <c r="Q66" s="498"/>
      <c r="R66" s="498"/>
      <c r="S66" s="498"/>
      <c r="T66" s="573"/>
      <c r="U66" s="744"/>
      <c r="V66" s="497"/>
      <c r="W66" s="497"/>
      <c r="X66" s="497"/>
    </row>
    <row r="67" spans="1:24" s="316" customFormat="1" ht="18.75" thickBot="1" x14ac:dyDescent="0.3">
      <c r="A67" s="497"/>
      <c r="B67" s="740"/>
      <c r="C67" s="571">
        <v>9694</v>
      </c>
      <c r="D67" s="572" t="s">
        <v>303</v>
      </c>
      <c r="E67" s="508"/>
      <c r="F67" s="509">
        <v>300000</v>
      </c>
      <c r="G67" s="498"/>
      <c r="H67" s="743">
        <f>F67</f>
        <v>300000</v>
      </c>
      <c r="I67" s="499">
        <f>H67</f>
        <v>300000</v>
      </c>
      <c r="J67" s="498"/>
      <c r="K67" s="498"/>
      <c r="L67" s="573"/>
      <c r="M67" s="573"/>
      <c r="N67" s="573"/>
      <c r="O67" s="498"/>
      <c r="P67" s="498"/>
      <c r="Q67" s="498"/>
      <c r="R67" s="498"/>
      <c r="S67" s="498"/>
      <c r="T67" s="573"/>
      <c r="U67" s="744"/>
      <c r="V67" s="497"/>
      <c r="W67" s="497"/>
      <c r="X67" s="497"/>
    </row>
    <row r="68" spans="1:24" s="761" customFormat="1" ht="22.5" customHeight="1" thickBot="1" x14ac:dyDescent="0.3">
      <c r="A68" s="503"/>
      <c r="B68" s="747"/>
      <c r="C68" s="574"/>
      <c r="D68" s="580"/>
      <c r="E68" s="576"/>
      <c r="F68" s="500">
        <f>SUM(F62:F67)</f>
        <v>15990000</v>
      </c>
      <c r="G68" s="748"/>
      <c r="H68" s="749">
        <f>SUM(H62:H67)</f>
        <v>8390000</v>
      </c>
      <c r="I68" s="750">
        <f>SUM(I62:I67)</f>
        <v>8390000</v>
      </c>
      <c r="J68" s="773"/>
      <c r="K68" s="501"/>
      <c r="L68" s="500"/>
      <c r="M68" s="500"/>
      <c r="N68" s="500"/>
      <c r="O68" s="500">
        <f>SUM(O64:O67)</f>
        <v>0</v>
      </c>
      <c r="P68" s="501"/>
      <c r="Q68" s="501"/>
      <c r="R68" s="501"/>
      <c r="S68" s="502"/>
      <c r="T68" s="501"/>
      <c r="U68" s="750"/>
      <c r="V68" s="503"/>
      <c r="W68" s="503"/>
      <c r="X68" s="503"/>
    </row>
    <row r="69" spans="1:24" s="790" customFormat="1" ht="18.75" thickBot="1" x14ac:dyDescent="0.3">
      <c r="A69" s="497"/>
      <c r="B69" s="799"/>
      <c r="C69" s="800"/>
      <c r="D69" s="801"/>
      <c r="E69" s="802"/>
      <c r="F69" s="803"/>
      <c r="G69" s="804"/>
      <c r="H69" s="805"/>
      <c r="I69" s="806"/>
      <c r="J69" s="804"/>
      <c r="K69" s="804"/>
      <c r="L69" s="803"/>
      <c r="M69" s="803"/>
      <c r="N69" s="803"/>
      <c r="O69" s="804"/>
      <c r="P69" s="804"/>
      <c r="Q69" s="804"/>
      <c r="R69" s="804"/>
      <c r="S69" s="804"/>
      <c r="T69" s="807"/>
      <c r="U69" s="807"/>
      <c r="V69" s="497"/>
      <c r="W69" s="760"/>
      <c r="X69" s="760"/>
    </row>
    <row r="70" spans="1:24" s="790" customFormat="1" ht="30" x14ac:dyDescent="0.25">
      <c r="A70" s="514"/>
      <c r="B70" s="808" t="s">
        <v>3</v>
      </c>
      <c r="C70" s="511" t="s">
        <v>304</v>
      </c>
      <c r="D70" s="510" t="s">
        <v>305</v>
      </c>
      <c r="E70" s="809" t="s">
        <v>306</v>
      </c>
      <c r="F70" s="495">
        <v>7000000</v>
      </c>
      <c r="G70" s="513"/>
      <c r="H70" s="810">
        <f t="shared" ref="H70:H75" si="3">F70</f>
        <v>7000000</v>
      </c>
      <c r="I70" s="811">
        <v>7000000</v>
      </c>
      <c r="J70" s="513"/>
      <c r="K70" s="513"/>
      <c r="L70" s="512"/>
      <c r="M70" s="512"/>
      <c r="N70" s="512"/>
      <c r="O70" s="512"/>
      <c r="P70" s="513"/>
      <c r="Q70" s="513"/>
      <c r="R70" s="513"/>
      <c r="S70" s="513"/>
      <c r="T70" s="812"/>
      <c r="U70" s="813"/>
      <c r="V70" s="514"/>
      <c r="W70" s="514"/>
      <c r="X70" s="792"/>
    </row>
    <row r="71" spans="1:24" s="790" customFormat="1" ht="27.75" customHeight="1" x14ac:dyDescent="0.25">
      <c r="A71" s="514"/>
      <c r="B71" s="808"/>
      <c r="C71" s="511" t="s">
        <v>307</v>
      </c>
      <c r="D71" s="578" t="s">
        <v>165</v>
      </c>
      <c r="E71" s="742"/>
      <c r="F71" s="777">
        <v>1000000</v>
      </c>
      <c r="G71" s="513"/>
      <c r="H71" s="810">
        <f t="shared" si="3"/>
        <v>1000000</v>
      </c>
      <c r="I71" s="811">
        <v>1000000</v>
      </c>
      <c r="J71" s="513"/>
      <c r="K71" s="513"/>
      <c r="L71" s="512"/>
      <c r="M71" s="512"/>
      <c r="N71" s="512"/>
      <c r="O71" s="512"/>
      <c r="P71" s="513"/>
      <c r="Q71" s="513"/>
      <c r="R71" s="513"/>
      <c r="S71" s="513"/>
      <c r="T71" s="512"/>
      <c r="U71" s="813"/>
      <c r="V71" s="514"/>
      <c r="W71" s="514"/>
      <c r="X71" s="792"/>
    </row>
    <row r="72" spans="1:24" s="790" customFormat="1" ht="42.75" customHeight="1" x14ac:dyDescent="0.25">
      <c r="A72" s="514"/>
      <c r="B72" s="808"/>
      <c r="C72" s="511" t="s">
        <v>308</v>
      </c>
      <c r="D72" s="572" t="s">
        <v>309</v>
      </c>
      <c r="E72" s="583"/>
      <c r="F72" s="573">
        <v>726000</v>
      </c>
      <c r="G72" s="513"/>
      <c r="H72" s="810">
        <f t="shared" si="3"/>
        <v>726000</v>
      </c>
      <c r="I72" s="811">
        <v>726000</v>
      </c>
      <c r="J72" s="513"/>
      <c r="K72" s="513"/>
      <c r="L72" s="512"/>
      <c r="M72" s="512"/>
      <c r="N72" s="512"/>
      <c r="O72" s="512"/>
      <c r="P72" s="513"/>
      <c r="Q72" s="513"/>
      <c r="R72" s="513"/>
      <c r="S72" s="513"/>
      <c r="T72" s="512"/>
      <c r="U72" s="813"/>
      <c r="V72" s="514"/>
      <c r="W72" s="514"/>
      <c r="X72" s="792"/>
    </row>
    <row r="73" spans="1:24" s="790" customFormat="1" ht="40.5" customHeight="1" x14ac:dyDescent="0.25">
      <c r="A73" s="514"/>
      <c r="B73" s="808"/>
      <c r="C73" s="916" t="s">
        <v>310</v>
      </c>
      <c r="D73" s="572" t="s">
        <v>311</v>
      </c>
      <c r="E73" s="583" t="s">
        <v>312</v>
      </c>
      <c r="F73" s="573">
        <v>600000</v>
      </c>
      <c r="G73" s="814"/>
      <c r="H73" s="810">
        <f t="shared" si="3"/>
        <v>600000</v>
      </c>
      <c r="I73" s="811">
        <f>H73</f>
        <v>600000</v>
      </c>
      <c r="J73" s="513"/>
      <c r="K73" s="513"/>
      <c r="L73" s="512"/>
      <c r="M73" s="512"/>
      <c r="N73" s="512"/>
      <c r="O73" s="512"/>
      <c r="P73" s="513"/>
      <c r="Q73" s="513"/>
      <c r="R73" s="513"/>
      <c r="S73" s="513"/>
      <c r="T73" s="512"/>
      <c r="U73" s="813"/>
      <c r="V73" s="514"/>
      <c r="W73" s="514"/>
      <c r="X73" s="792"/>
    </row>
    <row r="74" spans="1:24" s="790" customFormat="1" ht="30" x14ac:dyDescent="0.25">
      <c r="A74" s="514"/>
      <c r="B74" s="808"/>
      <c r="C74" s="917"/>
      <c r="D74" s="572" t="s">
        <v>311</v>
      </c>
      <c r="E74" s="583" t="s">
        <v>313</v>
      </c>
      <c r="F74" s="573">
        <v>600000</v>
      </c>
      <c r="G74" s="814"/>
      <c r="H74" s="810">
        <f t="shared" si="3"/>
        <v>600000</v>
      </c>
      <c r="I74" s="811">
        <f>H74</f>
        <v>600000</v>
      </c>
      <c r="J74" s="513"/>
      <c r="K74" s="513"/>
      <c r="L74" s="512"/>
      <c r="M74" s="512"/>
      <c r="N74" s="512"/>
      <c r="O74" s="512"/>
      <c r="P74" s="513"/>
      <c r="Q74" s="513"/>
      <c r="R74" s="513"/>
      <c r="S74" s="513"/>
      <c r="T74" s="512"/>
      <c r="U74" s="813"/>
      <c r="V74" s="514"/>
      <c r="W74" s="514"/>
      <c r="X74" s="792"/>
    </row>
    <row r="75" spans="1:24" s="816" customFormat="1" ht="18" x14ac:dyDescent="0.25">
      <c r="A75" s="514"/>
      <c r="B75" s="808"/>
      <c r="C75" s="815" t="s">
        <v>314</v>
      </c>
      <c r="D75" s="572" t="s">
        <v>315</v>
      </c>
      <c r="E75" s="583" t="s">
        <v>4</v>
      </c>
      <c r="F75" s="573">
        <v>1500000</v>
      </c>
      <c r="G75" s="513"/>
      <c r="H75" s="810">
        <f t="shared" si="3"/>
        <v>1500000</v>
      </c>
      <c r="I75" s="811"/>
      <c r="J75" s="513"/>
      <c r="K75" s="513"/>
      <c r="L75" s="512"/>
      <c r="M75" s="512">
        <f>H75</f>
        <v>1500000</v>
      </c>
      <c r="N75" s="512"/>
      <c r="O75" s="512"/>
      <c r="P75" s="513"/>
      <c r="Q75" s="513"/>
      <c r="R75" s="513"/>
      <c r="S75" s="513"/>
      <c r="T75" s="512"/>
      <c r="U75" s="813"/>
      <c r="V75" s="514"/>
      <c r="W75" s="514"/>
      <c r="X75" s="514"/>
    </row>
    <row r="76" spans="1:24" s="761" customFormat="1" ht="18" customHeight="1" x14ac:dyDescent="0.25">
      <c r="A76" s="514"/>
      <c r="B76" s="808"/>
      <c r="C76" s="817"/>
      <c r="D76" s="572" t="s">
        <v>316</v>
      </c>
      <c r="E76" s="583"/>
      <c r="F76" s="573">
        <v>600000</v>
      </c>
      <c r="G76" s="513"/>
      <c r="H76" s="810"/>
      <c r="I76" s="811"/>
      <c r="J76" s="513"/>
      <c r="K76" s="513"/>
      <c r="L76" s="512"/>
      <c r="M76" s="512"/>
      <c r="N76" s="512"/>
      <c r="O76" s="512"/>
      <c r="P76" s="513"/>
      <c r="Q76" s="513"/>
      <c r="R76" s="513"/>
      <c r="S76" s="513"/>
      <c r="T76" s="512"/>
      <c r="U76" s="813"/>
      <c r="V76" s="514"/>
      <c r="W76" s="514"/>
      <c r="X76" s="792"/>
    </row>
    <row r="77" spans="1:24" s="313" customFormat="1" ht="45" x14ac:dyDescent="0.25">
      <c r="A77" s="514"/>
      <c r="B77" s="808"/>
      <c r="C77" s="817"/>
      <c r="D77" s="505" t="s">
        <v>317</v>
      </c>
      <c r="E77" s="583"/>
      <c r="F77" s="573">
        <v>950000</v>
      </c>
      <c r="G77" s="513"/>
      <c r="H77" s="810"/>
      <c r="I77" s="811"/>
      <c r="J77" s="513"/>
      <c r="K77" s="513"/>
      <c r="L77" s="512"/>
      <c r="M77" s="512"/>
      <c r="N77" s="512"/>
      <c r="O77" s="512"/>
      <c r="P77" s="513"/>
      <c r="Q77" s="513"/>
      <c r="R77" s="513"/>
      <c r="S77" s="513"/>
      <c r="T77" s="512"/>
      <c r="U77" s="813"/>
      <c r="V77" s="514"/>
      <c r="W77" s="514"/>
      <c r="X77" s="792"/>
    </row>
    <row r="78" spans="1:24" s="313" customFormat="1" ht="60.75" thickBot="1" x14ac:dyDescent="0.3">
      <c r="A78" s="514"/>
      <c r="B78" s="808"/>
      <c r="C78" s="511"/>
      <c r="D78" s="505" t="s">
        <v>318</v>
      </c>
      <c r="E78" s="583"/>
      <c r="F78" s="573">
        <v>350000</v>
      </c>
      <c r="G78" s="513"/>
      <c r="H78" s="810"/>
      <c r="I78" s="811"/>
      <c r="J78" s="513"/>
      <c r="K78" s="513"/>
      <c r="L78" s="512"/>
      <c r="M78" s="512"/>
      <c r="N78" s="512"/>
      <c r="O78" s="512"/>
      <c r="P78" s="513"/>
      <c r="Q78" s="513"/>
      <c r="R78" s="513"/>
      <c r="S78" s="513"/>
      <c r="T78" s="512"/>
      <c r="U78" s="813"/>
      <c r="V78" s="514"/>
      <c r="W78" s="514"/>
      <c r="X78" s="792"/>
    </row>
    <row r="79" spans="1:24" s="313" customFormat="1" ht="18.75" thickBot="1" x14ac:dyDescent="0.3">
      <c r="A79" s="517"/>
      <c r="B79" s="818"/>
      <c r="C79" s="581"/>
      <c r="D79" s="582"/>
      <c r="E79" s="515"/>
      <c r="F79" s="500">
        <f>SUM(F70:F78)</f>
        <v>13326000</v>
      </c>
      <c r="G79" s="819"/>
      <c r="H79" s="749">
        <f>SUM(H70:H78)</f>
        <v>11426000</v>
      </c>
      <c r="I79" s="502">
        <f>SUM(I70:I78)</f>
        <v>9926000</v>
      </c>
      <c r="J79" s="502"/>
      <c r="K79" s="501"/>
      <c r="L79" s="516"/>
      <c r="M79" s="516">
        <f>M75</f>
        <v>1500000</v>
      </c>
      <c r="N79" s="516"/>
      <c r="O79" s="516">
        <f>SUM(O70:O78)</f>
        <v>0</v>
      </c>
      <c r="P79" s="501"/>
      <c r="Q79" s="501"/>
      <c r="R79" s="501"/>
      <c r="S79" s="502"/>
      <c r="T79" s="501"/>
      <c r="U79" s="750"/>
      <c r="V79" s="517"/>
      <c r="W79" s="517"/>
      <c r="X79" s="517"/>
    </row>
    <row r="80" spans="1:24" s="313" customFormat="1" ht="18.75" thickBot="1" x14ac:dyDescent="0.3">
      <c r="A80" s="497"/>
      <c r="B80" s="799"/>
      <c r="C80" s="800"/>
      <c r="D80" s="802"/>
      <c r="E80" s="802"/>
      <c r="F80" s="803"/>
      <c r="G80" s="804"/>
      <c r="H80" s="805"/>
      <c r="I80" s="806"/>
      <c r="J80" s="804"/>
      <c r="K80" s="804"/>
      <c r="L80" s="803"/>
      <c r="M80" s="803"/>
      <c r="N80" s="803"/>
      <c r="O80" s="804"/>
      <c r="P80" s="804"/>
      <c r="Q80" s="804"/>
      <c r="R80" s="804"/>
      <c r="S80" s="804"/>
      <c r="T80" s="807"/>
      <c r="U80" s="807"/>
      <c r="V80" s="497"/>
      <c r="W80" s="760"/>
      <c r="X80" s="760"/>
    </row>
    <row r="81" spans="1:24" s="313" customFormat="1" ht="15" customHeight="1" x14ac:dyDescent="0.25">
      <c r="A81" s="497"/>
      <c r="B81" s="762" t="s">
        <v>139</v>
      </c>
      <c r="C81" s="918" t="s">
        <v>319</v>
      </c>
      <c r="D81" s="505" t="s">
        <v>320</v>
      </c>
      <c r="E81" s="518"/>
      <c r="F81" s="506">
        <v>600000</v>
      </c>
      <c r="G81" s="507"/>
      <c r="H81" s="921">
        <v>5500000</v>
      </c>
      <c r="I81" s="924">
        <v>5500000</v>
      </c>
      <c r="J81" s="507"/>
      <c r="K81" s="507"/>
      <c r="L81" s="506"/>
      <c r="M81" s="506"/>
      <c r="N81" s="506"/>
      <c r="O81" s="506"/>
      <c r="P81" s="507"/>
      <c r="Q81" s="507"/>
      <c r="R81" s="507"/>
      <c r="S81" s="507"/>
      <c r="T81" s="911"/>
      <c r="U81" s="765"/>
      <c r="V81" s="497"/>
      <c r="W81" s="497"/>
      <c r="X81" s="497"/>
    </row>
    <row r="82" spans="1:24" s="313" customFormat="1" ht="15" customHeight="1" x14ac:dyDescent="0.25">
      <c r="A82" s="497"/>
      <c r="B82" s="762"/>
      <c r="C82" s="919"/>
      <c r="D82" s="505" t="s">
        <v>321</v>
      </c>
      <c r="E82" s="518"/>
      <c r="F82" s="506">
        <v>800000</v>
      </c>
      <c r="G82" s="507"/>
      <c r="H82" s="922"/>
      <c r="I82" s="925"/>
      <c r="J82" s="507"/>
      <c r="K82" s="507"/>
      <c r="L82" s="506"/>
      <c r="M82" s="506"/>
      <c r="N82" s="506"/>
      <c r="O82" s="506"/>
      <c r="P82" s="507"/>
      <c r="Q82" s="507"/>
      <c r="R82" s="507"/>
      <c r="S82" s="507"/>
      <c r="T82" s="912"/>
      <c r="U82" s="765"/>
      <c r="V82" s="497"/>
      <c r="W82" s="497"/>
      <c r="X82" s="497"/>
    </row>
    <row r="83" spans="1:24" s="313" customFormat="1" ht="15" customHeight="1" x14ac:dyDescent="0.25">
      <c r="A83" s="497"/>
      <c r="B83" s="762"/>
      <c r="C83" s="919"/>
      <c r="D83" s="505" t="s">
        <v>322</v>
      </c>
      <c r="E83" s="518"/>
      <c r="F83" s="506">
        <v>800000</v>
      </c>
      <c r="G83" s="507"/>
      <c r="H83" s="922"/>
      <c r="I83" s="925"/>
      <c r="J83" s="507"/>
      <c r="K83" s="507"/>
      <c r="L83" s="506"/>
      <c r="M83" s="506"/>
      <c r="N83" s="506"/>
      <c r="O83" s="506"/>
      <c r="P83" s="507"/>
      <c r="Q83" s="507"/>
      <c r="R83" s="507"/>
      <c r="S83" s="507"/>
      <c r="T83" s="912"/>
      <c r="U83" s="765"/>
      <c r="V83" s="497"/>
      <c r="W83" s="497"/>
      <c r="X83" s="497"/>
    </row>
    <row r="84" spans="1:24" s="313" customFormat="1" ht="15" customHeight="1" x14ac:dyDescent="0.25">
      <c r="A84" s="497"/>
      <c r="B84" s="762"/>
      <c r="C84" s="919"/>
      <c r="D84" s="505" t="s">
        <v>323</v>
      </c>
      <c r="E84" s="518"/>
      <c r="F84" s="506">
        <v>850000</v>
      </c>
      <c r="G84" s="507"/>
      <c r="H84" s="922"/>
      <c r="I84" s="925"/>
      <c r="J84" s="507"/>
      <c r="K84" s="507"/>
      <c r="L84" s="506"/>
      <c r="M84" s="506"/>
      <c r="N84" s="506"/>
      <c r="O84" s="506"/>
      <c r="P84" s="507"/>
      <c r="Q84" s="507"/>
      <c r="R84" s="507"/>
      <c r="S84" s="507"/>
      <c r="T84" s="912"/>
      <c r="U84" s="765"/>
      <c r="V84" s="497"/>
      <c r="W84" s="497"/>
      <c r="X84" s="497"/>
    </row>
    <row r="85" spans="1:24" s="313" customFormat="1" ht="15" customHeight="1" x14ac:dyDescent="0.25">
      <c r="A85" s="497"/>
      <c r="B85" s="762"/>
      <c r="C85" s="919"/>
      <c r="D85" s="505" t="s">
        <v>324</v>
      </c>
      <c r="E85" s="518"/>
      <c r="F85" s="506">
        <v>500000</v>
      </c>
      <c r="G85" s="507"/>
      <c r="H85" s="922"/>
      <c r="I85" s="925"/>
      <c r="J85" s="507"/>
      <c r="K85" s="507"/>
      <c r="L85" s="506"/>
      <c r="M85" s="506"/>
      <c r="N85" s="506"/>
      <c r="O85" s="506"/>
      <c r="P85" s="507"/>
      <c r="Q85" s="507"/>
      <c r="R85" s="507"/>
      <c r="S85" s="507"/>
      <c r="T85" s="912"/>
      <c r="U85" s="765"/>
      <c r="V85" s="497"/>
      <c r="W85" s="497"/>
      <c r="X85" s="497"/>
    </row>
    <row r="86" spans="1:24" s="313" customFormat="1" ht="15" customHeight="1" x14ac:dyDescent="0.25">
      <c r="A86" s="497"/>
      <c r="B86" s="762"/>
      <c r="C86" s="919"/>
      <c r="D86" s="505" t="s">
        <v>325</v>
      </c>
      <c r="E86" s="518"/>
      <c r="F86" s="506">
        <v>600000</v>
      </c>
      <c r="G86" s="507"/>
      <c r="H86" s="922"/>
      <c r="I86" s="925"/>
      <c r="J86" s="507"/>
      <c r="K86" s="507"/>
      <c r="L86" s="506"/>
      <c r="M86" s="506"/>
      <c r="N86" s="506"/>
      <c r="O86" s="506"/>
      <c r="P86" s="507"/>
      <c r="Q86" s="507"/>
      <c r="R86" s="507"/>
      <c r="S86" s="507"/>
      <c r="T86" s="912"/>
      <c r="U86" s="765"/>
      <c r="V86" s="497"/>
      <c r="W86" s="497"/>
      <c r="X86" s="497"/>
    </row>
    <row r="87" spans="1:24" s="316" customFormat="1" ht="15" customHeight="1" x14ac:dyDescent="0.25">
      <c r="A87" s="497"/>
      <c r="B87" s="762"/>
      <c r="C87" s="919"/>
      <c r="D87" s="505" t="s">
        <v>326</v>
      </c>
      <c r="E87" s="518"/>
      <c r="F87" s="506">
        <v>1500000</v>
      </c>
      <c r="G87" s="507"/>
      <c r="H87" s="922"/>
      <c r="I87" s="925"/>
      <c r="J87" s="507"/>
      <c r="K87" s="507"/>
      <c r="L87" s="506"/>
      <c r="M87" s="506"/>
      <c r="N87" s="506"/>
      <c r="O87" s="506"/>
      <c r="P87" s="507"/>
      <c r="Q87" s="507"/>
      <c r="R87" s="507"/>
      <c r="S87" s="507"/>
      <c r="T87" s="912"/>
      <c r="U87" s="765"/>
      <c r="V87" s="497"/>
      <c r="W87" s="497"/>
      <c r="X87" s="497"/>
    </row>
    <row r="88" spans="1:24" s="761" customFormat="1" ht="13.5" customHeight="1" x14ac:dyDescent="0.25">
      <c r="A88" s="497"/>
      <c r="B88" s="762"/>
      <c r="C88" s="919"/>
      <c r="D88" s="505" t="s">
        <v>327</v>
      </c>
      <c r="E88" s="518"/>
      <c r="F88" s="506">
        <v>1500000</v>
      </c>
      <c r="G88" s="507"/>
      <c r="H88" s="923"/>
      <c r="I88" s="926"/>
      <c r="J88" s="507"/>
      <c r="K88" s="507"/>
      <c r="L88" s="506"/>
      <c r="M88" s="506"/>
      <c r="N88" s="506"/>
      <c r="O88" s="506"/>
      <c r="P88" s="507"/>
      <c r="Q88" s="507"/>
      <c r="R88" s="507"/>
      <c r="S88" s="507"/>
      <c r="T88" s="912"/>
      <c r="U88" s="765"/>
      <c r="V88" s="497"/>
      <c r="W88" s="497"/>
      <c r="X88" s="497"/>
    </row>
    <row r="89" spans="1:24" s="313" customFormat="1" ht="27" customHeight="1" x14ac:dyDescent="0.25">
      <c r="A89" s="497"/>
      <c r="B89" s="762"/>
      <c r="C89" s="920"/>
      <c r="D89" s="505" t="s">
        <v>158</v>
      </c>
      <c r="E89" s="820"/>
      <c r="F89" s="573">
        <v>600000</v>
      </c>
      <c r="G89" s="498"/>
      <c r="H89" s="743"/>
      <c r="I89" s="499"/>
      <c r="J89" s="498"/>
      <c r="K89" s="498"/>
      <c r="L89" s="573"/>
      <c r="M89" s="573"/>
      <c r="N89" s="573"/>
      <c r="O89" s="573"/>
      <c r="P89" s="498"/>
      <c r="Q89" s="498"/>
      <c r="R89" s="498"/>
      <c r="S89" s="498"/>
      <c r="T89" s="913"/>
      <c r="U89" s="765"/>
      <c r="V89" s="497"/>
      <c r="W89" s="497"/>
      <c r="X89" s="497"/>
    </row>
    <row r="90" spans="1:24" s="316" customFormat="1" ht="18" x14ac:dyDescent="0.25">
      <c r="A90" s="497"/>
      <c r="B90" s="597"/>
      <c r="C90" s="821"/>
      <c r="D90" s="572" t="s">
        <v>328</v>
      </c>
      <c r="E90" s="572" t="s">
        <v>300</v>
      </c>
      <c r="F90" s="573"/>
      <c r="G90" s="498"/>
      <c r="H90" s="822"/>
      <c r="I90" s="499"/>
      <c r="J90" s="573"/>
      <c r="K90" s="573"/>
      <c r="L90" s="573"/>
      <c r="M90" s="573"/>
      <c r="N90" s="573"/>
      <c r="O90" s="823"/>
      <c r="P90" s="573"/>
      <c r="Q90" s="573"/>
      <c r="R90" s="573"/>
      <c r="S90" s="573"/>
      <c r="T90" s="791"/>
      <c r="U90" s="772"/>
      <c r="V90" s="497"/>
      <c r="W90" s="497"/>
      <c r="X90" s="497"/>
    </row>
    <row r="91" spans="1:24" s="761" customFormat="1" ht="21.75" customHeight="1" thickBot="1" x14ac:dyDescent="0.3">
      <c r="A91" s="497"/>
      <c r="B91" s="597"/>
      <c r="C91" s="824" t="s">
        <v>329</v>
      </c>
      <c r="D91" s="578" t="s">
        <v>330</v>
      </c>
      <c r="E91" s="508"/>
      <c r="F91" s="506">
        <v>2000000</v>
      </c>
      <c r="G91" s="513"/>
      <c r="H91" s="810">
        <f>F91</f>
        <v>2000000</v>
      </c>
      <c r="I91" s="811"/>
      <c r="J91" s="513"/>
      <c r="K91" s="513"/>
      <c r="L91" s="512"/>
      <c r="M91" s="512">
        <f>H91</f>
        <v>2000000</v>
      </c>
      <c r="N91" s="512"/>
      <c r="O91" s="512"/>
      <c r="P91" s="513"/>
      <c r="Q91" s="513"/>
      <c r="R91" s="513"/>
      <c r="S91" s="513"/>
      <c r="T91" s="512"/>
      <c r="U91" s="813"/>
      <c r="V91" s="497"/>
      <c r="W91" s="497"/>
      <c r="X91" s="497"/>
    </row>
    <row r="92" spans="1:24" s="313" customFormat="1" ht="18.75" thickBot="1" x14ac:dyDescent="0.3">
      <c r="A92" s="503"/>
      <c r="B92" s="747"/>
      <c r="C92" s="574"/>
      <c r="D92" s="575"/>
      <c r="E92" s="576"/>
      <c r="F92" s="500">
        <f>SUM(F81:F91)</f>
        <v>9750000</v>
      </c>
      <c r="G92" s="748"/>
      <c r="H92" s="749">
        <f>SUM(H81:H91)</f>
        <v>7500000</v>
      </c>
      <c r="I92" s="780">
        <f>SUM(I81:I89)</f>
        <v>5500000</v>
      </c>
      <c r="J92" s="773"/>
      <c r="K92" s="501"/>
      <c r="L92" s="500"/>
      <c r="M92" s="500">
        <f>SUM(M91)</f>
        <v>2000000</v>
      </c>
      <c r="N92" s="500">
        <f>SUM(N91)</f>
        <v>0</v>
      </c>
      <c r="O92" s="500">
        <f>SUM(O88)</f>
        <v>0</v>
      </c>
      <c r="P92" s="500"/>
      <c r="Q92" s="500"/>
      <c r="R92" s="500"/>
      <c r="S92" s="500"/>
      <c r="T92" s="500">
        <f t="shared" ref="T92" si="4">SUM(T81:T90)</f>
        <v>0</v>
      </c>
      <c r="U92" s="750"/>
      <c r="V92" s="503"/>
      <c r="W92" s="503"/>
      <c r="X92" s="503"/>
    </row>
    <row r="93" spans="1:24" ht="18.75" thickBot="1" x14ac:dyDescent="0.3">
      <c r="A93" s="497"/>
      <c r="B93" s="751"/>
      <c r="C93" s="752"/>
      <c r="D93" s="753"/>
      <c r="E93" s="754"/>
      <c r="F93" s="755"/>
      <c r="G93" s="756"/>
      <c r="H93" s="757"/>
      <c r="I93" s="758"/>
      <c r="J93" s="756"/>
      <c r="K93" s="756"/>
      <c r="L93" s="755"/>
      <c r="M93" s="755"/>
      <c r="N93" s="755"/>
      <c r="O93" s="756"/>
      <c r="P93" s="756"/>
      <c r="Q93" s="756"/>
      <c r="R93" s="756"/>
      <c r="S93" s="756"/>
      <c r="T93" s="759"/>
      <c r="U93" s="759"/>
      <c r="V93" s="497"/>
      <c r="W93" s="760"/>
      <c r="X93" s="760"/>
    </row>
    <row r="94" spans="1:24" ht="30.75" thickBot="1" x14ac:dyDescent="0.3">
      <c r="A94" s="497"/>
      <c r="B94" s="735" t="s">
        <v>69</v>
      </c>
      <c r="C94" s="492" t="s">
        <v>331</v>
      </c>
      <c r="D94" s="493" t="s">
        <v>159</v>
      </c>
      <c r="E94" s="494" t="s">
        <v>4</v>
      </c>
      <c r="F94" s="495">
        <v>800000</v>
      </c>
      <c r="G94" s="496"/>
      <c r="H94" s="737">
        <f>F94</f>
        <v>800000</v>
      </c>
      <c r="I94" s="738">
        <v>400000</v>
      </c>
      <c r="J94" s="496"/>
      <c r="K94" s="496"/>
      <c r="L94" s="495"/>
      <c r="M94" s="495"/>
      <c r="N94" s="495"/>
      <c r="O94" s="496"/>
      <c r="P94" s="496"/>
      <c r="Q94" s="496"/>
      <c r="R94" s="496"/>
      <c r="S94" s="496"/>
      <c r="T94" s="495"/>
      <c r="U94" s="739">
        <v>400000</v>
      </c>
      <c r="V94" s="497"/>
      <c r="W94" s="497"/>
      <c r="X94" s="497"/>
    </row>
    <row r="95" spans="1:24" ht="18.75" thickBot="1" x14ac:dyDescent="0.3">
      <c r="A95" s="503"/>
      <c r="B95" s="747"/>
      <c r="C95" s="574"/>
      <c r="D95" s="575"/>
      <c r="E95" s="576"/>
      <c r="F95" s="500">
        <f>SUM(F94:F94)</f>
        <v>800000</v>
      </c>
      <c r="G95" s="748"/>
      <c r="H95" s="749">
        <f>SUM(H94:H94)</f>
        <v>800000</v>
      </c>
      <c r="I95" s="780">
        <f>SUM(I94:I94)</f>
        <v>400000</v>
      </c>
      <c r="J95" s="773"/>
      <c r="K95" s="501"/>
      <c r="L95" s="500"/>
      <c r="M95" s="500"/>
      <c r="N95" s="500"/>
      <c r="O95" s="500">
        <f>SUM(O94)</f>
        <v>0</v>
      </c>
      <c r="P95" s="501"/>
      <c r="Q95" s="501"/>
      <c r="R95" s="501"/>
      <c r="S95" s="502"/>
      <c r="T95" s="501"/>
      <c r="U95" s="765">
        <f>U94</f>
        <v>400000</v>
      </c>
      <c r="V95" s="503"/>
      <c r="W95" s="503"/>
      <c r="X95" s="503"/>
    </row>
    <row r="96" spans="1:24" ht="18.75" thickBot="1" x14ac:dyDescent="0.3">
      <c r="A96" s="497"/>
      <c r="B96" s="799"/>
      <c r="C96" s="800"/>
      <c r="D96" s="801"/>
      <c r="E96" s="802"/>
      <c r="F96" s="803"/>
      <c r="G96" s="804"/>
      <c r="H96" s="805"/>
      <c r="I96" s="806"/>
      <c r="J96" s="804"/>
      <c r="K96" s="804"/>
      <c r="L96" s="803"/>
      <c r="M96" s="803"/>
      <c r="N96" s="803"/>
      <c r="O96" s="804"/>
      <c r="P96" s="804"/>
      <c r="Q96" s="804"/>
      <c r="R96" s="804"/>
      <c r="S96" s="804"/>
      <c r="T96" s="807"/>
      <c r="U96" s="807"/>
      <c r="V96" s="497"/>
      <c r="W96" s="760"/>
      <c r="X96" s="760"/>
    </row>
    <row r="97" spans="1:24" ht="18" x14ac:dyDescent="0.25">
      <c r="A97" s="497"/>
      <c r="B97" s="762" t="s">
        <v>160</v>
      </c>
      <c r="C97" s="504" t="s">
        <v>332</v>
      </c>
      <c r="D97" s="505" t="s">
        <v>333</v>
      </c>
      <c r="E97" s="518" t="s">
        <v>4</v>
      </c>
      <c r="F97" s="506">
        <v>1400000</v>
      </c>
      <c r="G97" s="825"/>
      <c r="H97" s="763">
        <f>F97</f>
        <v>1400000</v>
      </c>
      <c r="I97" s="764"/>
      <c r="J97" s="507"/>
      <c r="K97" s="507">
        <f>H97</f>
        <v>1400000</v>
      </c>
      <c r="L97" s="506"/>
      <c r="M97" s="506"/>
      <c r="N97" s="506"/>
      <c r="O97" s="507"/>
      <c r="P97" s="507"/>
      <c r="Q97" s="507"/>
      <c r="R97" s="507"/>
      <c r="S97" s="507"/>
      <c r="T97" s="506"/>
      <c r="U97" s="765"/>
      <c r="V97" s="497"/>
      <c r="W97" s="497"/>
      <c r="X97" s="497"/>
    </row>
    <row r="98" spans="1:24" ht="18.75" thickBot="1" x14ac:dyDescent="0.3">
      <c r="A98" s="497"/>
      <c r="B98" s="597"/>
      <c r="C98" s="826"/>
      <c r="D98" s="827"/>
      <c r="E98" s="828"/>
      <c r="F98" s="768"/>
      <c r="G98" s="768"/>
      <c r="H98" s="769"/>
      <c r="I98" s="768"/>
      <c r="J98" s="768"/>
      <c r="K98" s="770"/>
      <c r="L98" s="768"/>
      <c r="M98" s="771"/>
      <c r="N98" s="771"/>
      <c r="O98" s="770"/>
      <c r="P98" s="770"/>
      <c r="Q98" s="770"/>
      <c r="R98" s="770"/>
      <c r="S98" s="768"/>
      <c r="T98" s="771"/>
      <c r="U98" s="772"/>
      <c r="V98" s="497"/>
      <c r="W98" s="497"/>
      <c r="X98" s="497"/>
    </row>
    <row r="99" spans="1:24" ht="18.75" thickBot="1" x14ac:dyDescent="0.3">
      <c r="A99" s="503"/>
      <c r="B99" s="747"/>
      <c r="C99" s="574"/>
      <c r="D99" s="575"/>
      <c r="E99" s="576"/>
      <c r="F99" s="500">
        <f>SUM(F97:F97)</f>
        <v>1400000</v>
      </c>
      <c r="G99" s="748"/>
      <c r="H99" s="749">
        <f>SUM(H97:H97)</f>
        <v>1400000</v>
      </c>
      <c r="I99" s="750"/>
      <c r="J99" s="773"/>
      <c r="K99" s="501">
        <f>SUM(K97)</f>
        <v>1400000</v>
      </c>
      <c r="L99" s="500"/>
      <c r="M99" s="501"/>
      <c r="N99" s="501"/>
      <c r="O99" s="501"/>
      <c r="P99" s="501"/>
      <c r="Q99" s="501"/>
      <c r="R99" s="501">
        <f>SUM(R97)</f>
        <v>0</v>
      </c>
      <c r="S99" s="502"/>
      <c r="T99" s="501"/>
      <c r="U99" s="750"/>
      <c r="V99" s="503"/>
      <c r="W99" s="503"/>
      <c r="X99" s="503"/>
    </row>
    <row r="100" spans="1:24" ht="18.75" thickBot="1" x14ac:dyDescent="0.3">
      <c r="A100" s="497"/>
      <c r="B100" s="751"/>
      <c r="C100" s="752"/>
      <c r="D100" s="753"/>
      <c r="E100" s="754"/>
      <c r="F100" s="755"/>
      <c r="G100" s="756"/>
      <c r="H100" s="757"/>
      <c r="I100" s="758"/>
      <c r="J100" s="756"/>
      <c r="K100" s="756"/>
      <c r="L100" s="755"/>
      <c r="M100" s="755"/>
      <c r="N100" s="755"/>
      <c r="O100" s="756"/>
      <c r="P100" s="756"/>
      <c r="Q100" s="756"/>
      <c r="R100" s="756"/>
      <c r="S100" s="756"/>
      <c r="T100" s="759"/>
      <c r="U100" s="759"/>
      <c r="V100" s="497"/>
      <c r="W100" s="760"/>
      <c r="X100" s="760"/>
    </row>
    <row r="101" spans="1:24" ht="30" x14ac:dyDescent="0.25">
      <c r="A101" s="497"/>
      <c r="B101" s="735" t="s">
        <v>63</v>
      </c>
      <c r="C101" s="492"/>
      <c r="D101" s="493" t="s">
        <v>334</v>
      </c>
      <c r="E101" s="494" t="s">
        <v>335</v>
      </c>
      <c r="F101" s="495">
        <v>200000</v>
      </c>
      <c r="G101" s="496"/>
      <c r="H101" s="737"/>
      <c r="I101" s="738"/>
      <c r="J101" s="496"/>
      <c r="K101" s="496"/>
      <c r="L101" s="495"/>
      <c r="M101" s="495"/>
      <c r="N101" s="495"/>
      <c r="O101" s="496"/>
      <c r="P101" s="496"/>
      <c r="Q101" s="496"/>
      <c r="R101" s="496"/>
      <c r="S101" s="496"/>
      <c r="T101" s="495"/>
      <c r="U101" s="739"/>
      <c r="V101" s="497"/>
      <c r="W101" s="497"/>
      <c r="X101" s="497"/>
    </row>
    <row r="102" spans="1:24" ht="45" x14ac:dyDescent="0.25">
      <c r="A102" s="497"/>
      <c r="B102" s="740"/>
      <c r="C102" s="571" t="s">
        <v>336</v>
      </c>
      <c r="D102" s="829" t="s">
        <v>337</v>
      </c>
      <c r="E102" s="506" t="s">
        <v>225</v>
      </c>
      <c r="F102" s="506">
        <v>500000</v>
      </c>
      <c r="G102" s="507"/>
      <c r="H102" s="763">
        <f>F102</f>
        <v>500000</v>
      </c>
      <c r="I102" s="764">
        <v>500000</v>
      </c>
      <c r="J102" s="507"/>
      <c r="K102" s="507"/>
      <c r="L102" s="506"/>
      <c r="M102" s="506"/>
      <c r="N102" s="506"/>
      <c r="O102" s="507"/>
      <c r="P102" s="507"/>
      <c r="Q102" s="507"/>
      <c r="R102" s="507"/>
      <c r="S102" s="507"/>
      <c r="T102" s="506"/>
      <c r="U102" s="765"/>
      <c r="V102" s="497"/>
      <c r="W102" s="497"/>
      <c r="X102" s="497"/>
    </row>
    <row r="103" spans="1:24" ht="18" x14ac:dyDescent="0.25">
      <c r="A103" s="497"/>
      <c r="B103" s="740"/>
      <c r="C103" s="571" t="s">
        <v>338</v>
      </c>
      <c r="D103" s="519" t="s">
        <v>339</v>
      </c>
      <c r="E103" s="506"/>
      <c r="F103" s="506">
        <v>1000000</v>
      </c>
      <c r="G103" s="507"/>
      <c r="H103" s="763">
        <f>F103</f>
        <v>1000000</v>
      </c>
      <c r="I103" s="764"/>
      <c r="J103" s="507"/>
      <c r="K103" s="507"/>
      <c r="L103" s="506">
        <f>H103</f>
        <v>1000000</v>
      </c>
      <c r="M103" s="506"/>
      <c r="N103" s="506"/>
      <c r="O103" s="507"/>
      <c r="P103" s="507"/>
      <c r="Q103" s="507"/>
      <c r="R103" s="507"/>
      <c r="S103" s="507"/>
      <c r="T103" s="506"/>
      <c r="U103" s="765"/>
      <c r="V103" s="497"/>
      <c r="W103" s="497"/>
      <c r="X103" s="497"/>
    </row>
    <row r="104" spans="1:24" ht="30.75" thickBot="1" x14ac:dyDescent="0.3">
      <c r="A104" s="497"/>
      <c r="B104" s="740"/>
      <c r="C104" s="571"/>
      <c r="D104" s="519" t="s">
        <v>340</v>
      </c>
      <c r="E104" s="506" t="s">
        <v>335</v>
      </c>
      <c r="F104" s="506">
        <v>70000</v>
      </c>
      <c r="G104" s="507"/>
      <c r="H104" s="763"/>
      <c r="I104" s="764"/>
      <c r="J104" s="507"/>
      <c r="K104" s="507"/>
      <c r="L104" s="506"/>
      <c r="M104" s="506"/>
      <c r="N104" s="506"/>
      <c r="O104" s="507"/>
      <c r="P104" s="507"/>
      <c r="Q104" s="507"/>
      <c r="R104" s="507"/>
      <c r="S104" s="507"/>
      <c r="T104" s="506"/>
      <c r="U104" s="765"/>
      <c r="V104" s="497"/>
      <c r="W104" s="497"/>
      <c r="X104" s="497"/>
    </row>
    <row r="105" spans="1:24" ht="18.75" thickBot="1" x14ac:dyDescent="0.3">
      <c r="A105" s="503"/>
      <c r="B105" s="747"/>
      <c r="C105" s="574"/>
      <c r="D105" s="575"/>
      <c r="E105" s="576"/>
      <c r="F105" s="500">
        <f>SUM(F101:F104)</f>
        <v>1770000</v>
      </c>
      <c r="G105" s="748"/>
      <c r="H105" s="749">
        <f>SUM(H101:H104)</f>
        <v>1500000</v>
      </c>
      <c r="I105" s="780">
        <f>SUM(I101:I104)</f>
        <v>500000</v>
      </c>
      <c r="J105" s="500"/>
      <c r="K105" s="500"/>
      <c r="L105" s="500">
        <f>SUM(L101:L104)</f>
        <v>1000000</v>
      </c>
      <c r="M105" s="500"/>
      <c r="N105" s="500"/>
      <c r="O105" s="500">
        <f>SUM(O102:O104)</f>
        <v>0</v>
      </c>
      <c r="P105" s="501"/>
      <c r="Q105" s="501"/>
      <c r="R105" s="501"/>
      <c r="S105" s="502"/>
      <c r="T105" s="501"/>
      <c r="U105" s="750"/>
      <c r="V105" s="503"/>
      <c r="W105" s="503"/>
      <c r="X105" s="503"/>
    </row>
    <row r="106" spans="1:24" ht="18.75" thickBot="1" x14ac:dyDescent="0.3">
      <c r="A106" s="497"/>
      <c r="B106" s="751"/>
      <c r="C106" s="752"/>
      <c r="D106" s="753"/>
      <c r="E106" s="754"/>
      <c r="F106" s="755"/>
      <c r="G106" s="756"/>
      <c r="H106" s="757"/>
      <c r="I106" s="758"/>
      <c r="J106" s="756"/>
      <c r="K106" s="756"/>
      <c r="L106" s="755"/>
      <c r="M106" s="755"/>
      <c r="N106" s="755"/>
      <c r="O106" s="756"/>
      <c r="P106" s="756"/>
      <c r="Q106" s="756"/>
      <c r="R106" s="756"/>
      <c r="S106" s="756"/>
      <c r="T106" s="759"/>
      <c r="U106" s="759"/>
      <c r="V106" s="497"/>
      <c r="W106" s="760"/>
      <c r="X106" s="760"/>
    </row>
    <row r="107" spans="1:24" ht="18" x14ac:dyDescent="0.25">
      <c r="A107" s="497"/>
      <c r="B107" s="735" t="s">
        <v>71</v>
      </c>
      <c r="C107" s="492" t="s">
        <v>341</v>
      </c>
      <c r="D107" s="493" t="s">
        <v>342</v>
      </c>
      <c r="E107" s="494" t="s">
        <v>343</v>
      </c>
      <c r="F107" s="495">
        <v>750000</v>
      </c>
      <c r="G107" s="496"/>
      <c r="H107" s="737">
        <f>F107</f>
        <v>750000</v>
      </c>
      <c r="I107" s="738">
        <f>H107</f>
        <v>750000</v>
      </c>
      <c r="J107" s="496"/>
      <c r="K107" s="496"/>
      <c r="L107" s="495"/>
      <c r="M107" s="495"/>
      <c r="N107" s="495"/>
      <c r="O107" s="495"/>
      <c r="P107" s="496"/>
      <c r="Q107" s="496"/>
      <c r="R107" s="496"/>
      <c r="S107" s="496"/>
      <c r="T107" s="495"/>
      <c r="U107" s="739"/>
      <c r="V107" s="497"/>
      <c r="W107" s="497"/>
      <c r="X107" s="497"/>
    </row>
    <row r="108" spans="1:24" ht="45" x14ac:dyDescent="0.25">
      <c r="A108" s="497"/>
      <c r="B108" s="762"/>
      <c r="C108" s="504"/>
      <c r="D108" s="505" t="s">
        <v>344</v>
      </c>
      <c r="E108" s="518" t="s">
        <v>343</v>
      </c>
      <c r="F108" s="506">
        <v>750000</v>
      </c>
      <c r="G108" s="507"/>
      <c r="H108" s="763"/>
      <c r="I108" s="764"/>
      <c r="J108" s="507"/>
      <c r="K108" s="507"/>
      <c r="L108" s="506"/>
      <c r="M108" s="506"/>
      <c r="N108" s="506"/>
      <c r="O108" s="506"/>
      <c r="P108" s="507"/>
      <c r="Q108" s="507"/>
      <c r="R108" s="507"/>
      <c r="S108" s="507"/>
      <c r="T108" s="506"/>
      <c r="U108" s="765"/>
      <c r="V108" s="497"/>
      <c r="W108" s="497"/>
      <c r="X108" s="497"/>
    </row>
    <row r="109" spans="1:24" ht="30" x14ac:dyDescent="0.25">
      <c r="A109" s="497"/>
      <c r="B109" s="597"/>
      <c r="C109" s="826"/>
      <c r="D109" s="827" t="s">
        <v>345</v>
      </c>
      <c r="E109" s="584" t="s">
        <v>343</v>
      </c>
      <c r="F109" s="777">
        <v>250000</v>
      </c>
      <c r="G109" s="509"/>
      <c r="H109" s="775"/>
      <c r="I109" s="783"/>
      <c r="J109" s="777"/>
      <c r="K109" s="777"/>
      <c r="L109" s="777"/>
      <c r="M109" s="777"/>
      <c r="N109" s="777"/>
      <c r="O109" s="777"/>
      <c r="P109" s="777"/>
      <c r="Q109" s="777"/>
      <c r="R109" s="777"/>
      <c r="S109" s="777"/>
      <c r="T109" s="771"/>
      <c r="U109" s="830"/>
      <c r="V109" s="497"/>
      <c r="W109" s="497"/>
      <c r="X109" s="497"/>
    </row>
    <row r="110" spans="1:24" ht="45.75" thickBot="1" x14ac:dyDescent="0.3">
      <c r="A110" s="497"/>
      <c r="B110" s="740"/>
      <c r="C110" s="571"/>
      <c r="D110" s="583" t="s">
        <v>346</v>
      </c>
      <c r="E110" s="584" t="s">
        <v>343</v>
      </c>
      <c r="F110" s="777">
        <v>5000000</v>
      </c>
      <c r="G110" s="509"/>
      <c r="H110" s="775"/>
      <c r="I110" s="783"/>
      <c r="J110" s="777"/>
      <c r="K110" s="777"/>
      <c r="L110" s="777"/>
      <c r="M110" s="777"/>
      <c r="N110" s="777"/>
      <c r="O110" s="777"/>
      <c r="P110" s="777"/>
      <c r="Q110" s="777"/>
      <c r="R110" s="777"/>
      <c r="S110" s="777"/>
      <c r="T110" s="777"/>
      <c r="U110" s="831"/>
      <c r="V110" s="497"/>
      <c r="W110" s="497"/>
      <c r="X110" s="497"/>
    </row>
    <row r="111" spans="1:24" ht="18.75" thickBot="1" x14ac:dyDescent="0.3">
      <c r="A111" s="503"/>
      <c r="B111" s="747"/>
      <c r="C111" s="574"/>
      <c r="D111" s="832"/>
      <c r="E111" s="833"/>
      <c r="F111" s="500">
        <f>SUM(F107:F110)</f>
        <v>6750000</v>
      </c>
      <c r="G111" s="748"/>
      <c r="H111" s="749">
        <f t="shared" ref="H111:I111" si="5">SUM(H107:H108)</f>
        <v>750000</v>
      </c>
      <c r="I111" s="750">
        <f t="shared" si="5"/>
        <v>750000</v>
      </c>
      <c r="J111" s="773"/>
      <c r="K111" s="501"/>
      <c r="L111" s="500"/>
      <c r="M111" s="500"/>
      <c r="N111" s="500"/>
      <c r="O111" s="500">
        <f>SUM(O107:O110)</f>
        <v>0</v>
      </c>
      <c r="P111" s="500"/>
      <c r="Q111" s="500"/>
      <c r="R111" s="501"/>
      <c r="S111" s="502"/>
      <c r="T111" s="501"/>
      <c r="U111" s="750"/>
      <c r="V111" s="503"/>
      <c r="W111" s="503"/>
      <c r="X111" s="503"/>
    </row>
    <row r="112" spans="1:24" ht="18.75" thickBot="1" x14ac:dyDescent="0.3">
      <c r="A112" s="497"/>
      <c r="B112" s="799"/>
      <c r="C112" s="800"/>
      <c r="D112" s="801"/>
      <c r="E112" s="802"/>
      <c r="F112" s="803"/>
      <c r="G112" s="804"/>
      <c r="H112" s="805"/>
      <c r="I112" s="806"/>
      <c r="J112" s="804"/>
      <c r="K112" s="804"/>
      <c r="L112" s="803"/>
      <c r="M112" s="803"/>
      <c r="N112" s="803"/>
      <c r="O112" s="804"/>
      <c r="P112" s="804"/>
      <c r="Q112" s="804"/>
      <c r="R112" s="804"/>
      <c r="S112" s="804"/>
      <c r="T112" s="807"/>
      <c r="U112" s="807"/>
      <c r="V112" s="497"/>
      <c r="W112" s="760"/>
      <c r="X112" s="760"/>
    </row>
    <row r="113" spans="1:24" ht="30" x14ac:dyDescent="0.25">
      <c r="A113" s="497"/>
      <c r="B113" s="762" t="s">
        <v>1</v>
      </c>
      <c r="C113" s="504" t="s">
        <v>347</v>
      </c>
      <c r="D113" s="493" t="s">
        <v>348</v>
      </c>
      <c r="E113" s="505" t="s">
        <v>140</v>
      </c>
      <c r="F113" s="506">
        <v>6000000</v>
      </c>
      <c r="G113" s="507"/>
      <c r="H113" s="763">
        <f>F113</f>
        <v>6000000</v>
      </c>
      <c r="I113" s="764">
        <v>3000000</v>
      </c>
      <c r="J113" s="507"/>
      <c r="K113" s="507"/>
      <c r="L113" s="506"/>
      <c r="M113" s="506"/>
      <c r="N113" s="506"/>
      <c r="O113" s="507"/>
      <c r="P113" s="507"/>
      <c r="Q113" s="507"/>
      <c r="R113" s="507"/>
      <c r="S113" s="507"/>
      <c r="T113" s="495"/>
      <c r="U113" s="765">
        <v>3000000</v>
      </c>
      <c r="V113" s="497"/>
      <c r="W113" s="497"/>
      <c r="X113" s="497"/>
    </row>
    <row r="114" spans="1:24" ht="30.75" thickBot="1" x14ac:dyDescent="0.3">
      <c r="A114" s="497"/>
      <c r="B114" s="597"/>
      <c r="C114" s="826" t="s">
        <v>349</v>
      </c>
      <c r="D114" s="827" t="s">
        <v>350</v>
      </c>
      <c r="E114" s="828" t="s">
        <v>140</v>
      </c>
      <c r="F114" s="797">
        <v>5000000</v>
      </c>
      <c r="G114" s="794"/>
      <c r="H114" s="795">
        <f>F114</f>
        <v>5000000</v>
      </c>
      <c r="I114" s="796">
        <v>2500000</v>
      </c>
      <c r="J114" s="797"/>
      <c r="K114" s="797"/>
      <c r="L114" s="797"/>
      <c r="M114" s="797"/>
      <c r="N114" s="797"/>
      <c r="O114" s="797"/>
      <c r="P114" s="797"/>
      <c r="Q114" s="797"/>
      <c r="R114" s="797"/>
      <c r="S114" s="797"/>
      <c r="T114" s="771"/>
      <c r="U114" s="798">
        <v>2500000</v>
      </c>
      <c r="V114" s="497"/>
      <c r="W114" s="497"/>
      <c r="X114" s="497"/>
    </row>
    <row r="115" spans="1:24" ht="18.75" thickBot="1" x14ac:dyDescent="0.3">
      <c r="A115" s="503"/>
      <c r="B115" s="747"/>
      <c r="C115" s="574"/>
      <c r="D115" s="575"/>
      <c r="E115" s="576"/>
      <c r="F115" s="500">
        <f>SUM(F113:F114)</f>
        <v>11000000</v>
      </c>
      <c r="G115" s="748"/>
      <c r="H115" s="749">
        <f>SUM(H113:H114)</f>
        <v>11000000</v>
      </c>
      <c r="I115" s="501">
        <f>SUM(I113:I114)</f>
        <v>5500000</v>
      </c>
      <c r="J115" s="773"/>
      <c r="K115" s="501">
        <f>SUM(K113:K114)</f>
        <v>0</v>
      </c>
      <c r="L115" s="500"/>
      <c r="M115" s="500"/>
      <c r="N115" s="500"/>
      <c r="O115" s="501">
        <f>SUM(O114)</f>
        <v>0</v>
      </c>
      <c r="P115" s="501"/>
      <c r="Q115" s="501"/>
      <c r="R115" s="501">
        <f>SUM(R113:R114)</f>
        <v>0</v>
      </c>
      <c r="S115" s="502"/>
      <c r="T115" s="501"/>
      <c r="U115" s="750">
        <f>SUM(U113:U114)</f>
        <v>5500000</v>
      </c>
      <c r="V115" s="503"/>
      <c r="W115" s="503"/>
      <c r="X115" s="503"/>
    </row>
    <row r="116" spans="1:24" ht="18.75" thickBot="1" x14ac:dyDescent="0.3">
      <c r="A116" s="497"/>
      <c r="B116" s="799"/>
      <c r="C116" s="800"/>
      <c r="D116" s="801"/>
      <c r="E116" s="802"/>
      <c r="F116" s="803"/>
      <c r="G116" s="804"/>
      <c r="H116" s="805"/>
      <c r="I116" s="806"/>
      <c r="J116" s="804"/>
      <c r="K116" s="804"/>
      <c r="L116" s="803"/>
      <c r="M116" s="803"/>
      <c r="N116" s="803"/>
      <c r="O116" s="804"/>
      <c r="P116" s="804"/>
      <c r="Q116" s="804"/>
      <c r="R116" s="804"/>
      <c r="S116" s="804"/>
      <c r="T116" s="807"/>
      <c r="U116" s="807"/>
      <c r="V116" s="497"/>
      <c r="W116" s="760"/>
      <c r="X116" s="760"/>
    </row>
    <row r="117" spans="1:24" ht="30.75" thickBot="1" x14ac:dyDescent="0.3">
      <c r="A117" s="497"/>
      <c r="B117" s="735" t="s">
        <v>70</v>
      </c>
      <c r="C117" s="492" t="s">
        <v>351</v>
      </c>
      <c r="D117" s="493" t="s">
        <v>352</v>
      </c>
      <c r="E117" s="494" t="s">
        <v>353</v>
      </c>
      <c r="F117" s="495">
        <v>500000</v>
      </c>
      <c r="G117" s="496"/>
      <c r="H117" s="737">
        <f>F117</f>
        <v>500000</v>
      </c>
      <c r="I117" s="738">
        <v>250000</v>
      </c>
      <c r="J117" s="496"/>
      <c r="K117" s="496"/>
      <c r="L117" s="495"/>
      <c r="M117" s="495"/>
      <c r="N117" s="495"/>
      <c r="O117" s="496"/>
      <c r="P117" s="496"/>
      <c r="Q117" s="496"/>
      <c r="R117" s="496"/>
      <c r="S117" s="496"/>
      <c r="T117" s="495"/>
      <c r="U117" s="739">
        <v>250000</v>
      </c>
      <c r="V117" s="497"/>
      <c r="W117" s="497"/>
      <c r="X117" s="497"/>
    </row>
    <row r="118" spans="1:24" ht="18.75" thickBot="1" x14ac:dyDescent="0.3">
      <c r="A118" s="503"/>
      <c r="B118" s="747"/>
      <c r="C118" s="574"/>
      <c r="D118" s="575"/>
      <c r="E118" s="576"/>
      <c r="F118" s="500">
        <f>F117</f>
        <v>500000</v>
      </c>
      <c r="G118" s="748"/>
      <c r="H118" s="749">
        <f>H117</f>
        <v>500000</v>
      </c>
      <c r="I118" s="750">
        <f>I117</f>
        <v>250000</v>
      </c>
      <c r="J118" s="773"/>
      <c r="K118" s="501"/>
      <c r="L118" s="500"/>
      <c r="M118" s="500"/>
      <c r="N118" s="500"/>
      <c r="O118" s="501">
        <f>SUM(O117)</f>
        <v>0</v>
      </c>
      <c r="P118" s="501"/>
      <c r="Q118" s="501"/>
      <c r="R118" s="501"/>
      <c r="S118" s="502"/>
      <c r="T118" s="501"/>
      <c r="U118" s="750">
        <f>U117</f>
        <v>250000</v>
      </c>
      <c r="V118" s="503"/>
      <c r="W118" s="503"/>
      <c r="X118" s="503"/>
    </row>
    <row r="119" spans="1:24" ht="18.75" thickBot="1" x14ac:dyDescent="0.3">
      <c r="A119" s="497"/>
      <c r="B119" s="751"/>
      <c r="C119" s="752"/>
      <c r="D119" s="753"/>
      <c r="E119" s="754"/>
      <c r="F119" s="755"/>
      <c r="G119" s="756"/>
      <c r="H119" s="757"/>
      <c r="I119" s="758"/>
      <c r="J119" s="756"/>
      <c r="K119" s="756"/>
      <c r="L119" s="755"/>
      <c r="M119" s="755"/>
      <c r="N119" s="755"/>
      <c r="O119" s="756"/>
      <c r="P119" s="756"/>
      <c r="Q119" s="756"/>
      <c r="R119" s="756"/>
      <c r="S119" s="756"/>
      <c r="T119" s="756"/>
      <c r="U119" s="782"/>
      <c r="V119" s="497"/>
      <c r="W119" s="760"/>
      <c r="X119" s="760"/>
    </row>
    <row r="120" spans="1:24" ht="18.75" thickBot="1" x14ac:dyDescent="0.3">
      <c r="A120" s="497"/>
      <c r="B120" s="735" t="s">
        <v>162</v>
      </c>
      <c r="C120" s="492"/>
      <c r="D120" s="493"/>
      <c r="E120" s="494"/>
      <c r="F120" s="495"/>
      <c r="G120" s="496"/>
      <c r="H120" s="737"/>
      <c r="I120" s="738"/>
      <c r="J120" s="496"/>
      <c r="K120" s="496"/>
      <c r="L120" s="495"/>
      <c r="M120" s="495"/>
      <c r="N120" s="495"/>
      <c r="O120" s="496"/>
      <c r="P120" s="496"/>
      <c r="Q120" s="496"/>
      <c r="R120" s="496"/>
      <c r="S120" s="496"/>
      <c r="T120" s="495"/>
      <c r="U120" s="739"/>
      <c r="V120" s="497"/>
      <c r="W120" s="497"/>
      <c r="X120" s="497"/>
    </row>
    <row r="121" spans="1:24" ht="18.75" thickBot="1" x14ac:dyDescent="0.3">
      <c r="A121" s="503"/>
      <c r="B121" s="747"/>
      <c r="C121" s="574"/>
      <c r="D121" s="575"/>
      <c r="E121" s="576"/>
      <c r="F121" s="500">
        <f>F120</f>
        <v>0</v>
      </c>
      <c r="G121" s="748"/>
      <c r="H121" s="749">
        <f>H120</f>
        <v>0</v>
      </c>
      <c r="I121" s="750"/>
      <c r="J121" s="773"/>
      <c r="K121" s="501"/>
      <c r="L121" s="500"/>
      <c r="M121" s="500"/>
      <c r="N121" s="500"/>
      <c r="O121" s="501"/>
      <c r="P121" s="501"/>
      <c r="Q121" s="501"/>
      <c r="R121" s="501"/>
      <c r="S121" s="502"/>
      <c r="T121" s="501"/>
      <c r="U121" s="750"/>
      <c r="V121" s="503"/>
      <c r="W121" s="503"/>
      <c r="X121" s="503"/>
    </row>
    <row r="122" spans="1:24" ht="18.75" thickBot="1" x14ac:dyDescent="0.3">
      <c r="A122" s="497"/>
      <c r="B122" s="751"/>
      <c r="C122" s="752"/>
      <c r="D122" s="753"/>
      <c r="E122" s="754"/>
      <c r="F122" s="755"/>
      <c r="G122" s="756"/>
      <c r="H122" s="757"/>
      <c r="I122" s="758"/>
      <c r="J122" s="756"/>
      <c r="K122" s="756"/>
      <c r="L122" s="755"/>
      <c r="M122" s="755"/>
      <c r="N122" s="755"/>
      <c r="O122" s="756"/>
      <c r="P122" s="756"/>
      <c r="Q122" s="756"/>
      <c r="R122" s="756"/>
      <c r="S122" s="756"/>
      <c r="T122" s="759"/>
      <c r="U122" s="759"/>
      <c r="V122" s="497"/>
      <c r="W122" s="760"/>
      <c r="X122" s="760"/>
    </row>
    <row r="123" spans="1:24" ht="30.75" thickBot="1" x14ac:dyDescent="0.3">
      <c r="A123" s="497"/>
      <c r="B123" s="735" t="s">
        <v>2</v>
      </c>
      <c r="C123" s="834" t="s">
        <v>354</v>
      </c>
      <c r="D123" s="493" t="s">
        <v>355</v>
      </c>
      <c r="E123" s="494"/>
      <c r="F123" s="495">
        <v>2960000</v>
      </c>
      <c r="G123" s="496"/>
      <c r="H123" s="737">
        <f>F123</f>
        <v>2960000</v>
      </c>
      <c r="I123" s="738">
        <v>1960000</v>
      </c>
      <c r="J123" s="496"/>
      <c r="K123" s="496">
        <v>1000000</v>
      </c>
      <c r="L123" s="495"/>
      <c r="M123" s="495"/>
      <c r="N123" s="495"/>
      <c r="O123" s="496"/>
      <c r="P123" s="496"/>
      <c r="Q123" s="496"/>
      <c r="R123" s="496"/>
      <c r="S123" s="496"/>
      <c r="T123" s="495"/>
      <c r="U123" s="739"/>
      <c r="V123" s="497"/>
      <c r="W123" s="497"/>
      <c r="X123" s="497"/>
    </row>
    <row r="124" spans="1:24" ht="18.75" thickBot="1" x14ac:dyDescent="0.3">
      <c r="A124" s="503"/>
      <c r="B124" s="747"/>
      <c r="C124" s="574"/>
      <c r="D124" s="575"/>
      <c r="E124" s="576"/>
      <c r="F124" s="500">
        <f>SUM(F123)</f>
        <v>2960000</v>
      </c>
      <c r="G124" s="748"/>
      <c r="H124" s="749">
        <f>SUM(H123:H123)</f>
        <v>2960000</v>
      </c>
      <c r="I124" s="780">
        <f>SUM(I123:I123)</f>
        <v>1960000</v>
      </c>
      <c r="J124" s="773"/>
      <c r="K124" s="501">
        <f>SUM(K123)</f>
        <v>1000000</v>
      </c>
      <c r="L124" s="500"/>
      <c r="M124" s="500"/>
      <c r="N124" s="500"/>
      <c r="O124" s="500">
        <f>SUM(O123)</f>
        <v>0</v>
      </c>
      <c r="P124" s="501"/>
      <c r="Q124" s="501"/>
      <c r="R124" s="501">
        <f>SUM(R123)</f>
        <v>0</v>
      </c>
      <c r="S124" s="502"/>
      <c r="T124" s="501"/>
      <c r="U124" s="750"/>
      <c r="V124" s="503"/>
      <c r="W124" s="503"/>
      <c r="X124" s="503"/>
    </row>
    <row r="125" spans="1:24" ht="18.75" thickBot="1" x14ac:dyDescent="0.3">
      <c r="A125" s="497"/>
      <c r="B125" s="751"/>
      <c r="C125" s="752"/>
      <c r="D125" s="753"/>
      <c r="E125" s="754"/>
      <c r="F125" s="755"/>
      <c r="G125" s="756"/>
      <c r="H125" s="757"/>
      <c r="I125" s="758"/>
      <c r="J125" s="756"/>
      <c r="K125" s="756"/>
      <c r="L125" s="755"/>
      <c r="M125" s="755"/>
      <c r="N125" s="755"/>
      <c r="O125" s="756"/>
      <c r="P125" s="756"/>
      <c r="Q125" s="756"/>
      <c r="R125" s="756"/>
      <c r="S125" s="756"/>
      <c r="T125" s="759"/>
      <c r="U125" s="759"/>
      <c r="V125" s="497"/>
      <c r="W125" s="760"/>
      <c r="X125" s="760"/>
    </row>
    <row r="126" spans="1:24" ht="30" x14ac:dyDescent="0.25">
      <c r="A126" s="497"/>
      <c r="B126" s="735" t="s">
        <v>0</v>
      </c>
      <c r="C126" s="492" t="s">
        <v>356</v>
      </c>
      <c r="D126" s="493" t="s">
        <v>357</v>
      </c>
      <c r="E126" s="494" t="s">
        <v>358</v>
      </c>
      <c r="F126" s="495">
        <v>3418006</v>
      </c>
      <c r="G126" s="496"/>
      <c r="H126" s="737">
        <f>F126</f>
        <v>3418006</v>
      </c>
      <c r="I126" s="738">
        <f>H126/2</f>
        <v>1709003</v>
      </c>
      <c r="J126" s="496"/>
      <c r="K126" s="496"/>
      <c r="L126" s="495"/>
      <c r="M126" s="495"/>
      <c r="N126" s="495"/>
      <c r="O126" s="496"/>
      <c r="P126" s="496"/>
      <c r="Q126" s="496"/>
      <c r="R126" s="496"/>
      <c r="S126" s="496"/>
      <c r="T126" s="495"/>
      <c r="U126" s="739">
        <f>H126/2</f>
        <v>1709003</v>
      </c>
      <c r="V126" s="497"/>
      <c r="W126" s="497"/>
      <c r="X126" s="497"/>
    </row>
    <row r="127" spans="1:24" ht="30" x14ac:dyDescent="0.25">
      <c r="A127" s="497"/>
      <c r="B127" s="762"/>
      <c r="C127" s="504" t="s">
        <v>356</v>
      </c>
      <c r="D127" s="505" t="s">
        <v>359</v>
      </c>
      <c r="E127" s="518" t="s">
        <v>358</v>
      </c>
      <c r="F127" s="506">
        <v>1637304</v>
      </c>
      <c r="G127" s="507"/>
      <c r="H127" s="763">
        <f>F127</f>
        <v>1637304</v>
      </c>
      <c r="I127" s="764">
        <f>H127/2</f>
        <v>818652</v>
      </c>
      <c r="J127" s="507"/>
      <c r="K127" s="507"/>
      <c r="L127" s="506"/>
      <c r="M127" s="506"/>
      <c r="N127" s="506"/>
      <c r="O127" s="573"/>
      <c r="P127" s="507"/>
      <c r="Q127" s="507"/>
      <c r="R127" s="507"/>
      <c r="S127" s="507"/>
      <c r="T127" s="506"/>
      <c r="U127" s="765">
        <f>H127/2</f>
        <v>818652</v>
      </c>
      <c r="V127" s="497"/>
      <c r="W127" s="497"/>
      <c r="X127" s="497"/>
    </row>
    <row r="128" spans="1:24" ht="18" x14ac:dyDescent="0.25">
      <c r="A128" s="497"/>
      <c r="B128" s="762"/>
      <c r="C128" s="504" t="s">
        <v>360</v>
      </c>
      <c r="D128" s="505" t="s">
        <v>361</v>
      </c>
      <c r="E128" s="518" t="s">
        <v>362</v>
      </c>
      <c r="F128" s="506">
        <v>3337000</v>
      </c>
      <c r="G128" s="825"/>
      <c r="H128" s="763">
        <f>F128</f>
        <v>3337000</v>
      </c>
      <c r="I128" s="764">
        <f>H128</f>
        <v>3337000</v>
      </c>
      <c r="J128" s="507"/>
      <c r="K128" s="507"/>
      <c r="L128" s="506"/>
      <c r="M128" s="506"/>
      <c r="N128" s="506"/>
      <c r="O128" s="573"/>
      <c r="P128" s="507"/>
      <c r="Q128" s="507"/>
      <c r="R128" s="507"/>
      <c r="S128" s="507"/>
      <c r="T128" s="506"/>
      <c r="U128" s="765"/>
      <c r="V128" s="497"/>
      <c r="W128" s="497"/>
      <c r="X128" s="497"/>
    </row>
    <row r="129" spans="1:24" ht="45" x14ac:dyDescent="0.25">
      <c r="A129" s="497"/>
      <c r="B129" s="762"/>
      <c r="C129" s="504" t="s">
        <v>363</v>
      </c>
      <c r="D129" s="505" t="s">
        <v>364</v>
      </c>
      <c r="E129" s="518" t="s">
        <v>137</v>
      </c>
      <c r="F129" s="506">
        <v>5806000</v>
      </c>
      <c r="G129" s="507"/>
      <c r="H129" s="763"/>
      <c r="I129" s="764"/>
      <c r="J129" s="507"/>
      <c r="K129" s="507"/>
      <c r="L129" s="506"/>
      <c r="M129" s="506"/>
      <c r="N129" s="506"/>
      <c r="O129" s="573"/>
      <c r="P129" s="507"/>
      <c r="Q129" s="507"/>
      <c r="R129" s="507"/>
      <c r="S129" s="507"/>
      <c r="T129" s="506"/>
      <c r="U129" s="765"/>
      <c r="V129" s="497"/>
      <c r="W129" s="497"/>
      <c r="X129" s="497"/>
    </row>
    <row r="130" spans="1:24" ht="30" x14ac:dyDescent="0.25">
      <c r="A130" s="497"/>
      <c r="B130" s="762"/>
      <c r="C130" s="504"/>
      <c r="D130" s="505" t="s">
        <v>365</v>
      </c>
      <c r="E130" s="518" t="s">
        <v>366</v>
      </c>
      <c r="F130" s="506">
        <v>4389000</v>
      </c>
      <c r="G130" s="507"/>
      <c r="H130" s="763"/>
      <c r="I130" s="764"/>
      <c r="J130" s="507"/>
      <c r="K130" s="507"/>
      <c r="L130" s="506"/>
      <c r="M130" s="506"/>
      <c r="N130" s="506"/>
      <c r="O130" s="573"/>
      <c r="P130" s="507"/>
      <c r="Q130" s="507"/>
      <c r="R130" s="507"/>
      <c r="S130" s="507"/>
      <c r="T130" s="506"/>
      <c r="U130" s="765"/>
      <c r="V130" s="497"/>
      <c r="W130" s="497"/>
      <c r="X130" s="497"/>
    </row>
    <row r="131" spans="1:24" ht="45" x14ac:dyDescent="0.25">
      <c r="A131" s="497"/>
      <c r="B131" s="762"/>
      <c r="C131" s="504"/>
      <c r="D131" s="505" t="s">
        <v>163</v>
      </c>
      <c r="E131" s="518" t="s">
        <v>141</v>
      </c>
      <c r="F131" s="506">
        <v>1920000</v>
      </c>
      <c r="G131" s="507"/>
      <c r="H131" s="763"/>
      <c r="I131" s="764"/>
      <c r="J131" s="507"/>
      <c r="K131" s="507"/>
      <c r="L131" s="506"/>
      <c r="M131" s="506"/>
      <c r="N131" s="506"/>
      <c r="O131" s="573"/>
      <c r="P131" s="507"/>
      <c r="Q131" s="507"/>
      <c r="R131" s="507"/>
      <c r="S131" s="507"/>
      <c r="T131" s="506"/>
      <c r="U131" s="765"/>
      <c r="V131" s="497"/>
      <c r="W131" s="497"/>
      <c r="X131" s="497"/>
    </row>
    <row r="132" spans="1:24" ht="18" x14ac:dyDescent="0.25">
      <c r="A132" s="497"/>
      <c r="B132" s="740"/>
      <c r="C132" s="571"/>
      <c r="D132" s="572" t="s">
        <v>367</v>
      </c>
      <c r="E132" s="584" t="s">
        <v>368</v>
      </c>
      <c r="F132" s="573">
        <f>(10000+1000000)*1.21</f>
        <v>1222100</v>
      </c>
      <c r="G132" s="509"/>
      <c r="H132" s="775"/>
      <c r="I132" s="783"/>
      <c r="J132" s="573"/>
      <c r="K132" s="573"/>
      <c r="L132" s="777"/>
      <c r="M132" s="777"/>
      <c r="N132" s="777"/>
      <c r="O132" s="777"/>
      <c r="P132" s="573"/>
      <c r="Q132" s="573"/>
      <c r="R132" s="573"/>
      <c r="S132" s="573"/>
      <c r="T132" s="573"/>
      <c r="U132" s="765"/>
      <c r="V132" s="497"/>
      <c r="W132" s="497"/>
      <c r="X132" s="497"/>
    </row>
    <row r="133" spans="1:24" ht="18.75" thickBot="1" x14ac:dyDescent="0.3">
      <c r="A133" s="497"/>
      <c r="B133" s="597"/>
      <c r="C133" s="826"/>
      <c r="D133" s="827" t="s">
        <v>369</v>
      </c>
      <c r="E133" s="584" t="s">
        <v>368</v>
      </c>
      <c r="F133" s="768">
        <f>500000*1.21</f>
        <v>605000</v>
      </c>
      <c r="G133" s="509"/>
      <c r="H133" s="775"/>
      <c r="I133" s="783"/>
      <c r="J133" s="770"/>
      <c r="K133" s="770"/>
      <c r="L133" s="777"/>
      <c r="M133" s="777"/>
      <c r="N133" s="777"/>
      <c r="O133" s="777"/>
      <c r="P133" s="770"/>
      <c r="Q133" s="770"/>
      <c r="R133" s="770"/>
      <c r="S133" s="768"/>
      <c r="T133" s="771"/>
      <c r="U133" s="772"/>
      <c r="V133" s="497"/>
      <c r="W133" s="497"/>
      <c r="X133" s="497"/>
    </row>
    <row r="134" spans="1:24" ht="18.75" thickBot="1" x14ac:dyDescent="0.3">
      <c r="A134" s="503"/>
      <c r="B134" s="747"/>
      <c r="C134" s="574"/>
      <c r="D134" s="575"/>
      <c r="E134" s="576"/>
      <c r="F134" s="500">
        <f>SUM(F126:F133)</f>
        <v>22334410</v>
      </c>
      <c r="G134" s="748"/>
      <c r="H134" s="749">
        <f>SUM(H126:H131)</f>
        <v>8392310</v>
      </c>
      <c r="I134" s="750">
        <f>SUM(I126:I131)</f>
        <v>5864655</v>
      </c>
      <c r="J134" s="500"/>
      <c r="K134" s="500"/>
      <c r="L134" s="500"/>
      <c r="M134" s="500"/>
      <c r="N134" s="500"/>
      <c r="O134" s="500">
        <f>SUM(O126:O133)</f>
        <v>0</v>
      </c>
      <c r="P134" s="501"/>
      <c r="Q134" s="501"/>
      <c r="R134" s="501"/>
      <c r="S134" s="502"/>
      <c r="T134" s="501"/>
      <c r="U134" s="750">
        <f>SUM(U126:U131)</f>
        <v>2527655</v>
      </c>
      <c r="V134" s="503"/>
      <c r="W134" s="503"/>
      <c r="X134" s="503"/>
    </row>
    <row r="135" spans="1:24" ht="18" x14ac:dyDescent="0.25">
      <c r="A135" s="497"/>
      <c r="B135" s="751"/>
      <c r="C135" s="752"/>
      <c r="D135" s="753"/>
      <c r="E135" s="754"/>
      <c r="F135" s="755"/>
      <c r="G135" s="756"/>
      <c r="H135" s="757"/>
      <c r="I135" s="758"/>
      <c r="J135" s="756"/>
      <c r="K135" s="756"/>
      <c r="L135" s="755"/>
      <c r="M135" s="755"/>
      <c r="N135" s="755"/>
      <c r="O135" s="756"/>
      <c r="P135" s="756"/>
      <c r="Q135" s="756"/>
      <c r="R135" s="756"/>
      <c r="S135" s="756"/>
      <c r="T135" s="835"/>
      <c r="U135" s="782"/>
      <c r="V135" s="497"/>
      <c r="W135" s="760"/>
      <c r="X135" s="760"/>
    </row>
    <row r="136" spans="1:24" ht="15.75" thickBot="1" x14ac:dyDescent="0.25">
      <c r="A136" s="836"/>
      <c r="B136" s="837"/>
      <c r="C136" s="838"/>
      <c r="D136" s="839" t="s">
        <v>152</v>
      </c>
      <c r="E136" s="840"/>
      <c r="F136" s="841">
        <f>F22+F42+F52+F60+F68+F79+F92+F95+F99+F105+F111+F115+F118+F121+F124+F134</f>
        <v>283404480</v>
      </c>
      <c r="G136" s="842"/>
      <c r="H136" s="843">
        <f t="shared" ref="H136:T136" si="6">H22+H42+H52+H60+H68+H79+H92+H95+H99+H105+H111+H115+H118+H121+H124+H134</f>
        <v>73687880</v>
      </c>
      <c r="I136" s="844">
        <f t="shared" si="6"/>
        <v>42460225</v>
      </c>
      <c r="J136" s="841">
        <f t="shared" si="6"/>
        <v>2450000</v>
      </c>
      <c r="K136" s="841">
        <f t="shared" si="6"/>
        <v>7100000</v>
      </c>
      <c r="L136" s="841">
        <f t="shared" si="6"/>
        <v>7500000</v>
      </c>
      <c r="M136" s="841">
        <f t="shared" si="6"/>
        <v>3500000</v>
      </c>
      <c r="N136" s="841">
        <f t="shared" si="6"/>
        <v>2000000</v>
      </c>
      <c r="O136" s="841">
        <f t="shared" si="6"/>
        <v>0</v>
      </c>
      <c r="P136" s="841">
        <f t="shared" si="6"/>
        <v>0</v>
      </c>
      <c r="Q136" s="841">
        <f t="shared" si="6"/>
        <v>0</v>
      </c>
      <c r="R136" s="841">
        <f t="shared" si="6"/>
        <v>0</v>
      </c>
      <c r="S136" s="841">
        <f t="shared" si="6"/>
        <v>0</v>
      </c>
      <c r="T136" s="841">
        <f t="shared" si="6"/>
        <v>0</v>
      </c>
      <c r="U136" s="841">
        <f>U22+U42+U52+U60+U68+U79+U92+U95+U99+U105+U111+U115+U118+U121+U124+U134</f>
        <v>8677655</v>
      </c>
      <c r="V136" s="836"/>
      <c r="W136" s="836"/>
      <c r="X136" s="836"/>
    </row>
    <row r="137" spans="1:24" ht="18" x14ac:dyDescent="0.25">
      <c r="A137" s="497"/>
      <c r="B137" s="497"/>
      <c r="C137" s="585"/>
      <c r="D137" s="586" t="s">
        <v>370</v>
      </c>
      <c r="E137" s="497"/>
      <c r="F137" s="845"/>
      <c r="G137" s="845"/>
      <c r="H137" s="846">
        <f>L136+O136+I136+T136</f>
        <v>49960225</v>
      </c>
      <c r="I137" s="845"/>
      <c r="J137" s="845"/>
      <c r="K137" s="497"/>
      <c r="L137" s="845"/>
      <c r="M137" s="845"/>
      <c r="N137" s="845"/>
      <c r="O137" s="845"/>
      <c r="P137" s="845"/>
      <c r="Q137" s="845"/>
      <c r="R137" s="497"/>
      <c r="S137" s="497"/>
      <c r="T137" s="497"/>
      <c r="U137" s="845"/>
      <c r="V137" s="497"/>
      <c r="W137" s="497"/>
      <c r="X137" s="497"/>
    </row>
  </sheetData>
  <dataConsolidate/>
  <mergeCells count="6">
    <mergeCell ref="T81:T89"/>
    <mergeCell ref="B3:B5"/>
    <mergeCell ref="C73:C74"/>
    <mergeCell ref="C81:C89"/>
    <mergeCell ref="H81:H88"/>
    <mergeCell ref="I81:I88"/>
  </mergeCells>
  <pageMargins left="0.25" right="0.25" top="0.75" bottom="0.75" header="0.3" footer="0.3"/>
  <pageSetup paperSize="8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47"/>
  <sheetViews>
    <sheetView showGridLines="0" workbookViewId="0">
      <selection activeCell="J34" sqref="J34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4.425781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10" style="105" customWidth="1"/>
    <col min="10" max="10" width="9" style="105" customWidth="1"/>
    <col min="11" max="12" width="8.7109375" style="106" customWidth="1"/>
    <col min="13" max="16" width="10.85546875" style="108" customWidth="1"/>
    <col min="17" max="16384" width="8.85546875" style="105"/>
  </cols>
  <sheetData>
    <row r="1" spans="1:13" x14ac:dyDescent="0.2">
      <c r="F1" s="105"/>
      <c r="M1" s="105"/>
    </row>
    <row r="2" spans="1:13" ht="13.5" thickBot="1" x14ac:dyDescent="0.25">
      <c r="M2" s="107" t="s">
        <v>11</v>
      </c>
    </row>
    <row r="3" spans="1:13" x14ac:dyDescent="0.2">
      <c r="A3" s="109"/>
      <c r="B3" s="110"/>
      <c r="C3" s="111"/>
      <c r="D3" s="111"/>
      <c r="E3" s="112"/>
      <c r="F3" s="112"/>
      <c r="G3" s="112"/>
      <c r="H3" s="112"/>
      <c r="I3" s="339"/>
      <c r="J3" s="112"/>
      <c r="K3" s="112"/>
      <c r="L3" s="112"/>
      <c r="M3" s="340"/>
    </row>
    <row r="4" spans="1:13" x14ac:dyDescent="0.2">
      <c r="A4" s="114"/>
      <c r="B4" s="875" t="s">
        <v>189</v>
      </c>
      <c r="C4" s="876"/>
      <c r="D4" s="115"/>
      <c r="E4" s="116"/>
      <c r="F4" s="116"/>
      <c r="G4" s="116"/>
      <c r="H4" s="116"/>
      <c r="I4" s="341"/>
      <c r="J4" s="116"/>
      <c r="K4" s="116"/>
      <c r="L4" s="116"/>
      <c r="M4" s="342"/>
    </row>
    <row r="5" spans="1:13" x14ac:dyDescent="0.2">
      <c r="A5" s="114"/>
      <c r="B5" s="877"/>
      <c r="C5" s="876"/>
      <c r="D5" s="343" t="s">
        <v>69</v>
      </c>
      <c r="E5" s="119" t="s">
        <v>9</v>
      </c>
      <c r="F5" s="119" t="s">
        <v>1</v>
      </c>
      <c r="G5" s="119" t="s">
        <v>70</v>
      </c>
      <c r="H5" s="119" t="s">
        <v>10</v>
      </c>
      <c r="I5" s="344" t="s">
        <v>71</v>
      </c>
      <c r="J5" s="119" t="s">
        <v>7</v>
      </c>
      <c r="K5" s="119" t="s">
        <v>0</v>
      </c>
      <c r="L5" s="119" t="s">
        <v>2</v>
      </c>
      <c r="M5" s="345" t="s">
        <v>73</v>
      </c>
    </row>
    <row r="6" spans="1:13" ht="15.75" x14ac:dyDescent="0.25">
      <c r="A6" s="122"/>
      <c r="B6" s="123" t="s">
        <v>16</v>
      </c>
      <c r="C6" s="124" t="s">
        <v>75</v>
      </c>
      <c r="D6" s="125">
        <v>11</v>
      </c>
      <c r="E6" s="125">
        <v>21</v>
      </c>
      <c r="F6" s="125">
        <v>22</v>
      </c>
      <c r="G6" s="125">
        <v>23</v>
      </c>
      <c r="H6" s="125">
        <v>31</v>
      </c>
      <c r="I6" s="346">
        <v>33</v>
      </c>
      <c r="J6" s="125">
        <v>41</v>
      </c>
      <c r="K6" s="125">
        <v>51</v>
      </c>
      <c r="L6" s="125">
        <v>56</v>
      </c>
      <c r="M6" s="347" t="s">
        <v>15</v>
      </c>
    </row>
    <row r="7" spans="1:13" x14ac:dyDescent="0.2">
      <c r="A7" s="128"/>
      <c r="B7" s="129"/>
      <c r="C7" s="130"/>
      <c r="D7" s="131"/>
      <c r="E7" s="132"/>
      <c r="F7" s="132"/>
      <c r="G7" s="132"/>
      <c r="H7" s="132"/>
      <c r="I7" s="348"/>
      <c r="J7" s="132"/>
      <c r="K7" s="132"/>
      <c r="L7" s="132"/>
      <c r="M7" s="349"/>
    </row>
    <row r="8" spans="1:13" x14ac:dyDescent="0.2">
      <c r="A8" s="135">
        <v>1</v>
      </c>
      <c r="B8" s="136" t="s">
        <v>23</v>
      </c>
      <c r="C8" s="137"/>
      <c r="D8" s="138">
        <f t="shared" ref="D8:L8" si="0">D9+SUM(D15:D21)</f>
        <v>33640</v>
      </c>
      <c r="E8" s="139">
        <f t="shared" si="0"/>
        <v>6500</v>
      </c>
      <c r="F8" s="139">
        <f t="shared" si="0"/>
        <v>9500</v>
      </c>
      <c r="G8" s="139">
        <f t="shared" si="0"/>
        <v>3540</v>
      </c>
      <c r="H8" s="139">
        <f t="shared" si="0"/>
        <v>35809</v>
      </c>
      <c r="I8" s="139">
        <f t="shared" si="0"/>
        <v>7500</v>
      </c>
      <c r="J8" s="139">
        <f t="shared" si="0"/>
        <v>400</v>
      </c>
      <c r="K8" s="139">
        <f t="shared" si="0"/>
        <v>8186</v>
      </c>
      <c r="L8" s="139">
        <f t="shared" si="0"/>
        <v>3305</v>
      </c>
      <c r="M8" s="350">
        <f t="shared" ref="M8:M21" si="1">SUM(D8:L8)</f>
        <v>108380</v>
      </c>
    </row>
    <row r="9" spans="1:13" x14ac:dyDescent="0.2">
      <c r="A9" s="142">
        <v>2</v>
      </c>
      <c r="B9" s="143" t="s">
        <v>24</v>
      </c>
      <c r="C9" s="144"/>
      <c r="D9" s="145">
        <f t="shared" ref="D9:L9" si="2">SUM(D10:D14)</f>
        <v>0</v>
      </c>
      <c r="E9" s="146">
        <f t="shared" si="2"/>
        <v>2500</v>
      </c>
      <c r="F9" s="146">
        <f t="shared" si="2"/>
        <v>0</v>
      </c>
      <c r="G9" s="146">
        <f t="shared" si="2"/>
        <v>0</v>
      </c>
      <c r="H9" s="146">
        <f t="shared" si="2"/>
        <v>12009</v>
      </c>
      <c r="I9" s="146">
        <f t="shared" si="2"/>
        <v>0</v>
      </c>
      <c r="J9" s="146">
        <f t="shared" si="2"/>
        <v>0</v>
      </c>
      <c r="K9" s="146">
        <f t="shared" si="2"/>
        <v>0</v>
      </c>
      <c r="L9" s="146">
        <f t="shared" si="2"/>
        <v>0</v>
      </c>
      <c r="M9" s="351">
        <f t="shared" si="1"/>
        <v>14509</v>
      </c>
    </row>
    <row r="10" spans="1:13" x14ac:dyDescent="0.2">
      <c r="A10" s="149">
        <v>3</v>
      </c>
      <c r="B10" s="150"/>
      <c r="C10" s="151" t="s">
        <v>25</v>
      </c>
      <c r="D10" s="152">
        <f>LF!D10</f>
        <v>0</v>
      </c>
      <c r="E10" s="153">
        <f>FF!D10</f>
        <v>0</v>
      </c>
      <c r="F10" s="153">
        <f>PrF!D10</f>
        <v>0</v>
      </c>
      <c r="G10" s="153">
        <f>FSS!D10</f>
        <v>0</v>
      </c>
      <c r="H10" s="153">
        <f>PřF!D10</f>
        <v>9009</v>
      </c>
      <c r="I10" s="153">
        <f>FI!D10</f>
        <v>0</v>
      </c>
      <c r="J10" s="153">
        <f>PdF!D10</f>
        <v>0</v>
      </c>
      <c r="K10" s="153">
        <f>FSpS!D10</f>
        <v>0</v>
      </c>
      <c r="L10" s="153">
        <f>ESF!D10</f>
        <v>0</v>
      </c>
      <c r="M10" s="352">
        <f t="shared" si="1"/>
        <v>9009</v>
      </c>
    </row>
    <row r="11" spans="1:13" x14ac:dyDescent="0.2">
      <c r="A11" s="149">
        <v>4</v>
      </c>
      <c r="B11" s="150"/>
      <c r="C11" s="151" t="s">
        <v>26</v>
      </c>
      <c r="D11" s="152">
        <f>LF!D11</f>
        <v>0</v>
      </c>
      <c r="E11" s="153">
        <f>FF!D11</f>
        <v>0</v>
      </c>
      <c r="F11" s="153">
        <f>PrF!D11</f>
        <v>0</v>
      </c>
      <c r="G11" s="153">
        <f>FSS!D11</f>
        <v>0</v>
      </c>
      <c r="H11" s="153">
        <f>PřF!D11</f>
        <v>0</v>
      </c>
      <c r="I11" s="153">
        <f>FI!D11</f>
        <v>0</v>
      </c>
      <c r="J11" s="153">
        <f>PdF!D11</f>
        <v>0</v>
      </c>
      <c r="K11" s="153">
        <f>FSpS!D11</f>
        <v>0</v>
      </c>
      <c r="L11" s="153">
        <f>ESF!D11</f>
        <v>0</v>
      </c>
      <c r="M11" s="352">
        <f t="shared" si="1"/>
        <v>0</v>
      </c>
    </row>
    <row r="12" spans="1:13" x14ac:dyDescent="0.2">
      <c r="A12" s="149">
        <v>5</v>
      </c>
      <c r="B12" s="150"/>
      <c r="C12" s="151" t="s">
        <v>27</v>
      </c>
      <c r="D12" s="152">
        <f>LF!D12</f>
        <v>0</v>
      </c>
      <c r="E12" s="153">
        <f>FF!D12</f>
        <v>2500</v>
      </c>
      <c r="F12" s="153">
        <f>PrF!D12</f>
        <v>0</v>
      </c>
      <c r="G12" s="153">
        <f>FSS!D12</f>
        <v>0</v>
      </c>
      <c r="H12" s="153">
        <f>PřF!D12</f>
        <v>0</v>
      </c>
      <c r="I12" s="153">
        <f>FI!D12</f>
        <v>0</v>
      </c>
      <c r="J12" s="153">
        <f>PdF!D12</f>
        <v>0</v>
      </c>
      <c r="K12" s="153">
        <f>FSpS!D12</f>
        <v>0</v>
      </c>
      <c r="L12" s="153">
        <f>ESF!D12</f>
        <v>0</v>
      </c>
      <c r="M12" s="352">
        <f t="shared" si="1"/>
        <v>2500</v>
      </c>
    </row>
    <row r="13" spans="1:13" x14ac:dyDescent="0.2">
      <c r="A13" s="149">
        <v>6</v>
      </c>
      <c r="B13" s="150"/>
      <c r="C13" s="151" t="s">
        <v>28</v>
      </c>
      <c r="D13" s="152">
        <f>LF!D13</f>
        <v>0</v>
      </c>
      <c r="E13" s="153">
        <f>FF!D13</f>
        <v>0</v>
      </c>
      <c r="F13" s="153">
        <f>PrF!D13</f>
        <v>0</v>
      </c>
      <c r="G13" s="153">
        <f>FSS!D13</f>
        <v>0</v>
      </c>
      <c r="H13" s="153">
        <f>PřF!D13</f>
        <v>0</v>
      </c>
      <c r="I13" s="153">
        <f>FI!D13</f>
        <v>0</v>
      </c>
      <c r="J13" s="153">
        <f>PdF!D13</f>
        <v>0</v>
      </c>
      <c r="K13" s="153">
        <f>FSpS!D13</f>
        <v>0</v>
      </c>
      <c r="L13" s="153">
        <f>ESF!D13</f>
        <v>0</v>
      </c>
      <c r="M13" s="352">
        <f t="shared" si="1"/>
        <v>0</v>
      </c>
    </row>
    <row r="14" spans="1:13" x14ac:dyDescent="0.2">
      <c r="A14" s="156">
        <v>7</v>
      </c>
      <c r="B14" s="157"/>
      <c r="C14" s="158" t="s">
        <v>29</v>
      </c>
      <c r="D14" s="353">
        <f>LF!D14</f>
        <v>0</v>
      </c>
      <c r="E14" s="354">
        <f>FF!D14</f>
        <v>0</v>
      </c>
      <c r="F14" s="354">
        <f>PrF!D14</f>
        <v>0</v>
      </c>
      <c r="G14" s="354">
        <f>FSS!D14</f>
        <v>0</v>
      </c>
      <c r="H14" s="354">
        <f>PřF!D14</f>
        <v>3000</v>
      </c>
      <c r="I14" s="354">
        <f>FI!D14</f>
        <v>0</v>
      </c>
      <c r="J14" s="354">
        <f>PdF!D14</f>
        <v>0</v>
      </c>
      <c r="K14" s="354">
        <f>FSpS!D14</f>
        <v>0</v>
      </c>
      <c r="L14" s="354">
        <f>ESF!D14</f>
        <v>0</v>
      </c>
      <c r="M14" s="355">
        <f t="shared" si="1"/>
        <v>3000</v>
      </c>
    </row>
    <row r="15" spans="1:13" x14ac:dyDescent="0.2">
      <c r="A15" s="163">
        <v>8</v>
      </c>
      <c r="B15" s="164" t="s">
        <v>30</v>
      </c>
      <c r="C15" s="165"/>
      <c r="D15" s="166">
        <f>LF!D15</f>
        <v>0</v>
      </c>
      <c r="E15" s="167">
        <f>FF!D15</f>
        <v>0</v>
      </c>
      <c r="F15" s="167">
        <f>PrF!D15</f>
        <v>0</v>
      </c>
      <c r="G15" s="167">
        <f>FSS!D15</f>
        <v>0</v>
      </c>
      <c r="H15" s="167">
        <f>PřF!D15</f>
        <v>0</v>
      </c>
      <c r="I15" s="167">
        <f>FI!D15</f>
        <v>6000</v>
      </c>
      <c r="J15" s="167">
        <f>PdF!D15</f>
        <v>0</v>
      </c>
      <c r="K15" s="167">
        <f>FSpS!D15</f>
        <v>0</v>
      </c>
      <c r="L15" s="167">
        <f>ESF!D15</f>
        <v>0</v>
      </c>
      <c r="M15" s="356">
        <f t="shared" si="1"/>
        <v>6000</v>
      </c>
    </row>
    <row r="16" spans="1:13" x14ac:dyDescent="0.2">
      <c r="A16" s="163">
        <v>9</v>
      </c>
      <c r="B16" s="164" t="s">
        <v>31</v>
      </c>
      <c r="C16" s="165"/>
      <c r="D16" s="166">
        <f>LF!D16</f>
        <v>0</v>
      </c>
      <c r="E16" s="167">
        <f>FF!D16</f>
        <v>0</v>
      </c>
      <c r="F16" s="167">
        <f>PrF!D16</f>
        <v>0</v>
      </c>
      <c r="G16" s="167">
        <f>FSS!D16</f>
        <v>0</v>
      </c>
      <c r="H16" s="167">
        <f>PřF!D16</f>
        <v>0</v>
      </c>
      <c r="I16" s="167">
        <f>FI!D16</f>
        <v>0</v>
      </c>
      <c r="J16" s="167">
        <f>PdF!D16</f>
        <v>0</v>
      </c>
      <c r="K16" s="167">
        <f>FSpS!D16</f>
        <v>0</v>
      </c>
      <c r="L16" s="167">
        <f>ESF!D16</f>
        <v>0</v>
      </c>
      <c r="M16" s="357">
        <f t="shared" si="1"/>
        <v>0</v>
      </c>
    </row>
    <row r="17" spans="1:13" x14ac:dyDescent="0.2">
      <c r="A17" s="163">
        <v>10</v>
      </c>
      <c r="B17" s="164" t="s">
        <v>32</v>
      </c>
      <c r="C17" s="165"/>
      <c r="D17" s="166">
        <f>LF!D17</f>
        <v>0</v>
      </c>
      <c r="E17" s="167">
        <f>FF!D17</f>
        <v>0</v>
      </c>
      <c r="F17" s="167">
        <f>PrF!D17</f>
        <v>0</v>
      </c>
      <c r="G17" s="167">
        <f>FSS!D17</f>
        <v>0</v>
      </c>
      <c r="H17" s="167">
        <f>PřF!D17</f>
        <v>0</v>
      </c>
      <c r="I17" s="167">
        <f>FI!D17</f>
        <v>0</v>
      </c>
      <c r="J17" s="167">
        <f>PdF!D17</f>
        <v>0</v>
      </c>
      <c r="K17" s="167">
        <f>FSpS!D17</f>
        <v>0</v>
      </c>
      <c r="L17" s="167">
        <f>ESF!D17</f>
        <v>0</v>
      </c>
      <c r="M17" s="357">
        <f t="shared" si="1"/>
        <v>0</v>
      </c>
    </row>
    <row r="18" spans="1:13" x14ac:dyDescent="0.2">
      <c r="A18" s="163">
        <v>11</v>
      </c>
      <c r="B18" s="164" t="s">
        <v>183</v>
      </c>
      <c r="C18" s="165"/>
      <c r="D18" s="166">
        <f>LF!D18</f>
        <v>33640</v>
      </c>
      <c r="E18" s="167">
        <f>FF!D18</f>
        <v>4000</v>
      </c>
      <c r="F18" s="167">
        <f>PrF!D18</f>
        <v>9500</v>
      </c>
      <c r="G18" s="167">
        <f>FSS!D18</f>
        <v>1740</v>
      </c>
      <c r="H18" s="167">
        <f>PřF!D18</f>
        <v>23000</v>
      </c>
      <c r="I18" s="167">
        <f>FI!D18</f>
        <v>1500</v>
      </c>
      <c r="J18" s="167">
        <f>PdF!D18</f>
        <v>400</v>
      </c>
      <c r="K18" s="167">
        <f>FSpS!D18</f>
        <v>8186</v>
      </c>
      <c r="L18" s="167">
        <f>ESF!D18</f>
        <v>3305</v>
      </c>
      <c r="M18" s="357">
        <f t="shared" si="1"/>
        <v>85271</v>
      </c>
    </row>
    <row r="19" spans="1:13" x14ac:dyDescent="0.2">
      <c r="A19" s="603">
        <v>12</v>
      </c>
      <c r="B19" s="604" t="s">
        <v>184</v>
      </c>
      <c r="C19" s="605"/>
      <c r="D19" s="166">
        <f>LF!D19</f>
        <v>0</v>
      </c>
      <c r="E19" s="167">
        <f>FF!D19</f>
        <v>0</v>
      </c>
      <c r="F19" s="167">
        <f>PrF!D19</f>
        <v>0</v>
      </c>
      <c r="G19" s="167">
        <f>FSS!D19</f>
        <v>1800</v>
      </c>
      <c r="H19" s="167">
        <f>PřF!D19</f>
        <v>800</v>
      </c>
      <c r="I19" s="167">
        <f>FI!D19</f>
        <v>0</v>
      </c>
      <c r="J19" s="167">
        <f>PdF!D19</f>
        <v>0</v>
      </c>
      <c r="K19" s="167">
        <f>FSpS!D19</f>
        <v>0</v>
      </c>
      <c r="L19" s="167">
        <f>ESF!D19</f>
        <v>0</v>
      </c>
      <c r="M19" s="357">
        <f t="shared" ref="M19" si="3">SUM(D19:L19)</f>
        <v>2600</v>
      </c>
    </row>
    <row r="20" spans="1:13" x14ac:dyDescent="0.2">
      <c r="A20" s="163">
        <v>13</v>
      </c>
      <c r="B20" s="164" t="s">
        <v>33</v>
      </c>
      <c r="C20" s="165"/>
      <c r="D20" s="166">
        <f>LF!D20</f>
        <v>0</v>
      </c>
      <c r="E20" s="167">
        <f>FF!D20</f>
        <v>0</v>
      </c>
      <c r="F20" s="167">
        <f>PrF!D20</f>
        <v>0</v>
      </c>
      <c r="G20" s="167">
        <f>FSS!D20</f>
        <v>0</v>
      </c>
      <c r="H20" s="167">
        <f>PřF!D20</f>
        <v>0</v>
      </c>
      <c r="I20" s="167">
        <f>FI!D20</f>
        <v>0</v>
      </c>
      <c r="J20" s="167">
        <f>PdF!D20</f>
        <v>0</v>
      </c>
      <c r="K20" s="167">
        <f>FSpS!D20</f>
        <v>0</v>
      </c>
      <c r="L20" s="167">
        <f>ESF!D20</f>
        <v>0</v>
      </c>
      <c r="M20" s="357">
        <f t="shared" si="1"/>
        <v>0</v>
      </c>
    </row>
    <row r="21" spans="1:13" ht="13.5" thickBot="1" x14ac:dyDescent="0.25">
      <c r="A21" s="358">
        <v>14</v>
      </c>
      <c r="B21" s="359" t="s">
        <v>34</v>
      </c>
      <c r="C21" s="360"/>
      <c r="D21" s="361">
        <f>LF!D21</f>
        <v>0</v>
      </c>
      <c r="E21" s="362">
        <f>FF!D21</f>
        <v>0</v>
      </c>
      <c r="F21" s="362">
        <f>PrF!D21</f>
        <v>0</v>
      </c>
      <c r="G21" s="362">
        <f>FSS!D21</f>
        <v>0</v>
      </c>
      <c r="H21" s="362">
        <f>PřF!D21</f>
        <v>0</v>
      </c>
      <c r="I21" s="362">
        <f>FI!D21</f>
        <v>0</v>
      </c>
      <c r="J21" s="362">
        <f>PdF!D21</f>
        <v>0</v>
      </c>
      <c r="K21" s="362">
        <f>FSpS!D21</f>
        <v>0</v>
      </c>
      <c r="L21" s="362">
        <f>ESF!D21</f>
        <v>0</v>
      </c>
      <c r="M21" s="363">
        <f t="shared" si="1"/>
        <v>0</v>
      </c>
    </row>
    <row r="24" spans="1:13" ht="13.5" thickBot="1" x14ac:dyDescent="0.25">
      <c r="H24" s="107"/>
      <c r="I24" s="106"/>
      <c r="J24" s="106"/>
      <c r="L24" s="107" t="s">
        <v>11</v>
      </c>
    </row>
    <row r="25" spans="1:13" s="182" customFormat="1" ht="15" customHeight="1" x14ac:dyDescent="0.25">
      <c r="A25" s="109"/>
      <c r="B25" s="180"/>
      <c r="C25" s="181"/>
      <c r="D25" s="878" t="s">
        <v>12</v>
      </c>
      <c r="E25" s="879"/>
      <c r="F25" s="879"/>
      <c r="G25" s="879"/>
      <c r="H25" s="879"/>
      <c r="I25" s="879"/>
      <c r="J25" s="879"/>
      <c r="K25" s="879"/>
      <c r="L25" s="880"/>
    </row>
    <row r="26" spans="1:13" s="182" customFormat="1" x14ac:dyDescent="0.2">
      <c r="A26" s="114"/>
      <c r="B26" s="881" t="s">
        <v>189</v>
      </c>
      <c r="C26" s="882"/>
      <c r="D26" s="183"/>
      <c r="E26" s="884" t="s">
        <v>38</v>
      </c>
      <c r="F26" s="885"/>
      <c r="G26" s="885"/>
      <c r="H26" s="886"/>
      <c r="I26" s="887" t="s">
        <v>37</v>
      </c>
      <c r="J26" s="888"/>
      <c r="K26" s="888"/>
      <c r="L26" s="889"/>
    </row>
    <row r="27" spans="1:13" s="182" customFormat="1" x14ac:dyDescent="0.2">
      <c r="A27" s="114"/>
      <c r="B27" s="883"/>
      <c r="C27" s="882"/>
      <c r="D27" s="183" t="s">
        <v>13</v>
      </c>
      <c r="E27" s="364"/>
      <c r="F27" s="365" t="s">
        <v>14</v>
      </c>
      <c r="G27" s="366"/>
      <c r="H27" s="367" t="s">
        <v>15</v>
      </c>
      <c r="I27" s="364"/>
      <c r="J27" s="365" t="s">
        <v>14</v>
      </c>
      <c r="K27" s="366"/>
      <c r="L27" s="368" t="s">
        <v>15</v>
      </c>
    </row>
    <row r="28" spans="1:13" s="186" customFormat="1" ht="15.75" x14ac:dyDescent="0.25">
      <c r="A28" s="122"/>
      <c r="B28" s="184" t="s">
        <v>16</v>
      </c>
      <c r="C28" s="124" t="s">
        <v>80</v>
      </c>
      <c r="D28" s="185" t="s">
        <v>17</v>
      </c>
      <c r="E28" s="369" t="s">
        <v>18</v>
      </c>
      <c r="F28" s="370" t="s">
        <v>19</v>
      </c>
      <c r="G28" s="371" t="s">
        <v>20</v>
      </c>
      <c r="H28" s="372" t="s">
        <v>21</v>
      </c>
      <c r="I28" s="369" t="s">
        <v>18</v>
      </c>
      <c r="J28" s="370" t="s">
        <v>19</v>
      </c>
      <c r="K28" s="371" t="s">
        <v>20</v>
      </c>
      <c r="L28" s="373" t="s">
        <v>22</v>
      </c>
    </row>
    <row r="29" spans="1:13" s="193" customFormat="1" ht="12" x14ac:dyDescent="0.2">
      <c r="A29" s="187"/>
      <c r="B29" s="188"/>
      <c r="C29" s="188"/>
      <c r="D29" s="189">
        <v>1</v>
      </c>
      <c r="E29" s="188">
        <v>2</v>
      </c>
      <c r="F29" s="190">
        <v>3</v>
      </c>
      <c r="G29" s="130">
        <v>4</v>
      </c>
      <c r="H29" s="374">
        <v>5</v>
      </c>
      <c r="I29" s="188">
        <v>6</v>
      </c>
      <c r="J29" s="190">
        <v>7</v>
      </c>
      <c r="K29" s="130">
        <v>8</v>
      </c>
      <c r="L29" s="192">
        <v>9</v>
      </c>
    </row>
    <row r="30" spans="1:13" s="203" customFormat="1" ht="15" customHeight="1" x14ac:dyDescent="0.2">
      <c r="A30" s="194">
        <v>1</v>
      </c>
      <c r="B30" s="195" t="s">
        <v>23</v>
      </c>
      <c r="C30" s="195"/>
      <c r="D30" s="196">
        <f t="shared" ref="D30:L30" si="4">SUM(D37:D43)+D31</f>
        <v>108380</v>
      </c>
      <c r="E30" s="197">
        <f t="shared" si="4"/>
        <v>56535</v>
      </c>
      <c r="F30" s="198">
        <f t="shared" si="4"/>
        <v>49845</v>
      </c>
      <c r="G30" s="201">
        <f t="shared" si="4"/>
        <v>2000</v>
      </c>
      <c r="H30" s="375">
        <f t="shared" si="4"/>
        <v>108380</v>
      </c>
      <c r="I30" s="197">
        <f t="shared" si="4"/>
        <v>0</v>
      </c>
      <c r="J30" s="198">
        <f t="shared" si="4"/>
        <v>0</v>
      </c>
      <c r="K30" s="201">
        <f t="shared" si="4"/>
        <v>0</v>
      </c>
      <c r="L30" s="202">
        <f t="shared" si="4"/>
        <v>0</v>
      </c>
    </row>
    <row r="31" spans="1:13" s="203" customFormat="1" ht="15" customHeight="1" x14ac:dyDescent="0.2">
      <c r="A31" s="204">
        <v>2</v>
      </c>
      <c r="B31" s="143" t="s">
        <v>24</v>
      </c>
      <c r="C31" s="206"/>
      <c r="D31" s="376">
        <f t="shared" ref="D31:D43" si="5">H31+L31</f>
        <v>14509</v>
      </c>
      <c r="E31" s="146">
        <f>SUM(E32:E36)</f>
        <v>0</v>
      </c>
      <c r="F31" s="146">
        <f>SUM(F32:F36)</f>
        <v>13509</v>
      </c>
      <c r="G31" s="146">
        <f>SUM(G32:G36)</f>
        <v>1000</v>
      </c>
      <c r="H31" s="146">
        <f>SUM(E31:G31)</f>
        <v>14509</v>
      </c>
      <c r="I31" s="146">
        <f>SUM(I32:I36)</f>
        <v>0</v>
      </c>
      <c r="J31" s="146">
        <f>SUM(J32:J36)</f>
        <v>0</v>
      </c>
      <c r="K31" s="146">
        <f>SUM(K32:K36)</f>
        <v>0</v>
      </c>
      <c r="L31" s="377">
        <f>SUM(I31:K31)</f>
        <v>0</v>
      </c>
    </row>
    <row r="32" spans="1:13" s="224" customFormat="1" ht="15" customHeight="1" x14ac:dyDescent="0.2">
      <c r="A32" s="214">
        <v>3</v>
      </c>
      <c r="B32" s="150"/>
      <c r="C32" s="216" t="s">
        <v>25</v>
      </c>
      <c r="D32" s="378">
        <f t="shared" si="5"/>
        <v>9009</v>
      </c>
      <c r="E32" s="153">
        <f>LF!E10+FF!E10+PrF!E10+FSS!E10+PřF!E10+PdF!E10+FSpS!E10+ESF!E10+FI!E10</f>
        <v>0</v>
      </c>
      <c r="F32" s="153">
        <f>LF!F10+FF!F10+PrF!F10+FSS!F10+PřF!F10+PdF!F10+FSpS!F10+ESF!F10+FI!F10</f>
        <v>9009</v>
      </c>
      <c r="G32" s="153">
        <f>LF!G10+FF!G10+PrF!G10+FSS!G10+PřF!G10+PdF!G10+FSpS!G10+ESF!G10+FI!G10</f>
        <v>0</v>
      </c>
      <c r="H32" s="379">
        <f>LF!H10+FF!H10+PrF!H10+FSS!H10+PřF!H10+PdF!H10+FSpS!H10+ESF!H10+FI!H10</f>
        <v>9009</v>
      </c>
      <c r="I32" s="153">
        <f>LF!I10+FF!I10+PrF!I10+FSS!I10+PřF!I10+PdF!I10+FSpS!I10+ESF!I10+FI!I10</f>
        <v>0</v>
      </c>
      <c r="J32" s="153">
        <f>LF!J10+FF!J10+PrF!J10+FSS!J10+PřF!J10+PdF!J10+FSpS!J10+ESF!J10+FI!J10</f>
        <v>0</v>
      </c>
      <c r="K32" s="153">
        <f>LF!K10+FF!K10+PrF!K10+FSS!K10+PřF!K10+PdF!K10+FSpS!K10+ESF!K10+FI!K10</f>
        <v>0</v>
      </c>
      <c r="L32" s="380">
        <f>LF!L10+FF!L10+PrF!L10+FSS!L10+PřF!L10+PdF!L10+FSpS!L10+ESF!L10+FI!L10</f>
        <v>0</v>
      </c>
    </row>
    <row r="33" spans="1:12" s="224" customFormat="1" ht="15" customHeight="1" x14ac:dyDescent="0.2">
      <c r="A33" s="214">
        <v>4</v>
      </c>
      <c r="B33" s="150"/>
      <c r="C33" s="216" t="s">
        <v>26</v>
      </c>
      <c r="D33" s="378">
        <f t="shared" si="5"/>
        <v>0</v>
      </c>
      <c r="E33" s="153">
        <f>LF!E11+FF!E11+PrF!E11+FSS!E11+PřF!E11+PdF!E11+FSpS!E11+ESF!E11+FI!E11</f>
        <v>0</v>
      </c>
      <c r="F33" s="153">
        <f>LF!F11+FF!F11+PrF!F11+FSS!F11+PřF!F11+PdF!F11+FSpS!F11+ESF!F11+FI!F11</f>
        <v>0</v>
      </c>
      <c r="G33" s="153">
        <f>LF!G11+FF!G11+PrF!G11+FSS!G11+PřF!G11+PdF!G11+FSpS!G11+ESF!G11+FI!G11</f>
        <v>0</v>
      </c>
      <c r="H33" s="379">
        <f>LF!H11+FF!H11+PrF!H11+FSS!H11+PřF!H11+PdF!H11+FSpS!H11+ESF!H11+FI!H11</f>
        <v>0</v>
      </c>
      <c r="I33" s="153">
        <f>LF!I11+FF!I11+PrF!I11+FSS!I11+PřF!I11+PdF!I11+FSpS!I11+ESF!I11+FI!I11</f>
        <v>0</v>
      </c>
      <c r="J33" s="153">
        <f>LF!J11+FF!J11+PrF!J11+FSS!J11+PřF!J11+PdF!J11+FSpS!J11+ESF!J11+FI!J11</f>
        <v>0</v>
      </c>
      <c r="K33" s="153">
        <f>LF!K11+FF!K11+PrF!K11+FSS!K11+PřF!K11+PdF!K11+FSpS!K11+ESF!K11+FI!K11</f>
        <v>0</v>
      </c>
      <c r="L33" s="380">
        <f>LF!L11+FF!L11+PrF!L11+FSS!L11+PřF!L11+PdF!L11+FSpS!L11+ESF!L11+FI!L11</f>
        <v>0</v>
      </c>
    </row>
    <row r="34" spans="1:12" s="224" customFormat="1" ht="15" customHeight="1" x14ac:dyDescent="0.2">
      <c r="A34" s="214">
        <v>5</v>
      </c>
      <c r="B34" s="150"/>
      <c r="C34" s="216" t="s">
        <v>27</v>
      </c>
      <c r="D34" s="378">
        <f t="shared" si="5"/>
        <v>2500</v>
      </c>
      <c r="E34" s="153">
        <f>LF!E12+FF!E12+PrF!E12+FSS!E12+PřF!E12+PdF!E12+FSpS!E12+ESF!E12+FI!E12</f>
        <v>0</v>
      </c>
      <c r="F34" s="153">
        <f>LF!F12+FF!F12+PrF!F12+FSS!F12+PřF!F12+PdF!F12+FSpS!F12+ESF!F12+FI!F12</f>
        <v>1500</v>
      </c>
      <c r="G34" s="153">
        <f>LF!G12+FF!G12+PrF!G12+FSS!G12+PřF!G12+PdF!G12+FSpS!G12+ESF!G12+FI!G12</f>
        <v>1000</v>
      </c>
      <c r="H34" s="379">
        <f>LF!H12+FF!H12+PrF!H12+FSS!H12+PřF!H12+PdF!H12+FSpS!H12+ESF!H12+FI!H12</f>
        <v>2500</v>
      </c>
      <c r="I34" s="153">
        <f>LF!I12+FF!I12+PrF!I12+FSS!I12+PřF!I12+PdF!I12+FSpS!I12+ESF!I12+FI!I12</f>
        <v>0</v>
      </c>
      <c r="J34" s="153">
        <f>LF!J12+FF!J12+PrF!J12+FSS!J12+PřF!J12+PdF!J12+FSpS!J12+ESF!J12+FI!J12</f>
        <v>0</v>
      </c>
      <c r="K34" s="153">
        <f>LF!K12+FF!K12+PrF!K12+FSS!K12+PřF!K12+PdF!K12+FSpS!K12+ESF!K12+FI!K12</f>
        <v>0</v>
      </c>
      <c r="L34" s="380">
        <f>LF!L12+FF!L12+PrF!L12+FSS!L12+PřF!L12+PdF!L12+FSpS!L12+ESF!L12+FI!L12</f>
        <v>0</v>
      </c>
    </row>
    <row r="35" spans="1:12" s="224" customFormat="1" ht="15" customHeight="1" x14ac:dyDescent="0.2">
      <c r="A35" s="214">
        <v>6</v>
      </c>
      <c r="B35" s="150"/>
      <c r="C35" s="216" t="s">
        <v>28</v>
      </c>
      <c r="D35" s="378">
        <f t="shared" si="5"/>
        <v>0</v>
      </c>
      <c r="E35" s="153">
        <f>LF!E13+FF!E13+PrF!E13+FSS!E13+PřF!E13+PdF!E13+FSpS!E13+ESF!E13+FI!E13</f>
        <v>0</v>
      </c>
      <c r="F35" s="153">
        <f>LF!F13+FF!F13+PrF!F13+FSS!F13+PřF!F13+PdF!F13+FSpS!F13+ESF!F13+FI!F13</f>
        <v>0</v>
      </c>
      <c r="G35" s="153">
        <f>LF!G13+FF!G13+PrF!G13+FSS!G13+PřF!G13+PdF!G13+FSpS!G13+ESF!G13+FI!G13</f>
        <v>0</v>
      </c>
      <c r="H35" s="379">
        <f>LF!H13+FF!H13+PrF!H13+FSS!H13+PřF!H13+PdF!H13+FSpS!H13+ESF!H13+FI!H13</f>
        <v>0</v>
      </c>
      <c r="I35" s="153">
        <f>LF!I13+FF!I13+PrF!I13+FSS!I13+PřF!I13+PdF!I13+FSpS!I13+ESF!I13+FI!I13</f>
        <v>0</v>
      </c>
      <c r="J35" s="153">
        <f>LF!J13+FF!J13+PrF!J13+FSS!J13+PřF!J13+PdF!J13+FSpS!J13+ESF!J13+FI!J13</f>
        <v>0</v>
      </c>
      <c r="K35" s="153">
        <f>LF!K13+FF!K13+PrF!K13+FSS!K13+PřF!K13+PdF!K13+FSpS!K13+ESF!K13+FI!K13</f>
        <v>0</v>
      </c>
      <c r="L35" s="380">
        <f>LF!L13+FF!L13+PrF!L13+FSS!L13+PřF!L13+PdF!L13+FSpS!L13+ESF!L13+FI!L13</f>
        <v>0</v>
      </c>
    </row>
    <row r="36" spans="1:12" s="224" customFormat="1" ht="15" customHeight="1" x14ac:dyDescent="0.2">
      <c r="A36" s="230">
        <v>7</v>
      </c>
      <c r="B36" s="157"/>
      <c r="C36" s="232" t="s">
        <v>29</v>
      </c>
      <c r="D36" s="381">
        <f t="shared" si="5"/>
        <v>3000</v>
      </c>
      <c r="E36" s="354">
        <f>LF!E14+FF!E14+PrF!E14+FSS!E14+PřF!E14+PdF!E14+FSpS!E14+ESF!E14+FI!E14</f>
        <v>0</v>
      </c>
      <c r="F36" s="354">
        <f>LF!F14+FF!F14+PrF!F14+FSS!F14+PřF!F14+PdF!F14+FSpS!F14+ESF!F14+FI!F14</f>
        <v>3000</v>
      </c>
      <c r="G36" s="354">
        <f>LF!G14+FF!G14+PrF!G14+FSS!G14+PřF!G14+PdF!G14+FSpS!G14+ESF!G14+FI!G14</f>
        <v>0</v>
      </c>
      <c r="H36" s="382">
        <f>LF!H14+FF!H14+PrF!H14+FSS!H14+PřF!H14+PdF!H14+FSpS!H14+ESF!H14+FI!H14</f>
        <v>3000</v>
      </c>
      <c r="I36" s="354">
        <f>LF!I14+FF!I14+PrF!I14+FSS!I14+PřF!I14+PdF!I14+FSpS!I14+ESF!I14+FI!I14</f>
        <v>0</v>
      </c>
      <c r="J36" s="354">
        <f>LF!J14+FF!J14+PrF!J14+FSS!J14+PřF!J14+PdF!J14+FSpS!J14+ESF!J14+FI!J14</f>
        <v>0</v>
      </c>
      <c r="K36" s="354">
        <f>LF!K14+FF!K14+PrF!K14+FSS!K14+PřF!K14+PdF!K14+FSpS!K14+ESF!K14+FI!K14</f>
        <v>0</v>
      </c>
      <c r="L36" s="383">
        <f>LF!L14+FF!L14+PrF!L14+FSS!L14+PřF!L14+PdF!L14+FSpS!L14+ESF!L14+FI!L14</f>
        <v>0</v>
      </c>
    </row>
    <row r="37" spans="1:12" s="203" customFormat="1" ht="15" customHeight="1" x14ac:dyDescent="0.2">
      <c r="A37" s="241">
        <v>8</v>
      </c>
      <c r="B37" s="164" t="s">
        <v>30</v>
      </c>
      <c r="C37" s="242"/>
      <c r="D37" s="384">
        <f t="shared" si="5"/>
        <v>6000</v>
      </c>
      <c r="E37" s="167">
        <f>LF!E15+FF!E15+PrF!E15+FSS!E15+PřF!E15+PdF!E15+FSpS!E15+ESF!E15+FI!E15</f>
        <v>3500</v>
      </c>
      <c r="F37" s="167">
        <f>LF!F15+FF!F15+PrF!F15+FSS!F15+PřF!F15+PdF!F15+FSpS!F15+ESF!F15+FI!F15</f>
        <v>2500</v>
      </c>
      <c r="G37" s="167">
        <f>LF!G15+FF!G15+PrF!G15+FSS!G15+PřF!G15+PdF!G15+FSpS!G15+ESF!G15+FI!G15</f>
        <v>0</v>
      </c>
      <c r="H37" s="385">
        <f>LF!H15+FF!H15+PrF!H15+FSS!H15+PřF!H15+PdF!H15+FSpS!H15+ESF!H15+FI!H15</f>
        <v>6000</v>
      </c>
      <c r="I37" s="167">
        <f>LF!I15+FF!I15+PrF!I15+FSS!I15+PřF!I15+PdF!I15+FSpS!I15+ESF!I15+FI!I15</f>
        <v>0</v>
      </c>
      <c r="J37" s="167">
        <f>LF!J15+FF!J15+PrF!J15+FSS!J15+PřF!J15+PdF!J15+FSpS!J15+ESF!J15+FI!J15</f>
        <v>0</v>
      </c>
      <c r="K37" s="167">
        <f>LF!K15+FF!K15+PrF!K15+FSS!K15+PřF!K15+PdF!K15+FSpS!K15+ESF!K15+FI!K15</f>
        <v>0</v>
      </c>
      <c r="L37" s="386">
        <f>LF!L15+FF!L15+PrF!L15+FSS!L15+PřF!L15+PdF!L15+FSpS!L15+ESF!L15+FI!L15</f>
        <v>0</v>
      </c>
    </row>
    <row r="38" spans="1:12" s="203" customFormat="1" ht="15" customHeight="1" x14ac:dyDescent="0.2">
      <c r="A38" s="241">
        <v>9</v>
      </c>
      <c r="B38" s="164" t="s">
        <v>31</v>
      </c>
      <c r="C38" s="242"/>
      <c r="D38" s="384">
        <f t="shared" si="5"/>
        <v>0</v>
      </c>
      <c r="E38" s="167">
        <f>LF!E16+FF!E16+PrF!E16+FSS!E16+PřF!E16+PdF!E16+FSpS!E16+ESF!E16+FI!E16</f>
        <v>0</v>
      </c>
      <c r="F38" s="167">
        <f>LF!F16+FF!F16+PrF!F16+FSS!F16+PřF!F16+PdF!F16+FSpS!F16+ESF!F16+FI!F16</f>
        <v>0</v>
      </c>
      <c r="G38" s="167">
        <f>LF!G16+FF!G16+PrF!G16+FSS!G16+PřF!G16+PdF!G16+FSpS!G16+ESF!G16+FI!G16</f>
        <v>0</v>
      </c>
      <c r="H38" s="385">
        <f>LF!H16+FF!H16+PrF!H16+FSS!H16+PřF!H16+PdF!H16+FSpS!H16+ESF!H16+FI!H16</f>
        <v>0</v>
      </c>
      <c r="I38" s="167">
        <f>LF!I16+FF!I16+PrF!I16+FSS!I16+PřF!I16+PdF!I16+FSpS!I16+ESF!I16+FI!I16</f>
        <v>0</v>
      </c>
      <c r="J38" s="167">
        <f>LF!J16+FF!J16+PrF!J16+FSS!J16+PřF!J16+PdF!J16+FSpS!J16+ESF!J16+FI!J16</f>
        <v>0</v>
      </c>
      <c r="K38" s="167">
        <f>LF!K16+FF!K16+PrF!K16+FSS!K16+PřF!K16+PdF!K16+FSpS!K16+ESF!K16+FI!K16</f>
        <v>0</v>
      </c>
      <c r="L38" s="386">
        <f>LF!L16+FF!L16+PrF!L16+FSS!L16+PřF!L16+PdF!L16+FSpS!L16+ESF!L16+FI!L16</f>
        <v>0</v>
      </c>
    </row>
    <row r="39" spans="1:12" s="203" customFormat="1" ht="15" customHeight="1" x14ac:dyDescent="0.2">
      <c r="A39" s="204">
        <v>10</v>
      </c>
      <c r="B39" s="164" t="s">
        <v>32</v>
      </c>
      <c r="C39" s="242"/>
      <c r="D39" s="384">
        <f t="shared" si="5"/>
        <v>0</v>
      </c>
      <c r="E39" s="167">
        <f>LF!E17+FF!E17+PrF!E17+FSS!E17+PřF!E17+PdF!E17+FSpS!E17+ESF!E17+FI!E17</f>
        <v>0</v>
      </c>
      <c r="F39" s="167">
        <f>LF!F17+FF!F17+PrF!F17+FSS!F17+PřF!F17+PdF!F17+FSpS!F17+ESF!F17+FI!F17</f>
        <v>0</v>
      </c>
      <c r="G39" s="167">
        <f>LF!G17+FF!G17+PrF!G17+FSS!G17+PřF!G17+PdF!G17+FSpS!G17+ESF!G17+FI!G17</f>
        <v>0</v>
      </c>
      <c r="H39" s="385">
        <f>LF!H17+FF!H17+PrF!H17+FSS!H17+PřF!H17+PdF!H17+FSpS!H17+ESF!H17+FI!H17</f>
        <v>0</v>
      </c>
      <c r="I39" s="167">
        <f>LF!I17+FF!I17+PrF!I17+FSS!I17+PřF!I17+PdF!I17+FSpS!I17+ESF!I17+FI!I17</f>
        <v>0</v>
      </c>
      <c r="J39" s="167">
        <f>LF!J17+FF!J17+PrF!J17+FSS!J17+PřF!J17+PdF!J17+FSpS!J17+ESF!J17+FI!J17</f>
        <v>0</v>
      </c>
      <c r="K39" s="167">
        <f>LF!K17+FF!K17+PrF!K17+FSS!K17+PřF!K17+PdF!K17+FSpS!K17+ESF!K17+FI!K17</f>
        <v>0</v>
      </c>
      <c r="L39" s="386">
        <f>LF!L17+FF!L17+PrF!L17+FSS!L17+PřF!L17+PdF!L17+FSpS!L17+ESF!L17+FI!L17</f>
        <v>0</v>
      </c>
    </row>
    <row r="40" spans="1:12" s="203" customFormat="1" ht="15" customHeight="1" x14ac:dyDescent="0.2">
      <c r="A40" s="241">
        <v>11</v>
      </c>
      <c r="B40" s="164" t="s">
        <v>183</v>
      </c>
      <c r="C40" s="242"/>
      <c r="D40" s="384">
        <f t="shared" si="5"/>
        <v>85271</v>
      </c>
      <c r="E40" s="167">
        <f>LF!E18+FF!E18+PrF!E18+FSS!E18+PřF!E18+PdF!E18+FSpS!E18+ESF!E18+FI!E18</f>
        <v>53035</v>
      </c>
      <c r="F40" s="167">
        <f>LF!F18+FF!F18+PrF!F18+FSS!F18+PřF!F18+PdF!F18+FSpS!F18+ESF!F18+FI!F18</f>
        <v>31236</v>
      </c>
      <c r="G40" s="167">
        <f>LF!G18+FF!G18+PrF!G18+FSS!G18+PřF!G18+PdF!G18+FSpS!G18+ESF!G18+FI!G18</f>
        <v>1000</v>
      </c>
      <c r="H40" s="385">
        <f>LF!H18+FF!H18+PrF!H18+FSS!H18+PřF!H18+PdF!H18+FSpS!H18+ESF!H18+FI!H18</f>
        <v>85271</v>
      </c>
      <c r="I40" s="167">
        <f>LF!I18+FF!I18+PrF!I18+FSS!I18+PřF!I18+PdF!I18+FSpS!I18+ESF!I18+FI!I18</f>
        <v>0</v>
      </c>
      <c r="J40" s="167">
        <f>LF!J18+FF!J18+PrF!J18+FSS!J18+PřF!J18+PdF!J18+FSpS!J18+ESF!J18+FI!J18</f>
        <v>0</v>
      </c>
      <c r="K40" s="167">
        <f>LF!K18+FF!K18+PrF!K18+FSS!K18+PřF!K18+PdF!K18+FSpS!K18+ESF!K18+FI!K18</f>
        <v>0</v>
      </c>
      <c r="L40" s="386">
        <f>LF!L18+FF!L18+PrF!L18+FSS!L18+PřF!L18+PdF!L18+FSpS!L18+ESF!L18+FI!L18</f>
        <v>0</v>
      </c>
    </row>
    <row r="41" spans="1:12" s="203" customFormat="1" ht="15" customHeight="1" x14ac:dyDescent="0.2">
      <c r="A41" s="601">
        <v>12</v>
      </c>
      <c r="B41" s="604" t="s">
        <v>184</v>
      </c>
      <c r="C41" s="606"/>
      <c r="D41" s="384">
        <f t="shared" ref="D41" si="6">H41+L41</f>
        <v>2600</v>
      </c>
      <c r="E41" s="167">
        <f>LF!E19+FF!E19+PrF!E19+FSS!E19+PřF!E19+PdF!E19+FSpS!E19+ESF!E19+FI!E19</f>
        <v>0</v>
      </c>
      <c r="F41" s="167">
        <f>LF!F19+FF!F19+PrF!F19+FSS!F19+PřF!F19+PdF!F19+FSpS!F19+ESF!F19+FI!F19</f>
        <v>2600</v>
      </c>
      <c r="G41" s="167">
        <f>LF!G19+FF!G19+PrF!G19+FSS!G19+PřF!G19+PdF!G19+FSpS!G19+ESF!G19+FI!G19</f>
        <v>0</v>
      </c>
      <c r="H41" s="385">
        <f>LF!H19+FF!H19+PrF!H19+FSS!H19+PřF!H19+PdF!H19+FSpS!H19+ESF!H19+FI!H19</f>
        <v>2600</v>
      </c>
      <c r="I41" s="167">
        <f>LF!I19+FF!I19+PrF!I19+FSS!I19+PřF!I19+PdF!I19+FSpS!I19+ESF!I19+FI!I19</f>
        <v>0</v>
      </c>
      <c r="J41" s="167">
        <f>LF!J19+FF!J19+PrF!J19+FSS!J19+PřF!J19+PdF!J19+FSpS!J19+ESF!J19+FI!J19</f>
        <v>0</v>
      </c>
      <c r="K41" s="167">
        <f>LF!K19+FF!K19+PrF!K19+FSS!K19+PřF!K19+PdF!K19+FSpS!K19+ESF!K19+FI!K19</f>
        <v>0</v>
      </c>
      <c r="L41" s="386">
        <f>LF!L19+FF!L19+PrF!L19+FSS!L19+PřF!L19+PdF!L19+FSpS!L19+ESF!L19+FI!L19</f>
        <v>0</v>
      </c>
    </row>
    <row r="42" spans="1:12" s="203" customFormat="1" ht="15" customHeight="1" x14ac:dyDescent="0.2">
      <c r="A42" s="241">
        <v>13</v>
      </c>
      <c r="B42" s="164" t="s">
        <v>33</v>
      </c>
      <c r="C42" s="242"/>
      <c r="D42" s="384">
        <f t="shared" si="5"/>
        <v>0</v>
      </c>
      <c r="E42" s="167">
        <f>LF!E20+FF!E20+PrF!E20+FSS!E20+PřF!E20+PdF!E20+FSpS!E20+ESF!E20+FI!E20</f>
        <v>0</v>
      </c>
      <c r="F42" s="167">
        <f>LF!F20+FF!F20+PrF!F20+FSS!F20+PřF!F20+PdF!F20+FSpS!F20+ESF!F20+FI!F20</f>
        <v>0</v>
      </c>
      <c r="G42" s="167">
        <f>LF!G20+FF!G20+PrF!G20+FSS!G20+PřF!G20+PdF!G20+FSpS!G20+ESF!G20+FI!G20</f>
        <v>0</v>
      </c>
      <c r="H42" s="385">
        <f>LF!H20+FF!H20+PrF!H20+FSS!H20+PřF!H20+PdF!H20+FSpS!H20+ESF!H20+FI!H20</f>
        <v>0</v>
      </c>
      <c r="I42" s="167">
        <f>LF!I20+FF!I20+PrF!I20+FSS!I20+PřF!I20+PdF!I20+FSpS!I20+ESF!I20+FI!I20</f>
        <v>0</v>
      </c>
      <c r="J42" s="167">
        <f>LF!J20+FF!J20+PrF!J20+FSS!J20+PřF!J20+PdF!J20+FSpS!J20+ESF!J20+FI!J20</f>
        <v>0</v>
      </c>
      <c r="K42" s="167">
        <f>LF!K20+FF!K20+PrF!K20+FSS!K20+PřF!K20+PdF!K20+FSpS!K20+ESF!K20+FI!K20</f>
        <v>0</v>
      </c>
      <c r="L42" s="386">
        <f>LF!L20+FF!L20+PrF!L20+FSS!L20+PřF!L20+PdF!L20+FSpS!L20+ESF!L20+FI!L20</f>
        <v>0</v>
      </c>
    </row>
    <row r="43" spans="1:12" s="203" customFormat="1" ht="15" customHeight="1" thickBot="1" x14ac:dyDescent="0.25">
      <c r="A43" s="259">
        <v>14</v>
      </c>
      <c r="B43" s="359" t="s">
        <v>34</v>
      </c>
      <c r="C43" s="387"/>
      <c r="D43" s="388">
        <f t="shared" si="5"/>
        <v>0</v>
      </c>
      <c r="E43" s="362">
        <f>LF!E21+FF!E21+PrF!E21+FSS!E21+PřF!E21+PdF!E21+FSpS!E21+ESF!E21+FI!E21</f>
        <v>0</v>
      </c>
      <c r="F43" s="362">
        <f>LF!F21+FF!F21+PrF!F21+FSS!F21+PřF!F21+PdF!F21+FSpS!F21+ESF!F21+FI!F21</f>
        <v>0</v>
      </c>
      <c r="G43" s="362">
        <f>LF!G21+FF!G21+PrF!G21+FSS!G21+PřF!G21+PdF!G21+FSpS!G21+ESF!G21+FI!G21</f>
        <v>0</v>
      </c>
      <c r="H43" s="389">
        <f>LF!H21+FF!H21+PrF!H21+FSS!H21+PřF!H21+PdF!H21+FSpS!H21+ESF!H21+FI!H21</f>
        <v>0</v>
      </c>
      <c r="I43" s="362">
        <f>LF!I21+FF!I21+PrF!I21+FSS!I21+PřF!I21+PdF!I21+FSpS!I21+ESF!I21+FI!I21</f>
        <v>0</v>
      </c>
      <c r="J43" s="362">
        <f>LF!J21+FF!J21+PrF!J21+FSS!J21+PřF!J21+PdF!J21+FSpS!J21+ESF!J21+FI!J21</f>
        <v>0</v>
      </c>
      <c r="K43" s="362">
        <f>LF!K21+FF!K21+PrF!K21+FSS!K21+PřF!K21+PdF!K21+FSpS!K21+ESF!K21+FI!K21</f>
        <v>0</v>
      </c>
      <c r="L43" s="390">
        <f>LF!L21+FF!L21+PrF!L21+FSS!L21+PřF!L21+PdF!L21+FSpS!L21+ESF!L21+FI!L21</f>
        <v>0</v>
      </c>
    </row>
    <row r="44" spans="1:12" s="269" customFormat="1" ht="11.25" x14ac:dyDescent="0.2">
      <c r="A44" s="268" t="s">
        <v>181</v>
      </c>
      <c r="B44" s="268" t="s">
        <v>35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</row>
    <row r="45" spans="1:12" s="269" customFormat="1" ht="11.25" x14ac:dyDescent="0.2">
      <c r="A45" s="268"/>
      <c r="B45" s="268" t="s">
        <v>40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</row>
    <row r="46" spans="1:12" s="269" customFormat="1" ht="11.25" x14ac:dyDescent="0.2">
      <c r="A46" s="268" t="s">
        <v>182</v>
      </c>
      <c r="B46" s="268" t="s">
        <v>190</v>
      </c>
      <c r="C46" s="268"/>
      <c r="D46" s="268"/>
      <c r="E46" s="268"/>
      <c r="F46" s="268"/>
      <c r="G46" s="268"/>
      <c r="H46" s="268"/>
      <c r="I46" s="268"/>
      <c r="J46" s="268"/>
      <c r="K46" s="268"/>
      <c r="L46" s="268"/>
    </row>
    <row r="47" spans="1:12" s="271" customFormat="1" ht="12" x14ac:dyDescent="0.2">
      <c r="A47" s="270"/>
      <c r="B47" s="270"/>
      <c r="C47" s="270"/>
      <c r="E47" s="272"/>
    </row>
  </sheetData>
  <mergeCells count="5">
    <mergeCell ref="B4:C5"/>
    <mergeCell ref="D25:L25"/>
    <mergeCell ref="B26:C27"/>
    <mergeCell ref="E26:H26"/>
    <mergeCell ref="I26:L26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80" orientation="landscape" r:id="rId1"/>
  <headerFooter alignWithMargins="0">
    <oddHeader>&amp;L&amp;"Arial CE,kurzíva\&amp;11Osnova rozpočtu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38" sqref="A38"/>
    </sheetView>
  </sheetViews>
  <sheetFormatPr defaultRowHeight="12.75" x14ac:dyDescent="0.2"/>
  <cols>
    <col min="1" max="1" width="4.5703125" style="3" customWidth="1"/>
    <col min="2" max="2" width="17.7109375" style="3" customWidth="1"/>
    <col min="3" max="3" width="8.42578125" style="4" customWidth="1"/>
    <col min="4" max="4" width="10" style="3" customWidth="1"/>
    <col min="5" max="5" width="7.7109375" style="4" customWidth="1"/>
    <col min="6" max="6" width="9" style="3" customWidth="1"/>
    <col min="7" max="7" width="10.7109375" style="3" customWidth="1"/>
    <col min="8" max="8" width="10" style="3" customWidth="1"/>
    <col min="9" max="9" width="3.5703125" style="3" customWidth="1"/>
    <col min="10" max="10" width="8.5703125" style="52" customWidth="1"/>
    <col min="11" max="11" width="10" style="3" customWidth="1"/>
    <col min="12" max="12" width="2.140625" style="3" customWidth="1"/>
    <col min="13" max="256" width="9.140625" style="3"/>
    <col min="257" max="257" width="4.5703125" style="3" customWidth="1"/>
    <col min="258" max="258" width="17.7109375" style="3" customWidth="1"/>
    <col min="259" max="259" width="8.42578125" style="3" customWidth="1"/>
    <col min="260" max="260" width="10" style="3" customWidth="1"/>
    <col min="261" max="261" width="7.7109375" style="3" customWidth="1"/>
    <col min="262" max="262" width="9" style="3" customWidth="1"/>
    <col min="263" max="263" width="10.7109375" style="3" customWidth="1"/>
    <col min="264" max="264" width="10" style="3" customWidth="1"/>
    <col min="265" max="265" width="3.5703125" style="3" customWidth="1"/>
    <col min="266" max="266" width="8.5703125" style="3" customWidth="1"/>
    <col min="267" max="267" width="10" style="3" customWidth="1"/>
    <col min="268" max="268" width="2.140625" style="3" customWidth="1"/>
    <col min="269" max="512" width="9.140625" style="3"/>
    <col min="513" max="513" width="4.5703125" style="3" customWidth="1"/>
    <col min="514" max="514" width="17.7109375" style="3" customWidth="1"/>
    <col min="515" max="515" width="8.42578125" style="3" customWidth="1"/>
    <col min="516" max="516" width="10" style="3" customWidth="1"/>
    <col min="517" max="517" width="7.7109375" style="3" customWidth="1"/>
    <col min="518" max="518" width="9" style="3" customWidth="1"/>
    <col min="519" max="519" width="10.7109375" style="3" customWidth="1"/>
    <col min="520" max="520" width="10" style="3" customWidth="1"/>
    <col min="521" max="521" width="3.5703125" style="3" customWidth="1"/>
    <col min="522" max="522" width="8.5703125" style="3" customWidth="1"/>
    <col min="523" max="523" width="10" style="3" customWidth="1"/>
    <col min="524" max="524" width="2.140625" style="3" customWidth="1"/>
    <col min="525" max="768" width="9.140625" style="3"/>
    <col min="769" max="769" width="4.5703125" style="3" customWidth="1"/>
    <col min="770" max="770" width="17.7109375" style="3" customWidth="1"/>
    <col min="771" max="771" width="8.42578125" style="3" customWidth="1"/>
    <col min="772" max="772" width="10" style="3" customWidth="1"/>
    <col min="773" max="773" width="7.7109375" style="3" customWidth="1"/>
    <col min="774" max="774" width="9" style="3" customWidth="1"/>
    <col min="775" max="775" width="10.7109375" style="3" customWidth="1"/>
    <col min="776" max="776" width="10" style="3" customWidth="1"/>
    <col min="777" max="777" width="3.5703125" style="3" customWidth="1"/>
    <col min="778" max="778" width="8.5703125" style="3" customWidth="1"/>
    <col min="779" max="779" width="10" style="3" customWidth="1"/>
    <col min="780" max="780" width="2.140625" style="3" customWidth="1"/>
    <col min="781" max="1024" width="9.140625" style="3"/>
    <col min="1025" max="1025" width="4.5703125" style="3" customWidth="1"/>
    <col min="1026" max="1026" width="17.7109375" style="3" customWidth="1"/>
    <col min="1027" max="1027" width="8.42578125" style="3" customWidth="1"/>
    <col min="1028" max="1028" width="10" style="3" customWidth="1"/>
    <col min="1029" max="1029" width="7.7109375" style="3" customWidth="1"/>
    <col min="1030" max="1030" width="9" style="3" customWidth="1"/>
    <col min="1031" max="1031" width="10.7109375" style="3" customWidth="1"/>
    <col min="1032" max="1032" width="10" style="3" customWidth="1"/>
    <col min="1033" max="1033" width="3.5703125" style="3" customWidth="1"/>
    <col min="1034" max="1034" width="8.5703125" style="3" customWidth="1"/>
    <col min="1035" max="1035" width="10" style="3" customWidth="1"/>
    <col min="1036" max="1036" width="2.140625" style="3" customWidth="1"/>
    <col min="1037" max="1280" width="9.140625" style="3"/>
    <col min="1281" max="1281" width="4.5703125" style="3" customWidth="1"/>
    <col min="1282" max="1282" width="17.7109375" style="3" customWidth="1"/>
    <col min="1283" max="1283" width="8.42578125" style="3" customWidth="1"/>
    <col min="1284" max="1284" width="10" style="3" customWidth="1"/>
    <col min="1285" max="1285" width="7.7109375" style="3" customWidth="1"/>
    <col min="1286" max="1286" width="9" style="3" customWidth="1"/>
    <col min="1287" max="1287" width="10.7109375" style="3" customWidth="1"/>
    <col min="1288" max="1288" width="10" style="3" customWidth="1"/>
    <col min="1289" max="1289" width="3.5703125" style="3" customWidth="1"/>
    <col min="1290" max="1290" width="8.5703125" style="3" customWidth="1"/>
    <col min="1291" max="1291" width="10" style="3" customWidth="1"/>
    <col min="1292" max="1292" width="2.140625" style="3" customWidth="1"/>
    <col min="1293" max="1536" width="9.140625" style="3"/>
    <col min="1537" max="1537" width="4.5703125" style="3" customWidth="1"/>
    <col min="1538" max="1538" width="17.7109375" style="3" customWidth="1"/>
    <col min="1539" max="1539" width="8.42578125" style="3" customWidth="1"/>
    <col min="1540" max="1540" width="10" style="3" customWidth="1"/>
    <col min="1541" max="1541" width="7.7109375" style="3" customWidth="1"/>
    <col min="1542" max="1542" width="9" style="3" customWidth="1"/>
    <col min="1543" max="1543" width="10.7109375" style="3" customWidth="1"/>
    <col min="1544" max="1544" width="10" style="3" customWidth="1"/>
    <col min="1545" max="1545" width="3.5703125" style="3" customWidth="1"/>
    <col min="1546" max="1546" width="8.5703125" style="3" customWidth="1"/>
    <col min="1547" max="1547" width="10" style="3" customWidth="1"/>
    <col min="1548" max="1548" width="2.140625" style="3" customWidth="1"/>
    <col min="1549" max="1792" width="9.140625" style="3"/>
    <col min="1793" max="1793" width="4.5703125" style="3" customWidth="1"/>
    <col min="1794" max="1794" width="17.7109375" style="3" customWidth="1"/>
    <col min="1795" max="1795" width="8.42578125" style="3" customWidth="1"/>
    <col min="1796" max="1796" width="10" style="3" customWidth="1"/>
    <col min="1797" max="1797" width="7.7109375" style="3" customWidth="1"/>
    <col min="1798" max="1798" width="9" style="3" customWidth="1"/>
    <col min="1799" max="1799" width="10.7109375" style="3" customWidth="1"/>
    <col min="1800" max="1800" width="10" style="3" customWidth="1"/>
    <col min="1801" max="1801" width="3.5703125" style="3" customWidth="1"/>
    <col min="1802" max="1802" width="8.5703125" style="3" customWidth="1"/>
    <col min="1803" max="1803" width="10" style="3" customWidth="1"/>
    <col min="1804" max="1804" width="2.140625" style="3" customWidth="1"/>
    <col min="1805" max="2048" width="9.140625" style="3"/>
    <col min="2049" max="2049" width="4.5703125" style="3" customWidth="1"/>
    <col min="2050" max="2050" width="17.7109375" style="3" customWidth="1"/>
    <col min="2051" max="2051" width="8.42578125" style="3" customWidth="1"/>
    <col min="2052" max="2052" width="10" style="3" customWidth="1"/>
    <col min="2053" max="2053" width="7.7109375" style="3" customWidth="1"/>
    <col min="2054" max="2054" width="9" style="3" customWidth="1"/>
    <col min="2055" max="2055" width="10.7109375" style="3" customWidth="1"/>
    <col min="2056" max="2056" width="10" style="3" customWidth="1"/>
    <col min="2057" max="2057" width="3.5703125" style="3" customWidth="1"/>
    <col min="2058" max="2058" width="8.5703125" style="3" customWidth="1"/>
    <col min="2059" max="2059" width="10" style="3" customWidth="1"/>
    <col min="2060" max="2060" width="2.140625" style="3" customWidth="1"/>
    <col min="2061" max="2304" width="9.140625" style="3"/>
    <col min="2305" max="2305" width="4.5703125" style="3" customWidth="1"/>
    <col min="2306" max="2306" width="17.7109375" style="3" customWidth="1"/>
    <col min="2307" max="2307" width="8.42578125" style="3" customWidth="1"/>
    <col min="2308" max="2308" width="10" style="3" customWidth="1"/>
    <col min="2309" max="2309" width="7.7109375" style="3" customWidth="1"/>
    <col min="2310" max="2310" width="9" style="3" customWidth="1"/>
    <col min="2311" max="2311" width="10.7109375" style="3" customWidth="1"/>
    <col min="2312" max="2312" width="10" style="3" customWidth="1"/>
    <col min="2313" max="2313" width="3.5703125" style="3" customWidth="1"/>
    <col min="2314" max="2314" width="8.5703125" style="3" customWidth="1"/>
    <col min="2315" max="2315" width="10" style="3" customWidth="1"/>
    <col min="2316" max="2316" width="2.140625" style="3" customWidth="1"/>
    <col min="2317" max="2560" width="9.140625" style="3"/>
    <col min="2561" max="2561" width="4.5703125" style="3" customWidth="1"/>
    <col min="2562" max="2562" width="17.7109375" style="3" customWidth="1"/>
    <col min="2563" max="2563" width="8.42578125" style="3" customWidth="1"/>
    <col min="2564" max="2564" width="10" style="3" customWidth="1"/>
    <col min="2565" max="2565" width="7.7109375" style="3" customWidth="1"/>
    <col min="2566" max="2566" width="9" style="3" customWidth="1"/>
    <col min="2567" max="2567" width="10.7109375" style="3" customWidth="1"/>
    <col min="2568" max="2568" width="10" style="3" customWidth="1"/>
    <col min="2569" max="2569" width="3.5703125" style="3" customWidth="1"/>
    <col min="2570" max="2570" width="8.5703125" style="3" customWidth="1"/>
    <col min="2571" max="2571" width="10" style="3" customWidth="1"/>
    <col min="2572" max="2572" width="2.140625" style="3" customWidth="1"/>
    <col min="2573" max="2816" width="9.140625" style="3"/>
    <col min="2817" max="2817" width="4.5703125" style="3" customWidth="1"/>
    <col min="2818" max="2818" width="17.7109375" style="3" customWidth="1"/>
    <col min="2819" max="2819" width="8.42578125" style="3" customWidth="1"/>
    <col min="2820" max="2820" width="10" style="3" customWidth="1"/>
    <col min="2821" max="2821" width="7.7109375" style="3" customWidth="1"/>
    <col min="2822" max="2822" width="9" style="3" customWidth="1"/>
    <col min="2823" max="2823" width="10.7109375" style="3" customWidth="1"/>
    <col min="2824" max="2824" width="10" style="3" customWidth="1"/>
    <col min="2825" max="2825" width="3.5703125" style="3" customWidth="1"/>
    <col min="2826" max="2826" width="8.5703125" style="3" customWidth="1"/>
    <col min="2827" max="2827" width="10" style="3" customWidth="1"/>
    <col min="2828" max="2828" width="2.140625" style="3" customWidth="1"/>
    <col min="2829" max="3072" width="9.140625" style="3"/>
    <col min="3073" max="3073" width="4.5703125" style="3" customWidth="1"/>
    <col min="3074" max="3074" width="17.7109375" style="3" customWidth="1"/>
    <col min="3075" max="3075" width="8.42578125" style="3" customWidth="1"/>
    <col min="3076" max="3076" width="10" style="3" customWidth="1"/>
    <col min="3077" max="3077" width="7.7109375" style="3" customWidth="1"/>
    <col min="3078" max="3078" width="9" style="3" customWidth="1"/>
    <col min="3079" max="3079" width="10.7109375" style="3" customWidth="1"/>
    <col min="3080" max="3080" width="10" style="3" customWidth="1"/>
    <col min="3081" max="3081" width="3.5703125" style="3" customWidth="1"/>
    <col min="3082" max="3082" width="8.5703125" style="3" customWidth="1"/>
    <col min="3083" max="3083" width="10" style="3" customWidth="1"/>
    <col min="3084" max="3084" width="2.140625" style="3" customWidth="1"/>
    <col min="3085" max="3328" width="9.140625" style="3"/>
    <col min="3329" max="3329" width="4.5703125" style="3" customWidth="1"/>
    <col min="3330" max="3330" width="17.7109375" style="3" customWidth="1"/>
    <col min="3331" max="3331" width="8.42578125" style="3" customWidth="1"/>
    <col min="3332" max="3332" width="10" style="3" customWidth="1"/>
    <col min="3333" max="3333" width="7.7109375" style="3" customWidth="1"/>
    <col min="3334" max="3334" width="9" style="3" customWidth="1"/>
    <col min="3335" max="3335" width="10.7109375" style="3" customWidth="1"/>
    <col min="3336" max="3336" width="10" style="3" customWidth="1"/>
    <col min="3337" max="3337" width="3.5703125" style="3" customWidth="1"/>
    <col min="3338" max="3338" width="8.5703125" style="3" customWidth="1"/>
    <col min="3339" max="3339" width="10" style="3" customWidth="1"/>
    <col min="3340" max="3340" width="2.140625" style="3" customWidth="1"/>
    <col min="3341" max="3584" width="9.140625" style="3"/>
    <col min="3585" max="3585" width="4.5703125" style="3" customWidth="1"/>
    <col min="3586" max="3586" width="17.7109375" style="3" customWidth="1"/>
    <col min="3587" max="3587" width="8.42578125" style="3" customWidth="1"/>
    <col min="3588" max="3588" width="10" style="3" customWidth="1"/>
    <col min="3589" max="3589" width="7.7109375" style="3" customWidth="1"/>
    <col min="3590" max="3590" width="9" style="3" customWidth="1"/>
    <col min="3591" max="3591" width="10.7109375" style="3" customWidth="1"/>
    <col min="3592" max="3592" width="10" style="3" customWidth="1"/>
    <col min="3593" max="3593" width="3.5703125" style="3" customWidth="1"/>
    <col min="3594" max="3594" width="8.5703125" style="3" customWidth="1"/>
    <col min="3595" max="3595" width="10" style="3" customWidth="1"/>
    <col min="3596" max="3596" width="2.140625" style="3" customWidth="1"/>
    <col min="3597" max="3840" width="9.140625" style="3"/>
    <col min="3841" max="3841" width="4.5703125" style="3" customWidth="1"/>
    <col min="3842" max="3842" width="17.7109375" style="3" customWidth="1"/>
    <col min="3843" max="3843" width="8.42578125" style="3" customWidth="1"/>
    <col min="3844" max="3844" width="10" style="3" customWidth="1"/>
    <col min="3845" max="3845" width="7.7109375" style="3" customWidth="1"/>
    <col min="3846" max="3846" width="9" style="3" customWidth="1"/>
    <col min="3847" max="3847" width="10.7109375" style="3" customWidth="1"/>
    <col min="3848" max="3848" width="10" style="3" customWidth="1"/>
    <col min="3849" max="3849" width="3.5703125" style="3" customWidth="1"/>
    <col min="3850" max="3850" width="8.5703125" style="3" customWidth="1"/>
    <col min="3851" max="3851" width="10" style="3" customWidth="1"/>
    <col min="3852" max="3852" width="2.140625" style="3" customWidth="1"/>
    <col min="3853" max="4096" width="9.140625" style="3"/>
    <col min="4097" max="4097" width="4.5703125" style="3" customWidth="1"/>
    <col min="4098" max="4098" width="17.7109375" style="3" customWidth="1"/>
    <col min="4099" max="4099" width="8.42578125" style="3" customWidth="1"/>
    <col min="4100" max="4100" width="10" style="3" customWidth="1"/>
    <col min="4101" max="4101" width="7.7109375" style="3" customWidth="1"/>
    <col min="4102" max="4102" width="9" style="3" customWidth="1"/>
    <col min="4103" max="4103" width="10.7109375" style="3" customWidth="1"/>
    <col min="4104" max="4104" width="10" style="3" customWidth="1"/>
    <col min="4105" max="4105" width="3.5703125" style="3" customWidth="1"/>
    <col min="4106" max="4106" width="8.5703125" style="3" customWidth="1"/>
    <col min="4107" max="4107" width="10" style="3" customWidth="1"/>
    <col min="4108" max="4108" width="2.140625" style="3" customWidth="1"/>
    <col min="4109" max="4352" width="9.140625" style="3"/>
    <col min="4353" max="4353" width="4.5703125" style="3" customWidth="1"/>
    <col min="4354" max="4354" width="17.7109375" style="3" customWidth="1"/>
    <col min="4355" max="4355" width="8.42578125" style="3" customWidth="1"/>
    <col min="4356" max="4356" width="10" style="3" customWidth="1"/>
    <col min="4357" max="4357" width="7.7109375" style="3" customWidth="1"/>
    <col min="4358" max="4358" width="9" style="3" customWidth="1"/>
    <col min="4359" max="4359" width="10.7109375" style="3" customWidth="1"/>
    <col min="4360" max="4360" width="10" style="3" customWidth="1"/>
    <col min="4361" max="4361" width="3.5703125" style="3" customWidth="1"/>
    <col min="4362" max="4362" width="8.5703125" style="3" customWidth="1"/>
    <col min="4363" max="4363" width="10" style="3" customWidth="1"/>
    <col min="4364" max="4364" width="2.140625" style="3" customWidth="1"/>
    <col min="4365" max="4608" width="9.140625" style="3"/>
    <col min="4609" max="4609" width="4.5703125" style="3" customWidth="1"/>
    <col min="4610" max="4610" width="17.7109375" style="3" customWidth="1"/>
    <col min="4611" max="4611" width="8.42578125" style="3" customWidth="1"/>
    <col min="4612" max="4612" width="10" style="3" customWidth="1"/>
    <col min="4613" max="4613" width="7.7109375" style="3" customWidth="1"/>
    <col min="4614" max="4614" width="9" style="3" customWidth="1"/>
    <col min="4615" max="4615" width="10.7109375" style="3" customWidth="1"/>
    <col min="4616" max="4616" width="10" style="3" customWidth="1"/>
    <col min="4617" max="4617" width="3.5703125" style="3" customWidth="1"/>
    <col min="4618" max="4618" width="8.5703125" style="3" customWidth="1"/>
    <col min="4619" max="4619" width="10" style="3" customWidth="1"/>
    <col min="4620" max="4620" width="2.140625" style="3" customWidth="1"/>
    <col min="4621" max="4864" width="9.140625" style="3"/>
    <col min="4865" max="4865" width="4.5703125" style="3" customWidth="1"/>
    <col min="4866" max="4866" width="17.7109375" style="3" customWidth="1"/>
    <col min="4867" max="4867" width="8.42578125" style="3" customWidth="1"/>
    <col min="4868" max="4868" width="10" style="3" customWidth="1"/>
    <col min="4869" max="4869" width="7.7109375" style="3" customWidth="1"/>
    <col min="4870" max="4870" width="9" style="3" customWidth="1"/>
    <col min="4871" max="4871" width="10.7109375" style="3" customWidth="1"/>
    <col min="4872" max="4872" width="10" style="3" customWidth="1"/>
    <col min="4873" max="4873" width="3.5703125" style="3" customWidth="1"/>
    <col min="4874" max="4874" width="8.5703125" style="3" customWidth="1"/>
    <col min="4875" max="4875" width="10" style="3" customWidth="1"/>
    <col min="4876" max="4876" width="2.140625" style="3" customWidth="1"/>
    <col min="4877" max="5120" width="9.140625" style="3"/>
    <col min="5121" max="5121" width="4.5703125" style="3" customWidth="1"/>
    <col min="5122" max="5122" width="17.7109375" style="3" customWidth="1"/>
    <col min="5123" max="5123" width="8.42578125" style="3" customWidth="1"/>
    <col min="5124" max="5124" width="10" style="3" customWidth="1"/>
    <col min="5125" max="5125" width="7.7109375" style="3" customWidth="1"/>
    <col min="5126" max="5126" width="9" style="3" customWidth="1"/>
    <col min="5127" max="5127" width="10.7109375" style="3" customWidth="1"/>
    <col min="5128" max="5128" width="10" style="3" customWidth="1"/>
    <col min="5129" max="5129" width="3.5703125" style="3" customWidth="1"/>
    <col min="5130" max="5130" width="8.5703125" style="3" customWidth="1"/>
    <col min="5131" max="5131" width="10" style="3" customWidth="1"/>
    <col min="5132" max="5132" width="2.140625" style="3" customWidth="1"/>
    <col min="5133" max="5376" width="9.140625" style="3"/>
    <col min="5377" max="5377" width="4.5703125" style="3" customWidth="1"/>
    <col min="5378" max="5378" width="17.7109375" style="3" customWidth="1"/>
    <col min="5379" max="5379" width="8.42578125" style="3" customWidth="1"/>
    <col min="5380" max="5380" width="10" style="3" customWidth="1"/>
    <col min="5381" max="5381" width="7.7109375" style="3" customWidth="1"/>
    <col min="5382" max="5382" width="9" style="3" customWidth="1"/>
    <col min="5383" max="5383" width="10.7109375" style="3" customWidth="1"/>
    <col min="5384" max="5384" width="10" style="3" customWidth="1"/>
    <col min="5385" max="5385" width="3.5703125" style="3" customWidth="1"/>
    <col min="5386" max="5386" width="8.5703125" style="3" customWidth="1"/>
    <col min="5387" max="5387" width="10" style="3" customWidth="1"/>
    <col min="5388" max="5388" width="2.140625" style="3" customWidth="1"/>
    <col min="5389" max="5632" width="9.140625" style="3"/>
    <col min="5633" max="5633" width="4.5703125" style="3" customWidth="1"/>
    <col min="5634" max="5634" width="17.7109375" style="3" customWidth="1"/>
    <col min="5635" max="5635" width="8.42578125" style="3" customWidth="1"/>
    <col min="5636" max="5636" width="10" style="3" customWidth="1"/>
    <col min="5637" max="5637" width="7.7109375" style="3" customWidth="1"/>
    <col min="5638" max="5638" width="9" style="3" customWidth="1"/>
    <col min="5639" max="5639" width="10.7109375" style="3" customWidth="1"/>
    <col min="5640" max="5640" width="10" style="3" customWidth="1"/>
    <col min="5641" max="5641" width="3.5703125" style="3" customWidth="1"/>
    <col min="5642" max="5642" width="8.5703125" style="3" customWidth="1"/>
    <col min="5643" max="5643" width="10" style="3" customWidth="1"/>
    <col min="5644" max="5644" width="2.140625" style="3" customWidth="1"/>
    <col min="5645" max="5888" width="9.140625" style="3"/>
    <col min="5889" max="5889" width="4.5703125" style="3" customWidth="1"/>
    <col min="5890" max="5890" width="17.7109375" style="3" customWidth="1"/>
    <col min="5891" max="5891" width="8.42578125" style="3" customWidth="1"/>
    <col min="5892" max="5892" width="10" style="3" customWidth="1"/>
    <col min="5893" max="5893" width="7.7109375" style="3" customWidth="1"/>
    <col min="5894" max="5894" width="9" style="3" customWidth="1"/>
    <col min="5895" max="5895" width="10.7109375" style="3" customWidth="1"/>
    <col min="5896" max="5896" width="10" style="3" customWidth="1"/>
    <col min="5897" max="5897" width="3.5703125" style="3" customWidth="1"/>
    <col min="5898" max="5898" width="8.5703125" style="3" customWidth="1"/>
    <col min="5899" max="5899" width="10" style="3" customWidth="1"/>
    <col min="5900" max="5900" width="2.140625" style="3" customWidth="1"/>
    <col min="5901" max="6144" width="9.140625" style="3"/>
    <col min="6145" max="6145" width="4.5703125" style="3" customWidth="1"/>
    <col min="6146" max="6146" width="17.7109375" style="3" customWidth="1"/>
    <col min="6147" max="6147" width="8.42578125" style="3" customWidth="1"/>
    <col min="6148" max="6148" width="10" style="3" customWidth="1"/>
    <col min="6149" max="6149" width="7.7109375" style="3" customWidth="1"/>
    <col min="6150" max="6150" width="9" style="3" customWidth="1"/>
    <col min="6151" max="6151" width="10.7109375" style="3" customWidth="1"/>
    <col min="6152" max="6152" width="10" style="3" customWidth="1"/>
    <col min="6153" max="6153" width="3.5703125" style="3" customWidth="1"/>
    <col min="6154" max="6154" width="8.5703125" style="3" customWidth="1"/>
    <col min="6155" max="6155" width="10" style="3" customWidth="1"/>
    <col min="6156" max="6156" width="2.140625" style="3" customWidth="1"/>
    <col min="6157" max="6400" width="9.140625" style="3"/>
    <col min="6401" max="6401" width="4.5703125" style="3" customWidth="1"/>
    <col min="6402" max="6402" width="17.7109375" style="3" customWidth="1"/>
    <col min="6403" max="6403" width="8.42578125" style="3" customWidth="1"/>
    <col min="6404" max="6404" width="10" style="3" customWidth="1"/>
    <col min="6405" max="6405" width="7.7109375" style="3" customWidth="1"/>
    <col min="6406" max="6406" width="9" style="3" customWidth="1"/>
    <col min="6407" max="6407" width="10.7109375" style="3" customWidth="1"/>
    <col min="6408" max="6408" width="10" style="3" customWidth="1"/>
    <col min="6409" max="6409" width="3.5703125" style="3" customWidth="1"/>
    <col min="6410" max="6410" width="8.5703125" style="3" customWidth="1"/>
    <col min="6411" max="6411" width="10" style="3" customWidth="1"/>
    <col min="6412" max="6412" width="2.140625" style="3" customWidth="1"/>
    <col min="6413" max="6656" width="9.140625" style="3"/>
    <col min="6657" max="6657" width="4.5703125" style="3" customWidth="1"/>
    <col min="6658" max="6658" width="17.7109375" style="3" customWidth="1"/>
    <col min="6659" max="6659" width="8.42578125" style="3" customWidth="1"/>
    <col min="6660" max="6660" width="10" style="3" customWidth="1"/>
    <col min="6661" max="6661" width="7.7109375" style="3" customWidth="1"/>
    <col min="6662" max="6662" width="9" style="3" customWidth="1"/>
    <col min="6663" max="6663" width="10.7109375" style="3" customWidth="1"/>
    <col min="6664" max="6664" width="10" style="3" customWidth="1"/>
    <col min="6665" max="6665" width="3.5703125" style="3" customWidth="1"/>
    <col min="6666" max="6666" width="8.5703125" style="3" customWidth="1"/>
    <col min="6667" max="6667" width="10" style="3" customWidth="1"/>
    <col min="6668" max="6668" width="2.140625" style="3" customWidth="1"/>
    <col min="6669" max="6912" width="9.140625" style="3"/>
    <col min="6913" max="6913" width="4.5703125" style="3" customWidth="1"/>
    <col min="6914" max="6914" width="17.7109375" style="3" customWidth="1"/>
    <col min="6915" max="6915" width="8.42578125" style="3" customWidth="1"/>
    <col min="6916" max="6916" width="10" style="3" customWidth="1"/>
    <col min="6917" max="6917" width="7.7109375" style="3" customWidth="1"/>
    <col min="6918" max="6918" width="9" style="3" customWidth="1"/>
    <col min="6919" max="6919" width="10.7109375" style="3" customWidth="1"/>
    <col min="6920" max="6920" width="10" style="3" customWidth="1"/>
    <col min="6921" max="6921" width="3.5703125" style="3" customWidth="1"/>
    <col min="6922" max="6922" width="8.5703125" style="3" customWidth="1"/>
    <col min="6923" max="6923" width="10" style="3" customWidth="1"/>
    <col min="6924" max="6924" width="2.140625" style="3" customWidth="1"/>
    <col min="6925" max="7168" width="9.140625" style="3"/>
    <col min="7169" max="7169" width="4.5703125" style="3" customWidth="1"/>
    <col min="7170" max="7170" width="17.7109375" style="3" customWidth="1"/>
    <col min="7171" max="7171" width="8.42578125" style="3" customWidth="1"/>
    <col min="7172" max="7172" width="10" style="3" customWidth="1"/>
    <col min="7173" max="7173" width="7.7109375" style="3" customWidth="1"/>
    <col min="7174" max="7174" width="9" style="3" customWidth="1"/>
    <col min="7175" max="7175" width="10.7109375" style="3" customWidth="1"/>
    <col min="7176" max="7176" width="10" style="3" customWidth="1"/>
    <col min="7177" max="7177" width="3.5703125" style="3" customWidth="1"/>
    <col min="7178" max="7178" width="8.5703125" style="3" customWidth="1"/>
    <col min="7179" max="7179" width="10" style="3" customWidth="1"/>
    <col min="7180" max="7180" width="2.140625" style="3" customWidth="1"/>
    <col min="7181" max="7424" width="9.140625" style="3"/>
    <col min="7425" max="7425" width="4.5703125" style="3" customWidth="1"/>
    <col min="7426" max="7426" width="17.7109375" style="3" customWidth="1"/>
    <col min="7427" max="7427" width="8.42578125" style="3" customWidth="1"/>
    <col min="7428" max="7428" width="10" style="3" customWidth="1"/>
    <col min="7429" max="7429" width="7.7109375" style="3" customWidth="1"/>
    <col min="7430" max="7430" width="9" style="3" customWidth="1"/>
    <col min="7431" max="7431" width="10.7109375" style="3" customWidth="1"/>
    <col min="7432" max="7432" width="10" style="3" customWidth="1"/>
    <col min="7433" max="7433" width="3.5703125" style="3" customWidth="1"/>
    <col min="7434" max="7434" width="8.5703125" style="3" customWidth="1"/>
    <col min="7435" max="7435" width="10" style="3" customWidth="1"/>
    <col min="7436" max="7436" width="2.140625" style="3" customWidth="1"/>
    <col min="7437" max="7680" width="9.140625" style="3"/>
    <col min="7681" max="7681" width="4.5703125" style="3" customWidth="1"/>
    <col min="7682" max="7682" width="17.7109375" style="3" customWidth="1"/>
    <col min="7683" max="7683" width="8.42578125" style="3" customWidth="1"/>
    <col min="7684" max="7684" width="10" style="3" customWidth="1"/>
    <col min="7685" max="7685" width="7.7109375" style="3" customWidth="1"/>
    <col min="7686" max="7686" width="9" style="3" customWidth="1"/>
    <col min="7687" max="7687" width="10.7109375" style="3" customWidth="1"/>
    <col min="7688" max="7688" width="10" style="3" customWidth="1"/>
    <col min="7689" max="7689" width="3.5703125" style="3" customWidth="1"/>
    <col min="7690" max="7690" width="8.5703125" style="3" customWidth="1"/>
    <col min="7691" max="7691" width="10" style="3" customWidth="1"/>
    <col min="7692" max="7692" width="2.140625" style="3" customWidth="1"/>
    <col min="7693" max="7936" width="9.140625" style="3"/>
    <col min="7937" max="7937" width="4.5703125" style="3" customWidth="1"/>
    <col min="7938" max="7938" width="17.7109375" style="3" customWidth="1"/>
    <col min="7939" max="7939" width="8.42578125" style="3" customWidth="1"/>
    <col min="7940" max="7940" width="10" style="3" customWidth="1"/>
    <col min="7941" max="7941" width="7.7109375" style="3" customWidth="1"/>
    <col min="7942" max="7942" width="9" style="3" customWidth="1"/>
    <col min="7943" max="7943" width="10.7109375" style="3" customWidth="1"/>
    <col min="7944" max="7944" width="10" style="3" customWidth="1"/>
    <col min="7945" max="7945" width="3.5703125" style="3" customWidth="1"/>
    <col min="7946" max="7946" width="8.5703125" style="3" customWidth="1"/>
    <col min="7947" max="7947" width="10" style="3" customWidth="1"/>
    <col min="7948" max="7948" width="2.140625" style="3" customWidth="1"/>
    <col min="7949" max="8192" width="9.140625" style="3"/>
    <col min="8193" max="8193" width="4.5703125" style="3" customWidth="1"/>
    <col min="8194" max="8194" width="17.7109375" style="3" customWidth="1"/>
    <col min="8195" max="8195" width="8.42578125" style="3" customWidth="1"/>
    <col min="8196" max="8196" width="10" style="3" customWidth="1"/>
    <col min="8197" max="8197" width="7.7109375" style="3" customWidth="1"/>
    <col min="8198" max="8198" width="9" style="3" customWidth="1"/>
    <col min="8199" max="8199" width="10.7109375" style="3" customWidth="1"/>
    <col min="8200" max="8200" width="10" style="3" customWidth="1"/>
    <col min="8201" max="8201" width="3.5703125" style="3" customWidth="1"/>
    <col min="8202" max="8202" width="8.5703125" style="3" customWidth="1"/>
    <col min="8203" max="8203" width="10" style="3" customWidth="1"/>
    <col min="8204" max="8204" width="2.140625" style="3" customWidth="1"/>
    <col min="8205" max="8448" width="9.140625" style="3"/>
    <col min="8449" max="8449" width="4.5703125" style="3" customWidth="1"/>
    <col min="8450" max="8450" width="17.7109375" style="3" customWidth="1"/>
    <col min="8451" max="8451" width="8.42578125" style="3" customWidth="1"/>
    <col min="8452" max="8452" width="10" style="3" customWidth="1"/>
    <col min="8453" max="8453" width="7.7109375" style="3" customWidth="1"/>
    <col min="8454" max="8454" width="9" style="3" customWidth="1"/>
    <col min="8455" max="8455" width="10.7109375" style="3" customWidth="1"/>
    <col min="8456" max="8456" width="10" style="3" customWidth="1"/>
    <col min="8457" max="8457" width="3.5703125" style="3" customWidth="1"/>
    <col min="8458" max="8458" width="8.5703125" style="3" customWidth="1"/>
    <col min="8459" max="8459" width="10" style="3" customWidth="1"/>
    <col min="8460" max="8460" width="2.140625" style="3" customWidth="1"/>
    <col min="8461" max="8704" width="9.140625" style="3"/>
    <col min="8705" max="8705" width="4.5703125" style="3" customWidth="1"/>
    <col min="8706" max="8706" width="17.7109375" style="3" customWidth="1"/>
    <col min="8707" max="8707" width="8.42578125" style="3" customWidth="1"/>
    <col min="8708" max="8708" width="10" style="3" customWidth="1"/>
    <col min="8709" max="8709" width="7.7109375" style="3" customWidth="1"/>
    <col min="8710" max="8710" width="9" style="3" customWidth="1"/>
    <col min="8711" max="8711" width="10.7109375" style="3" customWidth="1"/>
    <col min="8712" max="8712" width="10" style="3" customWidth="1"/>
    <col min="8713" max="8713" width="3.5703125" style="3" customWidth="1"/>
    <col min="8714" max="8714" width="8.5703125" style="3" customWidth="1"/>
    <col min="8715" max="8715" width="10" style="3" customWidth="1"/>
    <col min="8716" max="8716" width="2.140625" style="3" customWidth="1"/>
    <col min="8717" max="8960" width="9.140625" style="3"/>
    <col min="8961" max="8961" width="4.5703125" style="3" customWidth="1"/>
    <col min="8962" max="8962" width="17.7109375" style="3" customWidth="1"/>
    <col min="8963" max="8963" width="8.42578125" style="3" customWidth="1"/>
    <col min="8964" max="8964" width="10" style="3" customWidth="1"/>
    <col min="8965" max="8965" width="7.7109375" style="3" customWidth="1"/>
    <col min="8966" max="8966" width="9" style="3" customWidth="1"/>
    <col min="8967" max="8967" width="10.7109375" style="3" customWidth="1"/>
    <col min="8968" max="8968" width="10" style="3" customWidth="1"/>
    <col min="8969" max="8969" width="3.5703125" style="3" customWidth="1"/>
    <col min="8970" max="8970" width="8.5703125" style="3" customWidth="1"/>
    <col min="8971" max="8971" width="10" style="3" customWidth="1"/>
    <col min="8972" max="8972" width="2.140625" style="3" customWidth="1"/>
    <col min="8973" max="9216" width="9.140625" style="3"/>
    <col min="9217" max="9217" width="4.5703125" style="3" customWidth="1"/>
    <col min="9218" max="9218" width="17.7109375" style="3" customWidth="1"/>
    <col min="9219" max="9219" width="8.42578125" style="3" customWidth="1"/>
    <col min="9220" max="9220" width="10" style="3" customWidth="1"/>
    <col min="9221" max="9221" width="7.7109375" style="3" customWidth="1"/>
    <col min="9222" max="9222" width="9" style="3" customWidth="1"/>
    <col min="9223" max="9223" width="10.7109375" style="3" customWidth="1"/>
    <col min="9224" max="9224" width="10" style="3" customWidth="1"/>
    <col min="9225" max="9225" width="3.5703125" style="3" customWidth="1"/>
    <col min="9226" max="9226" width="8.5703125" style="3" customWidth="1"/>
    <col min="9227" max="9227" width="10" style="3" customWidth="1"/>
    <col min="9228" max="9228" width="2.140625" style="3" customWidth="1"/>
    <col min="9229" max="9472" width="9.140625" style="3"/>
    <col min="9473" max="9473" width="4.5703125" style="3" customWidth="1"/>
    <col min="9474" max="9474" width="17.7109375" style="3" customWidth="1"/>
    <col min="9475" max="9475" width="8.42578125" style="3" customWidth="1"/>
    <col min="9476" max="9476" width="10" style="3" customWidth="1"/>
    <col min="9477" max="9477" width="7.7109375" style="3" customWidth="1"/>
    <col min="9478" max="9478" width="9" style="3" customWidth="1"/>
    <col min="9479" max="9479" width="10.7109375" style="3" customWidth="1"/>
    <col min="9480" max="9480" width="10" style="3" customWidth="1"/>
    <col min="9481" max="9481" width="3.5703125" style="3" customWidth="1"/>
    <col min="9482" max="9482" width="8.5703125" style="3" customWidth="1"/>
    <col min="9483" max="9483" width="10" style="3" customWidth="1"/>
    <col min="9484" max="9484" width="2.140625" style="3" customWidth="1"/>
    <col min="9485" max="9728" width="9.140625" style="3"/>
    <col min="9729" max="9729" width="4.5703125" style="3" customWidth="1"/>
    <col min="9730" max="9730" width="17.7109375" style="3" customWidth="1"/>
    <col min="9731" max="9731" width="8.42578125" style="3" customWidth="1"/>
    <col min="9732" max="9732" width="10" style="3" customWidth="1"/>
    <col min="9733" max="9733" width="7.7109375" style="3" customWidth="1"/>
    <col min="9734" max="9734" width="9" style="3" customWidth="1"/>
    <col min="9735" max="9735" width="10.7109375" style="3" customWidth="1"/>
    <col min="9736" max="9736" width="10" style="3" customWidth="1"/>
    <col min="9737" max="9737" width="3.5703125" style="3" customWidth="1"/>
    <col min="9738" max="9738" width="8.5703125" style="3" customWidth="1"/>
    <col min="9739" max="9739" width="10" style="3" customWidth="1"/>
    <col min="9740" max="9740" width="2.140625" style="3" customWidth="1"/>
    <col min="9741" max="9984" width="9.140625" style="3"/>
    <col min="9985" max="9985" width="4.5703125" style="3" customWidth="1"/>
    <col min="9986" max="9986" width="17.7109375" style="3" customWidth="1"/>
    <col min="9987" max="9987" width="8.42578125" style="3" customWidth="1"/>
    <col min="9988" max="9988" width="10" style="3" customWidth="1"/>
    <col min="9989" max="9989" width="7.7109375" style="3" customWidth="1"/>
    <col min="9990" max="9990" width="9" style="3" customWidth="1"/>
    <col min="9991" max="9991" width="10.7109375" style="3" customWidth="1"/>
    <col min="9992" max="9992" width="10" style="3" customWidth="1"/>
    <col min="9993" max="9993" width="3.5703125" style="3" customWidth="1"/>
    <col min="9994" max="9994" width="8.5703125" style="3" customWidth="1"/>
    <col min="9995" max="9995" width="10" style="3" customWidth="1"/>
    <col min="9996" max="9996" width="2.140625" style="3" customWidth="1"/>
    <col min="9997" max="10240" width="9.140625" style="3"/>
    <col min="10241" max="10241" width="4.5703125" style="3" customWidth="1"/>
    <col min="10242" max="10242" width="17.7109375" style="3" customWidth="1"/>
    <col min="10243" max="10243" width="8.42578125" style="3" customWidth="1"/>
    <col min="10244" max="10244" width="10" style="3" customWidth="1"/>
    <col min="10245" max="10245" width="7.7109375" style="3" customWidth="1"/>
    <col min="10246" max="10246" width="9" style="3" customWidth="1"/>
    <col min="10247" max="10247" width="10.7109375" style="3" customWidth="1"/>
    <col min="10248" max="10248" width="10" style="3" customWidth="1"/>
    <col min="10249" max="10249" width="3.5703125" style="3" customWidth="1"/>
    <col min="10250" max="10250" width="8.5703125" style="3" customWidth="1"/>
    <col min="10251" max="10251" width="10" style="3" customWidth="1"/>
    <col min="10252" max="10252" width="2.140625" style="3" customWidth="1"/>
    <col min="10253" max="10496" width="9.140625" style="3"/>
    <col min="10497" max="10497" width="4.5703125" style="3" customWidth="1"/>
    <col min="10498" max="10498" width="17.7109375" style="3" customWidth="1"/>
    <col min="10499" max="10499" width="8.42578125" style="3" customWidth="1"/>
    <col min="10500" max="10500" width="10" style="3" customWidth="1"/>
    <col min="10501" max="10501" width="7.7109375" style="3" customWidth="1"/>
    <col min="10502" max="10502" width="9" style="3" customWidth="1"/>
    <col min="10503" max="10503" width="10.7109375" style="3" customWidth="1"/>
    <col min="10504" max="10504" width="10" style="3" customWidth="1"/>
    <col min="10505" max="10505" width="3.5703125" style="3" customWidth="1"/>
    <col min="10506" max="10506" width="8.5703125" style="3" customWidth="1"/>
    <col min="10507" max="10507" width="10" style="3" customWidth="1"/>
    <col min="10508" max="10508" width="2.140625" style="3" customWidth="1"/>
    <col min="10509" max="10752" width="9.140625" style="3"/>
    <col min="10753" max="10753" width="4.5703125" style="3" customWidth="1"/>
    <col min="10754" max="10754" width="17.7109375" style="3" customWidth="1"/>
    <col min="10755" max="10755" width="8.42578125" style="3" customWidth="1"/>
    <col min="10756" max="10756" width="10" style="3" customWidth="1"/>
    <col min="10757" max="10757" width="7.7109375" style="3" customWidth="1"/>
    <col min="10758" max="10758" width="9" style="3" customWidth="1"/>
    <col min="10759" max="10759" width="10.7109375" style="3" customWidth="1"/>
    <col min="10760" max="10760" width="10" style="3" customWidth="1"/>
    <col min="10761" max="10761" width="3.5703125" style="3" customWidth="1"/>
    <col min="10762" max="10762" width="8.5703125" style="3" customWidth="1"/>
    <col min="10763" max="10763" width="10" style="3" customWidth="1"/>
    <col min="10764" max="10764" width="2.140625" style="3" customWidth="1"/>
    <col min="10765" max="11008" width="9.140625" style="3"/>
    <col min="11009" max="11009" width="4.5703125" style="3" customWidth="1"/>
    <col min="11010" max="11010" width="17.7109375" style="3" customWidth="1"/>
    <col min="11011" max="11011" width="8.42578125" style="3" customWidth="1"/>
    <col min="11012" max="11012" width="10" style="3" customWidth="1"/>
    <col min="11013" max="11013" width="7.7109375" style="3" customWidth="1"/>
    <col min="11014" max="11014" width="9" style="3" customWidth="1"/>
    <col min="11015" max="11015" width="10.7109375" style="3" customWidth="1"/>
    <col min="11016" max="11016" width="10" style="3" customWidth="1"/>
    <col min="11017" max="11017" width="3.5703125" style="3" customWidth="1"/>
    <col min="11018" max="11018" width="8.5703125" style="3" customWidth="1"/>
    <col min="11019" max="11019" width="10" style="3" customWidth="1"/>
    <col min="11020" max="11020" width="2.140625" style="3" customWidth="1"/>
    <col min="11021" max="11264" width="9.140625" style="3"/>
    <col min="11265" max="11265" width="4.5703125" style="3" customWidth="1"/>
    <col min="11266" max="11266" width="17.7109375" style="3" customWidth="1"/>
    <col min="11267" max="11267" width="8.42578125" style="3" customWidth="1"/>
    <col min="11268" max="11268" width="10" style="3" customWidth="1"/>
    <col min="11269" max="11269" width="7.7109375" style="3" customWidth="1"/>
    <col min="11270" max="11270" width="9" style="3" customWidth="1"/>
    <col min="11271" max="11271" width="10.7109375" style="3" customWidth="1"/>
    <col min="11272" max="11272" width="10" style="3" customWidth="1"/>
    <col min="11273" max="11273" width="3.5703125" style="3" customWidth="1"/>
    <col min="11274" max="11274" width="8.5703125" style="3" customWidth="1"/>
    <col min="11275" max="11275" width="10" style="3" customWidth="1"/>
    <col min="11276" max="11276" width="2.140625" style="3" customWidth="1"/>
    <col min="11277" max="11520" width="9.140625" style="3"/>
    <col min="11521" max="11521" width="4.5703125" style="3" customWidth="1"/>
    <col min="11522" max="11522" width="17.7109375" style="3" customWidth="1"/>
    <col min="11523" max="11523" width="8.42578125" style="3" customWidth="1"/>
    <col min="11524" max="11524" width="10" style="3" customWidth="1"/>
    <col min="11525" max="11525" width="7.7109375" style="3" customWidth="1"/>
    <col min="11526" max="11526" width="9" style="3" customWidth="1"/>
    <col min="11527" max="11527" width="10.7109375" style="3" customWidth="1"/>
    <col min="11528" max="11528" width="10" style="3" customWidth="1"/>
    <col min="11529" max="11529" width="3.5703125" style="3" customWidth="1"/>
    <col min="11530" max="11530" width="8.5703125" style="3" customWidth="1"/>
    <col min="11531" max="11531" width="10" style="3" customWidth="1"/>
    <col min="11532" max="11532" width="2.140625" style="3" customWidth="1"/>
    <col min="11533" max="11776" width="9.140625" style="3"/>
    <col min="11777" max="11777" width="4.5703125" style="3" customWidth="1"/>
    <col min="11778" max="11778" width="17.7109375" style="3" customWidth="1"/>
    <col min="11779" max="11779" width="8.42578125" style="3" customWidth="1"/>
    <col min="11780" max="11780" width="10" style="3" customWidth="1"/>
    <col min="11781" max="11781" width="7.7109375" style="3" customWidth="1"/>
    <col min="11782" max="11782" width="9" style="3" customWidth="1"/>
    <col min="11783" max="11783" width="10.7109375" style="3" customWidth="1"/>
    <col min="11784" max="11784" width="10" style="3" customWidth="1"/>
    <col min="11785" max="11785" width="3.5703125" style="3" customWidth="1"/>
    <col min="11786" max="11786" width="8.5703125" style="3" customWidth="1"/>
    <col min="11787" max="11787" width="10" style="3" customWidth="1"/>
    <col min="11788" max="11788" width="2.140625" style="3" customWidth="1"/>
    <col min="11789" max="12032" width="9.140625" style="3"/>
    <col min="12033" max="12033" width="4.5703125" style="3" customWidth="1"/>
    <col min="12034" max="12034" width="17.7109375" style="3" customWidth="1"/>
    <col min="12035" max="12035" width="8.42578125" style="3" customWidth="1"/>
    <col min="12036" max="12036" width="10" style="3" customWidth="1"/>
    <col min="12037" max="12037" width="7.7109375" style="3" customWidth="1"/>
    <col min="12038" max="12038" width="9" style="3" customWidth="1"/>
    <col min="12039" max="12039" width="10.7109375" style="3" customWidth="1"/>
    <col min="12040" max="12040" width="10" style="3" customWidth="1"/>
    <col min="12041" max="12041" width="3.5703125" style="3" customWidth="1"/>
    <col min="12042" max="12042" width="8.5703125" style="3" customWidth="1"/>
    <col min="12043" max="12043" width="10" style="3" customWidth="1"/>
    <col min="12044" max="12044" width="2.140625" style="3" customWidth="1"/>
    <col min="12045" max="12288" width="9.140625" style="3"/>
    <col min="12289" max="12289" width="4.5703125" style="3" customWidth="1"/>
    <col min="12290" max="12290" width="17.7109375" style="3" customWidth="1"/>
    <col min="12291" max="12291" width="8.42578125" style="3" customWidth="1"/>
    <col min="12292" max="12292" width="10" style="3" customWidth="1"/>
    <col min="12293" max="12293" width="7.7109375" style="3" customWidth="1"/>
    <col min="12294" max="12294" width="9" style="3" customWidth="1"/>
    <col min="12295" max="12295" width="10.7109375" style="3" customWidth="1"/>
    <col min="12296" max="12296" width="10" style="3" customWidth="1"/>
    <col min="12297" max="12297" width="3.5703125" style="3" customWidth="1"/>
    <col min="12298" max="12298" width="8.5703125" style="3" customWidth="1"/>
    <col min="12299" max="12299" width="10" style="3" customWidth="1"/>
    <col min="12300" max="12300" width="2.140625" style="3" customWidth="1"/>
    <col min="12301" max="12544" width="9.140625" style="3"/>
    <col min="12545" max="12545" width="4.5703125" style="3" customWidth="1"/>
    <col min="12546" max="12546" width="17.7109375" style="3" customWidth="1"/>
    <col min="12547" max="12547" width="8.42578125" style="3" customWidth="1"/>
    <col min="12548" max="12548" width="10" style="3" customWidth="1"/>
    <col min="12549" max="12549" width="7.7109375" style="3" customWidth="1"/>
    <col min="12550" max="12550" width="9" style="3" customWidth="1"/>
    <col min="12551" max="12551" width="10.7109375" style="3" customWidth="1"/>
    <col min="12552" max="12552" width="10" style="3" customWidth="1"/>
    <col min="12553" max="12553" width="3.5703125" style="3" customWidth="1"/>
    <col min="12554" max="12554" width="8.5703125" style="3" customWidth="1"/>
    <col min="12555" max="12555" width="10" style="3" customWidth="1"/>
    <col min="12556" max="12556" width="2.140625" style="3" customWidth="1"/>
    <col min="12557" max="12800" width="9.140625" style="3"/>
    <col min="12801" max="12801" width="4.5703125" style="3" customWidth="1"/>
    <col min="12802" max="12802" width="17.7109375" style="3" customWidth="1"/>
    <col min="12803" max="12803" width="8.42578125" style="3" customWidth="1"/>
    <col min="12804" max="12804" width="10" style="3" customWidth="1"/>
    <col min="12805" max="12805" width="7.7109375" style="3" customWidth="1"/>
    <col min="12806" max="12806" width="9" style="3" customWidth="1"/>
    <col min="12807" max="12807" width="10.7109375" style="3" customWidth="1"/>
    <col min="12808" max="12808" width="10" style="3" customWidth="1"/>
    <col min="12809" max="12809" width="3.5703125" style="3" customWidth="1"/>
    <col min="12810" max="12810" width="8.5703125" style="3" customWidth="1"/>
    <col min="12811" max="12811" width="10" style="3" customWidth="1"/>
    <col min="12812" max="12812" width="2.140625" style="3" customWidth="1"/>
    <col min="12813" max="13056" width="9.140625" style="3"/>
    <col min="13057" max="13057" width="4.5703125" style="3" customWidth="1"/>
    <col min="13058" max="13058" width="17.7109375" style="3" customWidth="1"/>
    <col min="13059" max="13059" width="8.42578125" style="3" customWidth="1"/>
    <col min="13060" max="13060" width="10" style="3" customWidth="1"/>
    <col min="13061" max="13061" width="7.7109375" style="3" customWidth="1"/>
    <col min="13062" max="13062" width="9" style="3" customWidth="1"/>
    <col min="13063" max="13063" width="10.7109375" style="3" customWidth="1"/>
    <col min="13064" max="13064" width="10" style="3" customWidth="1"/>
    <col min="13065" max="13065" width="3.5703125" style="3" customWidth="1"/>
    <col min="13066" max="13066" width="8.5703125" style="3" customWidth="1"/>
    <col min="13067" max="13067" width="10" style="3" customWidth="1"/>
    <col min="13068" max="13068" width="2.140625" style="3" customWidth="1"/>
    <col min="13069" max="13312" width="9.140625" style="3"/>
    <col min="13313" max="13313" width="4.5703125" style="3" customWidth="1"/>
    <col min="13314" max="13314" width="17.7109375" style="3" customWidth="1"/>
    <col min="13315" max="13315" width="8.42578125" style="3" customWidth="1"/>
    <col min="13316" max="13316" width="10" style="3" customWidth="1"/>
    <col min="13317" max="13317" width="7.7109375" style="3" customWidth="1"/>
    <col min="13318" max="13318" width="9" style="3" customWidth="1"/>
    <col min="13319" max="13319" width="10.7109375" style="3" customWidth="1"/>
    <col min="13320" max="13320" width="10" style="3" customWidth="1"/>
    <col min="13321" max="13321" width="3.5703125" style="3" customWidth="1"/>
    <col min="13322" max="13322" width="8.5703125" style="3" customWidth="1"/>
    <col min="13323" max="13323" width="10" style="3" customWidth="1"/>
    <col min="13324" max="13324" width="2.140625" style="3" customWidth="1"/>
    <col min="13325" max="13568" width="9.140625" style="3"/>
    <col min="13569" max="13569" width="4.5703125" style="3" customWidth="1"/>
    <col min="13570" max="13570" width="17.7109375" style="3" customWidth="1"/>
    <col min="13571" max="13571" width="8.42578125" style="3" customWidth="1"/>
    <col min="13572" max="13572" width="10" style="3" customWidth="1"/>
    <col min="13573" max="13573" width="7.7109375" style="3" customWidth="1"/>
    <col min="13574" max="13574" width="9" style="3" customWidth="1"/>
    <col min="13575" max="13575" width="10.7109375" style="3" customWidth="1"/>
    <col min="13576" max="13576" width="10" style="3" customWidth="1"/>
    <col min="13577" max="13577" width="3.5703125" style="3" customWidth="1"/>
    <col min="13578" max="13578" width="8.5703125" style="3" customWidth="1"/>
    <col min="13579" max="13579" width="10" style="3" customWidth="1"/>
    <col min="13580" max="13580" width="2.140625" style="3" customWidth="1"/>
    <col min="13581" max="13824" width="9.140625" style="3"/>
    <col min="13825" max="13825" width="4.5703125" style="3" customWidth="1"/>
    <col min="13826" max="13826" width="17.7109375" style="3" customWidth="1"/>
    <col min="13827" max="13827" width="8.42578125" style="3" customWidth="1"/>
    <col min="13828" max="13828" width="10" style="3" customWidth="1"/>
    <col min="13829" max="13829" width="7.7109375" style="3" customWidth="1"/>
    <col min="13830" max="13830" width="9" style="3" customWidth="1"/>
    <col min="13831" max="13831" width="10.7109375" style="3" customWidth="1"/>
    <col min="13832" max="13832" width="10" style="3" customWidth="1"/>
    <col min="13833" max="13833" width="3.5703125" style="3" customWidth="1"/>
    <col min="13834" max="13834" width="8.5703125" style="3" customWidth="1"/>
    <col min="13835" max="13835" width="10" style="3" customWidth="1"/>
    <col min="13836" max="13836" width="2.140625" style="3" customWidth="1"/>
    <col min="13837" max="14080" width="9.140625" style="3"/>
    <col min="14081" max="14081" width="4.5703125" style="3" customWidth="1"/>
    <col min="14082" max="14082" width="17.7109375" style="3" customWidth="1"/>
    <col min="14083" max="14083" width="8.42578125" style="3" customWidth="1"/>
    <col min="14084" max="14084" width="10" style="3" customWidth="1"/>
    <col min="14085" max="14085" width="7.7109375" style="3" customWidth="1"/>
    <col min="14086" max="14086" width="9" style="3" customWidth="1"/>
    <col min="14087" max="14087" width="10.7109375" style="3" customWidth="1"/>
    <col min="14088" max="14088" width="10" style="3" customWidth="1"/>
    <col min="14089" max="14089" width="3.5703125" style="3" customWidth="1"/>
    <col min="14090" max="14090" width="8.5703125" style="3" customWidth="1"/>
    <col min="14091" max="14091" width="10" style="3" customWidth="1"/>
    <col min="14092" max="14092" width="2.140625" style="3" customWidth="1"/>
    <col min="14093" max="14336" width="9.140625" style="3"/>
    <col min="14337" max="14337" width="4.5703125" style="3" customWidth="1"/>
    <col min="14338" max="14338" width="17.7109375" style="3" customWidth="1"/>
    <col min="14339" max="14339" width="8.42578125" style="3" customWidth="1"/>
    <col min="14340" max="14340" width="10" style="3" customWidth="1"/>
    <col min="14341" max="14341" width="7.7109375" style="3" customWidth="1"/>
    <col min="14342" max="14342" width="9" style="3" customWidth="1"/>
    <col min="14343" max="14343" width="10.7109375" style="3" customWidth="1"/>
    <col min="14344" max="14344" width="10" style="3" customWidth="1"/>
    <col min="14345" max="14345" width="3.5703125" style="3" customWidth="1"/>
    <col min="14346" max="14346" width="8.5703125" style="3" customWidth="1"/>
    <col min="14347" max="14347" width="10" style="3" customWidth="1"/>
    <col min="14348" max="14348" width="2.140625" style="3" customWidth="1"/>
    <col min="14349" max="14592" width="9.140625" style="3"/>
    <col min="14593" max="14593" width="4.5703125" style="3" customWidth="1"/>
    <col min="14594" max="14594" width="17.7109375" style="3" customWidth="1"/>
    <col min="14595" max="14595" width="8.42578125" style="3" customWidth="1"/>
    <col min="14596" max="14596" width="10" style="3" customWidth="1"/>
    <col min="14597" max="14597" width="7.7109375" style="3" customWidth="1"/>
    <col min="14598" max="14598" width="9" style="3" customWidth="1"/>
    <col min="14599" max="14599" width="10.7109375" style="3" customWidth="1"/>
    <col min="14600" max="14600" width="10" style="3" customWidth="1"/>
    <col min="14601" max="14601" width="3.5703125" style="3" customWidth="1"/>
    <col min="14602" max="14602" width="8.5703125" style="3" customWidth="1"/>
    <col min="14603" max="14603" width="10" style="3" customWidth="1"/>
    <col min="14604" max="14604" width="2.140625" style="3" customWidth="1"/>
    <col min="14605" max="14848" width="9.140625" style="3"/>
    <col min="14849" max="14849" width="4.5703125" style="3" customWidth="1"/>
    <col min="14850" max="14850" width="17.7109375" style="3" customWidth="1"/>
    <col min="14851" max="14851" width="8.42578125" style="3" customWidth="1"/>
    <col min="14852" max="14852" width="10" style="3" customWidth="1"/>
    <col min="14853" max="14853" width="7.7109375" style="3" customWidth="1"/>
    <col min="14854" max="14854" width="9" style="3" customWidth="1"/>
    <col min="14855" max="14855" width="10.7109375" style="3" customWidth="1"/>
    <col min="14856" max="14856" width="10" style="3" customWidth="1"/>
    <col min="14857" max="14857" width="3.5703125" style="3" customWidth="1"/>
    <col min="14858" max="14858" width="8.5703125" style="3" customWidth="1"/>
    <col min="14859" max="14859" width="10" style="3" customWidth="1"/>
    <col min="14860" max="14860" width="2.140625" style="3" customWidth="1"/>
    <col min="14861" max="15104" width="9.140625" style="3"/>
    <col min="15105" max="15105" width="4.5703125" style="3" customWidth="1"/>
    <col min="15106" max="15106" width="17.7109375" style="3" customWidth="1"/>
    <col min="15107" max="15107" width="8.42578125" style="3" customWidth="1"/>
    <col min="15108" max="15108" width="10" style="3" customWidth="1"/>
    <col min="15109" max="15109" width="7.7109375" style="3" customWidth="1"/>
    <col min="15110" max="15110" width="9" style="3" customWidth="1"/>
    <col min="15111" max="15111" width="10.7109375" style="3" customWidth="1"/>
    <col min="15112" max="15112" width="10" style="3" customWidth="1"/>
    <col min="15113" max="15113" width="3.5703125" style="3" customWidth="1"/>
    <col min="15114" max="15114" width="8.5703125" style="3" customWidth="1"/>
    <col min="15115" max="15115" width="10" style="3" customWidth="1"/>
    <col min="15116" max="15116" width="2.140625" style="3" customWidth="1"/>
    <col min="15117" max="15360" width="9.140625" style="3"/>
    <col min="15361" max="15361" width="4.5703125" style="3" customWidth="1"/>
    <col min="15362" max="15362" width="17.7109375" style="3" customWidth="1"/>
    <col min="15363" max="15363" width="8.42578125" style="3" customWidth="1"/>
    <col min="15364" max="15364" width="10" style="3" customWidth="1"/>
    <col min="15365" max="15365" width="7.7109375" style="3" customWidth="1"/>
    <col min="15366" max="15366" width="9" style="3" customWidth="1"/>
    <col min="15367" max="15367" width="10.7109375" style="3" customWidth="1"/>
    <col min="15368" max="15368" width="10" style="3" customWidth="1"/>
    <col min="15369" max="15369" width="3.5703125" style="3" customWidth="1"/>
    <col min="15370" max="15370" width="8.5703125" style="3" customWidth="1"/>
    <col min="15371" max="15371" width="10" style="3" customWidth="1"/>
    <col min="15372" max="15372" width="2.140625" style="3" customWidth="1"/>
    <col min="15373" max="15616" width="9.140625" style="3"/>
    <col min="15617" max="15617" width="4.5703125" style="3" customWidth="1"/>
    <col min="15618" max="15618" width="17.7109375" style="3" customWidth="1"/>
    <col min="15619" max="15619" width="8.42578125" style="3" customWidth="1"/>
    <col min="15620" max="15620" width="10" style="3" customWidth="1"/>
    <col min="15621" max="15621" width="7.7109375" style="3" customWidth="1"/>
    <col min="15622" max="15622" width="9" style="3" customWidth="1"/>
    <col min="15623" max="15623" width="10.7109375" style="3" customWidth="1"/>
    <col min="15624" max="15624" width="10" style="3" customWidth="1"/>
    <col min="15625" max="15625" width="3.5703125" style="3" customWidth="1"/>
    <col min="15626" max="15626" width="8.5703125" style="3" customWidth="1"/>
    <col min="15627" max="15627" width="10" style="3" customWidth="1"/>
    <col min="15628" max="15628" width="2.140625" style="3" customWidth="1"/>
    <col min="15629" max="15872" width="9.140625" style="3"/>
    <col min="15873" max="15873" width="4.5703125" style="3" customWidth="1"/>
    <col min="15874" max="15874" width="17.7109375" style="3" customWidth="1"/>
    <col min="15875" max="15875" width="8.42578125" style="3" customWidth="1"/>
    <col min="15876" max="15876" width="10" style="3" customWidth="1"/>
    <col min="15877" max="15877" width="7.7109375" style="3" customWidth="1"/>
    <col min="15878" max="15878" width="9" style="3" customWidth="1"/>
    <col min="15879" max="15879" width="10.7109375" style="3" customWidth="1"/>
    <col min="15880" max="15880" width="10" style="3" customWidth="1"/>
    <col min="15881" max="15881" width="3.5703125" style="3" customWidth="1"/>
    <col min="15882" max="15882" width="8.5703125" style="3" customWidth="1"/>
    <col min="15883" max="15883" width="10" style="3" customWidth="1"/>
    <col min="15884" max="15884" width="2.140625" style="3" customWidth="1"/>
    <col min="15885" max="16128" width="9.140625" style="3"/>
    <col min="16129" max="16129" width="4.5703125" style="3" customWidth="1"/>
    <col min="16130" max="16130" width="17.7109375" style="3" customWidth="1"/>
    <col min="16131" max="16131" width="8.42578125" style="3" customWidth="1"/>
    <col min="16132" max="16132" width="10" style="3" customWidth="1"/>
    <col min="16133" max="16133" width="7.7109375" style="3" customWidth="1"/>
    <col min="16134" max="16134" width="9" style="3" customWidth="1"/>
    <col min="16135" max="16135" width="10.7109375" style="3" customWidth="1"/>
    <col min="16136" max="16136" width="10" style="3" customWidth="1"/>
    <col min="16137" max="16137" width="3.5703125" style="3" customWidth="1"/>
    <col min="16138" max="16138" width="8.5703125" style="3" customWidth="1"/>
    <col min="16139" max="16139" width="10" style="3" customWidth="1"/>
    <col min="16140" max="16140" width="2.140625" style="3" customWidth="1"/>
    <col min="16141" max="16384" width="9.140625" style="3"/>
  </cols>
  <sheetData>
    <row r="1" spans="1:13" ht="15.75" x14ac:dyDescent="0.25">
      <c r="A1" s="2" t="s">
        <v>387</v>
      </c>
      <c r="J1" s="851"/>
    </row>
    <row r="3" spans="1:13" x14ac:dyDescent="0.2">
      <c r="E3" s="852"/>
      <c r="F3" s="283" t="s">
        <v>371</v>
      </c>
      <c r="G3" s="283"/>
      <c r="H3" s="853"/>
      <c r="J3" s="854" t="s">
        <v>372</v>
      </c>
    </row>
    <row r="4" spans="1:13" ht="12.75" customHeight="1" x14ac:dyDescent="0.2">
      <c r="A4" s="284"/>
      <c r="B4" s="285"/>
      <c r="C4" s="855"/>
      <c r="D4" s="927" t="s">
        <v>373</v>
      </c>
      <c r="E4" s="928"/>
      <c r="F4" s="928"/>
      <c r="G4" s="928"/>
      <c r="H4" s="929"/>
      <c r="J4" s="930" t="s">
        <v>83</v>
      </c>
    </row>
    <row r="5" spans="1:13" ht="54" customHeight="1" x14ac:dyDescent="0.2">
      <c r="A5" s="5" t="s">
        <v>6</v>
      </c>
      <c r="B5" s="6"/>
      <c r="C5" s="7" t="s">
        <v>374</v>
      </c>
      <c r="D5" s="7" t="s">
        <v>375</v>
      </c>
      <c r="E5" s="8" t="s">
        <v>84</v>
      </c>
      <c r="F5" s="9" t="s">
        <v>376</v>
      </c>
      <c r="G5" s="10" t="s">
        <v>85</v>
      </c>
      <c r="H5" s="11" t="s">
        <v>377</v>
      </c>
      <c r="I5" s="12"/>
      <c r="J5" s="931"/>
    </row>
    <row r="6" spans="1:13" s="21" customFormat="1" x14ac:dyDescent="0.2">
      <c r="A6" s="13"/>
      <c r="B6" s="14"/>
      <c r="C6" s="15">
        <v>1</v>
      </c>
      <c r="D6" s="16">
        <v>2</v>
      </c>
      <c r="E6" s="17" t="s">
        <v>86</v>
      </c>
      <c r="F6" s="18">
        <v>3</v>
      </c>
      <c r="G6" s="19">
        <v>4</v>
      </c>
      <c r="H6" s="20">
        <v>5</v>
      </c>
      <c r="J6" s="22">
        <v>7</v>
      </c>
    </row>
    <row r="7" spans="1:13" ht="15" customHeight="1" x14ac:dyDescent="0.2">
      <c r="A7" s="23">
        <v>11</v>
      </c>
      <c r="B7" s="24" t="s">
        <v>69</v>
      </c>
      <c r="C7" s="286">
        <f>'odhad odpisu'!D6</f>
        <v>17245.127109999998</v>
      </c>
      <c r="D7" s="286">
        <v>53143.549909999994</v>
      </c>
      <c r="E7" s="287"/>
      <c r="F7" s="288">
        <v>7479.4393890009032</v>
      </c>
      <c r="G7" s="286">
        <f t="shared" ref="G7:G27" si="0">C7*0.5</f>
        <v>8622.5635549999988</v>
      </c>
      <c r="H7" s="286">
        <f t="shared" ref="H7:H29" si="1">D7+F7+G7</f>
        <v>69245.552854000896</v>
      </c>
      <c r="I7" s="26"/>
      <c r="J7" s="27"/>
      <c r="M7" s="26"/>
    </row>
    <row r="8" spans="1:13" ht="15" customHeight="1" x14ac:dyDescent="0.2">
      <c r="A8" s="28">
        <v>21</v>
      </c>
      <c r="B8" s="29" t="s">
        <v>9</v>
      </c>
      <c r="C8" s="289">
        <f>'odhad odpisu'!D7</f>
        <v>2089.08302</v>
      </c>
      <c r="D8" s="289">
        <v>11761.54034</v>
      </c>
      <c r="E8" s="290"/>
      <c r="F8" s="291">
        <v>0</v>
      </c>
      <c r="G8" s="289">
        <f t="shared" si="0"/>
        <v>1044.54151</v>
      </c>
      <c r="H8" s="289">
        <f t="shared" si="1"/>
        <v>12806.081849999999</v>
      </c>
      <c r="I8" s="26"/>
      <c r="J8" s="31"/>
      <c r="M8" s="26"/>
    </row>
    <row r="9" spans="1:13" ht="15" customHeight="1" x14ac:dyDescent="0.2">
      <c r="A9" s="28">
        <v>22</v>
      </c>
      <c r="B9" s="29" t="s">
        <v>1</v>
      </c>
      <c r="C9" s="289">
        <f>'odhad odpisu'!D8</f>
        <v>1113.8320000000001</v>
      </c>
      <c r="D9" s="289">
        <v>36994.975380000003</v>
      </c>
      <c r="E9" s="290"/>
      <c r="F9" s="291">
        <v>1080.1948600000246</v>
      </c>
      <c r="G9" s="289">
        <f t="shared" si="0"/>
        <v>556.91600000000005</v>
      </c>
      <c r="H9" s="289">
        <f t="shared" si="1"/>
        <v>38632.086240000026</v>
      </c>
      <c r="I9" s="26"/>
      <c r="J9" s="31"/>
      <c r="M9" s="26"/>
    </row>
    <row r="10" spans="1:13" ht="15" customHeight="1" x14ac:dyDescent="0.2">
      <c r="A10" s="28">
        <v>23</v>
      </c>
      <c r="B10" s="29" t="s">
        <v>70</v>
      </c>
      <c r="C10" s="289">
        <f>'odhad odpisu'!D9</f>
        <v>1146.433</v>
      </c>
      <c r="D10" s="289">
        <v>8010.9695400000001</v>
      </c>
      <c r="E10" s="290"/>
      <c r="F10" s="291">
        <v>980.63536999960684</v>
      </c>
      <c r="G10" s="289">
        <f t="shared" si="0"/>
        <v>573.2165</v>
      </c>
      <c r="H10" s="289">
        <f t="shared" si="1"/>
        <v>9564.8214099996076</v>
      </c>
      <c r="I10" s="26"/>
      <c r="J10" s="31"/>
      <c r="M10" s="26"/>
    </row>
    <row r="11" spans="1:13" ht="15" customHeight="1" x14ac:dyDescent="0.2">
      <c r="A11" s="28">
        <v>31</v>
      </c>
      <c r="B11" s="32" t="s">
        <v>10</v>
      </c>
      <c r="C11" s="289">
        <f>'odhad odpisu'!D10</f>
        <v>11011.961179999998</v>
      </c>
      <c r="D11" s="289">
        <v>45074.67611</v>
      </c>
      <c r="E11" s="290">
        <v>8630</v>
      </c>
      <c r="F11" s="291">
        <v>5680.771680002641</v>
      </c>
      <c r="G11" s="289">
        <f t="shared" si="0"/>
        <v>5505.9805899999992</v>
      </c>
      <c r="H11" s="289">
        <f t="shared" si="1"/>
        <v>56261.428380002639</v>
      </c>
      <c r="I11" s="26"/>
      <c r="J11" s="31"/>
      <c r="M11" s="26"/>
    </row>
    <row r="12" spans="1:13" ht="15" customHeight="1" x14ac:dyDescent="0.2">
      <c r="A12" s="28">
        <v>33</v>
      </c>
      <c r="B12" s="29" t="s">
        <v>71</v>
      </c>
      <c r="C12" s="289">
        <f>'odhad odpisu'!D11</f>
        <v>2047.9605200000003</v>
      </c>
      <c r="D12" s="289">
        <v>16005.474109999999</v>
      </c>
      <c r="E12" s="290">
        <v>4952</v>
      </c>
      <c r="F12" s="291">
        <v>5479.8331199996619</v>
      </c>
      <c r="G12" s="289">
        <f t="shared" si="0"/>
        <v>1023.9802600000002</v>
      </c>
      <c r="H12" s="289">
        <f t="shared" si="1"/>
        <v>22509.28748999966</v>
      </c>
      <c r="I12" s="26"/>
      <c r="J12" s="31"/>
      <c r="M12" s="26"/>
    </row>
    <row r="13" spans="1:13" ht="15" customHeight="1" x14ac:dyDescent="0.2">
      <c r="A13" s="28">
        <v>41</v>
      </c>
      <c r="B13" s="32" t="s">
        <v>7</v>
      </c>
      <c r="C13" s="289">
        <f>'odhad odpisu'!D12</f>
        <v>1189.96705</v>
      </c>
      <c r="D13" s="289">
        <v>1882.5134699999999</v>
      </c>
      <c r="E13" s="290">
        <v>191</v>
      </c>
      <c r="F13" s="291">
        <v>1404.4270900000222</v>
      </c>
      <c r="G13" s="289">
        <f t="shared" si="0"/>
        <v>594.98352499999999</v>
      </c>
      <c r="H13" s="289">
        <f t="shared" si="1"/>
        <v>3881.9240850000219</v>
      </c>
      <c r="I13" s="26"/>
      <c r="J13" s="31"/>
      <c r="M13" s="26"/>
    </row>
    <row r="14" spans="1:13" ht="15" customHeight="1" x14ac:dyDescent="0.2">
      <c r="A14" s="28">
        <v>51</v>
      </c>
      <c r="B14" s="32" t="s">
        <v>0</v>
      </c>
      <c r="C14" s="289">
        <f>'odhad odpisu'!D13</f>
        <v>1344.9391199999998</v>
      </c>
      <c r="D14" s="289">
        <v>8238.6013899999998</v>
      </c>
      <c r="E14" s="290"/>
      <c r="F14" s="291">
        <v>2506.0870199999936</v>
      </c>
      <c r="G14" s="289">
        <f t="shared" si="0"/>
        <v>672.46955999999989</v>
      </c>
      <c r="H14" s="289">
        <f t="shared" si="1"/>
        <v>11417.157969999993</v>
      </c>
      <c r="I14" s="26"/>
      <c r="J14" s="31"/>
      <c r="M14" s="26"/>
    </row>
    <row r="15" spans="1:13" ht="15" customHeight="1" x14ac:dyDescent="0.2">
      <c r="A15" s="28">
        <v>56</v>
      </c>
      <c r="B15" s="32" t="s">
        <v>2</v>
      </c>
      <c r="C15" s="289">
        <f>'odhad odpisu'!D14</f>
        <v>617.12800000000004</v>
      </c>
      <c r="D15" s="289">
        <v>4449.7519499999999</v>
      </c>
      <c r="E15" s="290"/>
      <c r="F15" s="291">
        <v>652.42301999991412</v>
      </c>
      <c r="G15" s="289">
        <f t="shared" si="0"/>
        <v>308.56400000000002</v>
      </c>
      <c r="H15" s="289">
        <f t="shared" si="1"/>
        <v>5410.7389699999139</v>
      </c>
      <c r="I15" s="26"/>
      <c r="J15" s="31"/>
      <c r="M15" s="26"/>
    </row>
    <row r="16" spans="1:13" ht="15" customHeight="1" x14ac:dyDescent="0.2">
      <c r="A16" s="28">
        <v>71</v>
      </c>
      <c r="B16" s="29" t="s">
        <v>87</v>
      </c>
      <c r="C16" s="289">
        <f>'odhad odpisu'!D15</f>
        <v>3834.1866200000004</v>
      </c>
      <c r="D16" s="289">
        <v>-2793.4538600000001</v>
      </c>
      <c r="E16" s="290"/>
      <c r="F16" s="291">
        <v>0</v>
      </c>
      <c r="G16" s="289">
        <f t="shared" si="0"/>
        <v>1917.0933100000002</v>
      </c>
      <c r="H16" s="289">
        <f t="shared" si="1"/>
        <v>-876.36054999999988</v>
      </c>
      <c r="I16" s="26"/>
      <c r="J16" s="31"/>
      <c r="M16" s="26"/>
    </row>
    <row r="17" spans="1:14" ht="15" customHeight="1" x14ac:dyDescent="0.2">
      <c r="A17" s="28">
        <v>76</v>
      </c>
      <c r="B17" s="29" t="s">
        <v>88</v>
      </c>
      <c r="C17" s="289">
        <f>'odhad odpisu'!D16</f>
        <v>0</v>
      </c>
      <c r="D17" s="289">
        <v>0</v>
      </c>
      <c r="E17" s="290"/>
      <c r="F17" s="291">
        <v>1.4901161193847657E-11</v>
      </c>
      <c r="G17" s="289">
        <f t="shared" si="0"/>
        <v>0</v>
      </c>
      <c r="H17" s="289">
        <f t="shared" si="1"/>
        <v>1.4901161193847657E-11</v>
      </c>
      <c r="I17" s="26"/>
      <c r="J17" s="31"/>
      <c r="M17" s="26"/>
    </row>
    <row r="18" spans="1:14" ht="15" customHeight="1" x14ac:dyDescent="0.2">
      <c r="A18" s="28">
        <v>81</v>
      </c>
      <c r="B18" s="32" t="s">
        <v>8</v>
      </c>
      <c r="C18" s="289">
        <f>'odhad odpisu'!D17</f>
        <v>9035.5448799999995</v>
      </c>
      <c r="D18" s="289">
        <v>13664.560740000001</v>
      </c>
      <c r="E18" s="290">
        <v>126</v>
      </c>
      <c r="F18" s="291">
        <v>6975.2129599998743</v>
      </c>
      <c r="G18" s="289">
        <f t="shared" si="0"/>
        <v>4517.7724399999997</v>
      </c>
      <c r="H18" s="289">
        <f t="shared" si="1"/>
        <v>25157.546139999875</v>
      </c>
      <c r="I18" s="26"/>
      <c r="J18" s="31"/>
      <c r="M18" s="26"/>
    </row>
    <row r="19" spans="1:14" ht="15" customHeight="1" x14ac:dyDescent="0.2">
      <c r="A19" s="28">
        <v>82</v>
      </c>
      <c r="B19" s="32" t="s">
        <v>3</v>
      </c>
      <c r="C19" s="289">
        <f>'odhad odpisu'!D18</f>
        <v>3.1500000000000028E-2</v>
      </c>
      <c r="D19" s="289">
        <v>2100.3141800000003</v>
      </c>
      <c r="E19" s="290">
        <v>795</v>
      </c>
      <c r="F19" s="291">
        <v>179.99003999999911</v>
      </c>
      <c r="G19" s="289">
        <f t="shared" si="0"/>
        <v>1.5750000000000014E-2</v>
      </c>
      <c r="H19" s="289">
        <f t="shared" si="1"/>
        <v>2280.3199699999996</v>
      </c>
      <c r="I19" s="26"/>
      <c r="J19" s="31"/>
      <c r="M19" s="26"/>
    </row>
    <row r="20" spans="1:14" ht="15" customHeight="1" x14ac:dyDescent="0.2">
      <c r="A20" s="28">
        <v>83</v>
      </c>
      <c r="B20" s="32" t="s">
        <v>62</v>
      </c>
      <c r="C20" s="289">
        <f>'odhad odpisu'!D19</f>
        <v>666.83819999999992</v>
      </c>
      <c r="D20" s="289">
        <v>1371.9144799999999</v>
      </c>
      <c r="E20" s="290"/>
      <c r="F20" s="291">
        <v>-4.7584762796759607E-12</v>
      </c>
      <c r="G20" s="289">
        <f t="shared" si="0"/>
        <v>333.41909999999996</v>
      </c>
      <c r="H20" s="289">
        <f t="shared" si="1"/>
        <v>1705.333579999995</v>
      </c>
      <c r="I20" s="26"/>
      <c r="J20" s="31"/>
      <c r="M20" s="26"/>
    </row>
    <row r="21" spans="1:14" ht="15" customHeight="1" x14ac:dyDescent="0.2">
      <c r="A21" s="28">
        <v>84</v>
      </c>
      <c r="B21" s="32" t="s">
        <v>63</v>
      </c>
      <c r="C21" s="289">
        <f>'odhad odpisu'!D20</f>
        <v>17.53997</v>
      </c>
      <c r="D21" s="289">
        <v>267.40915999999999</v>
      </c>
      <c r="E21" s="290"/>
      <c r="F21" s="291">
        <v>51.995649999995948</v>
      </c>
      <c r="G21" s="289">
        <f t="shared" si="0"/>
        <v>8.7699850000000001</v>
      </c>
      <c r="H21" s="289">
        <f t="shared" si="1"/>
        <v>328.17479499999592</v>
      </c>
      <c r="I21" s="26"/>
      <c r="J21" s="31"/>
      <c r="M21" s="26"/>
    </row>
    <row r="22" spans="1:14" ht="15" customHeight="1" x14ac:dyDescent="0.2">
      <c r="A22" s="28">
        <v>85</v>
      </c>
      <c r="B22" s="32" t="s">
        <v>64</v>
      </c>
      <c r="C22" s="289">
        <f>'odhad odpisu'!D21</f>
        <v>239.20943000000003</v>
      </c>
      <c r="D22" s="289">
        <v>637.06479999999999</v>
      </c>
      <c r="E22" s="290"/>
      <c r="F22" s="291">
        <v>226.07950000000233</v>
      </c>
      <c r="G22" s="289">
        <f t="shared" si="0"/>
        <v>119.60471500000001</v>
      </c>
      <c r="H22" s="289">
        <f t="shared" si="1"/>
        <v>982.74901500000237</v>
      </c>
      <c r="I22" s="26"/>
      <c r="J22" s="31"/>
      <c r="M22" s="26"/>
    </row>
    <row r="23" spans="1:14" ht="15" customHeight="1" x14ac:dyDescent="0.2">
      <c r="A23" s="28">
        <v>87</v>
      </c>
      <c r="B23" s="29" t="s">
        <v>49</v>
      </c>
      <c r="C23" s="289">
        <f>'odhad odpisu'!D22</f>
        <v>128.86699999999999</v>
      </c>
      <c r="D23" s="289">
        <v>457.49546999999995</v>
      </c>
      <c r="E23" s="290">
        <v>301</v>
      </c>
      <c r="F23" s="291">
        <v>2.7939677238464356E-12</v>
      </c>
      <c r="G23" s="289">
        <f t="shared" si="0"/>
        <v>64.433499999999995</v>
      </c>
      <c r="H23" s="289">
        <f t="shared" si="1"/>
        <v>521.92897000000278</v>
      </c>
      <c r="I23" s="26"/>
      <c r="J23" s="31"/>
      <c r="M23" s="26"/>
    </row>
    <row r="24" spans="1:14" ht="15" customHeight="1" x14ac:dyDescent="0.2">
      <c r="A24" s="28">
        <v>92</v>
      </c>
      <c r="B24" s="32" t="s">
        <v>81</v>
      </c>
      <c r="C24" s="289">
        <f>'odhad odpisu'!D23</f>
        <v>6987.7104699999991</v>
      </c>
      <c r="D24" s="289">
        <v>28718.729879999999</v>
      </c>
      <c r="E24" s="290">
        <v>424</v>
      </c>
      <c r="F24" s="291">
        <v>1344.7930699998913</v>
      </c>
      <c r="G24" s="289">
        <f t="shared" si="0"/>
        <v>3493.8552349999995</v>
      </c>
      <c r="H24" s="289">
        <f t="shared" si="1"/>
        <v>33557.378184999892</v>
      </c>
      <c r="I24" s="26"/>
      <c r="J24" s="31"/>
      <c r="M24" s="26"/>
    </row>
    <row r="25" spans="1:14" ht="15" customHeight="1" x14ac:dyDescent="0.2">
      <c r="A25" s="28">
        <v>96</v>
      </c>
      <c r="B25" s="32" t="s">
        <v>66</v>
      </c>
      <c r="C25" s="289">
        <f>'odhad odpisu'!D24</f>
        <v>17.707999999999998</v>
      </c>
      <c r="D25" s="289">
        <v>1490.5531100000001</v>
      </c>
      <c r="E25" s="290"/>
      <c r="F25" s="291">
        <v>244.81178000004647</v>
      </c>
      <c r="G25" s="289">
        <f t="shared" si="0"/>
        <v>8.8539999999999992</v>
      </c>
      <c r="H25" s="289">
        <f t="shared" si="1"/>
        <v>1744.2188900000465</v>
      </c>
      <c r="I25" s="26"/>
      <c r="J25" s="31"/>
      <c r="M25" s="26"/>
    </row>
    <row r="26" spans="1:14" ht="15" customHeight="1" x14ac:dyDescent="0.2">
      <c r="A26" s="28">
        <v>97</v>
      </c>
      <c r="B26" s="32" t="s">
        <v>67</v>
      </c>
      <c r="C26" s="289">
        <f>'odhad odpisu'!D25</f>
        <v>30.48</v>
      </c>
      <c r="D26" s="289">
        <v>2771.0625800000003</v>
      </c>
      <c r="E26" s="290"/>
      <c r="F26" s="291">
        <v>356.21861999999544</v>
      </c>
      <c r="G26" s="289">
        <f t="shared" si="0"/>
        <v>15.24</v>
      </c>
      <c r="H26" s="289">
        <f>D26+F26+G26</f>
        <v>3142.5211999999956</v>
      </c>
      <c r="I26" s="26"/>
      <c r="J26" s="31"/>
      <c r="M26" s="26"/>
    </row>
    <row r="27" spans="1:14" ht="15" customHeight="1" x14ac:dyDescent="0.2">
      <c r="A27" s="28">
        <v>99</v>
      </c>
      <c r="B27" s="29" t="s">
        <v>89</v>
      </c>
      <c r="C27" s="289">
        <f>'odhad odpisu'!D26</f>
        <v>1131.8325</v>
      </c>
      <c r="D27" s="289">
        <f>233423-D28-D29</f>
        <v>15928</v>
      </c>
      <c r="E27" s="290"/>
      <c r="F27" s="291">
        <v>9943.4661599998653</v>
      </c>
      <c r="G27" s="289">
        <f t="shared" si="0"/>
        <v>565.91624999999999</v>
      </c>
      <c r="H27" s="289">
        <f t="shared" si="1"/>
        <v>26437.382409999864</v>
      </c>
      <c r="I27" s="26"/>
      <c r="J27" s="31"/>
      <c r="M27" s="26"/>
    </row>
    <row r="28" spans="1:14" s="40" customFormat="1" ht="12" x14ac:dyDescent="0.2">
      <c r="A28" s="34"/>
      <c r="B28" s="35" t="s">
        <v>90</v>
      </c>
      <c r="C28" s="292"/>
      <c r="D28" s="36">
        <v>145881</v>
      </c>
      <c r="E28" s="37"/>
      <c r="F28" s="293"/>
      <c r="G28" s="36"/>
      <c r="H28" s="36">
        <f t="shared" si="1"/>
        <v>145881</v>
      </c>
      <c r="I28" s="38"/>
      <c r="J28" s="39"/>
    </row>
    <row r="29" spans="1:14" ht="15" customHeight="1" x14ac:dyDescent="0.2">
      <c r="A29" s="41"/>
      <c r="B29" s="42" t="s">
        <v>91</v>
      </c>
      <c r="C29" s="294"/>
      <c r="D29" s="856">
        <f>20822+E29</f>
        <v>71614</v>
      </c>
      <c r="E29" s="290">
        <v>50792</v>
      </c>
      <c r="F29" s="295"/>
      <c r="G29" s="43">
        <f>C30*0.5</f>
        <v>29948.189784999995</v>
      </c>
      <c r="H29" s="43">
        <f t="shared" si="1"/>
        <v>101562.189785</v>
      </c>
      <c r="I29" s="26"/>
      <c r="J29" s="296">
        <f>G29</f>
        <v>29948.189784999995</v>
      </c>
    </row>
    <row r="30" spans="1:14" ht="15" customHeight="1" x14ac:dyDescent="0.2">
      <c r="A30" s="297" t="s">
        <v>76</v>
      </c>
      <c r="B30" s="857" t="s">
        <v>15</v>
      </c>
      <c r="C30" s="858">
        <f t="shared" ref="C30:G30" si="2">SUM(C7:C29)</f>
        <v>59896.37956999999</v>
      </c>
      <c r="D30" s="858">
        <f>SUM(D7:D29)</f>
        <v>467670.70273999998</v>
      </c>
      <c r="E30" s="298">
        <f>SUM(E7:E29)</f>
        <v>66211</v>
      </c>
      <c r="F30" s="859">
        <f t="shared" si="2"/>
        <v>44586.379329002455</v>
      </c>
      <c r="G30" s="858">
        <f t="shared" si="2"/>
        <v>59896.37956999999</v>
      </c>
      <c r="H30" s="858">
        <f>SUM(H7:H29)</f>
        <v>572153.46163900243</v>
      </c>
      <c r="I30" s="26"/>
      <c r="J30" s="860">
        <f>SUM(J7:J29)</f>
        <v>29948.189784999995</v>
      </c>
      <c r="N30" s="26"/>
    </row>
    <row r="31" spans="1:14" s="40" customFormat="1" ht="11.25" x14ac:dyDescent="0.2">
      <c r="A31" s="44" t="s">
        <v>92</v>
      </c>
      <c r="B31" s="45" t="s">
        <v>93</v>
      </c>
      <c r="C31" s="46"/>
      <c r="D31" s="46"/>
      <c r="E31" s="38"/>
      <c r="J31" s="47"/>
    </row>
    <row r="33" spans="1:10" s="48" customFormat="1" ht="12" x14ac:dyDescent="0.2">
      <c r="B33" s="48" t="s">
        <v>94</v>
      </c>
      <c r="C33" s="49">
        <f t="shared" ref="C33:H33" si="3">SUM(C7:C15)</f>
        <v>37806.430999999997</v>
      </c>
      <c r="D33" s="861">
        <f t="shared" si="3"/>
        <v>185562.05220000001</v>
      </c>
      <c r="E33" s="49">
        <f t="shared" si="3"/>
        <v>13773</v>
      </c>
      <c r="F33" s="861">
        <f t="shared" si="3"/>
        <v>25263.81154900277</v>
      </c>
      <c r="G33" s="861">
        <f t="shared" si="3"/>
        <v>18903.215499999998</v>
      </c>
      <c r="H33" s="861">
        <f t="shared" si="3"/>
        <v>229729.0792490028</v>
      </c>
      <c r="J33" s="50"/>
    </row>
    <row r="34" spans="1:10" s="48" customFormat="1" ht="12" x14ac:dyDescent="0.2">
      <c r="B34" s="48" t="s">
        <v>95</v>
      </c>
      <c r="C34" s="49">
        <f t="shared" ref="C34:H34" si="4">SUM(C16:C29)</f>
        <v>22089.948569999997</v>
      </c>
      <c r="D34" s="861">
        <f t="shared" si="4"/>
        <v>282108.65054</v>
      </c>
      <c r="E34" s="49">
        <f>SUM(E16:E29)</f>
        <v>52438</v>
      </c>
      <c r="F34" s="861">
        <f t="shared" si="4"/>
        <v>19322.567779999685</v>
      </c>
      <c r="G34" s="861">
        <f t="shared" si="4"/>
        <v>40993.164069999992</v>
      </c>
      <c r="H34" s="861">
        <f t="shared" si="4"/>
        <v>342424.38238999969</v>
      </c>
      <c r="J34" s="50"/>
    </row>
    <row r="35" spans="1:10" x14ac:dyDescent="0.2">
      <c r="D35" s="26"/>
      <c r="E35" s="51"/>
    </row>
    <row r="37" spans="1:10" x14ac:dyDescent="0.2">
      <c r="A37" s="53" t="s">
        <v>385</v>
      </c>
    </row>
    <row r="38" spans="1:10" x14ac:dyDescent="0.2">
      <c r="A38" s="53" t="s">
        <v>386</v>
      </c>
    </row>
  </sheetData>
  <mergeCells count="2">
    <mergeCell ref="D4:H4"/>
    <mergeCell ref="J4:J5"/>
  </mergeCells>
  <pageMargins left="0.78740157499999996" right="0.34" top="0.984251969" bottom="0.984251969" header="0.4921259845" footer="0.492125984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workbookViewId="0">
      <selection activeCell="B45" sqref="B45"/>
    </sheetView>
  </sheetViews>
  <sheetFormatPr defaultRowHeight="11.25" x14ac:dyDescent="0.2"/>
  <cols>
    <col min="1" max="1" width="4.42578125" style="96" customWidth="1"/>
    <col min="2" max="2" width="10" style="55" customWidth="1"/>
    <col min="3" max="3" width="8.28515625" style="56" customWidth="1"/>
    <col min="4" max="4" width="9.7109375" style="56" customWidth="1"/>
    <col min="5" max="6" width="8.28515625" style="56" customWidth="1"/>
    <col min="7" max="7" width="9.7109375" style="56" customWidth="1"/>
    <col min="8" max="8" width="8.28515625" style="56" customWidth="1"/>
    <col min="9" max="256" width="9.140625" style="56"/>
    <col min="257" max="257" width="4.42578125" style="56" customWidth="1"/>
    <col min="258" max="258" width="10" style="56" customWidth="1"/>
    <col min="259" max="259" width="8.28515625" style="56" customWidth="1"/>
    <col min="260" max="260" width="9.7109375" style="56" customWidth="1"/>
    <col min="261" max="262" width="8.28515625" style="56" customWidth="1"/>
    <col min="263" max="263" width="9.7109375" style="56" customWidth="1"/>
    <col min="264" max="264" width="8.28515625" style="56" customWidth="1"/>
    <col min="265" max="512" width="9.140625" style="56"/>
    <col min="513" max="513" width="4.42578125" style="56" customWidth="1"/>
    <col min="514" max="514" width="10" style="56" customWidth="1"/>
    <col min="515" max="515" width="8.28515625" style="56" customWidth="1"/>
    <col min="516" max="516" width="9.7109375" style="56" customWidth="1"/>
    <col min="517" max="518" width="8.28515625" style="56" customWidth="1"/>
    <col min="519" max="519" width="9.7109375" style="56" customWidth="1"/>
    <col min="520" max="520" width="8.28515625" style="56" customWidth="1"/>
    <col min="521" max="768" width="9.140625" style="56"/>
    <col min="769" max="769" width="4.42578125" style="56" customWidth="1"/>
    <col min="770" max="770" width="10" style="56" customWidth="1"/>
    <col min="771" max="771" width="8.28515625" style="56" customWidth="1"/>
    <col min="772" max="772" width="9.7109375" style="56" customWidth="1"/>
    <col min="773" max="774" width="8.28515625" style="56" customWidth="1"/>
    <col min="775" max="775" width="9.7109375" style="56" customWidth="1"/>
    <col min="776" max="776" width="8.28515625" style="56" customWidth="1"/>
    <col min="777" max="1024" width="9.140625" style="56"/>
    <col min="1025" max="1025" width="4.42578125" style="56" customWidth="1"/>
    <col min="1026" max="1026" width="10" style="56" customWidth="1"/>
    <col min="1027" max="1027" width="8.28515625" style="56" customWidth="1"/>
    <col min="1028" max="1028" width="9.7109375" style="56" customWidth="1"/>
    <col min="1029" max="1030" width="8.28515625" style="56" customWidth="1"/>
    <col min="1031" max="1031" width="9.7109375" style="56" customWidth="1"/>
    <col min="1032" max="1032" width="8.28515625" style="56" customWidth="1"/>
    <col min="1033" max="1280" width="9.140625" style="56"/>
    <col min="1281" max="1281" width="4.42578125" style="56" customWidth="1"/>
    <col min="1282" max="1282" width="10" style="56" customWidth="1"/>
    <col min="1283" max="1283" width="8.28515625" style="56" customWidth="1"/>
    <col min="1284" max="1284" width="9.7109375" style="56" customWidth="1"/>
    <col min="1285" max="1286" width="8.28515625" style="56" customWidth="1"/>
    <col min="1287" max="1287" width="9.7109375" style="56" customWidth="1"/>
    <col min="1288" max="1288" width="8.28515625" style="56" customWidth="1"/>
    <col min="1289" max="1536" width="9.140625" style="56"/>
    <col min="1537" max="1537" width="4.42578125" style="56" customWidth="1"/>
    <col min="1538" max="1538" width="10" style="56" customWidth="1"/>
    <col min="1539" max="1539" width="8.28515625" style="56" customWidth="1"/>
    <col min="1540" max="1540" width="9.7109375" style="56" customWidth="1"/>
    <col min="1541" max="1542" width="8.28515625" style="56" customWidth="1"/>
    <col min="1543" max="1543" width="9.7109375" style="56" customWidth="1"/>
    <col min="1544" max="1544" width="8.28515625" style="56" customWidth="1"/>
    <col min="1545" max="1792" width="9.140625" style="56"/>
    <col min="1793" max="1793" width="4.42578125" style="56" customWidth="1"/>
    <col min="1794" max="1794" width="10" style="56" customWidth="1"/>
    <col min="1795" max="1795" width="8.28515625" style="56" customWidth="1"/>
    <col min="1796" max="1796" width="9.7109375" style="56" customWidth="1"/>
    <col min="1797" max="1798" width="8.28515625" style="56" customWidth="1"/>
    <col min="1799" max="1799" width="9.7109375" style="56" customWidth="1"/>
    <col min="1800" max="1800" width="8.28515625" style="56" customWidth="1"/>
    <col min="1801" max="2048" width="9.140625" style="56"/>
    <col min="2049" max="2049" width="4.42578125" style="56" customWidth="1"/>
    <col min="2050" max="2050" width="10" style="56" customWidth="1"/>
    <col min="2051" max="2051" width="8.28515625" style="56" customWidth="1"/>
    <col min="2052" max="2052" width="9.7109375" style="56" customWidth="1"/>
    <col min="2053" max="2054" width="8.28515625" style="56" customWidth="1"/>
    <col min="2055" max="2055" width="9.7109375" style="56" customWidth="1"/>
    <col min="2056" max="2056" width="8.28515625" style="56" customWidth="1"/>
    <col min="2057" max="2304" width="9.140625" style="56"/>
    <col min="2305" max="2305" width="4.42578125" style="56" customWidth="1"/>
    <col min="2306" max="2306" width="10" style="56" customWidth="1"/>
    <col min="2307" max="2307" width="8.28515625" style="56" customWidth="1"/>
    <col min="2308" max="2308" width="9.7109375" style="56" customWidth="1"/>
    <col min="2309" max="2310" width="8.28515625" style="56" customWidth="1"/>
    <col min="2311" max="2311" width="9.7109375" style="56" customWidth="1"/>
    <col min="2312" max="2312" width="8.28515625" style="56" customWidth="1"/>
    <col min="2313" max="2560" width="9.140625" style="56"/>
    <col min="2561" max="2561" width="4.42578125" style="56" customWidth="1"/>
    <col min="2562" max="2562" width="10" style="56" customWidth="1"/>
    <col min="2563" max="2563" width="8.28515625" style="56" customWidth="1"/>
    <col min="2564" max="2564" width="9.7109375" style="56" customWidth="1"/>
    <col min="2565" max="2566" width="8.28515625" style="56" customWidth="1"/>
    <col min="2567" max="2567" width="9.7109375" style="56" customWidth="1"/>
    <col min="2568" max="2568" width="8.28515625" style="56" customWidth="1"/>
    <col min="2569" max="2816" width="9.140625" style="56"/>
    <col min="2817" max="2817" width="4.42578125" style="56" customWidth="1"/>
    <col min="2818" max="2818" width="10" style="56" customWidth="1"/>
    <col min="2819" max="2819" width="8.28515625" style="56" customWidth="1"/>
    <col min="2820" max="2820" width="9.7109375" style="56" customWidth="1"/>
    <col min="2821" max="2822" width="8.28515625" style="56" customWidth="1"/>
    <col min="2823" max="2823" width="9.7109375" style="56" customWidth="1"/>
    <col min="2824" max="2824" width="8.28515625" style="56" customWidth="1"/>
    <col min="2825" max="3072" width="9.140625" style="56"/>
    <col min="3073" max="3073" width="4.42578125" style="56" customWidth="1"/>
    <col min="3074" max="3074" width="10" style="56" customWidth="1"/>
    <col min="3075" max="3075" width="8.28515625" style="56" customWidth="1"/>
    <col min="3076" max="3076" width="9.7109375" style="56" customWidth="1"/>
    <col min="3077" max="3078" width="8.28515625" style="56" customWidth="1"/>
    <col min="3079" max="3079" width="9.7109375" style="56" customWidth="1"/>
    <col min="3080" max="3080" width="8.28515625" style="56" customWidth="1"/>
    <col min="3081" max="3328" width="9.140625" style="56"/>
    <col min="3329" max="3329" width="4.42578125" style="56" customWidth="1"/>
    <col min="3330" max="3330" width="10" style="56" customWidth="1"/>
    <col min="3331" max="3331" width="8.28515625" style="56" customWidth="1"/>
    <col min="3332" max="3332" width="9.7109375" style="56" customWidth="1"/>
    <col min="3333" max="3334" width="8.28515625" style="56" customWidth="1"/>
    <col min="3335" max="3335" width="9.7109375" style="56" customWidth="1"/>
    <col min="3336" max="3336" width="8.28515625" style="56" customWidth="1"/>
    <col min="3337" max="3584" width="9.140625" style="56"/>
    <col min="3585" max="3585" width="4.42578125" style="56" customWidth="1"/>
    <col min="3586" max="3586" width="10" style="56" customWidth="1"/>
    <col min="3587" max="3587" width="8.28515625" style="56" customWidth="1"/>
    <col min="3588" max="3588" width="9.7109375" style="56" customWidth="1"/>
    <col min="3589" max="3590" width="8.28515625" style="56" customWidth="1"/>
    <col min="3591" max="3591" width="9.7109375" style="56" customWidth="1"/>
    <col min="3592" max="3592" width="8.28515625" style="56" customWidth="1"/>
    <col min="3593" max="3840" width="9.140625" style="56"/>
    <col min="3841" max="3841" width="4.42578125" style="56" customWidth="1"/>
    <col min="3842" max="3842" width="10" style="56" customWidth="1"/>
    <col min="3843" max="3843" width="8.28515625" style="56" customWidth="1"/>
    <col min="3844" max="3844" width="9.7109375" style="56" customWidth="1"/>
    <col min="3845" max="3846" width="8.28515625" style="56" customWidth="1"/>
    <col min="3847" max="3847" width="9.7109375" style="56" customWidth="1"/>
    <col min="3848" max="3848" width="8.28515625" style="56" customWidth="1"/>
    <col min="3849" max="4096" width="9.140625" style="56"/>
    <col min="4097" max="4097" width="4.42578125" style="56" customWidth="1"/>
    <col min="4098" max="4098" width="10" style="56" customWidth="1"/>
    <col min="4099" max="4099" width="8.28515625" style="56" customWidth="1"/>
    <col min="4100" max="4100" width="9.7109375" style="56" customWidth="1"/>
    <col min="4101" max="4102" width="8.28515625" style="56" customWidth="1"/>
    <col min="4103" max="4103" width="9.7109375" style="56" customWidth="1"/>
    <col min="4104" max="4104" width="8.28515625" style="56" customWidth="1"/>
    <col min="4105" max="4352" width="9.140625" style="56"/>
    <col min="4353" max="4353" width="4.42578125" style="56" customWidth="1"/>
    <col min="4354" max="4354" width="10" style="56" customWidth="1"/>
    <col min="4355" max="4355" width="8.28515625" style="56" customWidth="1"/>
    <col min="4356" max="4356" width="9.7109375" style="56" customWidth="1"/>
    <col min="4357" max="4358" width="8.28515625" style="56" customWidth="1"/>
    <col min="4359" max="4359" width="9.7109375" style="56" customWidth="1"/>
    <col min="4360" max="4360" width="8.28515625" style="56" customWidth="1"/>
    <col min="4361" max="4608" width="9.140625" style="56"/>
    <col min="4609" max="4609" width="4.42578125" style="56" customWidth="1"/>
    <col min="4610" max="4610" width="10" style="56" customWidth="1"/>
    <col min="4611" max="4611" width="8.28515625" style="56" customWidth="1"/>
    <col min="4612" max="4612" width="9.7109375" style="56" customWidth="1"/>
    <col min="4613" max="4614" width="8.28515625" style="56" customWidth="1"/>
    <col min="4615" max="4615" width="9.7109375" style="56" customWidth="1"/>
    <col min="4616" max="4616" width="8.28515625" style="56" customWidth="1"/>
    <col min="4617" max="4864" width="9.140625" style="56"/>
    <col min="4865" max="4865" width="4.42578125" style="56" customWidth="1"/>
    <col min="4866" max="4866" width="10" style="56" customWidth="1"/>
    <col min="4867" max="4867" width="8.28515625" style="56" customWidth="1"/>
    <col min="4868" max="4868" width="9.7109375" style="56" customWidth="1"/>
    <col min="4869" max="4870" width="8.28515625" style="56" customWidth="1"/>
    <col min="4871" max="4871" width="9.7109375" style="56" customWidth="1"/>
    <col min="4872" max="4872" width="8.28515625" style="56" customWidth="1"/>
    <col min="4873" max="5120" width="9.140625" style="56"/>
    <col min="5121" max="5121" width="4.42578125" style="56" customWidth="1"/>
    <col min="5122" max="5122" width="10" style="56" customWidth="1"/>
    <col min="5123" max="5123" width="8.28515625" style="56" customWidth="1"/>
    <col min="5124" max="5124" width="9.7109375" style="56" customWidth="1"/>
    <col min="5125" max="5126" width="8.28515625" style="56" customWidth="1"/>
    <col min="5127" max="5127" width="9.7109375" style="56" customWidth="1"/>
    <col min="5128" max="5128" width="8.28515625" style="56" customWidth="1"/>
    <col min="5129" max="5376" width="9.140625" style="56"/>
    <col min="5377" max="5377" width="4.42578125" style="56" customWidth="1"/>
    <col min="5378" max="5378" width="10" style="56" customWidth="1"/>
    <col min="5379" max="5379" width="8.28515625" style="56" customWidth="1"/>
    <col min="5380" max="5380" width="9.7109375" style="56" customWidth="1"/>
    <col min="5381" max="5382" width="8.28515625" style="56" customWidth="1"/>
    <col min="5383" max="5383" width="9.7109375" style="56" customWidth="1"/>
    <col min="5384" max="5384" width="8.28515625" style="56" customWidth="1"/>
    <col min="5385" max="5632" width="9.140625" style="56"/>
    <col min="5633" max="5633" width="4.42578125" style="56" customWidth="1"/>
    <col min="5634" max="5634" width="10" style="56" customWidth="1"/>
    <col min="5635" max="5635" width="8.28515625" style="56" customWidth="1"/>
    <col min="5636" max="5636" width="9.7109375" style="56" customWidth="1"/>
    <col min="5637" max="5638" width="8.28515625" style="56" customWidth="1"/>
    <col min="5639" max="5639" width="9.7109375" style="56" customWidth="1"/>
    <col min="5640" max="5640" width="8.28515625" style="56" customWidth="1"/>
    <col min="5641" max="5888" width="9.140625" style="56"/>
    <col min="5889" max="5889" width="4.42578125" style="56" customWidth="1"/>
    <col min="5890" max="5890" width="10" style="56" customWidth="1"/>
    <col min="5891" max="5891" width="8.28515625" style="56" customWidth="1"/>
    <col min="5892" max="5892" width="9.7109375" style="56" customWidth="1"/>
    <col min="5893" max="5894" width="8.28515625" style="56" customWidth="1"/>
    <col min="5895" max="5895" width="9.7109375" style="56" customWidth="1"/>
    <col min="5896" max="5896" width="8.28515625" style="56" customWidth="1"/>
    <col min="5897" max="6144" width="9.140625" style="56"/>
    <col min="6145" max="6145" width="4.42578125" style="56" customWidth="1"/>
    <col min="6146" max="6146" width="10" style="56" customWidth="1"/>
    <col min="6147" max="6147" width="8.28515625" style="56" customWidth="1"/>
    <col min="6148" max="6148" width="9.7109375" style="56" customWidth="1"/>
    <col min="6149" max="6150" width="8.28515625" style="56" customWidth="1"/>
    <col min="6151" max="6151" width="9.7109375" style="56" customWidth="1"/>
    <col min="6152" max="6152" width="8.28515625" style="56" customWidth="1"/>
    <col min="6153" max="6400" width="9.140625" style="56"/>
    <col min="6401" max="6401" width="4.42578125" style="56" customWidth="1"/>
    <col min="6402" max="6402" width="10" style="56" customWidth="1"/>
    <col min="6403" max="6403" width="8.28515625" style="56" customWidth="1"/>
    <col min="6404" max="6404" width="9.7109375" style="56" customWidth="1"/>
    <col min="6405" max="6406" width="8.28515625" style="56" customWidth="1"/>
    <col min="6407" max="6407" width="9.7109375" style="56" customWidth="1"/>
    <col min="6408" max="6408" width="8.28515625" style="56" customWidth="1"/>
    <col min="6409" max="6656" width="9.140625" style="56"/>
    <col min="6657" max="6657" width="4.42578125" style="56" customWidth="1"/>
    <col min="6658" max="6658" width="10" style="56" customWidth="1"/>
    <col min="6659" max="6659" width="8.28515625" style="56" customWidth="1"/>
    <col min="6660" max="6660" width="9.7109375" style="56" customWidth="1"/>
    <col min="6661" max="6662" width="8.28515625" style="56" customWidth="1"/>
    <col min="6663" max="6663" width="9.7109375" style="56" customWidth="1"/>
    <col min="6664" max="6664" width="8.28515625" style="56" customWidth="1"/>
    <col min="6665" max="6912" width="9.140625" style="56"/>
    <col min="6913" max="6913" width="4.42578125" style="56" customWidth="1"/>
    <col min="6914" max="6914" width="10" style="56" customWidth="1"/>
    <col min="6915" max="6915" width="8.28515625" style="56" customWidth="1"/>
    <col min="6916" max="6916" width="9.7109375" style="56" customWidth="1"/>
    <col min="6917" max="6918" width="8.28515625" style="56" customWidth="1"/>
    <col min="6919" max="6919" width="9.7109375" style="56" customWidth="1"/>
    <col min="6920" max="6920" width="8.28515625" style="56" customWidth="1"/>
    <col min="6921" max="7168" width="9.140625" style="56"/>
    <col min="7169" max="7169" width="4.42578125" style="56" customWidth="1"/>
    <col min="7170" max="7170" width="10" style="56" customWidth="1"/>
    <col min="7171" max="7171" width="8.28515625" style="56" customWidth="1"/>
    <col min="7172" max="7172" width="9.7109375" style="56" customWidth="1"/>
    <col min="7173" max="7174" width="8.28515625" style="56" customWidth="1"/>
    <col min="7175" max="7175" width="9.7109375" style="56" customWidth="1"/>
    <col min="7176" max="7176" width="8.28515625" style="56" customWidth="1"/>
    <col min="7177" max="7424" width="9.140625" style="56"/>
    <col min="7425" max="7425" width="4.42578125" style="56" customWidth="1"/>
    <col min="7426" max="7426" width="10" style="56" customWidth="1"/>
    <col min="7427" max="7427" width="8.28515625" style="56" customWidth="1"/>
    <col min="7428" max="7428" width="9.7109375" style="56" customWidth="1"/>
    <col min="7429" max="7430" width="8.28515625" style="56" customWidth="1"/>
    <col min="7431" max="7431" width="9.7109375" style="56" customWidth="1"/>
    <col min="7432" max="7432" width="8.28515625" style="56" customWidth="1"/>
    <col min="7433" max="7680" width="9.140625" style="56"/>
    <col min="7681" max="7681" width="4.42578125" style="56" customWidth="1"/>
    <col min="7682" max="7682" width="10" style="56" customWidth="1"/>
    <col min="7683" max="7683" width="8.28515625" style="56" customWidth="1"/>
    <col min="7684" max="7684" width="9.7109375" style="56" customWidth="1"/>
    <col min="7685" max="7686" width="8.28515625" style="56" customWidth="1"/>
    <col min="7687" max="7687" width="9.7109375" style="56" customWidth="1"/>
    <col min="7688" max="7688" width="8.28515625" style="56" customWidth="1"/>
    <col min="7689" max="7936" width="9.140625" style="56"/>
    <col min="7937" max="7937" width="4.42578125" style="56" customWidth="1"/>
    <col min="7938" max="7938" width="10" style="56" customWidth="1"/>
    <col min="7939" max="7939" width="8.28515625" style="56" customWidth="1"/>
    <col min="7940" max="7940" width="9.7109375" style="56" customWidth="1"/>
    <col min="7941" max="7942" width="8.28515625" style="56" customWidth="1"/>
    <col min="7943" max="7943" width="9.7109375" style="56" customWidth="1"/>
    <col min="7944" max="7944" width="8.28515625" style="56" customWidth="1"/>
    <col min="7945" max="8192" width="9.140625" style="56"/>
    <col min="8193" max="8193" width="4.42578125" style="56" customWidth="1"/>
    <col min="8194" max="8194" width="10" style="56" customWidth="1"/>
    <col min="8195" max="8195" width="8.28515625" style="56" customWidth="1"/>
    <col min="8196" max="8196" width="9.7109375" style="56" customWidth="1"/>
    <col min="8197" max="8198" width="8.28515625" style="56" customWidth="1"/>
    <col min="8199" max="8199" width="9.7109375" style="56" customWidth="1"/>
    <col min="8200" max="8200" width="8.28515625" style="56" customWidth="1"/>
    <col min="8201" max="8448" width="9.140625" style="56"/>
    <col min="8449" max="8449" width="4.42578125" style="56" customWidth="1"/>
    <col min="8450" max="8450" width="10" style="56" customWidth="1"/>
    <col min="8451" max="8451" width="8.28515625" style="56" customWidth="1"/>
    <col min="8452" max="8452" width="9.7109375" style="56" customWidth="1"/>
    <col min="8453" max="8454" width="8.28515625" style="56" customWidth="1"/>
    <col min="8455" max="8455" width="9.7109375" style="56" customWidth="1"/>
    <col min="8456" max="8456" width="8.28515625" style="56" customWidth="1"/>
    <col min="8457" max="8704" width="9.140625" style="56"/>
    <col min="8705" max="8705" width="4.42578125" style="56" customWidth="1"/>
    <col min="8706" max="8706" width="10" style="56" customWidth="1"/>
    <col min="8707" max="8707" width="8.28515625" style="56" customWidth="1"/>
    <col min="8708" max="8708" width="9.7109375" style="56" customWidth="1"/>
    <col min="8709" max="8710" width="8.28515625" style="56" customWidth="1"/>
    <col min="8711" max="8711" width="9.7109375" style="56" customWidth="1"/>
    <col min="8712" max="8712" width="8.28515625" style="56" customWidth="1"/>
    <col min="8713" max="8960" width="9.140625" style="56"/>
    <col min="8961" max="8961" width="4.42578125" style="56" customWidth="1"/>
    <col min="8962" max="8962" width="10" style="56" customWidth="1"/>
    <col min="8963" max="8963" width="8.28515625" style="56" customWidth="1"/>
    <col min="8964" max="8964" width="9.7109375" style="56" customWidth="1"/>
    <col min="8965" max="8966" width="8.28515625" style="56" customWidth="1"/>
    <col min="8967" max="8967" width="9.7109375" style="56" customWidth="1"/>
    <col min="8968" max="8968" width="8.28515625" style="56" customWidth="1"/>
    <col min="8969" max="9216" width="9.140625" style="56"/>
    <col min="9217" max="9217" width="4.42578125" style="56" customWidth="1"/>
    <col min="9218" max="9218" width="10" style="56" customWidth="1"/>
    <col min="9219" max="9219" width="8.28515625" style="56" customWidth="1"/>
    <col min="9220" max="9220" width="9.7109375" style="56" customWidth="1"/>
    <col min="9221" max="9222" width="8.28515625" style="56" customWidth="1"/>
    <col min="9223" max="9223" width="9.7109375" style="56" customWidth="1"/>
    <col min="9224" max="9224" width="8.28515625" style="56" customWidth="1"/>
    <col min="9225" max="9472" width="9.140625" style="56"/>
    <col min="9473" max="9473" width="4.42578125" style="56" customWidth="1"/>
    <col min="9474" max="9474" width="10" style="56" customWidth="1"/>
    <col min="9475" max="9475" width="8.28515625" style="56" customWidth="1"/>
    <col min="9476" max="9476" width="9.7109375" style="56" customWidth="1"/>
    <col min="9477" max="9478" width="8.28515625" style="56" customWidth="1"/>
    <col min="9479" max="9479" width="9.7109375" style="56" customWidth="1"/>
    <col min="9480" max="9480" width="8.28515625" style="56" customWidth="1"/>
    <col min="9481" max="9728" width="9.140625" style="56"/>
    <col min="9729" max="9729" width="4.42578125" style="56" customWidth="1"/>
    <col min="9730" max="9730" width="10" style="56" customWidth="1"/>
    <col min="9731" max="9731" width="8.28515625" style="56" customWidth="1"/>
    <col min="9732" max="9732" width="9.7109375" style="56" customWidth="1"/>
    <col min="9733" max="9734" width="8.28515625" style="56" customWidth="1"/>
    <col min="9735" max="9735" width="9.7109375" style="56" customWidth="1"/>
    <col min="9736" max="9736" width="8.28515625" style="56" customWidth="1"/>
    <col min="9737" max="9984" width="9.140625" style="56"/>
    <col min="9985" max="9985" width="4.42578125" style="56" customWidth="1"/>
    <col min="9986" max="9986" width="10" style="56" customWidth="1"/>
    <col min="9987" max="9987" width="8.28515625" style="56" customWidth="1"/>
    <col min="9988" max="9988" width="9.7109375" style="56" customWidth="1"/>
    <col min="9989" max="9990" width="8.28515625" style="56" customWidth="1"/>
    <col min="9991" max="9991" width="9.7109375" style="56" customWidth="1"/>
    <col min="9992" max="9992" width="8.28515625" style="56" customWidth="1"/>
    <col min="9993" max="10240" width="9.140625" style="56"/>
    <col min="10241" max="10241" width="4.42578125" style="56" customWidth="1"/>
    <col min="10242" max="10242" width="10" style="56" customWidth="1"/>
    <col min="10243" max="10243" width="8.28515625" style="56" customWidth="1"/>
    <col min="10244" max="10244" width="9.7109375" style="56" customWidth="1"/>
    <col min="10245" max="10246" width="8.28515625" style="56" customWidth="1"/>
    <col min="10247" max="10247" width="9.7109375" style="56" customWidth="1"/>
    <col min="10248" max="10248" width="8.28515625" style="56" customWidth="1"/>
    <col min="10249" max="10496" width="9.140625" style="56"/>
    <col min="10497" max="10497" width="4.42578125" style="56" customWidth="1"/>
    <col min="10498" max="10498" width="10" style="56" customWidth="1"/>
    <col min="10499" max="10499" width="8.28515625" style="56" customWidth="1"/>
    <col min="10500" max="10500" width="9.7109375" style="56" customWidth="1"/>
    <col min="10501" max="10502" width="8.28515625" style="56" customWidth="1"/>
    <col min="10503" max="10503" width="9.7109375" style="56" customWidth="1"/>
    <col min="10504" max="10504" width="8.28515625" style="56" customWidth="1"/>
    <col min="10505" max="10752" width="9.140625" style="56"/>
    <col min="10753" max="10753" width="4.42578125" style="56" customWidth="1"/>
    <col min="10754" max="10754" width="10" style="56" customWidth="1"/>
    <col min="10755" max="10755" width="8.28515625" style="56" customWidth="1"/>
    <col min="10756" max="10756" width="9.7109375" style="56" customWidth="1"/>
    <col min="10757" max="10758" width="8.28515625" style="56" customWidth="1"/>
    <col min="10759" max="10759" width="9.7109375" style="56" customWidth="1"/>
    <col min="10760" max="10760" width="8.28515625" style="56" customWidth="1"/>
    <col min="10761" max="11008" width="9.140625" style="56"/>
    <col min="11009" max="11009" width="4.42578125" style="56" customWidth="1"/>
    <col min="11010" max="11010" width="10" style="56" customWidth="1"/>
    <col min="11011" max="11011" width="8.28515625" style="56" customWidth="1"/>
    <col min="11012" max="11012" width="9.7109375" style="56" customWidth="1"/>
    <col min="11013" max="11014" width="8.28515625" style="56" customWidth="1"/>
    <col min="11015" max="11015" width="9.7109375" style="56" customWidth="1"/>
    <col min="11016" max="11016" width="8.28515625" style="56" customWidth="1"/>
    <col min="11017" max="11264" width="9.140625" style="56"/>
    <col min="11265" max="11265" width="4.42578125" style="56" customWidth="1"/>
    <col min="11266" max="11266" width="10" style="56" customWidth="1"/>
    <col min="11267" max="11267" width="8.28515625" style="56" customWidth="1"/>
    <col min="11268" max="11268" width="9.7109375" style="56" customWidth="1"/>
    <col min="11269" max="11270" width="8.28515625" style="56" customWidth="1"/>
    <col min="11271" max="11271" width="9.7109375" style="56" customWidth="1"/>
    <col min="11272" max="11272" width="8.28515625" style="56" customWidth="1"/>
    <col min="11273" max="11520" width="9.140625" style="56"/>
    <col min="11521" max="11521" width="4.42578125" style="56" customWidth="1"/>
    <col min="11522" max="11522" width="10" style="56" customWidth="1"/>
    <col min="11523" max="11523" width="8.28515625" style="56" customWidth="1"/>
    <col min="11524" max="11524" width="9.7109375" style="56" customWidth="1"/>
    <col min="11525" max="11526" width="8.28515625" style="56" customWidth="1"/>
    <col min="11527" max="11527" width="9.7109375" style="56" customWidth="1"/>
    <col min="11528" max="11528" width="8.28515625" style="56" customWidth="1"/>
    <col min="11529" max="11776" width="9.140625" style="56"/>
    <col min="11777" max="11777" width="4.42578125" style="56" customWidth="1"/>
    <col min="11778" max="11778" width="10" style="56" customWidth="1"/>
    <col min="11779" max="11779" width="8.28515625" style="56" customWidth="1"/>
    <col min="11780" max="11780" width="9.7109375" style="56" customWidth="1"/>
    <col min="11781" max="11782" width="8.28515625" style="56" customWidth="1"/>
    <col min="11783" max="11783" width="9.7109375" style="56" customWidth="1"/>
    <col min="11784" max="11784" width="8.28515625" style="56" customWidth="1"/>
    <col min="11785" max="12032" width="9.140625" style="56"/>
    <col min="12033" max="12033" width="4.42578125" style="56" customWidth="1"/>
    <col min="12034" max="12034" width="10" style="56" customWidth="1"/>
    <col min="12035" max="12035" width="8.28515625" style="56" customWidth="1"/>
    <col min="12036" max="12036" width="9.7109375" style="56" customWidth="1"/>
    <col min="12037" max="12038" width="8.28515625" style="56" customWidth="1"/>
    <col min="12039" max="12039" width="9.7109375" style="56" customWidth="1"/>
    <col min="12040" max="12040" width="8.28515625" style="56" customWidth="1"/>
    <col min="12041" max="12288" width="9.140625" style="56"/>
    <col min="12289" max="12289" width="4.42578125" style="56" customWidth="1"/>
    <col min="12290" max="12290" width="10" style="56" customWidth="1"/>
    <col min="12291" max="12291" width="8.28515625" style="56" customWidth="1"/>
    <col min="12292" max="12292" width="9.7109375" style="56" customWidth="1"/>
    <col min="12293" max="12294" width="8.28515625" style="56" customWidth="1"/>
    <col min="12295" max="12295" width="9.7109375" style="56" customWidth="1"/>
    <col min="12296" max="12296" width="8.28515625" style="56" customWidth="1"/>
    <col min="12297" max="12544" width="9.140625" style="56"/>
    <col min="12545" max="12545" width="4.42578125" style="56" customWidth="1"/>
    <col min="12546" max="12546" width="10" style="56" customWidth="1"/>
    <col min="12547" max="12547" width="8.28515625" style="56" customWidth="1"/>
    <col min="12548" max="12548" width="9.7109375" style="56" customWidth="1"/>
    <col min="12549" max="12550" width="8.28515625" style="56" customWidth="1"/>
    <col min="12551" max="12551" width="9.7109375" style="56" customWidth="1"/>
    <col min="12552" max="12552" width="8.28515625" style="56" customWidth="1"/>
    <col min="12553" max="12800" width="9.140625" style="56"/>
    <col min="12801" max="12801" width="4.42578125" style="56" customWidth="1"/>
    <col min="12802" max="12802" width="10" style="56" customWidth="1"/>
    <col min="12803" max="12803" width="8.28515625" style="56" customWidth="1"/>
    <col min="12804" max="12804" width="9.7109375" style="56" customWidth="1"/>
    <col min="12805" max="12806" width="8.28515625" style="56" customWidth="1"/>
    <col min="12807" max="12807" width="9.7109375" style="56" customWidth="1"/>
    <col min="12808" max="12808" width="8.28515625" style="56" customWidth="1"/>
    <col min="12809" max="13056" width="9.140625" style="56"/>
    <col min="13057" max="13057" width="4.42578125" style="56" customWidth="1"/>
    <col min="13058" max="13058" width="10" style="56" customWidth="1"/>
    <col min="13059" max="13059" width="8.28515625" style="56" customWidth="1"/>
    <col min="13060" max="13060" width="9.7109375" style="56" customWidth="1"/>
    <col min="13061" max="13062" width="8.28515625" style="56" customWidth="1"/>
    <col min="13063" max="13063" width="9.7109375" style="56" customWidth="1"/>
    <col min="13064" max="13064" width="8.28515625" style="56" customWidth="1"/>
    <col min="13065" max="13312" width="9.140625" style="56"/>
    <col min="13313" max="13313" width="4.42578125" style="56" customWidth="1"/>
    <col min="13314" max="13314" width="10" style="56" customWidth="1"/>
    <col min="13315" max="13315" width="8.28515625" style="56" customWidth="1"/>
    <col min="13316" max="13316" width="9.7109375" style="56" customWidth="1"/>
    <col min="13317" max="13318" width="8.28515625" style="56" customWidth="1"/>
    <col min="13319" max="13319" width="9.7109375" style="56" customWidth="1"/>
    <col min="13320" max="13320" width="8.28515625" style="56" customWidth="1"/>
    <col min="13321" max="13568" width="9.140625" style="56"/>
    <col min="13569" max="13569" width="4.42578125" style="56" customWidth="1"/>
    <col min="13570" max="13570" width="10" style="56" customWidth="1"/>
    <col min="13571" max="13571" width="8.28515625" style="56" customWidth="1"/>
    <col min="13572" max="13572" width="9.7109375" style="56" customWidth="1"/>
    <col min="13573" max="13574" width="8.28515625" style="56" customWidth="1"/>
    <col min="13575" max="13575" width="9.7109375" style="56" customWidth="1"/>
    <col min="13576" max="13576" width="8.28515625" style="56" customWidth="1"/>
    <col min="13577" max="13824" width="9.140625" style="56"/>
    <col min="13825" max="13825" width="4.42578125" style="56" customWidth="1"/>
    <col min="13826" max="13826" width="10" style="56" customWidth="1"/>
    <col min="13827" max="13827" width="8.28515625" style="56" customWidth="1"/>
    <col min="13828" max="13828" width="9.7109375" style="56" customWidth="1"/>
    <col min="13829" max="13830" width="8.28515625" style="56" customWidth="1"/>
    <col min="13831" max="13831" width="9.7109375" style="56" customWidth="1"/>
    <col min="13832" max="13832" width="8.28515625" style="56" customWidth="1"/>
    <col min="13833" max="14080" width="9.140625" style="56"/>
    <col min="14081" max="14081" width="4.42578125" style="56" customWidth="1"/>
    <col min="14082" max="14082" width="10" style="56" customWidth="1"/>
    <col min="14083" max="14083" width="8.28515625" style="56" customWidth="1"/>
    <col min="14084" max="14084" width="9.7109375" style="56" customWidth="1"/>
    <col min="14085" max="14086" width="8.28515625" style="56" customWidth="1"/>
    <col min="14087" max="14087" width="9.7109375" style="56" customWidth="1"/>
    <col min="14088" max="14088" width="8.28515625" style="56" customWidth="1"/>
    <col min="14089" max="14336" width="9.140625" style="56"/>
    <col min="14337" max="14337" width="4.42578125" style="56" customWidth="1"/>
    <col min="14338" max="14338" width="10" style="56" customWidth="1"/>
    <col min="14339" max="14339" width="8.28515625" style="56" customWidth="1"/>
    <col min="14340" max="14340" width="9.7109375" style="56" customWidth="1"/>
    <col min="14341" max="14342" width="8.28515625" style="56" customWidth="1"/>
    <col min="14343" max="14343" width="9.7109375" style="56" customWidth="1"/>
    <col min="14344" max="14344" width="8.28515625" style="56" customWidth="1"/>
    <col min="14345" max="14592" width="9.140625" style="56"/>
    <col min="14593" max="14593" width="4.42578125" style="56" customWidth="1"/>
    <col min="14594" max="14594" width="10" style="56" customWidth="1"/>
    <col min="14595" max="14595" width="8.28515625" style="56" customWidth="1"/>
    <col min="14596" max="14596" width="9.7109375" style="56" customWidth="1"/>
    <col min="14597" max="14598" width="8.28515625" style="56" customWidth="1"/>
    <col min="14599" max="14599" width="9.7109375" style="56" customWidth="1"/>
    <col min="14600" max="14600" width="8.28515625" style="56" customWidth="1"/>
    <col min="14601" max="14848" width="9.140625" style="56"/>
    <col min="14849" max="14849" width="4.42578125" style="56" customWidth="1"/>
    <col min="14850" max="14850" width="10" style="56" customWidth="1"/>
    <col min="14851" max="14851" width="8.28515625" style="56" customWidth="1"/>
    <col min="14852" max="14852" width="9.7109375" style="56" customWidth="1"/>
    <col min="14853" max="14854" width="8.28515625" style="56" customWidth="1"/>
    <col min="14855" max="14855" width="9.7109375" style="56" customWidth="1"/>
    <col min="14856" max="14856" width="8.28515625" style="56" customWidth="1"/>
    <col min="14857" max="15104" width="9.140625" style="56"/>
    <col min="15105" max="15105" width="4.42578125" style="56" customWidth="1"/>
    <col min="15106" max="15106" width="10" style="56" customWidth="1"/>
    <col min="15107" max="15107" width="8.28515625" style="56" customWidth="1"/>
    <col min="15108" max="15108" width="9.7109375" style="56" customWidth="1"/>
    <col min="15109" max="15110" width="8.28515625" style="56" customWidth="1"/>
    <col min="15111" max="15111" width="9.7109375" style="56" customWidth="1"/>
    <col min="15112" max="15112" width="8.28515625" style="56" customWidth="1"/>
    <col min="15113" max="15360" width="9.140625" style="56"/>
    <col min="15361" max="15361" width="4.42578125" style="56" customWidth="1"/>
    <col min="15362" max="15362" width="10" style="56" customWidth="1"/>
    <col min="15363" max="15363" width="8.28515625" style="56" customWidth="1"/>
    <col min="15364" max="15364" width="9.7109375" style="56" customWidth="1"/>
    <col min="15365" max="15366" width="8.28515625" style="56" customWidth="1"/>
    <col min="15367" max="15367" width="9.7109375" style="56" customWidth="1"/>
    <col min="15368" max="15368" width="8.28515625" style="56" customWidth="1"/>
    <col min="15369" max="15616" width="9.140625" style="56"/>
    <col min="15617" max="15617" width="4.42578125" style="56" customWidth="1"/>
    <col min="15618" max="15618" width="10" style="56" customWidth="1"/>
    <col min="15619" max="15619" width="8.28515625" style="56" customWidth="1"/>
    <col min="15620" max="15620" width="9.7109375" style="56" customWidth="1"/>
    <col min="15621" max="15622" width="8.28515625" style="56" customWidth="1"/>
    <col min="15623" max="15623" width="9.7109375" style="56" customWidth="1"/>
    <col min="15624" max="15624" width="8.28515625" style="56" customWidth="1"/>
    <col min="15625" max="15872" width="9.140625" style="56"/>
    <col min="15873" max="15873" width="4.42578125" style="56" customWidth="1"/>
    <col min="15874" max="15874" width="10" style="56" customWidth="1"/>
    <col min="15875" max="15875" width="8.28515625" style="56" customWidth="1"/>
    <col min="15876" max="15876" width="9.7109375" style="56" customWidth="1"/>
    <col min="15877" max="15878" width="8.28515625" style="56" customWidth="1"/>
    <col min="15879" max="15879" width="9.7109375" style="56" customWidth="1"/>
    <col min="15880" max="15880" width="8.28515625" style="56" customWidth="1"/>
    <col min="15881" max="16128" width="9.140625" style="56"/>
    <col min="16129" max="16129" width="4.42578125" style="56" customWidth="1"/>
    <col min="16130" max="16130" width="10" style="56" customWidth="1"/>
    <col min="16131" max="16131" width="8.28515625" style="56" customWidth="1"/>
    <col min="16132" max="16132" width="9.7109375" style="56" customWidth="1"/>
    <col min="16133" max="16134" width="8.28515625" style="56" customWidth="1"/>
    <col min="16135" max="16135" width="9.7109375" style="56" customWidth="1"/>
    <col min="16136" max="16136" width="8.28515625" style="56" customWidth="1"/>
    <col min="16137" max="16384" width="9.140625" style="56"/>
  </cols>
  <sheetData>
    <row r="1" spans="1:8" ht="12.75" x14ac:dyDescent="0.2">
      <c r="A1" s="54" t="s">
        <v>378</v>
      </c>
    </row>
    <row r="2" spans="1:8" ht="14.25" customHeight="1" thickBot="1" x14ac:dyDescent="0.25">
      <c r="A2" s="57"/>
      <c r="C2" s="932"/>
      <c r="D2" s="932"/>
      <c r="E2" s="932"/>
      <c r="F2" s="932"/>
      <c r="G2" s="932"/>
      <c r="H2" s="932"/>
    </row>
    <row r="3" spans="1:8" ht="34.5" customHeight="1" x14ac:dyDescent="0.2">
      <c r="A3" s="58"/>
      <c r="B3" s="59"/>
      <c r="C3" s="933" t="s">
        <v>379</v>
      </c>
      <c r="D3" s="934"/>
      <c r="E3" s="935"/>
      <c r="F3" s="933" t="s">
        <v>380</v>
      </c>
      <c r="G3" s="934"/>
      <c r="H3" s="935"/>
    </row>
    <row r="4" spans="1:8" ht="18" customHeight="1" x14ac:dyDescent="0.2">
      <c r="A4" s="862" t="s">
        <v>6</v>
      </c>
      <c r="B4" s="299"/>
      <c r="C4" s="520" t="s">
        <v>96</v>
      </c>
      <c r="D4" s="521" t="s">
        <v>97</v>
      </c>
      <c r="E4" s="522" t="s">
        <v>15</v>
      </c>
      <c r="F4" s="520" t="s">
        <v>98</v>
      </c>
      <c r="G4" s="863" t="s">
        <v>97</v>
      </c>
      <c r="H4" s="522" t="s">
        <v>15</v>
      </c>
    </row>
    <row r="5" spans="1:8" s="60" customFormat="1" x14ac:dyDescent="0.2">
      <c r="A5" s="864"/>
      <c r="B5" s="300"/>
      <c r="C5" s="865">
        <v>4</v>
      </c>
      <c r="D5" s="866">
        <v>5</v>
      </c>
      <c r="E5" s="867">
        <v>6</v>
      </c>
      <c r="F5" s="865">
        <v>7</v>
      </c>
      <c r="G5" s="868">
        <v>8</v>
      </c>
      <c r="H5" s="867">
        <v>9</v>
      </c>
    </row>
    <row r="6" spans="1:8" ht="15" customHeight="1" x14ac:dyDescent="0.2">
      <c r="A6" s="61">
        <v>11</v>
      </c>
      <c r="B6" s="62" t="s">
        <v>69</v>
      </c>
      <c r="C6" s="63">
        <v>19495.388510000001</v>
      </c>
      <c r="D6" s="25">
        <v>17245.127109999998</v>
      </c>
      <c r="E6" s="64">
        <f t="shared" ref="E6:E27" si="0">SUM(C6:D6)</f>
        <v>36740.515619999998</v>
      </c>
      <c r="F6" s="65"/>
      <c r="G6" s="66"/>
      <c r="H6" s="64">
        <f t="shared" ref="H6:H27" si="1">SUM(F6:G6)</f>
        <v>0</v>
      </c>
    </row>
    <row r="7" spans="1:8" ht="15" customHeight="1" x14ac:dyDescent="0.2">
      <c r="A7" s="67">
        <v>21</v>
      </c>
      <c r="B7" s="68" t="s">
        <v>9</v>
      </c>
      <c r="C7" s="69">
        <v>13917.97683</v>
      </c>
      <c r="D7" s="30">
        <v>2089.08302</v>
      </c>
      <c r="E7" s="70">
        <f t="shared" si="0"/>
        <v>16007.05985</v>
      </c>
      <c r="F7" s="65"/>
      <c r="G7" s="66"/>
      <c r="H7" s="70">
        <f t="shared" si="1"/>
        <v>0</v>
      </c>
    </row>
    <row r="8" spans="1:8" ht="15" customHeight="1" x14ac:dyDescent="0.2">
      <c r="A8" s="67">
        <v>22</v>
      </c>
      <c r="B8" s="68" t="s">
        <v>1</v>
      </c>
      <c r="C8" s="69">
        <v>3015.8449999999998</v>
      </c>
      <c r="D8" s="30">
        <v>1113.8320000000001</v>
      </c>
      <c r="E8" s="70">
        <f t="shared" si="0"/>
        <v>4129.6769999999997</v>
      </c>
      <c r="F8" s="71"/>
      <c r="G8" s="72"/>
      <c r="H8" s="70">
        <f t="shared" si="1"/>
        <v>0</v>
      </c>
    </row>
    <row r="9" spans="1:8" ht="15" customHeight="1" x14ac:dyDescent="0.2">
      <c r="A9" s="67">
        <v>23</v>
      </c>
      <c r="B9" s="68" t="s">
        <v>70</v>
      </c>
      <c r="C9" s="69">
        <v>4322.4129999999996</v>
      </c>
      <c r="D9" s="30">
        <v>1146.433</v>
      </c>
      <c r="E9" s="70">
        <f t="shared" si="0"/>
        <v>5468.8459999999995</v>
      </c>
      <c r="F9" s="71"/>
      <c r="G9" s="72"/>
      <c r="H9" s="70">
        <f t="shared" si="1"/>
        <v>0</v>
      </c>
    </row>
    <row r="10" spans="1:8" ht="15" customHeight="1" x14ac:dyDescent="0.2">
      <c r="A10" s="67">
        <v>31</v>
      </c>
      <c r="B10" s="68" t="s">
        <v>10</v>
      </c>
      <c r="C10" s="69">
        <v>117157.56474000002</v>
      </c>
      <c r="D10" s="30">
        <v>11011.961179999998</v>
      </c>
      <c r="E10" s="70">
        <f t="shared" si="0"/>
        <v>128169.52592000001</v>
      </c>
      <c r="F10" s="71"/>
      <c r="G10" s="72"/>
      <c r="H10" s="70">
        <f t="shared" si="1"/>
        <v>0</v>
      </c>
    </row>
    <row r="11" spans="1:8" ht="15" customHeight="1" x14ac:dyDescent="0.2">
      <c r="A11" s="67">
        <v>33</v>
      </c>
      <c r="B11" s="68" t="s">
        <v>71</v>
      </c>
      <c r="C11" s="69">
        <v>27352.923649999997</v>
      </c>
      <c r="D11" s="30">
        <v>2047.9605200000003</v>
      </c>
      <c r="E11" s="70">
        <f t="shared" si="0"/>
        <v>29400.884169999998</v>
      </c>
      <c r="F11" s="71"/>
      <c r="G11" s="72"/>
      <c r="H11" s="70">
        <f t="shared" si="1"/>
        <v>0</v>
      </c>
    </row>
    <row r="12" spans="1:8" ht="15" customHeight="1" x14ac:dyDescent="0.2">
      <c r="A12" s="67">
        <v>41</v>
      </c>
      <c r="B12" s="68" t="s">
        <v>7</v>
      </c>
      <c r="C12" s="69">
        <v>8058.5329299999994</v>
      </c>
      <c r="D12" s="30">
        <v>1189.96705</v>
      </c>
      <c r="E12" s="70">
        <f t="shared" si="0"/>
        <v>9248.4999799999987</v>
      </c>
      <c r="F12" s="71"/>
      <c r="G12" s="72"/>
      <c r="H12" s="70">
        <f t="shared" si="1"/>
        <v>0</v>
      </c>
    </row>
    <row r="13" spans="1:8" ht="15" customHeight="1" x14ac:dyDescent="0.2">
      <c r="A13" s="67">
        <v>51</v>
      </c>
      <c r="B13" s="68" t="s">
        <v>0</v>
      </c>
      <c r="C13" s="69">
        <v>3044.7547599999998</v>
      </c>
      <c r="D13" s="30">
        <v>1344.9391199999998</v>
      </c>
      <c r="E13" s="70">
        <f t="shared" si="0"/>
        <v>4389.6938799999998</v>
      </c>
      <c r="F13" s="71"/>
      <c r="G13" s="72"/>
      <c r="H13" s="70">
        <f t="shared" si="1"/>
        <v>0</v>
      </c>
    </row>
    <row r="14" spans="1:8" ht="15" customHeight="1" x14ac:dyDescent="0.2">
      <c r="A14" s="73">
        <v>56</v>
      </c>
      <c r="B14" s="74" t="s">
        <v>2</v>
      </c>
      <c r="C14" s="75">
        <v>6274.0469599999997</v>
      </c>
      <c r="D14" s="76">
        <v>617.12800000000004</v>
      </c>
      <c r="E14" s="77">
        <f t="shared" si="0"/>
        <v>6891.1749599999994</v>
      </c>
      <c r="F14" s="78"/>
      <c r="G14" s="79"/>
      <c r="H14" s="77">
        <f t="shared" si="1"/>
        <v>0</v>
      </c>
    </row>
    <row r="15" spans="1:8" ht="15" customHeight="1" x14ac:dyDescent="0.2">
      <c r="A15" s="61">
        <v>71</v>
      </c>
      <c r="B15" s="62" t="s">
        <v>87</v>
      </c>
      <c r="C15" s="80">
        <v>238494.89818000002</v>
      </c>
      <c r="D15" s="33">
        <v>3834.1866200000004</v>
      </c>
      <c r="E15" s="64">
        <f t="shared" si="0"/>
        <v>242329.08480000001</v>
      </c>
      <c r="F15" s="81"/>
      <c r="G15" s="82"/>
      <c r="H15" s="64"/>
    </row>
    <row r="16" spans="1:8" ht="15" customHeight="1" x14ac:dyDescent="0.2">
      <c r="A16" s="67">
        <v>79</v>
      </c>
      <c r="B16" s="68" t="s">
        <v>88</v>
      </c>
      <c r="C16" s="80">
        <v>5796.2963799999998</v>
      </c>
      <c r="D16" s="33">
        <v>0</v>
      </c>
      <c r="E16" s="70">
        <f t="shared" si="0"/>
        <v>5796.2963799999998</v>
      </c>
      <c r="F16" s="65"/>
      <c r="G16" s="66"/>
      <c r="H16" s="70"/>
    </row>
    <row r="17" spans="1:8" ht="15" customHeight="1" x14ac:dyDescent="0.2">
      <c r="A17" s="83">
        <v>81</v>
      </c>
      <c r="B17" s="84" t="s">
        <v>8</v>
      </c>
      <c r="C17" s="80">
        <v>3926.3420000000001</v>
      </c>
      <c r="D17" s="33">
        <v>9035.5448799999995</v>
      </c>
      <c r="E17" s="85">
        <f t="shared" si="0"/>
        <v>12961.88688</v>
      </c>
      <c r="F17" s="71"/>
      <c r="G17" s="72">
        <v>0</v>
      </c>
      <c r="H17" s="85">
        <f t="shared" si="1"/>
        <v>0</v>
      </c>
    </row>
    <row r="18" spans="1:8" ht="15" customHeight="1" x14ac:dyDescent="0.2">
      <c r="A18" s="67">
        <v>82</v>
      </c>
      <c r="B18" s="68" t="s">
        <v>3</v>
      </c>
      <c r="C18" s="69">
        <v>116311.08150999999</v>
      </c>
      <c r="D18" s="30">
        <v>3.1500000000000028E-2</v>
      </c>
      <c r="E18" s="70">
        <f t="shared" si="0"/>
        <v>116311.11300999999</v>
      </c>
      <c r="F18" s="71"/>
      <c r="G18" s="86">
        <v>0</v>
      </c>
      <c r="H18" s="70">
        <f t="shared" si="1"/>
        <v>0</v>
      </c>
    </row>
    <row r="19" spans="1:8" ht="15" customHeight="1" x14ac:dyDescent="0.2">
      <c r="A19" s="67">
        <v>83</v>
      </c>
      <c r="B19" s="68" t="s">
        <v>62</v>
      </c>
      <c r="C19" s="69">
        <v>2286.2293399999999</v>
      </c>
      <c r="D19" s="30">
        <v>666.83819999999992</v>
      </c>
      <c r="E19" s="70">
        <f t="shared" si="0"/>
        <v>2953.06754</v>
      </c>
      <c r="F19" s="71"/>
      <c r="G19" s="86">
        <v>651</v>
      </c>
      <c r="H19" s="70">
        <f t="shared" si="1"/>
        <v>651</v>
      </c>
    </row>
    <row r="20" spans="1:8" ht="15" customHeight="1" x14ac:dyDescent="0.2">
      <c r="A20" s="67">
        <v>84</v>
      </c>
      <c r="B20" s="68" t="s">
        <v>63</v>
      </c>
      <c r="C20" s="69">
        <v>866.96199999999999</v>
      </c>
      <c r="D20" s="30">
        <v>17.53997</v>
      </c>
      <c r="E20" s="70">
        <f t="shared" si="0"/>
        <v>884.50197000000003</v>
      </c>
      <c r="F20" s="71"/>
      <c r="G20" s="86"/>
      <c r="H20" s="70">
        <f t="shared" si="1"/>
        <v>0</v>
      </c>
    </row>
    <row r="21" spans="1:8" ht="15" customHeight="1" x14ac:dyDescent="0.2">
      <c r="A21" s="67">
        <v>85</v>
      </c>
      <c r="B21" s="68" t="s">
        <v>64</v>
      </c>
      <c r="C21" s="69">
        <v>206.72499999999999</v>
      </c>
      <c r="D21" s="30">
        <v>239.20943000000003</v>
      </c>
      <c r="E21" s="87">
        <f t="shared" si="0"/>
        <v>445.93443000000002</v>
      </c>
      <c r="F21" s="65"/>
      <c r="G21" s="66">
        <v>0</v>
      </c>
      <c r="H21" s="87">
        <f t="shared" si="1"/>
        <v>0</v>
      </c>
    </row>
    <row r="22" spans="1:8" ht="15" customHeight="1" x14ac:dyDescent="0.2">
      <c r="A22" s="67">
        <v>87</v>
      </c>
      <c r="B22" s="68" t="s">
        <v>49</v>
      </c>
      <c r="C22" s="69">
        <v>409.39</v>
      </c>
      <c r="D22" s="30">
        <v>128.86699999999999</v>
      </c>
      <c r="E22" s="70">
        <f>SUM(C22:D22)</f>
        <v>538.25699999999995</v>
      </c>
      <c r="F22" s="65"/>
      <c r="G22" s="66">
        <v>125</v>
      </c>
      <c r="H22" s="70">
        <f t="shared" si="1"/>
        <v>125</v>
      </c>
    </row>
    <row r="23" spans="1:8" ht="15" customHeight="1" x14ac:dyDescent="0.2">
      <c r="A23" s="67">
        <v>92</v>
      </c>
      <c r="B23" s="68" t="s">
        <v>81</v>
      </c>
      <c r="C23" s="69">
        <v>82883.660560000018</v>
      </c>
      <c r="D23" s="30">
        <v>6987.7104699999991</v>
      </c>
      <c r="E23" s="70">
        <f t="shared" si="0"/>
        <v>89871.371030000024</v>
      </c>
      <c r="F23" s="65"/>
      <c r="G23" s="66">
        <v>5060</v>
      </c>
      <c r="H23" s="70">
        <f t="shared" si="1"/>
        <v>5060</v>
      </c>
    </row>
    <row r="24" spans="1:8" ht="15" customHeight="1" x14ac:dyDescent="0.2">
      <c r="A24" s="67">
        <v>96</v>
      </c>
      <c r="B24" s="68" t="s">
        <v>66</v>
      </c>
      <c r="C24" s="69">
        <v>97.593999999999994</v>
      </c>
      <c r="D24" s="30">
        <v>17.707999999999998</v>
      </c>
      <c r="E24" s="70">
        <f t="shared" si="0"/>
        <v>115.30199999999999</v>
      </c>
      <c r="F24" s="65"/>
      <c r="G24" s="66">
        <v>20</v>
      </c>
      <c r="H24" s="70">
        <f t="shared" si="1"/>
        <v>20</v>
      </c>
    </row>
    <row r="25" spans="1:8" ht="15" customHeight="1" x14ac:dyDescent="0.2">
      <c r="A25" s="67">
        <v>97</v>
      </c>
      <c r="B25" s="68" t="s">
        <v>67</v>
      </c>
      <c r="C25" s="69">
        <v>0</v>
      </c>
      <c r="D25" s="30">
        <v>30.48</v>
      </c>
      <c r="E25" s="70">
        <f t="shared" si="0"/>
        <v>30.48</v>
      </c>
      <c r="F25" s="65"/>
      <c r="G25" s="66">
        <v>0</v>
      </c>
      <c r="H25" s="70">
        <f t="shared" si="1"/>
        <v>0</v>
      </c>
    </row>
    <row r="26" spans="1:8" ht="15" customHeight="1" x14ac:dyDescent="0.2">
      <c r="A26" s="73">
        <v>99</v>
      </c>
      <c r="B26" s="74" t="s">
        <v>5</v>
      </c>
      <c r="C26" s="88">
        <v>7322.2650000000003</v>
      </c>
      <c r="D26" s="76">
        <v>1131.8325</v>
      </c>
      <c r="E26" s="89">
        <f t="shared" si="0"/>
        <v>8454.0974999999999</v>
      </c>
      <c r="F26" s="65"/>
      <c r="G26" s="66">
        <v>1200</v>
      </c>
      <c r="H26" s="89">
        <f t="shared" si="1"/>
        <v>1200</v>
      </c>
    </row>
    <row r="27" spans="1:8" x14ac:dyDescent="0.2">
      <c r="A27" s="869" t="s">
        <v>15</v>
      </c>
      <c r="B27" s="301"/>
      <c r="C27" s="523">
        <f>SUM(C6:C26)</f>
        <v>661240.89035</v>
      </c>
      <c r="D27" s="524">
        <f>SUM(D6:D26)</f>
        <v>59896.37956999999</v>
      </c>
      <c r="E27" s="525">
        <f t="shared" si="0"/>
        <v>721137.26991999999</v>
      </c>
      <c r="F27" s="523">
        <f>SUM(F6:F26)</f>
        <v>0</v>
      </c>
      <c r="G27" s="870">
        <f>SUM(G6:G26)</f>
        <v>7056</v>
      </c>
      <c r="H27" s="525">
        <f t="shared" si="1"/>
        <v>7056</v>
      </c>
    </row>
    <row r="28" spans="1:8" x14ac:dyDescent="0.2">
      <c r="A28" s="90" t="s">
        <v>99</v>
      </c>
      <c r="B28" s="91"/>
      <c r="C28" s="92">
        <f t="shared" ref="C28:H28" si="2">SUM(C6:C14)</f>
        <v>202639.44638000001</v>
      </c>
      <c r="D28" s="93">
        <f t="shared" si="2"/>
        <v>37806.430999999997</v>
      </c>
      <c r="E28" s="94">
        <f t="shared" si="2"/>
        <v>240445.87738000002</v>
      </c>
      <c r="F28" s="92">
        <f t="shared" si="2"/>
        <v>0</v>
      </c>
      <c r="G28" s="95">
        <f t="shared" si="2"/>
        <v>0</v>
      </c>
      <c r="H28" s="94">
        <f t="shared" si="2"/>
        <v>0</v>
      </c>
    </row>
    <row r="29" spans="1:8" ht="12" thickBot="1" x14ac:dyDescent="0.25">
      <c r="A29" s="302" t="s">
        <v>95</v>
      </c>
      <c r="B29" s="303"/>
      <c r="C29" s="304">
        <f>SUM(C15:C26)</f>
        <v>458601.44397000008</v>
      </c>
      <c r="D29" s="305">
        <f>SUM(D15:D26)</f>
        <v>22089.948569999997</v>
      </c>
      <c r="E29" s="306">
        <f>SUM(E15:E26)</f>
        <v>480691.39254000003</v>
      </c>
      <c r="F29" s="304">
        <f>SUM(F17:F26)</f>
        <v>0</v>
      </c>
      <c r="G29" s="307">
        <f>SUM(G17:G26)</f>
        <v>7056</v>
      </c>
      <c r="H29" s="306">
        <f>SUM(H17:H26)</f>
        <v>7056</v>
      </c>
    </row>
    <row r="30" spans="1:8" ht="11.25" hidden="1" customHeight="1" x14ac:dyDescent="0.2">
      <c r="C30" s="97">
        <f t="shared" ref="C30:C35" si="3">C27/E27*100</f>
        <v>91.69417778439815</v>
      </c>
      <c r="D30" s="97">
        <f t="shared" ref="D30:D35" si="4">D27/E27*100</f>
        <v>8.3058222156018431</v>
      </c>
      <c r="E30" s="97">
        <f t="shared" ref="E30:E35" si="5">C30+D30</f>
        <v>100</v>
      </c>
      <c r="F30" s="97">
        <f>F27/H27*100</f>
        <v>0</v>
      </c>
      <c r="G30" s="97">
        <f>G27/H27*100</f>
        <v>100</v>
      </c>
      <c r="H30" s="97">
        <f>F30+G30</f>
        <v>100</v>
      </c>
    </row>
    <row r="31" spans="1:8" ht="11.25" hidden="1" customHeight="1" x14ac:dyDescent="0.2">
      <c r="C31" s="97">
        <f t="shared" si="3"/>
        <v>84.276531828303774</v>
      </c>
      <c r="D31" s="97">
        <f t="shared" si="4"/>
        <v>15.723468171696208</v>
      </c>
      <c r="E31" s="97">
        <f t="shared" si="5"/>
        <v>99.999999999999986</v>
      </c>
      <c r="F31" s="97" t="e">
        <f>F28/H28*100</f>
        <v>#DIV/0!</v>
      </c>
      <c r="G31" s="97" t="e">
        <f>G28/H28*100</f>
        <v>#DIV/0!</v>
      </c>
      <c r="H31" s="97" t="e">
        <f>F31+G31</f>
        <v>#DIV/0!</v>
      </c>
    </row>
    <row r="32" spans="1:8" ht="11.25" hidden="1" customHeight="1" x14ac:dyDescent="0.2">
      <c r="C32" s="97">
        <f t="shared" si="3"/>
        <v>95.404546677385795</v>
      </c>
      <c r="D32" s="97">
        <f t="shared" si="4"/>
        <v>4.5954533226142207</v>
      </c>
      <c r="E32" s="97">
        <f t="shared" si="5"/>
        <v>100.00000000000001</v>
      </c>
      <c r="F32" s="97">
        <f>F29/H29*100</f>
        <v>0</v>
      </c>
      <c r="G32" s="97">
        <f>G29/H29*100</f>
        <v>100</v>
      </c>
      <c r="H32" s="97">
        <f>F32+G32</f>
        <v>100</v>
      </c>
    </row>
    <row r="33" spans="1:8" x14ac:dyDescent="0.2">
      <c r="C33" s="97">
        <f t="shared" si="3"/>
        <v>91.69417778439815</v>
      </c>
      <c r="D33" s="97">
        <f t="shared" si="4"/>
        <v>8.3058222156018431</v>
      </c>
      <c r="E33" s="97">
        <f t="shared" si="5"/>
        <v>100</v>
      </c>
      <c r="F33" s="97"/>
      <c r="G33" s="97"/>
      <c r="H33" s="97"/>
    </row>
    <row r="34" spans="1:8" x14ac:dyDescent="0.2">
      <c r="A34" s="98"/>
      <c r="B34" s="99"/>
      <c r="C34" s="97">
        <f t="shared" si="3"/>
        <v>84.276531828303789</v>
      </c>
      <c r="D34" s="97">
        <f t="shared" si="4"/>
        <v>15.723468171696208</v>
      </c>
      <c r="E34" s="97">
        <f t="shared" si="5"/>
        <v>100</v>
      </c>
      <c r="F34" s="97"/>
      <c r="G34" s="97"/>
      <c r="H34" s="97"/>
    </row>
    <row r="35" spans="1:8" x14ac:dyDescent="0.2">
      <c r="C35" s="97">
        <f t="shared" si="3"/>
        <v>95.404546677385781</v>
      </c>
      <c r="D35" s="97">
        <f t="shared" si="4"/>
        <v>4.5954533226142198</v>
      </c>
      <c r="E35" s="97">
        <f t="shared" si="5"/>
        <v>100</v>
      </c>
      <c r="F35" s="97"/>
      <c r="G35" s="97"/>
      <c r="H35" s="97"/>
    </row>
    <row r="36" spans="1:8" s="60" customFormat="1" x14ac:dyDescent="0.2">
      <c r="A36" s="100" t="s">
        <v>100</v>
      </c>
      <c r="B36" s="101"/>
    </row>
    <row r="37" spans="1:8" s="60" customFormat="1" x14ac:dyDescent="0.2">
      <c r="A37" s="102"/>
      <c r="B37" s="101"/>
    </row>
    <row r="39" spans="1:8" x14ac:dyDescent="0.2">
      <c r="A39" s="103" t="s">
        <v>381</v>
      </c>
      <c r="B39" s="104"/>
    </row>
    <row r="40" spans="1:8" ht="12.75" x14ac:dyDescent="0.2">
      <c r="A40" s="53" t="s">
        <v>386</v>
      </c>
      <c r="B40" s="104"/>
    </row>
    <row r="41" spans="1:8" x14ac:dyDescent="0.2">
      <c r="A41" s="57"/>
    </row>
  </sheetData>
  <mergeCells count="4">
    <mergeCell ref="C2:E2"/>
    <mergeCell ref="F2:H2"/>
    <mergeCell ref="C3:E3"/>
    <mergeCell ref="F3:H3"/>
  </mergeCells>
  <pageMargins left="0.76" right="0.32" top="0.64" bottom="0.56999999999999995" header="0.4921259845" footer="0.4921259845"/>
  <pageSetup paperSize="9" orientation="portrait" r:id="rId1"/>
  <headerFooter alignWithMargins="0">
    <oddHeader>&amp;R&amp;8Příloha 5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6"/>
  <sheetViews>
    <sheetView showGridLines="0" workbookViewId="0">
      <selection activeCell="J34" sqref="J34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4.42578125" style="105" customWidth="1"/>
    <col min="4" max="4" width="9.140625" style="105" customWidth="1"/>
    <col min="5" max="5" width="8.42578125" style="105" customWidth="1"/>
    <col min="6" max="6" width="8.85546875" style="106" customWidth="1"/>
    <col min="7" max="7" width="6.85546875" style="106" customWidth="1"/>
    <col min="8" max="8" width="7.85546875" style="106" customWidth="1"/>
    <col min="9" max="10" width="8.140625" style="105" customWidth="1"/>
    <col min="11" max="11" width="7.85546875" style="106" customWidth="1"/>
    <col min="12" max="12" width="8.28515625" style="106" customWidth="1"/>
    <col min="13" max="14" width="7.85546875" style="106" customWidth="1"/>
    <col min="15" max="15" width="8.42578125" style="105" customWidth="1"/>
    <col min="16" max="16" width="9.42578125" style="108" customWidth="1"/>
    <col min="17" max="19" width="10.85546875" style="108" customWidth="1"/>
    <col min="20" max="16384" width="8.85546875" style="105"/>
  </cols>
  <sheetData>
    <row r="1" spans="1:16" x14ac:dyDescent="0.2">
      <c r="F1" s="105"/>
      <c r="P1" s="105"/>
    </row>
    <row r="2" spans="1:16" ht="13.5" thickBot="1" x14ac:dyDescent="0.25">
      <c r="P2" s="107" t="s">
        <v>11</v>
      </c>
    </row>
    <row r="3" spans="1:16" x14ac:dyDescent="0.2">
      <c r="A3" s="109"/>
      <c r="B3" s="110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0"/>
      <c r="P3" s="113"/>
    </row>
    <row r="4" spans="1:16" x14ac:dyDescent="0.2">
      <c r="A4" s="114"/>
      <c r="B4" s="875" t="s">
        <v>189</v>
      </c>
      <c r="C4" s="876"/>
      <c r="D4" s="11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  <c r="P4" s="118"/>
    </row>
    <row r="5" spans="1:16" x14ac:dyDescent="0.2">
      <c r="A5" s="114"/>
      <c r="B5" s="877"/>
      <c r="C5" s="876"/>
      <c r="D5" s="119" t="s">
        <v>60</v>
      </c>
      <c r="E5" s="119" t="s">
        <v>61</v>
      </c>
      <c r="F5" s="119" t="s">
        <v>8</v>
      </c>
      <c r="G5" s="119" t="s">
        <v>4</v>
      </c>
      <c r="H5" s="119" t="s">
        <v>62</v>
      </c>
      <c r="I5" s="119" t="s">
        <v>63</v>
      </c>
      <c r="J5" s="119" t="s">
        <v>64</v>
      </c>
      <c r="K5" s="119" t="s">
        <v>49</v>
      </c>
      <c r="L5" s="119" t="s">
        <v>65</v>
      </c>
      <c r="M5" s="119" t="s">
        <v>66</v>
      </c>
      <c r="N5" s="119" t="s">
        <v>67</v>
      </c>
      <c r="O5" s="120" t="s">
        <v>5</v>
      </c>
      <c r="P5" s="121" t="s">
        <v>68</v>
      </c>
    </row>
    <row r="6" spans="1:16" ht="15.75" x14ac:dyDescent="0.25">
      <c r="A6" s="122"/>
      <c r="B6" s="123" t="s">
        <v>16</v>
      </c>
      <c r="C6" s="124" t="s">
        <v>166</v>
      </c>
      <c r="D6" s="125">
        <v>71</v>
      </c>
      <c r="E6" s="125">
        <v>79</v>
      </c>
      <c r="F6" s="125">
        <v>81</v>
      </c>
      <c r="G6" s="125">
        <v>82</v>
      </c>
      <c r="H6" s="125">
        <v>83</v>
      </c>
      <c r="I6" s="125">
        <v>84</v>
      </c>
      <c r="J6" s="125">
        <v>85</v>
      </c>
      <c r="K6" s="125">
        <v>87</v>
      </c>
      <c r="L6" s="125">
        <v>92</v>
      </c>
      <c r="M6" s="125">
        <v>96</v>
      </c>
      <c r="N6" s="125">
        <v>97</v>
      </c>
      <c r="O6" s="126">
        <v>99</v>
      </c>
      <c r="P6" s="127" t="s">
        <v>15</v>
      </c>
    </row>
    <row r="7" spans="1:16" x14ac:dyDescent="0.2">
      <c r="A7" s="128"/>
      <c r="B7" s="129"/>
      <c r="C7" s="130"/>
      <c r="D7" s="131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  <c r="P7" s="134"/>
    </row>
    <row r="8" spans="1:16" x14ac:dyDescent="0.2">
      <c r="A8" s="135">
        <v>1</v>
      </c>
      <c r="B8" s="136" t="s">
        <v>23</v>
      </c>
      <c r="C8" s="137"/>
      <c r="D8" s="138">
        <f t="shared" ref="D8:O8" si="0">D9+SUM(D15:D21)</f>
        <v>3185</v>
      </c>
      <c r="E8" s="139">
        <f t="shared" si="0"/>
        <v>0</v>
      </c>
      <c r="F8" s="139">
        <f t="shared" si="0"/>
        <v>21770</v>
      </c>
      <c r="G8" s="139">
        <f t="shared" si="0"/>
        <v>0</v>
      </c>
      <c r="H8" s="139">
        <f t="shared" si="0"/>
        <v>1705</v>
      </c>
      <c r="I8" s="139">
        <f t="shared" si="0"/>
        <v>546</v>
      </c>
      <c r="J8" s="139">
        <f t="shared" si="0"/>
        <v>0</v>
      </c>
      <c r="K8" s="139">
        <f t="shared" si="0"/>
        <v>1270</v>
      </c>
      <c r="L8" s="139">
        <f t="shared" si="0"/>
        <v>52574</v>
      </c>
      <c r="M8" s="139">
        <f t="shared" si="0"/>
        <v>1735</v>
      </c>
      <c r="N8" s="139">
        <f t="shared" si="0"/>
        <v>200</v>
      </c>
      <c r="O8" s="140">
        <f t="shared" si="0"/>
        <v>100401</v>
      </c>
      <c r="P8" s="141">
        <f>SUM(D8:O8)</f>
        <v>183386</v>
      </c>
    </row>
    <row r="9" spans="1:16" x14ac:dyDescent="0.2">
      <c r="A9" s="142">
        <v>2</v>
      </c>
      <c r="B9" s="143" t="s">
        <v>24</v>
      </c>
      <c r="C9" s="144"/>
      <c r="D9" s="145">
        <f t="shared" ref="D9:O9" si="1">SUM(D10:D14)</f>
        <v>0</v>
      </c>
      <c r="E9" s="146">
        <f t="shared" si="1"/>
        <v>0</v>
      </c>
      <c r="F9" s="146">
        <f t="shared" si="1"/>
        <v>0</v>
      </c>
      <c r="G9" s="146">
        <f t="shared" si="1"/>
        <v>0</v>
      </c>
      <c r="H9" s="146">
        <f t="shared" si="1"/>
        <v>0</v>
      </c>
      <c r="I9" s="146">
        <f t="shared" si="1"/>
        <v>500</v>
      </c>
      <c r="J9" s="146">
        <f t="shared" si="1"/>
        <v>0</v>
      </c>
      <c r="K9" s="146">
        <f t="shared" si="1"/>
        <v>0</v>
      </c>
      <c r="L9" s="146">
        <f t="shared" si="1"/>
        <v>1480</v>
      </c>
      <c r="M9" s="146">
        <f t="shared" si="1"/>
        <v>0</v>
      </c>
      <c r="N9" s="146">
        <f t="shared" si="1"/>
        <v>0</v>
      </c>
      <c r="O9" s="147">
        <f t="shared" si="1"/>
        <v>45311</v>
      </c>
      <c r="P9" s="148">
        <f t="shared" ref="P9:P21" si="2">SUM(D9:O9)</f>
        <v>47291</v>
      </c>
    </row>
    <row r="10" spans="1:16" x14ac:dyDescent="0.2">
      <c r="A10" s="149">
        <v>3</v>
      </c>
      <c r="B10" s="150"/>
      <c r="C10" s="216" t="s">
        <v>25</v>
      </c>
      <c r="D10" s="153">
        <f>'Ceitec MU'!D10</f>
        <v>0</v>
      </c>
      <c r="E10" s="153">
        <f>'Ceitec CŘS'!D10</f>
        <v>0</v>
      </c>
      <c r="F10" s="153">
        <f>SKM!D10</f>
        <v>0</v>
      </c>
      <c r="G10" s="153">
        <f>UKB!D10</f>
        <v>0</v>
      </c>
      <c r="H10" s="153">
        <f>UCT!D10</f>
        <v>0</v>
      </c>
      <c r="I10" s="153">
        <f>SPSSN!D10</f>
        <v>500</v>
      </c>
      <c r="J10" s="153">
        <f>IBA!D10</f>
        <v>0</v>
      </c>
      <c r="K10" s="153">
        <f>CTT!D10</f>
        <v>0</v>
      </c>
      <c r="L10" s="153">
        <f>ÚVT!D10</f>
        <v>1480</v>
      </c>
      <c r="M10" s="153">
        <f>CJV!D10</f>
        <v>0</v>
      </c>
      <c r="N10" s="153">
        <f>CZS!D10</f>
        <v>0</v>
      </c>
      <c r="O10" s="154">
        <f>RMU!D10</f>
        <v>1240</v>
      </c>
      <c r="P10" s="155">
        <f t="shared" si="2"/>
        <v>3220</v>
      </c>
    </row>
    <row r="11" spans="1:16" x14ac:dyDescent="0.2">
      <c r="A11" s="149">
        <v>4</v>
      </c>
      <c r="B11" s="150"/>
      <c r="C11" s="151" t="s">
        <v>26</v>
      </c>
      <c r="D11" s="152">
        <f>'Ceitec MU'!D11</f>
        <v>0</v>
      </c>
      <c r="E11" s="153">
        <f>'Ceitec CŘS'!D11</f>
        <v>0</v>
      </c>
      <c r="F11" s="153">
        <f>SKM!D11</f>
        <v>0</v>
      </c>
      <c r="G11" s="153">
        <f>UKB!D11</f>
        <v>0</v>
      </c>
      <c r="H11" s="153">
        <f>UCT!D11</f>
        <v>0</v>
      </c>
      <c r="I11" s="153">
        <f>SPSSN!D11</f>
        <v>0</v>
      </c>
      <c r="J11" s="153">
        <f>IBA!D11</f>
        <v>0</v>
      </c>
      <c r="K11" s="153">
        <f>CTT!D11</f>
        <v>0</v>
      </c>
      <c r="L11" s="153">
        <f>ÚVT!D11</f>
        <v>0</v>
      </c>
      <c r="M11" s="153">
        <f>CJV!D11</f>
        <v>0</v>
      </c>
      <c r="N11" s="153">
        <f>CZS!D11</f>
        <v>0</v>
      </c>
      <c r="O11" s="154">
        <f>RMU!D11</f>
        <v>44071</v>
      </c>
      <c r="P11" s="155">
        <f t="shared" si="2"/>
        <v>44071</v>
      </c>
    </row>
    <row r="12" spans="1:16" x14ac:dyDescent="0.2">
      <c r="A12" s="149">
        <v>5</v>
      </c>
      <c r="B12" s="150"/>
      <c r="C12" s="151" t="s">
        <v>27</v>
      </c>
      <c r="D12" s="152">
        <f>'Ceitec MU'!D12</f>
        <v>0</v>
      </c>
      <c r="E12" s="153">
        <f>'Ceitec CŘS'!D12</f>
        <v>0</v>
      </c>
      <c r="F12" s="153">
        <f>SKM!D12</f>
        <v>0</v>
      </c>
      <c r="G12" s="153">
        <f>UKB!D12</f>
        <v>0</v>
      </c>
      <c r="H12" s="153">
        <f>UCT!D12</f>
        <v>0</v>
      </c>
      <c r="I12" s="153">
        <f>SPSSN!D12</f>
        <v>0</v>
      </c>
      <c r="J12" s="153">
        <f>IBA!D12</f>
        <v>0</v>
      </c>
      <c r="K12" s="153">
        <f>CTT!D12</f>
        <v>0</v>
      </c>
      <c r="L12" s="153">
        <f>ÚVT!D12</f>
        <v>0</v>
      </c>
      <c r="M12" s="153">
        <f>CJV!D12</f>
        <v>0</v>
      </c>
      <c r="N12" s="153">
        <f>CZS!D12</f>
        <v>0</v>
      </c>
      <c r="O12" s="154">
        <f>RMU!D12</f>
        <v>0</v>
      </c>
      <c r="P12" s="155">
        <f t="shared" si="2"/>
        <v>0</v>
      </c>
    </row>
    <row r="13" spans="1:16" x14ac:dyDescent="0.2">
      <c r="A13" s="149">
        <v>6</v>
      </c>
      <c r="B13" s="150"/>
      <c r="C13" s="151" t="s">
        <v>28</v>
      </c>
      <c r="D13" s="152">
        <f>'Ceitec MU'!D13</f>
        <v>0</v>
      </c>
      <c r="E13" s="153">
        <f>'Ceitec CŘS'!D13</f>
        <v>0</v>
      </c>
      <c r="F13" s="153">
        <f>SKM!D13</f>
        <v>0</v>
      </c>
      <c r="G13" s="153">
        <f>UKB!D13</f>
        <v>0</v>
      </c>
      <c r="H13" s="153">
        <f>UCT!D13</f>
        <v>0</v>
      </c>
      <c r="I13" s="153">
        <f>SPSSN!D13</f>
        <v>0</v>
      </c>
      <c r="J13" s="153">
        <f>IBA!D13</f>
        <v>0</v>
      </c>
      <c r="K13" s="153">
        <f>CTT!D13</f>
        <v>0</v>
      </c>
      <c r="L13" s="153">
        <f>ÚVT!D13</f>
        <v>0</v>
      </c>
      <c r="M13" s="153">
        <f>CJV!D13</f>
        <v>0</v>
      </c>
      <c r="N13" s="153">
        <f>CZS!D13</f>
        <v>0</v>
      </c>
      <c r="O13" s="154">
        <f>RMU!D13</f>
        <v>0</v>
      </c>
      <c r="P13" s="155">
        <f t="shared" si="2"/>
        <v>0</v>
      </c>
    </row>
    <row r="14" spans="1:16" x14ac:dyDescent="0.2">
      <c r="A14" s="156">
        <v>7</v>
      </c>
      <c r="B14" s="157"/>
      <c r="C14" s="158" t="s">
        <v>29</v>
      </c>
      <c r="D14" s="159">
        <f>'Ceitec MU'!D14</f>
        <v>0</v>
      </c>
      <c r="E14" s="160">
        <f>'Ceitec CŘS'!D14</f>
        <v>0</v>
      </c>
      <c r="F14" s="160">
        <f>SKM!D14</f>
        <v>0</v>
      </c>
      <c r="G14" s="160">
        <f>UKB!D14</f>
        <v>0</v>
      </c>
      <c r="H14" s="160">
        <f>UCT!D14</f>
        <v>0</v>
      </c>
      <c r="I14" s="160">
        <f>SPSSN!D14</f>
        <v>0</v>
      </c>
      <c r="J14" s="160">
        <f>IBA!D14</f>
        <v>0</v>
      </c>
      <c r="K14" s="160">
        <f>CTT!D14</f>
        <v>0</v>
      </c>
      <c r="L14" s="160">
        <f>ÚVT!D14</f>
        <v>0</v>
      </c>
      <c r="M14" s="160">
        <f>CJV!D14</f>
        <v>0</v>
      </c>
      <c r="N14" s="160">
        <f>CZS!D14</f>
        <v>0</v>
      </c>
      <c r="O14" s="161">
        <f>RMU!D14</f>
        <v>0</v>
      </c>
      <c r="P14" s="162">
        <f t="shared" si="2"/>
        <v>0</v>
      </c>
    </row>
    <row r="15" spans="1:16" x14ac:dyDescent="0.2">
      <c r="A15" s="163">
        <v>8</v>
      </c>
      <c r="B15" s="164" t="s">
        <v>30</v>
      </c>
      <c r="C15" s="165"/>
      <c r="D15" s="166">
        <f>'Ceitec MU'!D15</f>
        <v>0</v>
      </c>
      <c r="E15" s="167">
        <f>'Ceitec CŘS'!D15</f>
        <v>0</v>
      </c>
      <c r="F15" s="167">
        <f>SKM!D15</f>
        <v>0</v>
      </c>
      <c r="G15" s="167">
        <f>UKB!D15</f>
        <v>0</v>
      </c>
      <c r="H15" s="167">
        <f>UCT!D15</f>
        <v>0</v>
      </c>
      <c r="I15" s="167">
        <f>SPSSN!D15</f>
        <v>0</v>
      </c>
      <c r="J15" s="167">
        <f>IBA!D15</f>
        <v>0</v>
      </c>
      <c r="K15" s="167">
        <f>CTT!D15</f>
        <v>0</v>
      </c>
      <c r="L15" s="167">
        <f>ÚVT!D15</f>
        <v>0</v>
      </c>
      <c r="M15" s="167">
        <f>CJV!D15</f>
        <v>0</v>
      </c>
      <c r="N15" s="167">
        <f>CZS!D15</f>
        <v>0</v>
      </c>
      <c r="O15" s="168">
        <f>RMU!D15</f>
        <v>0</v>
      </c>
      <c r="P15" s="169">
        <f t="shared" si="2"/>
        <v>0</v>
      </c>
    </row>
    <row r="16" spans="1:16" x14ac:dyDescent="0.2">
      <c r="A16" s="163">
        <v>9</v>
      </c>
      <c r="B16" s="164" t="s">
        <v>31</v>
      </c>
      <c r="C16" s="165"/>
      <c r="D16" s="170">
        <f>'Ceitec MU'!D16</f>
        <v>0</v>
      </c>
      <c r="E16" s="171">
        <f>'Ceitec CŘS'!D16</f>
        <v>0</v>
      </c>
      <c r="F16" s="171">
        <f>SKM!D16</f>
        <v>0</v>
      </c>
      <c r="G16" s="171">
        <f>UKB!D16</f>
        <v>0</v>
      </c>
      <c r="H16" s="171">
        <f>UCT!D16</f>
        <v>0</v>
      </c>
      <c r="I16" s="171">
        <f>SPSSN!D16</f>
        <v>0</v>
      </c>
      <c r="J16" s="171">
        <f>IBA!D16</f>
        <v>0</v>
      </c>
      <c r="K16" s="171">
        <f>CTT!D16</f>
        <v>0</v>
      </c>
      <c r="L16" s="171">
        <f>ÚVT!D16</f>
        <v>0</v>
      </c>
      <c r="M16" s="171">
        <f>CJV!D16</f>
        <v>0</v>
      </c>
      <c r="N16" s="171">
        <f>CZS!D16</f>
        <v>0</v>
      </c>
      <c r="O16" s="172">
        <f>RMU!D16</f>
        <v>0</v>
      </c>
      <c r="P16" s="173">
        <f t="shared" si="2"/>
        <v>0</v>
      </c>
    </row>
    <row r="17" spans="1:16" x14ac:dyDescent="0.2">
      <c r="A17" s="163">
        <v>10</v>
      </c>
      <c r="B17" s="143" t="s">
        <v>32</v>
      </c>
      <c r="C17" s="144"/>
      <c r="D17" s="170">
        <f>'Ceitec MU'!D17</f>
        <v>0</v>
      </c>
      <c r="E17" s="171">
        <f>'Ceitec CŘS'!D17</f>
        <v>0</v>
      </c>
      <c r="F17" s="171">
        <f>SKM!D17</f>
        <v>0</v>
      </c>
      <c r="G17" s="171">
        <f>UKB!D17</f>
        <v>0</v>
      </c>
      <c r="H17" s="171">
        <f>UCT!D17</f>
        <v>0</v>
      </c>
      <c r="I17" s="171">
        <f>SPSSN!D17</f>
        <v>0</v>
      </c>
      <c r="J17" s="171">
        <f>IBA!D17</f>
        <v>0</v>
      </c>
      <c r="K17" s="171">
        <f>CTT!D17</f>
        <v>0</v>
      </c>
      <c r="L17" s="171">
        <f>ÚVT!D17</f>
        <v>0</v>
      </c>
      <c r="M17" s="171">
        <f>CJV!D17</f>
        <v>0</v>
      </c>
      <c r="N17" s="171">
        <f>CZS!D17</f>
        <v>0</v>
      </c>
      <c r="O17" s="172">
        <f>RMU!D17</f>
        <v>0</v>
      </c>
      <c r="P17" s="173">
        <f t="shared" si="2"/>
        <v>0</v>
      </c>
    </row>
    <row r="18" spans="1:16" x14ac:dyDescent="0.2">
      <c r="A18" s="163">
        <v>11</v>
      </c>
      <c r="B18" s="164" t="s">
        <v>183</v>
      </c>
      <c r="C18" s="165"/>
      <c r="D18" s="170">
        <f>'Ceitec MU'!D18</f>
        <v>3185</v>
      </c>
      <c r="E18" s="171">
        <f>'Ceitec CŘS'!D18</f>
        <v>0</v>
      </c>
      <c r="F18" s="171">
        <f>SKM!D18</f>
        <v>21770</v>
      </c>
      <c r="G18" s="171">
        <f>UKB!D18</f>
        <v>0</v>
      </c>
      <c r="H18" s="171">
        <f>UCT!D18</f>
        <v>1705</v>
      </c>
      <c r="I18" s="171">
        <f>SPSSN!D18</f>
        <v>0</v>
      </c>
      <c r="J18" s="171">
        <f>IBA!D18</f>
        <v>0</v>
      </c>
      <c r="K18" s="171">
        <f>CTT!D18</f>
        <v>270</v>
      </c>
      <c r="L18" s="171">
        <f>ÚVT!D18</f>
        <v>5000</v>
      </c>
      <c r="M18" s="171">
        <f>CJV!D18</f>
        <v>1735</v>
      </c>
      <c r="N18" s="171">
        <f>CZS!D18</f>
        <v>200</v>
      </c>
      <c r="O18" s="172">
        <f>RMU!D18</f>
        <v>1830</v>
      </c>
      <c r="P18" s="173">
        <f t="shared" si="2"/>
        <v>35695</v>
      </c>
    </row>
    <row r="19" spans="1:16" x14ac:dyDescent="0.2">
      <c r="A19" s="603">
        <v>12</v>
      </c>
      <c r="B19" s="604" t="s">
        <v>184</v>
      </c>
      <c r="C19" s="605"/>
      <c r="D19" s="170">
        <f>'Ceitec MU'!D19</f>
        <v>0</v>
      </c>
      <c r="E19" s="171">
        <f>'Ceitec CŘS'!D19</f>
        <v>0</v>
      </c>
      <c r="F19" s="171">
        <f>SKM!D19</f>
        <v>0</v>
      </c>
      <c r="G19" s="171">
        <f>UKB!D19</f>
        <v>0</v>
      </c>
      <c r="H19" s="171">
        <f>UCT!D19</f>
        <v>0</v>
      </c>
      <c r="I19" s="171">
        <f>SPSSN!D19</f>
        <v>0</v>
      </c>
      <c r="J19" s="171">
        <f>IBA!D19</f>
        <v>0</v>
      </c>
      <c r="K19" s="171">
        <f>CTT!D19</f>
        <v>1000</v>
      </c>
      <c r="L19" s="171">
        <f>ÚVT!D19</f>
        <v>40170</v>
      </c>
      <c r="M19" s="171">
        <f>CJV!D19</f>
        <v>0</v>
      </c>
      <c r="N19" s="171">
        <f>CZS!D19</f>
        <v>0</v>
      </c>
      <c r="O19" s="172">
        <f>RMU!D19</f>
        <v>53260</v>
      </c>
      <c r="P19" s="173">
        <f t="shared" si="2"/>
        <v>94430</v>
      </c>
    </row>
    <row r="20" spans="1:16" x14ac:dyDescent="0.2">
      <c r="A20" s="163">
        <v>13</v>
      </c>
      <c r="B20" s="164" t="s">
        <v>33</v>
      </c>
      <c r="C20" s="165"/>
      <c r="D20" s="170">
        <f>'Ceitec MU'!D20</f>
        <v>0</v>
      </c>
      <c r="E20" s="171">
        <f>'Ceitec CŘS'!D20</f>
        <v>0</v>
      </c>
      <c r="F20" s="171">
        <f>SKM!D20</f>
        <v>0</v>
      </c>
      <c r="G20" s="171">
        <f>UKB!D20</f>
        <v>0</v>
      </c>
      <c r="H20" s="171">
        <f>UCT!D20</f>
        <v>0</v>
      </c>
      <c r="I20" s="171">
        <f>SPSSN!D20</f>
        <v>0</v>
      </c>
      <c r="J20" s="171">
        <f>IBA!D20</f>
        <v>0</v>
      </c>
      <c r="K20" s="171">
        <f>CTT!D20</f>
        <v>0</v>
      </c>
      <c r="L20" s="171">
        <f>ÚVT!D20</f>
        <v>0</v>
      </c>
      <c r="M20" s="171">
        <f>CJV!D20</f>
        <v>0</v>
      </c>
      <c r="N20" s="171">
        <f>CZS!D20</f>
        <v>0</v>
      </c>
      <c r="O20" s="172">
        <f>RMU!D20</f>
        <v>0</v>
      </c>
      <c r="P20" s="173">
        <f t="shared" si="2"/>
        <v>0</v>
      </c>
    </row>
    <row r="21" spans="1:16" ht="13.5" thickBot="1" x14ac:dyDescent="0.25">
      <c r="A21" s="358">
        <v>14</v>
      </c>
      <c r="B21" s="174" t="s">
        <v>34</v>
      </c>
      <c r="C21" s="175"/>
      <c r="D21" s="176">
        <f>'Ceitec MU'!D21</f>
        <v>0</v>
      </c>
      <c r="E21" s="177">
        <f>'Ceitec CŘS'!D21</f>
        <v>0</v>
      </c>
      <c r="F21" s="177">
        <f>SKM!D21</f>
        <v>0</v>
      </c>
      <c r="G21" s="177">
        <f>UKB!D21</f>
        <v>0</v>
      </c>
      <c r="H21" s="177">
        <f>UCT!D21</f>
        <v>0</v>
      </c>
      <c r="I21" s="177">
        <f>SPSSN!D21</f>
        <v>46</v>
      </c>
      <c r="J21" s="177">
        <f>IBA!D21</f>
        <v>0</v>
      </c>
      <c r="K21" s="177">
        <f>CTT!D21</f>
        <v>0</v>
      </c>
      <c r="L21" s="177">
        <f>ÚVT!D21</f>
        <v>5924</v>
      </c>
      <c r="M21" s="177">
        <f>CJV!D21</f>
        <v>0</v>
      </c>
      <c r="N21" s="177">
        <f>CZS!D21</f>
        <v>0</v>
      </c>
      <c r="O21" s="178">
        <f>RMU!D21</f>
        <v>0</v>
      </c>
      <c r="P21" s="179">
        <f t="shared" si="2"/>
        <v>5970</v>
      </c>
    </row>
    <row r="23" spans="1:16" ht="13.5" thickBot="1" x14ac:dyDescent="0.25">
      <c r="H23" s="107"/>
      <c r="I23" s="106"/>
      <c r="J23" s="106"/>
      <c r="L23" s="107" t="s">
        <v>11</v>
      </c>
    </row>
    <row r="24" spans="1:16" s="182" customFormat="1" ht="15" customHeight="1" x14ac:dyDescent="0.25">
      <c r="A24" s="109"/>
      <c r="B24" s="180"/>
      <c r="C24" s="181"/>
      <c r="D24" s="878" t="s">
        <v>12</v>
      </c>
      <c r="E24" s="879"/>
      <c r="F24" s="879"/>
      <c r="G24" s="879"/>
      <c r="H24" s="879"/>
      <c r="I24" s="879"/>
      <c r="J24" s="879"/>
      <c r="K24" s="879"/>
      <c r="L24" s="880"/>
    </row>
    <row r="25" spans="1:16" s="182" customFormat="1" ht="16.5" customHeight="1" x14ac:dyDescent="0.2">
      <c r="A25" s="114"/>
      <c r="B25" s="875" t="s">
        <v>189</v>
      </c>
      <c r="C25" s="876"/>
      <c r="D25" s="183"/>
      <c r="E25" s="884" t="s">
        <v>38</v>
      </c>
      <c r="F25" s="885"/>
      <c r="G25" s="885"/>
      <c r="H25" s="886"/>
      <c r="I25" s="887" t="s">
        <v>37</v>
      </c>
      <c r="J25" s="888"/>
      <c r="K25" s="888"/>
      <c r="L25" s="889"/>
    </row>
    <row r="26" spans="1:16" s="182" customFormat="1" ht="18.75" customHeight="1" x14ac:dyDescent="0.2">
      <c r="A26" s="114"/>
      <c r="B26" s="877"/>
      <c r="C26" s="876"/>
      <c r="D26" s="183" t="s">
        <v>13</v>
      </c>
      <c r="E26" s="273"/>
      <c r="F26" s="274" t="s">
        <v>14</v>
      </c>
      <c r="G26" s="273"/>
      <c r="H26" s="275" t="s">
        <v>15</v>
      </c>
      <c r="I26" s="273"/>
      <c r="J26" s="274" t="s">
        <v>14</v>
      </c>
      <c r="K26" s="276"/>
      <c r="L26" s="277" t="s">
        <v>15</v>
      </c>
    </row>
    <row r="27" spans="1:16" s="186" customFormat="1" ht="15.75" x14ac:dyDescent="0.25">
      <c r="A27" s="122"/>
      <c r="B27" s="184" t="s">
        <v>16</v>
      </c>
      <c r="C27" s="124" t="s">
        <v>166</v>
      </c>
      <c r="D27" s="185" t="s">
        <v>17</v>
      </c>
      <c r="E27" s="278" t="s">
        <v>18</v>
      </c>
      <c r="F27" s="279" t="s">
        <v>19</v>
      </c>
      <c r="G27" s="278" t="s">
        <v>20</v>
      </c>
      <c r="H27" s="280" t="s">
        <v>21</v>
      </c>
      <c r="I27" s="278" t="s">
        <v>18</v>
      </c>
      <c r="J27" s="279" t="s">
        <v>19</v>
      </c>
      <c r="K27" s="281" t="s">
        <v>20</v>
      </c>
      <c r="L27" s="282" t="s">
        <v>22</v>
      </c>
    </row>
    <row r="28" spans="1:16" s="193" customFormat="1" ht="12" x14ac:dyDescent="0.2">
      <c r="A28" s="187"/>
      <c r="B28" s="188"/>
      <c r="C28" s="188"/>
      <c r="D28" s="189">
        <v>1</v>
      </c>
      <c r="E28" s="188">
        <v>2</v>
      </c>
      <c r="F28" s="190">
        <v>3</v>
      </c>
      <c r="G28" s="188">
        <v>4</v>
      </c>
      <c r="H28" s="191">
        <v>5</v>
      </c>
      <c r="I28" s="188">
        <v>6</v>
      </c>
      <c r="J28" s="190">
        <v>7</v>
      </c>
      <c r="K28" s="130">
        <v>8</v>
      </c>
      <c r="L28" s="192">
        <v>9</v>
      </c>
    </row>
    <row r="29" spans="1:16" s="203" customFormat="1" ht="15" customHeight="1" x14ac:dyDescent="0.2">
      <c r="A29" s="194">
        <v>1</v>
      </c>
      <c r="B29" s="195" t="s">
        <v>23</v>
      </c>
      <c r="C29" s="195"/>
      <c r="D29" s="196">
        <f t="shared" ref="D29:L29" si="3">SUM(D36:D42)+D30</f>
        <v>183386</v>
      </c>
      <c r="E29" s="197">
        <f t="shared" si="3"/>
        <v>73884</v>
      </c>
      <c r="F29" s="198">
        <f t="shared" si="3"/>
        <v>54271</v>
      </c>
      <c r="G29" s="199">
        <f t="shared" si="3"/>
        <v>10410</v>
      </c>
      <c r="H29" s="200">
        <f t="shared" si="3"/>
        <v>138565</v>
      </c>
      <c r="I29" s="197">
        <f t="shared" si="3"/>
        <v>44821</v>
      </c>
      <c r="J29" s="198">
        <f t="shared" si="3"/>
        <v>0</v>
      </c>
      <c r="K29" s="201">
        <f t="shared" si="3"/>
        <v>0</v>
      </c>
      <c r="L29" s="202">
        <f t="shared" si="3"/>
        <v>44821</v>
      </c>
    </row>
    <row r="30" spans="1:16" s="203" customFormat="1" ht="15" customHeight="1" x14ac:dyDescent="0.2">
      <c r="A30" s="204">
        <v>2</v>
      </c>
      <c r="B30" s="205" t="s">
        <v>24</v>
      </c>
      <c r="C30" s="206"/>
      <c r="D30" s="207">
        <f t="shared" ref="D30:D42" si="4">H30+L30</f>
        <v>47291</v>
      </c>
      <c r="E30" s="208">
        <f>SUM(E31:E35)</f>
        <v>0</v>
      </c>
      <c r="F30" s="209">
        <f>SUM(F31:F35)</f>
        <v>1980</v>
      </c>
      <c r="G30" s="210">
        <f>SUM(G31:G35)</f>
        <v>1240</v>
      </c>
      <c r="H30" s="211">
        <f t="shared" ref="H30:H42" si="5">SUM(E30:G30)</f>
        <v>3220</v>
      </c>
      <c r="I30" s="208">
        <f>SUM(I31:I35)</f>
        <v>44071</v>
      </c>
      <c r="J30" s="209">
        <f>SUM(J31:J35)</f>
        <v>0</v>
      </c>
      <c r="K30" s="212">
        <f>SUM(K31:K35)</f>
        <v>0</v>
      </c>
      <c r="L30" s="213">
        <f t="shared" ref="L30:L42" si="6">SUM(I30:K30)</f>
        <v>44071</v>
      </c>
    </row>
    <row r="31" spans="1:16" s="224" customFormat="1" ht="15" customHeight="1" x14ac:dyDescent="0.25">
      <c r="A31" s="214">
        <v>3</v>
      </c>
      <c r="B31" s="215"/>
      <c r="C31" s="216" t="s">
        <v>25</v>
      </c>
      <c r="D31" s="225">
        <f t="shared" si="4"/>
        <v>3220</v>
      </c>
      <c r="E31" s="217">
        <f>'Ceitec MU'!E10+'Ceitec CŘS'!E10+SKM!E10+UKB!E10+UCT!E10+SPSSN!E10+IBA!E10+CTT!E10+ÚVT!E10+CJV!E10+CZS!E10+RMU!E10</f>
        <v>0</v>
      </c>
      <c r="F31" s="218">
        <f>'Ceitec MU'!F10+'Ceitec CŘS'!F10+SKM!F10+UKB!F10+UCT!F10+SPSSN!F10+IBA!F10+CTT!F10+ÚVT!F10+CJV!F10+CZS!F10+RMU!F10</f>
        <v>1980</v>
      </c>
      <c r="G31" s="218">
        <f>'Ceitec MU'!G10+'Ceitec CŘS'!G10+SKM!G10+UKB!G10+UCT!G10+SPSSN!G10+IBA!G10+CTT!G10+ÚVT!G10+CJV!G10+CZS!G10+RMU!G10</f>
        <v>1240</v>
      </c>
      <c r="H31" s="219">
        <f t="shared" si="5"/>
        <v>3220</v>
      </c>
      <c r="I31" s="220">
        <f>'Ceitec MU'!I10+'Ceitec CŘS'!I10+SKM!I10+UKB!I10+UCT!I10+SPSSN!I10+IBA!I10+CTT!I10+ÚVT!I10+CJV!I10+CZS!I10+RMU!I10</f>
        <v>0</v>
      </c>
      <c r="J31" s="221">
        <f>'Ceitec MU'!J10+'Ceitec CŘS'!J10+SKM!J10+UKB!J10+UCT!J10+SPSSN!J10+IBA!J10+CTT!J10+ÚVT!J10+CJV!J10+CZS!J10+RMU!J10</f>
        <v>0</v>
      </c>
      <c r="K31" s="222">
        <f>'Ceitec MU'!K10+'Ceitec CŘS'!K10+SKM!K10+UKB!K10+UCT!K10+SPSSN!K10+IBA!K10+CTT!K10+ÚVT!K10+CJV!K10+CZS!K10+RMU!K10</f>
        <v>0</v>
      </c>
      <c r="L31" s="223">
        <f t="shared" si="6"/>
        <v>0</v>
      </c>
    </row>
    <row r="32" spans="1:16" s="224" customFormat="1" ht="15" customHeight="1" x14ac:dyDescent="0.25">
      <c r="A32" s="214">
        <v>4</v>
      </c>
      <c r="B32" s="215"/>
      <c r="C32" s="216" t="s">
        <v>26</v>
      </c>
      <c r="D32" s="225">
        <f t="shared" si="4"/>
        <v>44071</v>
      </c>
      <c r="E32" s="217">
        <f>'Ceitec MU'!E11+'Ceitec CŘS'!E11+SKM!E11+UKB!E11+UCT!E11+SPSSN!E11+IBA!E11+CTT!E11+ÚVT!E11+CJV!E11+CZS!E11+RMU!E11</f>
        <v>0</v>
      </c>
      <c r="F32" s="218">
        <f>'Ceitec MU'!F11+'Ceitec CŘS'!F11+SKM!F11+UKB!F11+UCT!F11+SPSSN!F11+IBA!F11+CTT!F11+ÚVT!F11+CJV!F11+CZS!F11+RMU!F11</f>
        <v>0</v>
      </c>
      <c r="G32" s="218">
        <f>'Ceitec MU'!G11+'Ceitec CŘS'!G11+SKM!G11+UKB!G11+UCT!G11+SPSSN!G11+IBA!G11+CTT!G11+ÚVT!G11+CJV!G11+CZS!G11+RMU!G11</f>
        <v>0</v>
      </c>
      <c r="H32" s="219">
        <f t="shared" si="5"/>
        <v>0</v>
      </c>
      <c r="I32" s="220">
        <f>'Ceitec MU'!I11+'Ceitec CŘS'!I11+SKM!I11+UKB!I11+UCT!I11+SPSSN!I11+IBA!I11+CTT!I11+ÚVT!I11+CJV!I11+CZS!I11+RMU!I11</f>
        <v>44071</v>
      </c>
      <c r="J32" s="221">
        <f>'Ceitec MU'!J11+'Ceitec CŘS'!J11+SKM!J11+UKB!J11+UCT!J11+SPSSN!J11+IBA!J11+CTT!J11+ÚVT!J11+CJV!J11+CZS!J11+RMU!J11</f>
        <v>0</v>
      </c>
      <c r="K32" s="222">
        <f>'Ceitec MU'!K11+'Ceitec CŘS'!K11+SKM!K11+UKB!K11+UCT!K11+SPSSN!K11+IBA!K11+CTT!K11+ÚVT!K11+CJV!K11+CZS!K11+RMU!K11</f>
        <v>0</v>
      </c>
      <c r="L32" s="223">
        <f t="shared" si="6"/>
        <v>44071</v>
      </c>
    </row>
    <row r="33" spans="1:16" s="224" customFormat="1" ht="15" customHeight="1" x14ac:dyDescent="0.25">
      <c r="A33" s="214">
        <v>5</v>
      </c>
      <c r="B33" s="215"/>
      <c r="C33" s="216" t="s">
        <v>27</v>
      </c>
      <c r="D33" s="225">
        <f t="shared" si="4"/>
        <v>0</v>
      </c>
      <c r="E33" s="217">
        <f>'Ceitec MU'!E12+'Ceitec CŘS'!E12+SKM!E12+UKB!E12+UCT!E12+SPSSN!E12+IBA!E12+CTT!E12+ÚVT!E12+CJV!E12+CZS!E12+RMU!E12</f>
        <v>0</v>
      </c>
      <c r="F33" s="218">
        <f>'Ceitec MU'!F12+'Ceitec CŘS'!F12+SKM!F12+UKB!F12+UCT!F12+SPSSN!F12+IBA!F12+CTT!F12+ÚVT!F12+CJV!F12+CZS!F12+RMU!F12</f>
        <v>0</v>
      </c>
      <c r="G33" s="218">
        <f>'Ceitec MU'!G12+'Ceitec CŘS'!G12+SKM!G12+UKB!G12+UCT!G12+SPSSN!G12+IBA!G12+CTT!G12+ÚVT!G12+CJV!G12+CZS!G12+RMU!G12</f>
        <v>0</v>
      </c>
      <c r="H33" s="219">
        <f t="shared" si="5"/>
        <v>0</v>
      </c>
      <c r="I33" s="226">
        <f>'Ceitec MU'!I12+'Ceitec CŘS'!I12+SKM!I12+UKB!I12+UCT!I12+SPSSN!I12+IBA!I12+CTT!I12+ÚVT!I12+CJV!I12+CZS!I12+RMU!I12</f>
        <v>0</v>
      </c>
      <c r="J33" s="227">
        <f>'Ceitec MU'!J12+'Ceitec CŘS'!J12+SKM!J12+UKB!J12+UCT!J12+SPSSN!J12+IBA!J12+CTT!J12+ÚVT!J12+CJV!J12+CZS!J12+RMU!J12</f>
        <v>0</v>
      </c>
      <c r="K33" s="228">
        <f>'Ceitec MU'!K12+'Ceitec CŘS'!K12+SKM!K12+UKB!K12+UCT!K12+SPSSN!K12+IBA!K12+CTT!K12+ÚVT!K12+CJV!K12+CZS!K12+RMU!K12</f>
        <v>0</v>
      </c>
      <c r="L33" s="229">
        <f t="shared" si="6"/>
        <v>0</v>
      </c>
    </row>
    <row r="34" spans="1:16" s="224" customFormat="1" ht="15" customHeight="1" x14ac:dyDescent="0.25">
      <c r="A34" s="214">
        <v>6</v>
      </c>
      <c r="B34" s="215"/>
      <c r="C34" s="216" t="s">
        <v>28</v>
      </c>
      <c r="D34" s="225">
        <f t="shared" si="4"/>
        <v>0</v>
      </c>
      <c r="E34" s="217">
        <f>'Ceitec MU'!E13+'Ceitec CŘS'!E13+SKM!E13+UKB!E13+UCT!E13+SPSSN!E13+IBA!E13+CTT!E13+ÚVT!E13+CJV!E13+CZS!E13+RMU!E13</f>
        <v>0</v>
      </c>
      <c r="F34" s="218">
        <f>'Ceitec MU'!F13+'Ceitec CŘS'!F13+SKM!F13+UKB!F13+UCT!F13+SPSSN!F13+IBA!F13+CTT!F13+ÚVT!F13+CJV!F13+CZS!F13+RMU!F13</f>
        <v>0</v>
      </c>
      <c r="G34" s="218">
        <f>'Ceitec MU'!G13+'Ceitec CŘS'!G13+SKM!G13+UKB!G13+UCT!G13+SPSSN!G13+IBA!G13+CTT!G13+ÚVT!G13+CJV!G13+CZS!G13+RMU!G13</f>
        <v>0</v>
      </c>
      <c r="H34" s="219">
        <f t="shared" si="5"/>
        <v>0</v>
      </c>
      <c r="I34" s="226">
        <f>'Ceitec MU'!I13+'Ceitec CŘS'!I13+SKM!I13+UKB!I13+UCT!I13+SPSSN!I13+IBA!I13+CTT!I13+ÚVT!I13+CJV!I13+CZS!I13+RMU!I13</f>
        <v>0</v>
      </c>
      <c r="J34" s="227">
        <f>'Ceitec MU'!J13+'Ceitec CŘS'!J13+SKM!J13+UKB!J13+UCT!J13+SPSSN!J13+IBA!J13+CTT!J13+ÚVT!J13+CJV!J13+CZS!J13+RMU!J13</f>
        <v>0</v>
      </c>
      <c r="K34" s="228">
        <f>'Ceitec MU'!K13+'Ceitec CŘS'!K13+SKM!K13+UKB!K13+UCT!K13+SPSSN!K13+IBA!K13+CTT!K13+ÚVT!K13+CJV!K13+CZS!K13+RMU!K13</f>
        <v>0</v>
      </c>
      <c r="L34" s="229">
        <f t="shared" si="6"/>
        <v>0</v>
      </c>
      <c r="O34" s="203"/>
      <c r="P34" s="203"/>
    </row>
    <row r="35" spans="1:16" s="224" customFormat="1" ht="15" customHeight="1" x14ac:dyDescent="0.25">
      <c r="A35" s="230">
        <v>7</v>
      </c>
      <c r="B35" s="231"/>
      <c r="C35" s="232" t="s">
        <v>29</v>
      </c>
      <c r="D35" s="233">
        <f t="shared" si="4"/>
        <v>0</v>
      </c>
      <c r="E35" s="234">
        <f>'Ceitec MU'!E14+'Ceitec CŘS'!E14+SKM!E14+UKB!E14+UCT!E14+SPSSN!E14+IBA!E14+CTT!E14+ÚVT!E14+CJV!E14+CZS!E14+RMU!E14</f>
        <v>0</v>
      </c>
      <c r="F35" s="235">
        <f>'Ceitec MU'!F14+'Ceitec CŘS'!F14+SKM!F14+UKB!F14+UCT!F14+SPSSN!F14+IBA!F14+CTT!F14+ÚVT!F14+CJV!F14+CZS!F14+RMU!F14</f>
        <v>0</v>
      </c>
      <c r="G35" s="235">
        <f>'Ceitec MU'!G14+'Ceitec CŘS'!G14+SKM!G14+UKB!G14+UCT!G14+SPSSN!G14+IBA!G14+CTT!G14+ÚVT!G14+CJV!G14+CZS!G14+RMU!G14</f>
        <v>0</v>
      </c>
      <c r="H35" s="236">
        <f t="shared" si="5"/>
        <v>0</v>
      </c>
      <c r="I35" s="237">
        <f>'Ceitec MU'!I14+'Ceitec CŘS'!I14+SKM!I14+UKB!I14+UCT!I14+SPSSN!I14+IBA!I14+CTT!I14+ÚVT!I14+CJV!I14+CZS!I14+RMU!I14</f>
        <v>0</v>
      </c>
      <c r="J35" s="238">
        <f>'Ceitec MU'!J14+'Ceitec CŘS'!J14+SKM!J14+UKB!J14+UCT!J14+SPSSN!J14+IBA!J14+CTT!J14+ÚVT!J14+CJV!J14+CZS!J14+RMU!J14</f>
        <v>0</v>
      </c>
      <c r="K35" s="239">
        <f>'Ceitec MU'!K14+'Ceitec CŘS'!K14+SKM!K14+UKB!K14+UCT!K14+SPSSN!K14+IBA!K14+CTT!K14+ÚVT!K14+CJV!K14+CZS!K14+RMU!K14</f>
        <v>0</v>
      </c>
      <c r="L35" s="240">
        <f t="shared" si="6"/>
        <v>0</v>
      </c>
      <c r="O35" s="203"/>
      <c r="P35" s="203"/>
    </row>
    <row r="36" spans="1:16" s="203" customFormat="1" ht="15" customHeight="1" x14ac:dyDescent="0.25">
      <c r="A36" s="241">
        <v>8</v>
      </c>
      <c r="B36" s="242" t="s">
        <v>30</v>
      </c>
      <c r="C36" s="243"/>
      <c r="D36" s="244">
        <f t="shared" si="4"/>
        <v>0</v>
      </c>
      <c r="E36" s="245">
        <f>'Ceitec MU'!E15+'Ceitec CŘS'!E15+SKM!E15+UKB!E15+UCT!E15+SPSSN!E15+IBA!E15+CTT!E15+ÚVT!E15+CJV!E15+CZS!E15+RMU!E15</f>
        <v>0</v>
      </c>
      <c r="F36" s="246">
        <f>'Ceitec MU'!F15+'Ceitec CŘS'!F15+SKM!F15+UKB!F15+UCT!F15+SPSSN!F15+IBA!F15+CTT!F15+ÚVT!F15+CJV!F15+CZS!F15+RMU!F15</f>
        <v>0</v>
      </c>
      <c r="G36" s="246">
        <f>'Ceitec MU'!G15+'Ceitec CŘS'!G15+SKM!G15+UKB!G15+UCT!G15+SPSSN!G15+IBA!G15+CTT!G15+ÚVT!G15+CJV!G15+CZS!G15+RMU!G15</f>
        <v>0</v>
      </c>
      <c r="H36" s="247">
        <f t="shared" si="5"/>
        <v>0</v>
      </c>
      <c r="I36" s="248">
        <f>'Ceitec MU'!I15+'Ceitec CŘS'!I15+SKM!I15+UKB!I15+UCT!I15+SPSSN!I15+IBA!I15+CTT!I15+ÚVT!I15+CJV!I15+CZS!I15+RMU!I15</f>
        <v>0</v>
      </c>
      <c r="J36" s="249">
        <f>'Ceitec MU'!J15+'Ceitec CŘS'!J15+SKM!J15+UKB!J15+UCT!J15+SPSSN!J15+IBA!J15+CTT!J15+ÚVT!J15+CJV!J15+CZS!J15+RMU!J15</f>
        <v>0</v>
      </c>
      <c r="K36" s="250">
        <f>'Ceitec MU'!K15+'Ceitec CŘS'!K15+SKM!K15+UKB!K15+UCT!K15+SPSSN!K15+IBA!K15+CTT!K15+ÚVT!K15+CJV!K15+CZS!K15+RMU!K15</f>
        <v>0</v>
      </c>
      <c r="L36" s="251">
        <f t="shared" si="6"/>
        <v>0</v>
      </c>
    </row>
    <row r="37" spans="1:16" s="203" customFormat="1" ht="15" customHeight="1" x14ac:dyDescent="0.25">
      <c r="A37" s="241">
        <v>9</v>
      </c>
      <c r="B37" s="242" t="s">
        <v>31</v>
      </c>
      <c r="C37" s="243"/>
      <c r="D37" s="244">
        <f t="shared" si="4"/>
        <v>0</v>
      </c>
      <c r="E37" s="252">
        <f>'Ceitec MU'!E16+'Ceitec CŘS'!E16+SKM!E16+UKB!E16+UCT!E16+SPSSN!E16+IBA!E16+CTT!E16+ÚVT!E16+CJV!E16+CZS!E16+RMU!E16</f>
        <v>0</v>
      </c>
      <c r="F37" s="253">
        <f>'Ceitec MU'!F16+'Ceitec CŘS'!F16+SKM!F16+UKB!F16+UCT!F16+SPSSN!F16+IBA!F16+CTT!F16+ÚVT!F16+CJV!F16+CZS!F16+RMU!F16</f>
        <v>0</v>
      </c>
      <c r="G37" s="253">
        <f>'Ceitec MU'!G16+'Ceitec CŘS'!G16+SKM!G16+UKB!G16+UCT!G16+SPSSN!G16+IBA!G16+CTT!G16+ÚVT!G16+CJV!G16+CZS!G16+RMU!G16</f>
        <v>0</v>
      </c>
      <c r="H37" s="247">
        <f t="shared" si="5"/>
        <v>0</v>
      </c>
      <c r="I37" s="248">
        <f>'Ceitec MU'!I16+'Ceitec CŘS'!I16+SKM!I16+UKB!I16+UCT!I16+SPSSN!I16+IBA!I16+CTT!I16+ÚVT!I16+CJV!I16+CZS!I16+RMU!I16</f>
        <v>0</v>
      </c>
      <c r="J37" s="249">
        <f>'Ceitec MU'!J16+'Ceitec CŘS'!J16+SKM!J16+UKB!J16+UCT!J16+SPSSN!J16+IBA!J16+CTT!J16+ÚVT!J16+CJV!J16+CZS!J16+RMU!J16</f>
        <v>0</v>
      </c>
      <c r="K37" s="250">
        <f>'Ceitec MU'!K16+'Ceitec CŘS'!K16+SKM!K16+UKB!K16+UCT!K16+SPSSN!K16+IBA!K16+CTT!K16+ÚVT!K16+CJV!K16+CZS!K16+RMU!K16</f>
        <v>0</v>
      </c>
      <c r="L37" s="251">
        <f t="shared" si="6"/>
        <v>0</v>
      </c>
    </row>
    <row r="38" spans="1:16" s="203" customFormat="1" ht="15" customHeight="1" x14ac:dyDescent="0.25">
      <c r="A38" s="204">
        <v>10</v>
      </c>
      <c r="B38" s="205" t="s">
        <v>32</v>
      </c>
      <c r="C38" s="205"/>
      <c r="D38" s="244">
        <f t="shared" si="4"/>
        <v>0</v>
      </c>
      <c r="E38" s="252">
        <f>'Ceitec MU'!E17+'Ceitec CŘS'!E17+SKM!E17+UKB!E17+UCT!E17+SPSSN!E17+IBA!E17+CTT!E17+ÚVT!E17+CJV!E17+CZS!E17+RMU!E17</f>
        <v>0</v>
      </c>
      <c r="F38" s="253">
        <f>'Ceitec MU'!F17+'Ceitec CŘS'!F17+SKM!F17+UKB!F17+UCT!F17+SPSSN!F17+IBA!F17+CTT!F17+ÚVT!F17+CJV!F17+CZS!F17+RMU!F17</f>
        <v>0</v>
      </c>
      <c r="G38" s="253">
        <f>'Ceitec MU'!G17+'Ceitec CŘS'!G17+SKM!G17+UKB!G17+UCT!G17+SPSSN!G17+IBA!G17+CTT!G17+ÚVT!G17+CJV!G17+CZS!G17+RMU!G17</f>
        <v>0</v>
      </c>
      <c r="H38" s="254">
        <f t="shared" si="5"/>
        <v>0</v>
      </c>
      <c r="I38" s="255">
        <f>'Ceitec MU'!I17+'Ceitec CŘS'!I17+SKM!I17+UKB!I17+UCT!I17+SPSSN!I17+IBA!I17+CTT!I17+ÚVT!I17+CJV!I17+CZS!I17+RMU!I17</f>
        <v>0</v>
      </c>
      <c r="J38" s="256">
        <f>'Ceitec MU'!J17+'Ceitec CŘS'!J17+SKM!J17+UKB!J17+UCT!J17+SPSSN!J17+IBA!J17+CTT!J17+ÚVT!J17+CJV!J17+CZS!J17+RMU!J17</f>
        <v>0</v>
      </c>
      <c r="K38" s="254">
        <f>'Ceitec MU'!K17+'Ceitec CŘS'!K17+SKM!K17+UKB!K17+UCT!K17+SPSSN!K17+IBA!K17+CTT!K17+ÚVT!K17+CJV!K17+CZS!K17+RMU!K17</f>
        <v>0</v>
      </c>
      <c r="L38" s="257">
        <f t="shared" si="6"/>
        <v>0</v>
      </c>
    </row>
    <row r="39" spans="1:16" s="203" customFormat="1" ht="15" customHeight="1" x14ac:dyDescent="0.25">
      <c r="A39" s="241">
        <v>11</v>
      </c>
      <c r="B39" s="243" t="s">
        <v>183</v>
      </c>
      <c r="C39" s="243"/>
      <c r="D39" s="258">
        <f t="shared" si="4"/>
        <v>35695</v>
      </c>
      <c r="E39" s="252">
        <f>'Ceitec MU'!E18+'Ceitec CŘS'!E18+SKM!E18+UKB!E18+UCT!E18+SPSSN!E18+IBA!E18+CTT!E18+ÚVT!E18+CJV!E18+CZS!E18+RMU!E18</f>
        <v>18000</v>
      </c>
      <c r="F39" s="253">
        <f>'Ceitec MU'!F18+'Ceitec CŘS'!F18+SKM!F18+UKB!F18+UCT!F18+SPSSN!F18+IBA!F18+CTT!F18+ÚVT!F18+CJV!F18+CZS!F18+RMU!F18</f>
        <v>11925</v>
      </c>
      <c r="G39" s="253">
        <f>'Ceitec MU'!G18+'Ceitec CŘS'!G18+SKM!G18+UKB!G18+UCT!G18+SPSSN!G18+IBA!G18+CTT!G18+ÚVT!G18+CJV!G18+CZS!G18+RMU!G18</f>
        <v>5770</v>
      </c>
      <c r="H39" s="254">
        <f t="shared" si="5"/>
        <v>35695</v>
      </c>
      <c r="I39" s="255">
        <f>'Ceitec MU'!I18+'Ceitec CŘS'!I18+SKM!I18+UKB!I18+UCT!I18+SPSSN!I18+IBA!I18+CTT!I18+ÚVT!I18+CJV!I18+CZS!I18+RMU!I18</f>
        <v>0</v>
      </c>
      <c r="J39" s="256">
        <f>'Ceitec MU'!J18+'Ceitec CŘS'!J18+SKM!J18+UKB!J18+UCT!J18+SPSSN!J18+IBA!J18+CTT!J18+ÚVT!J18+CJV!J18+CZS!J18+RMU!J18</f>
        <v>0</v>
      </c>
      <c r="K39" s="254">
        <f>'Ceitec MU'!K18+'Ceitec CŘS'!K18+SKM!K18+UKB!K18+UCT!K18+SPSSN!K18+IBA!K18+CTT!K18+ÚVT!K18+CJV!K18+CZS!K18+RMU!K18</f>
        <v>0</v>
      </c>
      <c r="L39" s="257">
        <f t="shared" si="6"/>
        <v>0</v>
      </c>
    </row>
    <row r="40" spans="1:16" s="203" customFormat="1" ht="15" customHeight="1" x14ac:dyDescent="0.25">
      <c r="A40" s="601">
        <v>12</v>
      </c>
      <c r="B40" s="602" t="s">
        <v>184</v>
      </c>
      <c r="C40" s="602"/>
      <c r="D40" s="258">
        <f t="shared" si="4"/>
        <v>94430</v>
      </c>
      <c r="E40" s="252">
        <f>'Ceitec MU'!E19+'Ceitec CŘS'!E19+SKM!E19+UKB!E19+UCT!E19+SPSSN!E19+IBA!E19+CTT!E19+ÚVT!E19+CJV!E19+CZS!E19+RMU!E19</f>
        <v>49960</v>
      </c>
      <c r="F40" s="253">
        <f>'Ceitec MU'!F19+'Ceitec CŘS'!F19+SKM!F19+UKB!F19+UCT!F19+SPSSN!F19+IBA!F19+CTT!F19+ÚVT!F19+CJV!F19+CZS!F19+RMU!F19</f>
        <v>40320</v>
      </c>
      <c r="G40" s="253">
        <f>'Ceitec MU'!G19+'Ceitec CŘS'!G19+SKM!G19+UKB!G19+UCT!G19+SPSSN!G19+IBA!G19+CTT!G19+ÚVT!G19+CJV!G19+CZS!G19+RMU!G19</f>
        <v>3400</v>
      </c>
      <c r="H40" s="254">
        <f t="shared" ref="H40" si="7">SUM(E40:G40)</f>
        <v>93680</v>
      </c>
      <c r="I40" s="255">
        <f>'Ceitec MU'!I19+'Ceitec CŘS'!I19+SKM!I19+UKB!I19+UCT!I19+SPSSN!I19+IBA!I19+CTT!I19+ÚVT!I19+CJV!I19+CZS!I19+RMU!I19</f>
        <v>750</v>
      </c>
      <c r="J40" s="256">
        <f>'Ceitec MU'!J19+'Ceitec CŘS'!J19+SKM!J19+UKB!J19+UCT!J19+SPSSN!J19+IBA!J19+CTT!J19+ÚVT!J19+CJV!J19+CZS!J19+RMU!J19</f>
        <v>0</v>
      </c>
      <c r="K40" s="254">
        <f>'Ceitec MU'!K19+'Ceitec CŘS'!K19+SKM!K19+UKB!K19+UCT!K19+SPSSN!K19+IBA!K19+CTT!K19+ÚVT!K19+CJV!K19+CZS!K19+RMU!K19</f>
        <v>0</v>
      </c>
      <c r="L40" s="257">
        <f t="shared" si="6"/>
        <v>750</v>
      </c>
    </row>
    <row r="41" spans="1:16" s="203" customFormat="1" ht="15" customHeight="1" x14ac:dyDescent="0.25">
      <c r="A41" s="241">
        <v>13</v>
      </c>
      <c r="B41" s="243" t="s">
        <v>33</v>
      </c>
      <c r="C41" s="243"/>
      <c r="D41" s="258">
        <f t="shared" si="4"/>
        <v>0</v>
      </c>
      <c r="E41" s="252">
        <f>'Ceitec MU'!E20+'Ceitec CŘS'!E20+SKM!E20+UKB!E20+UCT!E20+SPSSN!E20+IBA!E20+CTT!E20+ÚVT!E20+CJV!E20+CZS!E20+RMU!E20</f>
        <v>0</v>
      </c>
      <c r="F41" s="253">
        <f>'Ceitec MU'!F20+'Ceitec CŘS'!F20+SKM!F20+UKB!F20+UCT!F20+SPSSN!F20+IBA!F20+CTT!F20+ÚVT!F20+CJV!F20+CZS!F20+RMU!F20</f>
        <v>0</v>
      </c>
      <c r="G41" s="253">
        <f>'Ceitec MU'!G20+'Ceitec CŘS'!G20+SKM!G20+UKB!G20+UCT!G20+SPSSN!G20+IBA!G20+CTT!G20+ÚVT!G20+CJV!G20+CZS!G20+RMU!G20</f>
        <v>0</v>
      </c>
      <c r="H41" s="254">
        <f t="shared" si="5"/>
        <v>0</v>
      </c>
      <c r="I41" s="255">
        <f>'Ceitec MU'!I20+'Ceitec CŘS'!I20+SKM!I20+UKB!I20+UCT!I20+SPSSN!I20+IBA!I20+CTT!I20+ÚVT!I20+CJV!I20+CZS!I20+RMU!I20</f>
        <v>0</v>
      </c>
      <c r="J41" s="256">
        <f>'Ceitec MU'!J20+'Ceitec CŘS'!J20+SKM!J20+UKB!J20+UCT!J20+SPSSN!J20+IBA!J20+CTT!J20+ÚVT!J20+CJV!J20+CZS!J20+RMU!J20</f>
        <v>0</v>
      </c>
      <c r="K41" s="254">
        <f>'Ceitec MU'!K20+'Ceitec CŘS'!K20+SKM!K20+UKB!K20+UCT!K20+SPSSN!K20+IBA!K20+CTT!K20+ÚVT!K20+CJV!K20+CZS!K20+RMU!K20</f>
        <v>0</v>
      </c>
      <c r="L41" s="257">
        <f t="shared" si="6"/>
        <v>0</v>
      </c>
    </row>
    <row r="42" spans="1:16" s="203" customFormat="1" ht="15" customHeight="1" thickBot="1" x14ac:dyDescent="0.3">
      <c r="A42" s="259">
        <v>14</v>
      </c>
      <c r="B42" s="260" t="s">
        <v>34</v>
      </c>
      <c r="C42" s="260"/>
      <c r="D42" s="261">
        <f t="shared" si="4"/>
        <v>5970</v>
      </c>
      <c r="E42" s="262">
        <f>'Ceitec MU'!E21+'Ceitec CŘS'!E21+SKM!E21+UKB!E21+UCT!E21+SPSSN!E21+IBA!E21+CTT!E21+ÚVT!E21+CJV!E21+CZS!E21+RMU!E21</f>
        <v>5924</v>
      </c>
      <c r="F42" s="263">
        <f>'Ceitec MU'!F21+'Ceitec CŘS'!F21+SKM!F21+UKB!F21+UCT!F21+SPSSN!F21+IBA!F21+CTT!F21+ÚVT!F21+CJV!F21+CZS!F21+RMU!F21</f>
        <v>46</v>
      </c>
      <c r="G42" s="263">
        <f>'Ceitec MU'!G21+'Ceitec CŘS'!G21+SKM!G21+UKB!G21+UCT!G21+SPSSN!G21+IBA!G21+CTT!G21+ÚVT!G21+CJV!G21+CZS!G21+RMU!G21</f>
        <v>0</v>
      </c>
      <c r="H42" s="264">
        <f t="shared" si="5"/>
        <v>5970</v>
      </c>
      <c r="I42" s="265">
        <f>'Ceitec MU'!I21+'Ceitec CŘS'!I21+SKM!I21+UKB!I21+UCT!I21+SPSSN!I21+IBA!I21+CTT!I21+ÚVT!I21+CJV!I21+CZS!I21+RMU!I21</f>
        <v>0</v>
      </c>
      <c r="J42" s="266">
        <f>'Ceitec MU'!J21+'Ceitec CŘS'!J21+SKM!J21+UKB!J21+UCT!J21+SPSSN!J21+IBA!J21+CTT!J21+ÚVT!J21+CJV!J21+CZS!J21+RMU!J21</f>
        <v>0</v>
      </c>
      <c r="K42" s="264">
        <f>'Ceitec MU'!K21+'Ceitec CŘS'!K21+SKM!K21+UKB!K21+UCT!K21+SPSSN!K21+IBA!K21+CTT!K21+ÚVT!K21+CJV!K21+CZS!K21+RMU!K21</f>
        <v>0</v>
      </c>
      <c r="L42" s="267">
        <f t="shared" si="6"/>
        <v>0</v>
      </c>
    </row>
    <row r="43" spans="1:16" s="269" customFormat="1" ht="11.25" x14ac:dyDescent="0.2">
      <c r="A43" s="268" t="s">
        <v>181</v>
      </c>
      <c r="B43" s="268" t="s">
        <v>35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</row>
    <row r="44" spans="1:16" s="269" customFormat="1" ht="11.25" x14ac:dyDescent="0.2">
      <c r="A44" s="268"/>
      <c r="B44" s="268" t="s">
        <v>40</v>
      </c>
      <c r="C44" s="268"/>
      <c r="D44" s="268"/>
      <c r="E44" s="268"/>
      <c r="F44" s="268"/>
      <c r="G44" s="268"/>
      <c r="H44" s="268"/>
      <c r="I44" s="268"/>
      <c r="J44" s="268"/>
      <c r="K44" s="268"/>
      <c r="L44" s="268"/>
    </row>
    <row r="45" spans="1:16" s="269" customFormat="1" ht="11.25" x14ac:dyDescent="0.2">
      <c r="A45" s="268" t="s">
        <v>182</v>
      </c>
      <c r="B45" s="268" t="s">
        <v>190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</row>
    <row r="46" spans="1:16" s="271" customFormat="1" ht="12" x14ac:dyDescent="0.2">
      <c r="A46" s="270"/>
      <c r="B46" s="270"/>
      <c r="C46" s="270"/>
      <c r="E46" s="272"/>
    </row>
  </sheetData>
  <mergeCells count="5">
    <mergeCell ref="B4:C5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75" orientation="landscape" r:id="rId1"/>
  <headerFooter alignWithMargins="0">
    <oddHeader>&amp;L&amp;"Arial CE,kurzíva\&amp;11Osnova rozpočtu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50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33640</v>
      </c>
      <c r="E8" s="197">
        <f t="shared" si="0"/>
        <v>11302</v>
      </c>
      <c r="F8" s="198">
        <f t="shared" si="0"/>
        <v>22338</v>
      </c>
      <c r="G8" s="201">
        <f t="shared" si="0"/>
        <v>0</v>
      </c>
      <c r="H8" s="375">
        <f t="shared" si="0"/>
        <v>33640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/>
      <c r="F9" s="209">
        <f>SUM(F10:F14)</f>
        <v>0</v>
      </c>
      <c r="G9" s="212"/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33640</v>
      </c>
      <c r="E18" s="421">
        <v>11302</v>
      </c>
      <c r="F18" s="422">
        <v>22338</v>
      </c>
      <c r="G18" s="254"/>
      <c r="H18" s="423">
        <f t="shared" si="2"/>
        <v>33640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51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6500</v>
      </c>
      <c r="E8" s="197">
        <f t="shared" si="0"/>
        <v>2000</v>
      </c>
      <c r="F8" s="198">
        <f t="shared" si="0"/>
        <v>2500</v>
      </c>
      <c r="G8" s="201">
        <f t="shared" si="0"/>
        <v>2000</v>
      </c>
      <c r="H8" s="375">
        <f t="shared" si="0"/>
        <v>6500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2500</v>
      </c>
      <c r="E9" s="217">
        <f>SUM(E10:E14)</f>
        <v>0</v>
      </c>
      <c r="F9" s="218">
        <f>SUM(F10:F14)</f>
        <v>1500</v>
      </c>
      <c r="G9" s="222">
        <f>SUM(G10:G14)</f>
        <v>1000</v>
      </c>
      <c r="H9" s="391">
        <f t="shared" ref="H9:H21" si="2">SUM(E9:G9)</f>
        <v>2500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2500</v>
      </c>
      <c r="E12" s="414"/>
      <c r="F12" s="415">
        <v>1500</v>
      </c>
      <c r="G12" s="228">
        <v>1000</v>
      </c>
      <c r="H12" s="394">
        <f t="shared" si="2"/>
        <v>2500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217"/>
      <c r="F13" s="218"/>
      <c r="G13" s="222"/>
      <c r="H13" s="393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4000</v>
      </c>
      <c r="E18" s="421">
        <v>2000</v>
      </c>
      <c r="F18" s="422">
        <v>1000</v>
      </c>
      <c r="G18" s="254">
        <v>1000</v>
      </c>
      <c r="H18" s="423">
        <f t="shared" si="2"/>
        <v>4000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254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52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9500</v>
      </c>
      <c r="E8" s="197">
        <f t="shared" si="0"/>
        <v>9500</v>
      </c>
      <c r="F8" s="198">
        <f t="shared" si="0"/>
        <v>0</v>
      </c>
      <c r="G8" s="201">
        <f t="shared" si="0"/>
        <v>0</v>
      </c>
      <c r="H8" s="375">
        <f t="shared" si="0"/>
        <v>9500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9500</v>
      </c>
      <c r="E18" s="421">
        <v>9500</v>
      </c>
      <c r="F18" s="422"/>
      <c r="G18" s="439"/>
      <c r="H18" s="423">
        <f t="shared" si="2"/>
        <v>9500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0</v>
      </c>
      <c r="E19" s="421"/>
      <c r="F19" s="422"/>
      <c r="G19" s="439"/>
      <c r="H19" s="423">
        <f t="shared" si="2"/>
        <v>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O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5" width="10.85546875" style="108" customWidth="1"/>
    <col min="16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53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3540</v>
      </c>
      <c r="E8" s="197">
        <f t="shared" si="0"/>
        <v>900</v>
      </c>
      <c r="F8" s="198">
        <f t="shared" si="0"/>
        <v>2640</v>
      </c>
      <c r="G8" s="201">
        <f t="shared" si="0"/>
        <v>0</v>
      </c>
      <c r="H8" s="375">
        <f t="shared" si="0"/>
        <v>3540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0</v>
      </c>
      <c r="E9" s="208">
        <f>SUM(E10:E14)</f>
        <v>0</v>
      </c>
      <c r="F9" s="209">
        <f>SUM(F10:F14)</f>
        <v>0</v>
      </c>
      <c r="G9" s="212">
        <f>SUM(G10:G14)</f>
        <v>0</v>
      </c>
      <c r="H9" s="391">
        <f t="shared" ref="H9:H21" si="2">SUM(E9:G9)</f>
        <v>0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0</v>
      </c>
      <c r="E10" s="217"/>
      <c r="F10" s="218"/>
      <c r="G10" s="222"/>
      <c r="H10" s="393">
        <f t="shared" si="2"/>
        <v>0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0</v>
      </c>
      <c r="E14" s="417"/>
      <c r="F14" s="418"/>
      <c r="G14" s="239"/>
      <c r="H14" s="397">
        <f t="shared" si="2"/>
        <v>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1740</v>
      </c>
      <c r="E18" s="421">
        <v>900</v>
      </c>
      <c r="F18" s="422">
        <v>840</v>
      </c>
      <c r="G18" s="254"/>
      <c r="H18" s="423">
        <f t="shared" si="2"/>
        <v>1740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1800</v>
      </c>
      <c r="E19" s="421"/>
      <c r="F19" s="422">
        <v>1800</v>
      </c>
      <c r="G19" s="254"/>
      <c r="H19" s="423">
        <f t="shared" si="2"/>
        <v>1800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25"/>
  <sheetViews>
    <sheetView showGridLines="0" workbookViewId="0">
      <selection activeCell="U43" sqref="U43"/>
    </sheetView>
  </sheetViews>
  <sheetFormatPr defaultColWidth="8.85546875" defaultRowHeight="12.75" x14ac:dyDescent="0.2"/>
  <cols>
    <col min="1" max="1" width="4.42578125" style="105" customWidth="1"/>
    <col min="2" max="2" width="5.42578125" style="105" customWidth="1"/>
    <col min="3" max="3" width="37.140625" style="105" customWidth="1"/>
    <col min="4" max="4" width="10.85546875" style="105" customWidth="1"/>
    <col min="5" max="5" width="10.140625" style="105" customWidth="1"/>
    <col min="6" max="6" width="10" style="106" customWidth="1"/>
    <col min="7" max="7" width="9.42578125" style="106" customWidth="1"/>
    <col min="8" max="8" width="10.140625" style="106" customWidth="1"/>
    <col min="9" max="9" width="8" style="105" customWidth="1"/>
    <col min="10" max="10" width="8.7109375" style="105" customWidth="1"/>
    <col min="11" max="11" width="7.85546875" style="106" customWidth="1"/>
    <col min="12" max="12" width="8.7109375" style="106" customWidth="1"/>
    <col min="13" max="14" width="10.85546875" style="108" customWidth="1"/>
    <col min="15" max="16384" width="8.85546875" style="105"/>
  </cols>
  <sheetData>
    <row r="2" spans="1:12" ht="13.5" thickBot="1" x14ac:dyDescent="0.25">
      <c r="H2" s="107"/>
      <c r="I2" s="106"/>
      <c r="J2" s="106"/>
      <c r="L2" s="107" t="s">
        <v>11</v>
      </c>
    </row>
    <row r="3" spans="1:12" s="182" customFormat="1" ht="15" customHeight="1" x14ac:dyDescent="0.25">
      <c r="A3" s="109"/>
      <c r="B3" s="180"/>
      <c r="C3" s="181"/>
      <c r="D3" s="878" t="s">
        <v>12</v>
      </c>
      <c r="E3" s="879"/>
      <c r="F3" s="879"/>
      <c r="G3" s="879"/>
      <c r="H3" s="879"/>
      <c r="I3" s="879"/>
      <c r="J3" s="879"/>
      <c r="K3" s="879"/>
      <c r="L3" s="880"/>
    </row>
    <row r="4" spans="1:12" s="182" customFormat="1" x14ac:dyDescent="0.2">
      <c r="A4" s="114"/>
      <c r="B4" s="881" t="s">
        <v>189</v>
      </c>
      <c r="C4" s="882"/>
      <c r="D4" s="183"/>
      <c r="E4" s="884" t="s">
        <v>38</v>
      </c>
      <c r="F4" s="885"/>
      <c r="G4" s="885"/>
      <c r="H4" s="886"/>
      <c r="I4" s="887" t="s">
        <v>37</v>
      </c>
      <c r="J4" s="888"/>
      <c r="K4" s="888"/>
      <c r="L4" s="889"/>
    </row>
    <row r="5" spans="1:12" s="182" customFormat="1" x14ac:dyDescent="0.2">
      <c r="A5" s="114"/>
      <c r="B5" s="883"/>
      <c r="C5" s="882"/>
      <c r="D5" s="183" t="s">
        <v>13</v>
      </c>
      <c r="E5" s="364"/>
      <c r="F5" s="365" t="s">
        <v>14</v>
      </c>
      <c r="G5" s="366"/>
      <c r="H5" s="367" t="s">
        <v>15</v>
      </c>
      <c r="I5" s="364"/>
      <c r="J5" s="365" t="s">
        <v>14</v>
      </c>
      <c r="K5" s="366"/>
      <c r="L5" s="368" t="s">
        <v>15</v>
      </c>
    </row>
    <row r="6" spans="1:12" s="186" customFormat="1" ht="15.75" x14ac:dyDescent="0.25">
      <c r="A6" s="122"/>
      <c r="B6" s="184" t="s">
        <v>16</v>
      </c>
      <c r="C6" s="413" t="s">
        <v>54</v>
      </c>
      <c r="D6" s="185" t="s">
        <v>17</v>
      </c>
      <c r="E6" s="369" t="s">
        <v>18</v>
      </c>
      <c r="F6" s="370" t="s">
        <v>19</v>
      </c>
      <c r="G6" s="371" t="s">
        <v>20</v>
      </c>
      <c r="H6" s="372" t="s">
        <v>21</v>
      </c>
      <c r="I6" s="369" t="s">
        <v>18</v>
      </c>
      <c r="J6" s="370" t="s">
        <v>19</v>
      </c>
      <c r="K6" s="371" t="s">
        <v>20</v>
      </c>
      <c r="L6" s="373" t="s">
        <v>22</v>
      </c>
    </row>
    <row r="7" spans="1:12" s="193" customFormat="1" ht="12" x14ac:dyDescent="0.2">
      <c r="A7" s="187"/>
      <c r="B7" s="188"/>
      <c r="C7" s="188"/>
      <c r="D7" s="189">
        <v>1</v>
      </c>
      <c r="E7" s="188">
        <v>2</v>
      </c>
      <c r="F7" s="190">
        <v>3</v>
      </c>
      <c r="G7" s="130">
        <v>4</v>
      </c>
      <c r="H7" s="374">
        <v>5</v>
      </c>
      <c r="I7" s="188">
        <v>6</v>
      </c>
      <c r="J7" s="190">
        <v>7</v>
      </c>
      <c r="K7" s="130">
        <v>8</v>
      </c>
      <c r="L7" s="192">
        <v>9</v>
      </c>
    </row>
    <row r="8" spans="1:12" s="203" customFormat="1" ht="15" customHeight="1" x14ac:dyDescent="0.2">
      <c r="A8" s="194">
        <v>1</v>
      </c>
      <c r="B8" s="195" t="s">
        <v>23</v>
      </c>
      <c r="C8" s="195"/>
      <c r="D8" s="196">
        <f t="shared" ref="D8:L8" si="0">SUM(D15:D21)+D9</f>
        <v>35809</v>
      </c>
      <c r="E8" s="197">
        <f t="shared" si="0"/>
        <v>22000</v>
      </c>
      <c r="F8" s="198">
        <f t="shared" si="0"/>
        <v>13809</v>
      </c>
      <c r="G8" s="201">
        <f t="shared" si="0"/>
        <v>0</v>
      </c>
      <c r="H8" s="375">
        <f t="shared" si="0"/>
        <v>35809</v>
      </c>
      <c r="I8" s="197">
        <f t="shared" si="0"/>
        <v>0</v>
      </c>
      <c r="J8" s="198">
        <f t="shared" si="0"/>
        <v>0</v>
      </c>
      <c r="K8" s="201">
        <f t="shared" si="0"/>
        <v>0</v>
      </c>
      <c r="L8" s="202">
        <f t="shared" si="0"/>
        <v>0</v>
      </c>
    </row>
    <row r="9" spans="1:12" s="203" customFormat="1" ht="15" customHeight="1" x14ac:dyDescent="0.2">
      <c r="A9" s="204">
        <v>2</v>
      </c>
      <c r="B9" s="205" t="s">
        <v>24</v>
      </c>
      <c r="C9" s="206"/>
      <c r="D9" s="207">
        <f t="shared" ref="D9:D21" si="1">H9+L9</f>
        <v>12009</v>
      </c>
      <c r="E9" s="208">
        <f>SUM(E10:E14)</f>
        <v>0</v>
      </c>
      <c r="F9" s="209">
        <f>SUM(F10:F14)</f>
        <v>12009</v>
      </c>
      <c r="G9" s="212">
        <f>SUM(G10:G14)</f>
        <v>0</v>
      </c>
      <c r="H9" s="391">
        <f t="shared" ref="H9:H21" si="2">SUM(E9:G9)</f>
        <v>12009</v>
      </c>
      <c r="I9" s="208">
        <f>SUM(I10:I14)</f>
        <v>0</v>
      </c>
      <c r="J9" s="209">
        <f>SUM(J10:J14)</f>
        <v>0</v>
      </c>
      <c r="K9" s="212">
        <f>SUM(K10:K14)</f>
        <v>0</v>
      </c>
      <c r="L9" s="213">
        <f t="shared" ref="L9:L21" si="3">SUM(I9:K9)</f>
        <v>0</v>
      </c>
    </row>
    <row r="10" spans="1:12" s="224" customFormat="1" ht="15" customHeight="1" x14ac:dyDescent="0.25">
      <c r="A10" s="214">
        <v>3</v>
      </c>
      <c r="B10" s="215"/>
      <c r="C10" s="216" t="s">
        <v>25</v>
      </c>
      <c r="D10" s="225">
        <f t="shared" si="1"/>
        <v>9009</v>
      </c>
      <c r="E10" s="217"/>
      <c r="F10" s="218">
        <v>9009</v>
      </c>
      <c r="G10" s="222"/>
      <c r="H10" s="393">
        <f t="shared" si="2"/>
        <v>9009</v>
      </c>
      <c r="I10" s="220"/>
      <c r="J10" s="221"/>
      <c r="K10" s="222"/>
      <c r="L10" s="223">
        <f t="shared" si="3"/>
        <v>0</v>
      </c>
    </row>
    <row r="11" spans="1:12" s="224" customFormat="1" ht="15" customHeight="1" x14ac:dyDescent="0.25">
      <c r="A11" s="214">
        <v>4</v>
      </c>
      <c r="B11" s="215"/>
      <c r="C11" s="216" t="s">
        <v>26</v>
      </c>
      <c r="D11" s="225">
        <f t="shared" si="1"/>
        <v>0</v>
      </c>
      <c r="E11" s="217"/>
      <c r="F11" s="218"/>
      <c r="G11" s="222"/>
      <c r="H11" s="393">
        <f t="shared" si="2"/>
        <v>0</v>
      </c>
      <c r="I11" s="220"/>
      <c r="J11" s="221"/>
      <c r="K11" s="222"/>
      <c r="L11" s="223">
        <f t="shared" si="3"/>
        <v>0</v>
      </c>
    </row>
    <row r="12" spans="1:12" s="224" customFormat="1" ht="15" customHeight="1" x14ac:dyDescent="0.25">
      <c r="A12" s="214">
        <v>5</v>
      </c>
      <c r="B12" s="215"/>
      <c r="C12" s="216" t="s">
        <v>27</v>
      </c>
      <c r="D12" s="225">
        <f t="shared" si="1"/>
        <v>0</v>
      </c>
      <c r="E12" s="414"/>
      <c r="F12" s="415"/>
      <c r="G12" s="228"/>
      <c r="H12" s="394">
        <f t="shared" si="2"/>
        <v>0</v>
      </c>
      <c r="I12" s="226"/>
      <c r="J12" s="227"/>
      <c r="K12" s="228"/>
      <c r="L12" s="229">
        <f t="shared" si="3"/>
        <v>0</v>
      </c>
    </row>
    <row r="13" spans="1:12" s="224" customFormat="1" ht="15" customHeight="1" x14ac:dyDescent="0.25">
      <c r="A13" s="214">
        <v>6</v>
      </c>
      <c r="B13" s="215"/>
      <c r="C13" s="216" t="s">
        <v>28</v>
      </c>
      <c r="D13" s="225">
        <f t="shared" si="1"/>
        <v>0</v>
      </c>
      <c r="E13" s="414"/>
      <c r="F13" s="415"/>
      <c r="G13" s="228"/>
      <c r="H13" s="394">
        <f t="shared" si="2"/>
        <v>0</v>
      </c>
      <c r="I13" s="226"/>
      <c r="J13" s="227"/>
      <c r="K13" s="228"/>
      <c r="L13" s="229">
        <f t="shared" si="3"/>
        <v>0</v>
      </c>
    </row>
    <row r="14" spans="1:12" s="224" customFormat="1" ht="15" customHeight="1" x14ac:dyDescent="0.25">
      <c r="A14" s="230">
        <v>7</v>
      </c>
      <c r="B14" s="231"/>
      <c r="C14" s="232" t="s">
        <v>29</v>
      </c>
      <c r="D14" s="416">
        <f t="shared" si="1"/>
        <v>3000</v>
      </c>
      <c r="E14" s="417"/>
      <c r="F14" s="418">
        <v>3000</v>
      </c>
      <c r="G14" s="239"/>
      <c r="H14" s="397">
        <f t="shared" si="2"/>
        <v>3000</v>
      </c>
      <c r="I14" s="237"/>
      <c r="J14" s="238"/>
      <c r="K14" s="239"/>
      <c r="L14" s="240">
        <f t="shared" si="3"/>
        <v>0</v>
      </c>
    </row>
    <row r="15" spans="1:12" s="203" customFormat="1" ht="15" customHeight="1" x14ac:dyDescent="0.25">
      <c r="A15" s="241">
        <v>8</v>
      </c>
      <c r="B15" s="242" t="s">
        <v>30</v>
      </c>
      <c r="C15" s="243"/>
      <c r="D15" s="244">
        <f t="shared" si="1"/>
        <v>0</v>
      </c>
      <c r="E15" s="419"/>
      <c r="F15" s="420"/>
      <c r="G15" s="250"/>
      <c r="H15" s="398">
        <f t="shared" si="2"/>
        <v>0</v>
      </c>
      <c r="I15" s="248"/>
      <c r="J15" s="249"/>
      <c r="K15" s="250"/>
      <c r="L15" s="251">
        <f t="shared" si="3"/>
        <v>0</v>
      </c>
    </row>
    <row r="16" spans="1:12" s="203" customFormat="1" ht="15" customHeight="1" x14ac:dyDescent="0.25">
      <c r="A16" s="241">
        <v>9</v>
      </c>
      <c r="B16" s="242" t="s">
        <v>31</v>
      </c>
      <c r="C16" s="243"/>
      <c r="D16" s="244">
        <f t="shared" si="1"/>
        <v>0</v>
      </c>
      <c r="E16" s="419"/>
      <c r="F16" s="420"/>
      <c r="G16" s="250"/>
      <c r="H16" s="398">
        <f t="shared" si="2"/>
        <v>0</v>
      </c>
      <c r="I16" s="248"/>
      <c r="J16" s="249"/>
      <c r="K16" s="250"/>
      <c r="L16" s="251">
        <f t="shared" si="3"/>
        <v>0</v>
      </c>
    </row>
    <row r="17" spans="1:12" s="203" customFormat="1" ht="15" customHeight="1" x14ac:dyDescent="0.25">
      <c r="A17" s="204">
        <v>10</v>
      </c>
      <c r="B17" s="205" t="s">
        <v>32</v>
      </c>
      <c r="C17" s="205"/>
      <c r="D17" s="244">
        <f t="shared" si="1"/>
        <v>0</v>
      </c>
      <c r="E17" s="421"/>
      <c r="F17" s="422"/>
      <c r="G17" s="254"/>
      <c r="H17" s="423">
        <f t="shared" si="2"/>
        <v>0</v>
      </c>
      <c r="I17" s="255"/>
      <c r="J17" s="256"/>
      <c r="K17" s="254"/>
      <c r="L17" s="257">
        <f t="shared" si="3"/>
        <v>0</v>
      </c>
    </row>
    <row r="18" spans="1:12" s="203" customFormat="1" ht="15" customHeight="1" x14ac:dyDescent="0.25">
      <c r="A18" s="241">
        <v>11</v>
      </c>
      <c r="B18" s="243" t="s">
        <v>183</v>
      </c>
      <c r="C18" s="243"/>
      <c r="D18" s="258">
        <f t="shared" si="1"/>
        <v>23000</v>
      </c>
      <c r="E18" s="421">
        <v>22000</v>
      </c>
      <c r="F18" s="422">
        <v>1000</v>
      </c>
      <c r="G18" s="254"/>
      <c r="H18" s="423">
        <f t="shared" si="2"/>
        <v>23000</v>
      </c>
      <c r="I18" s="255"/>
      <c r="J18" s="256"/>
      <c r="K18" s="254"/>
      <c r="L18" s="257">
        <f t="shared" si="3"/>
        <v>0</v>
      </c>
    </row>
    <row r="19" spans="1:12" s="203" customFormat="1" ht="15" customHeight="1" x14ac:dyDescent="0.25">
      <c r="A19" s="601">
        <v>12</v>
      </c>
      <c r="B19" s="602" t="s">
        <v>184</v>
      </c>
      <c r="C19" s="602"/>
      <c r="D19" s="258">
        <f t="shared" si="1"/>
        <v>800</v>
      </c>
      <c r="E19" s="421"/>
      <c r="F19" s="422">
        <v>800</v>
      </c>
      <c r="G19" s="254"/>
      <c r="H19" s="423">
        <f t="shared" si="2"/>
        <v>800</v>
      </c>
      <c r="I19" s="255"/>
      <c r="J19" s="256"/>
      <c r="K19" s="254"/>
      <c r="L19" s="257">
        <f t="shared" si="3"/>
        <v>0</v>
      </c>
    </row>
    <row r="20" spans="1:12" s="203" customFormat="1" ht="15" customHeight="1" x14ac:dyDescent="0.25">
      <c r="A20" s="241">
        <v>13</v>
      </c>
      <c r="B20" s="243" t="s">
        <v>33</v>
      </c>
      <c r="C20" s="243"/>
      <c r="D20" s="258">
        <f t="shared" si="1"/>
        <v>0</v>
      </c>
      <c r="E20" s="255"/>
      <c r="F20" s="256"/>
      <c r="G20" s="254"/>
      <c r="H20" s="423">
        <f t="shared" si="2"/>
        <v>0</v>
      </c>
      <c r="I20" s="255"/>
      <c r="J20" s="256"/>
      <c r="K20" s="254"/>
      <c r="L20" s="257">
        <f t="shared" si="3"/>
        <v>0</v>
      </c>
    </row>
    <row r="21" spans="1:12" s="203" customFormat="1" ht="15" customHeight="1" thickBot="1" x14ac:dyDescent="0.3">
      <c r="A21" s="259">
        <v>14</v>
      </c>
      <c r="B21" s="260" t="s">
        <v>34</v>
      </c>
      <c r="C21" s="260"/>
      <c r="D21" s="261">
        <f t="shared" si="1"/>
        <v>0</v>
      </c>
      <c r="E21" s="265"/>
      <c r="F21" s="266"/>
      <c r="G21" s="264"/>
      <c r="H21" s="424">
        <f t="shared" si="2"/>
        <v>0</v>
      </c>
      <c r="I21" s="265"/>
      <c r="J21" s="266"/>
      <c r="K21" s="264"/>
      <c r="L21" s="267">
        <f t="shared" si="3"/>
        <v>0</v>
      </c>
    </row>
    <row r="22" spans="1:12" s="269" customFormat="1" ht="11.25" x14ac:dyDescent="0.2">
      <c r="A22" s="268" t="s">
        <v>181</v>
      </c>
      <c r="B22" s="268" t="s">
        <v>35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s="269" customFormat="1" ht="11.25" x14ac:dyDescent="0.2">
      <c r="A23" s="268"/>
      <c r="B23" s="268" t="s">
        <v>40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s="269" customFormat="1" ht="11.25" x14ac:dyDescent="0.2">
      <c r="A24" s="268" t="s">
        <v>185</v>
      </c>
      <c r="B24" s="268" t="s">
        <v>186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s="271" customFormat="1" ht="12" x14ac:dyDescent="0.2">
      <c r="A25" s="526" t="s">
        <v>36</v>
      </c>
      <c r="B25" s="526"/>
      <c r="C25" s="270"/>
      <c r="E25" s="27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titl</vt:lpstr>
      <vt:lpstr>MU celkem</vt:lpstr>
      <vt:lpstr>Fakulty</vt:lpstr>
      <vt:lpstr>Součásti</vt:lpstr>
      <vt:lpstr>LF</vt:lpstr>
      <vt:lpstr>FF</vt:lpstr>
      <vt:lpstr>PrF</vt:lpstr>
      <vt:lpstr>FSS</vt:lpstr>
      <vt:lpstr>PřF</vt:lpstr>
      <vt:lpstr>FI</vt:lpstr>
      <vt:lpstr>PdF</vt:lpstr>
      <vt:lpstr>FSpS</vt:lpstr>
      <vt:lpstr>ESF</vt:lpstr>
      <vt:lpstr>Ceitec MU</vt:lpstr>
      <vt:lpstr>Ceitec CŘS</vt:lpstr>
      <vt:lpstr>SKM</vt:lpstr>
      <vt:lpstr>UKB</vt:lpstr>
      <vt:lpstr>UCT</vt:lpstr>
      <vt:lpstr>SPSSN</vt:lpstr>
      <vt:lpstr>IBA</vt:lpstr>
      <vt:lpstr>CTT</vt:lpstr>
      <vt:lpstr>ÚVT</vt:lpstr>
      <vt:lpstr>CJV</vt:lpstr>
      <vt:lpstr>CZS</vt:lpstr>
      <vt:lpstr>RMU</vt:lpstr>
      <vt:lpstr>komentar</vt:lpstr>
      <vt:lpstr>INV celk</vt:lpstr>
      <vt:lpstr>jiné</vt:lpstr>
      <vt:lpstr>stavby_2016</vt:lpstr>
      <vt:lpstr>FRIM</vt:lpstr>
      <vt:lpstr>odhad odpisu</vt:lpstr>
      <vt:lpstr>'odhad odpisu'!Názvy_tisku</vt:lpstr>
      <vt:lpstr>stavby_2016!Názvy_tisku</vt:lpstr>
      <vt:lpstr>stavby_2016!Oblast_tisku</vt:lpstr>
    </vt:vector>
  </TitlesOfParts>
  <Company>RMU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Havranek</cp:lastModifiedBy>
  <cp:lastPrinted>2016-04-08T06:48:40Z</cp:lastPrinted>
  <dcterms:created xsi:type="dcterms:W3CDTF">2011-11-23T15:59:22Z</dcterms:created>
  <dcterms:modified xsi:type="dcterms:W3CDTF">2016-04-08T06:48:54Z</dcterms:modified>
</cp:coreProperties>
</file>