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Y:\OEF-FINANCOVANI\ROZPOCTY\ROZPOCET_MU\2018\04_Schváleno_AS\Ke zveřejnění\Rozpočet MU 2018\"/>
    </mc:Choice>
  </mc:AlternateContent>
  <bookViews>
    <workbookView xWindow="0" yWindow="0" windowWidth="12600" windowHeight="11895" tabRatio="882"/>
  </bookViews>
  <sheets>
    <sheet name="titl" sheetId="9" r:id="rId1"/>
    <sheet name="Celkem" sheetId="55" r:id="rId2"/>
    <sheet name="Fakulty" sheetId="54" r:id="rId3"/>
    <sheet name="Součásti" sheetId="16" r:id="rId4"/>
    <sheet name="LF" sheetId="20" r:id="rId5"/>
    <sheet name="FF" sheetId="21" r:id="rId6"/>
    <sheet name="PrF" sheetId="22" r:id="rId7"/>
    <sheet name="FSS" sheetId="23" r:id="rId8"/>
    <sheet name="PřF" sheetId="24" r:id="rId9"/>
    <sheet name="FI" sheetId="56" r:id="rId10"/>
    <sheet name="PdF" sheetId="25" r:id="rId11"/>
    <sheet name="FSpS" sheetId="26" r:id="rId12"/>
    <sheet name="ESF" sheetId="53" r:id="rId13"/>
    <sheet name="Ceitec " sheetId="5" r:id="rId14"/>
    <sheet name="Ceitec CŘS" sheetId="6" r:id="rId15"/>
    <sheet name="SKM" sheetId="1" r:id="rId16"/>
    <sheet name="SUKB" sheetId="7" r:id="rId17"/>
    <sheet name="UCT" sheetId="8" r:id="rId18"/>
    <sheet name="SPSSN" sheetId="17" r:id="rId19"/>
    <sheet name="CTT" sheetId="11" r:id="rId20"/>
    <sheet name="ÚVT" sheetId="12" r:id="rId21"/>
    <sheet name="CJV" sheetId="14" r:id="rId22"/>
    <sheet name="CZS" sheetId="13" r:id="rId23"/>
    <sheet name="RMU" sheetId="15" r:id="rId24"/>
    <sheet name="komentar" sheetId="2" r:id="rId25"/>
    <sheet name="jiné" sheetId="81" r:id="rId26"/>
    <sheet name="stavby_2018" sheetId="82" r:id="rId27"/>
    <sheet name="FRIM" sheetId="83" r:id="rId28"/>
    <sheet name="Odhad odpisu" sheetId="84" r:id="rId29"/>
  </sheets>
  <definedNames>
    <definedName name="a">#REF!</definedName>
    <definedName name="aa" localSheetId="26">#REF!</definedName>
    <definedName name="aa">#REF!</definedName>
    <definedName name="bbb" localSheetId="26">#REF!</definedName>
    <definedName name="bbb">#REF!</definedName>
    <definedName name="bcd" localSheetId="26">#REF!</definedName>
    <definedName name="bcd">#REF!</definedName>
    <definedName name="bla" localSheetId="13">#REF!</definedName>
    <definedName name="bla" localSheetId="14">#REF!</definedName>
    <definedName name="bla" localSheetId="1">#REF!</definedName>
    <definedName name="bla" localSheetId="21">#REF!</definedName>
    <definedName name="bla" localSheetId="19">#REF!</definedName>
    <definedName name="bla" localSheetId="22">#REF!</definedName>
    <definedName name="bla" localSheetId="12">#REF!</definedName>
    <definedName name="bla" localSheetId="2">#REF!</definedName>
    <definedName name="bla" localSheetId="5">#REF!</definedName>
    <definedName name="bla" localSheetId="9">#REF!</definedName>
    <definedName name="bla" localSheetId="27">#REF!</definedName>
    <definedName name="bla" localSheetId="11">#REF!</definedName>
    <definedName name="bla" localSheetId="7">#REF!</definedName>
    <definedName name="bla" localSheetId="4">#REF!</definedName>
    <definedName name="bla" localSheetId="10">#REF!</definedName>
    <definedName name="bla" localSheetId="6">#REF!</definedName>
    <definedName name="bla" localSheetId="8">#REF!</definedName>
    <definedName name="bla" localSheetId="23">#REF!</definedName>
    <definedName name="bla" localSheetId="15">#REF!</definedName>
    <definedName name="bla" localSheetId="3">#REF!</definedName>
    <definedName name="bla" localSheetId="18">#REF!</definedName>
    <definedName name="bla" localSheetId="26">#REF!</definedName>
    <definedName name="bla" localSheetId="16">#REF!</definedName>
    <definedName name="bla" localSheetId="0">#REF!</definedName>
    <definedName name="bla" localSheetId="17">#REF!</definedName>
    <definedName name="bla" localSheetId="20">#REF!</definedName>
    <definedName name="bla">#REF!</definedName>
    <definedName name="bnla" localSheetId="26">#REF!</definedName>
    <definedName name="bnla">#REF!</definedName>
    <definedName name="_xlnm.Database" localSheetId="13">#REF!</definedName>
    <definedName name="_xlnm.Database" localSheetId="14">#REF!</definedName>
    <definedName name="_xlnm.Database" localSheetId="1">#REF!</definedName>
    <definedName name="_xlnm.Database" localSheetId="21">#REF!</definedName>
    <definedName name="_xlnm.Database" localSheetId="19">#REF!</definedName>
    <definedName name="_xlnm.Database" localSheetId="22">#REF!</definedName>
    <definedName name="_xlnm.Database" localSheetId="12">#REF!</definedName>
    <definedName name="_xlnm.Database" localSheetId="2">#REF!</definedName>
    <definedName name="_xlnm.Database" localSheetId="5">#REF!</definedName>
    <definedName name="_xlnm.Database" localSheetId="9">#REF!</definedName>
    <definedName name="_xlnm.Database" localSheetId="27">#REF!</definedName>
    <definedName name="_xlnm.Database" localSheetId="11">#REF!</definedName>
    <definedName name="_xlnm.Database" localSheetId="7">#REF!</definedName>
    <definedName name="_xlnm.Database" localSheetId="4">#REF!</definedName>
    <definedName name="_xlnm.Database" localSheetId="10">#REF!</definedName>
    <definedName name="_xlnm.Database" localSheetId="6">#REF!</definedName>
    <definedName name="_xlnm.Database" localSheetId="8">#REF!</definedName>
    <definedName name="_xlnm.Database" localSheetId="23">#REF!</definedName>
    <definedName name="_xlnm.Database" localSheetId="15">#REF!</definedName>
    <definedName name="_xlnm.Database" localSheetId="3">#REF!</definedName>
    <definedName name="_xlnm.Database" localSheetId="18">#REF!</definedName>
    <definedName name="_xlnm.Database" localSheetId="26">#REF!</definedName>
    <definedName name="_xlnm.Database" localSheetId="16">#REF!</definedName>
    <definedName name="_xlnm.Database" localSheetId="0">#REF!</definedName>
    <definedName name="_xlnm.Database" localSheetId="17">#REF!</definedName>
    <definedName name="_xlnm.Database" localSheetId="20">#REF!</definedName>
    <definedName name="_xlnm.Database">#REF!</definedName>
    <definedName name="Excel_BuiltIn__FilterDatabase_2" localSheetId="26">#REF!</definedName>
    <definedName name="Excel_BuiltIn__FilterDatabase_2">#REF!</definedName>
    <definedName name="Excel_BuiltIn_Database" localSheetId="26">#REF!</definedName>
    <definedName name="Excel_BuiltIn_Database">#REF!</definedName>
    <definedName name="fshsdjsdj">#REF!</definedName>
    <definedName name="IO">#REF!</definedName>
    <definedName name="_xlnm.Print_Titles" localSheetId="28">'Odhad odpisu'!$A:$B</definedName>
    <definedName name="_xlnm.Print_Titles" localSheetId="26">stavby_2018!$1:$5</definedName>
    <definedName name="nove">#REF!</definedName>
    <definedName name="nove1">#REF!</definedName>
    <definedName name="_xlnm.Print_Area" localSheetId="25">jiné!#REF!</definedName>
    <definedName name="_xlnm.Print_Area" localSheetId="26">stavby_2018!$A$1:$O$126</definedName>
    <definedName name="odp">#REF!</definedName>
    <definedName name="osnova">#REF!</definedName>
    <definedName name="osnova_INV">#REF!</definedName>
    <definedName name="osnova11" localSheetId="27">#REF!</definedName>
    <definedName name="osnova11" localSheetId="0">#REF!</definedName>
    <definedName name="osnova11">#REF!</definedName>
    <definedName name="progr2013" localSheetId="26">#REF!</definedName>
    <definedName name="progr2013">#REF!</definedName>
    <definedName name="RMU">#REF!</definedName>
    <definedName name="RMU_celk">#REF!</definedName>
    <definedName name="xx" localSheetId="27">#REF!</definedName>
    <definedName name="xx" localSheetId="0">#REF!</definedName>
    <definedName name="xx">#REF!</definedName>
    <definedName name="xxx" localSheetId="26">#REF!</definedName>
    <definedName name="xxx">#REF!</definedName>
  </definedNames>
  <calcPr calcId="152511"/>
</workbook>
</file>

<file path=xl/calcChain.xml><?xml version="1.0" encoding="utf-8"?>
<calcChain xmlns="http://schemas.openxmlformats.org/spreadsheetml/2006/main">
  <c r="G52" i="81" l="1"/>
  <c r="D52" i="81"/>
  <c r="F30" i="84" l="1"/>
  <c r="G29" i="84"/>
  <c r="G32" i="84" s="1"/>
  <c r="F29" i="84"/>
  <c r="D29" i="84"/>
  <c r="C29" i="84"/>
  <c r="G28" i="84"/>
  <c r="F28" i="84"/>
  <c r="F31" i="84" s="1"/>
  <c r="D28" i="84"/>
  <c r="C28" i="84"/>
  <c r="H27" i="84"/>
  <c r="G30" i="84" s="1"/>
  <c r="G27" i="84"/>
  <c r="F27" i="84"/>
  <c r="D27" i="84"/>
  <c r="C27" i="84"/>
  <c r="H26" i="84"/>
  <c r="E26" i="84"/>
  <c r="H25" i="84"/>
  <c r="E25" i="84"/>
  <c r="H24" i="84"/>
  <c r="E24" i="84"/>
  <c r="H23" i="84"/>
  <c r="E23" i="84"/>
  <c r="H22" i="84"/>
  <c r="E22" i="84"/>
  <c r="H21" i="84"/>
  <c r="E21" i="84"/>
  <c r="H20" i="84"/>
  <c r="E20" i="84"/>
  <c r="H19" i="84"/>
  <c r="E19" i="84"/>
  <c r="H18" i="84"/>
  <c r="E18" i="84"/>
  <c r="E29" i="84" s="1"/>
  <c r="C32" i="84" s="1"/>
  <c r="H17" i="84"/>
  <c r="H29" i="84" s="1"/>
  <c r="F32" i="84" s="1"/>
  <c r="E17" i="84"/>
  <c r="E16" i="84"/>
  <c r="E15" i="84"/>
  <c r="H14" i="84"/>
  <c r="E14" i="84"/>
  <c r="H13" i="84"/>
  <c r="E13" i="84"/>
  <c r="H12" i="84"/>
  <c r="E12" i="84"/>
  <c r="H11" i="84"/>
  <c r="E11" i="84"/>
  <c r="H10" i="84"/>
  <c r="E10" i="84"/>
  <c r="H9" i="84"/>
  <c r="E9" i="84"/>
  <c r="H8" i="84"/>
  <c r="E8" i="84"/>
  <c r="H7" i="84"/>
  <c r="E7" i="84"/>
  <c r="H6" i="84"/>
  <c r="H28" i="84" s="1"/>
  <c r="E6" i="84"/>
  <c r="E28" i="84" s="1"/>
  <c r="D31" i="84" s="1"/>
  <c r="F34" i="83"/>
  <c r="E34" i="83"/>
  <c r="F33" i="83"/>
  <c r="E33" i="83"/>
  <c r="D33" i="83"/>
  <c r="F30" i="83"/>
  <c r="E30" i="83"/>
  <c r="H28" i="83"/>
  <c r="D27" i="83"/>
  <c r="D34" i="83" s="1"/>
  <c r="C27" i="83"/>
  <c r="G27" i="83" s="1"/>
  <c r="C26" i="83"/>
  <c r="G26" i="83" s="1"/>
  <c r="H26" i="83" s="1"/>
  <c r="C25" i="83"/>
  <c r="G25" i="83" s="1"/>
  <c r="H25" i="83" s="1"/>
  <c r="H24" i="83"/>
  <c r="C24" i="83"/>
  <c r="C23" i="83"/>
  <c r="G23" i="83" s="1"/>
  <c r="H23" i="83" s="1"/>
  <c r="C22" i="83"/>
  <c r="G22" i="83" s="1"/>
  <c r="H22" i="83" s="1"/>
  <c r="G21" i="83"/>
  <c r="H21" i="83" s="1"/>
  <c r="C21" i="83"/>
  <c r="G20" i="83"/>
  <c r="H20" i="83" s="1"/>
  <c r="C20" i="83"/>
  <c r="C19" i="83"/>
  <c r="G19" i="83" s="1"/>
  <c r="H19" i="83" s="1"/>
  <c r="H18" i="83"/>
  <c r="G18" i="83"/>
  <c r="C18" i="83"/>
  <c r="H17" i="83"/>
  <c r="G17" i="83"/>
  <c r="C17" i="83"/>
  <c r="C16" i="83"/>
  <c r="C34" i="83" s="1"/>
  <c r="C15" i="83"/>
  <c r="G15" i="83" s="1"/>
  <c r="H15" i="83" s="1"/>
  <c r="C14" i="83"/>
  <c r="G14" i="83" s="1"/>
  <c r="H14" i="83" s="1"/>
  <c r="G13" i="83"/>
  <c r="H13" i="83" s="1"/>
  <c r="C13" i="83"/>
  <c r="G12" i="83"/>
  <c r="H12" i="83" s="1"/>
  <c r="C12" i="83"/>
  <c r="C11" i="83"/>
  <c r="G11" i="83" s="1"/>
  <c r="H11" i="83" s="1"/>
  <c r="H10" i="83"/>
  <c r="G10" i="83"/>
  <c r="C10" i="83"/>
  <c r="H9" i="83"/>
  <c r="G9" i="83"/>
  <c r="C9" i="83"/>
  <c r="C8" i="83"/>
  <c r="G8" i="83" s="1"/>
  <c r="H8" i="83" s="1"/>
  <c r="C7" i="83"/>
  <c r="C33" i="83" s="1"/>
  <c r="E32" i="84" l="1"/>
  <c r="C35" i="84" s="1"/>
  <c r="G31" i="84"/>
  <c r="H31" i="84" s="1"/>
  <c r="D32" i="84"/>
  <c r="H32" i="84"/>
  <c r="C31" i="84"/>
  <c r="H30" i="84"/>
  <c r="C30" i="83"/>
  <c r="G29" i="83" s="1"/>
  <c r="D30" i="83"/>
  <c r="H27" i="83"/>
  <c r="G16" i="83"/>
  <c r="E27" i="84"/>
  <c r="C30" i="84" s="1"/>
  <c r="G7" i="83"/>
  <c r="D35" i="84" l="1"/>
  <c r="E35" i="84" s="1"/>
  <c r="J29" i="83"/>
  <c r="J30" i="83" s="1"/>
  <c r="H29" i="83"/>
  <c r="E31" i="84"/>
  <c r="D34" i="84" s="1"/>
  <c r="C34" i="84"/>
  <c r="H7" i="83"/>
  <c r="G30" i="83"/>
  <c r="G33" i="83"/>
  <c r="H16" i="83"/>
  <c r="G34" i="83"/>
  <c r="D30" i="84"/>
  <c r="E34" i="84" l="1"/>
  <c r="H34" i="83"/>
  <c r="E30" i="84"/>
  <c r="C33" i="84" s="1"/>
  <c r="H30" i="83"/>
  <c r="H33" i="83"/>
  <c r="D33" i="84" l="1"/>
  <c r="E33" i="84" s="1"/>
  <c r="K42" i="16" l="1"/>
  <c r="J42" i="16"/>
  <c r="K41" i="16"/>
  <c r="J41" i="16"/>
  <c r="K40" i="16"/>
  <c r="J40" i="16"/>
  <c r="K39" i="16"/>
  <c r="J39" i="16"/>
  <c r="K38" i="16"/>
  <c r="J38" i="16"/>
  <c r="K37" i="16"/>
  <c r="J37" i="16"/>
  <c r="K36" i="16"/>
  <c r="J36" i="16"/>
  <c r="K35" i="16"/>
  <c r="J35" i="16"/>
  <c r="K34" i="16"/>
  <c r="J34" i="16"/>
  <c r="K33" i="16"/>
  <c r="J33" i="16"/>
  <c r="K32" i="16"/>
  <c r="J32" i="16"/>
  <c r="K31" i="16"/>
  <c r="J31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E31" i="16"/>
  <c r="E42" i="16"/>
  <c r="E41" i="16"/>
  <c r="E40" i="16"/>
  <c r="E39" i="16"/>
  <c r="E38" i="16"/>
  <c r="E37" i="16"/>
  <c r="E36" i="16"/>
  <c r="E35" i="16"/>
  <c r="E34" i="16"/>
  <c r="E33" i="16"/>
  <c r="E32" i="16"/>
  <c r="K122" i="82"/>
  <c r="I122" i="82"/>
  <c r="F120" i="82"/>
  <c r="J117" i="82"/>
  <c r="H117" i="82"/>
  <c r="J115" i="82"/>
  <c r="H115" i="82"/>
  <c r="H113" i="82"/>
  <c r="J113" i="82"/>
  <c r="H112" i="82"/>
  <c r="H120" i="82"/>
  <c r="J110" i="82"/>
  <c r="H109" i="82"/>
  <c r="J109" i="82"/>
  <c r="H107" i="82"/>
  <c r="F107" i="82"/>
  <c r="L102" i="82"/>
  <c r="L107" i="82"/>
  <c r="L122" i="82"/>
  <c r="J97" i="82"/>
  <c r="H97" i="82"/>
  <c r="F97" i="82"/>
  <c r="J92" i="82"/>
  <c r="H92" i="82"/>
  <c r="H83" i="82"/>
  <c r="F83" i="82"/>
  <c r="J80" i="82"/>
  <c r="J83" i="82"/>
  <c r="H80" i="82"/>
  <c r="F78" i="82"/>
  <c r="H73" i="82"/>
  <c r="H72" i="82"/>
  <c r="M72" i="82"/>
  <c r="O69" i="82"/>
  <c r="O78" i="82"/>
  <c r="O122" i="82"/>
  <c r="M69" i="82"/>
  <c r="M78" i="82"/>
  <c r="M122" i="82"/>
  <c r="H69" i="82"/>
  <c r="H78" i="82"/>
  <c r="F64" i="82"/>
  <c r="H62" i="82"/>
  <c r="H64" i="82"/>
  <c r="F60" i="82"/>
  <c r="H55" i="82"/>
  <c r="J55" i="82"/>
  <c r="J60" i="82"/>
  <c r="O53" i="82"/>
  <c r="M53" i="82"/>
  <c r="H53" i="82"/>
  <c r="F53" i="82"/>
  <c r="H50" i="82"/>
  <c r="F48" i="82"/>
  <c r="J46" i="82"/>
  <c r="J48" i="82"/>
  <c r="H46" i="82"/>
  <c r="H48" i="82"/>
  <c r="F43" i="82"/>
  <c r="H42" i="82"/>
  <c r="N42" i="82"/>
  <c r="N44" i="82"/>
  <c r="N122" i="82"/>
  <c r="F42" i="82"/>
  <c r="O41" i="82"/>
  <c r="H41" i="82"/>
  <c r="F41" i="82"/>
  <c r="F40" i="82"/>
  <c r="F44" i="82"/>
  <c r="H39" i="82"/>
  <c r="O39" i="82"/>
  <c r="O44" i="82"/>
  <c r="F37" i="82"/>
  <c r="H33" i="82"/>
  <c r="F33" i="82"/>
  <c r="H31" i="82"/>
  <c r="N31" i="82"/>
  <c r="N33" i="82"/>
  <c r="F29" i="82"/>
  <c r="H21" i="82"/>
  <c r="J21" i="82"/>
  <c r="J20" i="82"/>
  <c r="H20" i="82"/>
  <c r="J19" i="82"/>
  <c r="H19" i="82"/>
  <c r="N17" i="82"/>
  <c r="F17" i="82"/>
  <c r="N16" i="82"/>
  <c r="F16" i="82"/>
  <c r="H16" i="82"/>
  <c r="F15" i="82"/>
  <c r="H14" i="82"/>
  <c r="J14" i="82"/>
  <c r="J17" i="82"/>
  <c r="F14" i="82"/>
  <c r="I6" i="82"/>
  <c r="J6" i="82"/>
  <c r="K6" i="82"/>
  <c r="L6" i="82"/>
  <c r="M6" i="82"/>
  <c r="N6" i="82"/>
  <c r="O6" i="82"/>
  <c r="D50" i="81"/>
  <c r="C50" i="81"/>
  <c r="E49" i="81"/>
  <c r="E50" i="81" s="1"/>
  <c r="E48" i="81"/>
  <c r="F47" i="81"/>
  <c r="F50" i="81" s="1"/>
  <c r="G46" i="81"/>
  <c r="G50" i="81" s="1"/>
  <c r="D46" i="81"/>
  <c r="C46" i="81"/>
  <c r="F45" i="81"/>
  <c r="D45" i="81"/>
  <c r="D44" i="81"/>
  <c r="E44" i="81"/>
  <c r="E43" i="81"/>
  <c r="F42" i="81"/>
  <c r="E41" i="81"/>
  <c r="F40" i="81"/>
  <c r="F46" i="81"/>
  <c r="E39" i="81"/>
  <c r="E38" i="81"/>
  <c r="F37" i="81"/>
  <c r="E36" i="81"/>
  <c r="E35" i="81"/>
  <c r="E46" i="81" s="1"/>
  <c r="F27" i="81"/>
  <c r="E27" i="81"/>
  <c r="C27" i="81"/>
  <c r="D26" i="81"/>
  <c r="D27" i="81" s="1"/>
  <c r="F25" i="81"/>
  <c r="E25" i="81"/>
  <c r="C25" i="81"/>
  <c r="G24" i="81"/>
  <c r="D24" i="81"/>
  <c r="D23" i="81"/>
  <c r="G23" i="81" s="1"/>
  <c r="D22" i="81"/>
  <c r="G22" i="81" s="1"/>
  <c r="D21" i="81"/>
  <c r="G21" i="81" s="1"/>
  <c r="G20" i="81"/>
  <c r="D20" i="81"/>
  <c r="D19" i="81"/>
  <c r="G19" i="81" s="1"/>
  <c r="D18" i="81"/>
  <c r="G18" i="81" s="1"/>
  <c r="D17" i="81"/>
  <c r="G17" i="81" s="1"/>
  <c r="G16" i="81"/>
  <c r="D16" i="81"/>
  <c r="D15" i="81"/>
  <c r="G15" i="81" s="1"/>
  <c r="G25" i="81" s="1"/>
  <c r="F14" i="81"/>
  <c r="E14" i="81"/>
  <c r="D14" i="81"/>
  <c r="C14" i="81"/>
  <c r="G13" i="81"/>
  <c r="G14" i="81" s="1"/>
  <c r="F12" i="81"/>
  <c r="F28" i="81" s="1"/>
  <c r="E12" i="81"/>
  <c r="D12" i="81"/>
  <c r="C12" i="81"/>
  <c r="G11" i="81"/>
  <c r="G12" i="81"/>
  <c r="G10" i="81"/>
  <c r="F10" i="81"/>
  <c r="E10" i="81"/>
  <c r="E28" i="81" s="1"/>
  <c r="D10" i="81"/>
  <c r="C10" i="81"/>
  <c r="G9" i="81"/>
  <c r="F8" i="81"/>
  <c r="E8" i="81"/>
  <c r="C8" i="81"/>
  <c r="D7" i="81"/>
  <c r="G7" i="81" s="1"/>
  <c r="G8" i="81" s="1"/>
  <c r="F6" i="81"/>
  <c r="E6" i="81"/>
  <c r="D6" i="81"/>
  <c r="C6" i="81"/>
  <c r="C28" i="81"/>
  <c r="G5" i="81"/>
  <c r="G6" i="81" s="1"/>
  <c r="D5" i="81"/>
  <c r="C52" i="81"/>
  <c r="F122" i="82"/>
  <c r="E125" i="82"/>
  <c r="J29" i="82"/>
  <c r="H29" i="82"/>
  <c r="H44" i="82"/>
  <c r="H122" i="82"/>
  <c r="H60" i="82"/>
  <c r="H17" i="82"/>
  <c r="J62" i="82"/>
  <c r="J64" i="82"/>
  <c r="J112" i="82"/>
  <c r="J120" i="82"/>
  <c r="J122" i="82"/>
  <c r="E124" i="82"/>
  <c r="L10" i="15"/>
  <c r="L11" i="15"/>
  <c r="L12" i="15"/>
  <c r="L13" i="15"/>
  <c r="L14" i="15"/>
  <c r="L15" i="15"/>
  <c r="L16" i="15"/>
  <c r="L17" i="15"/>
  <c r="L18" i="15"/>
  <c r="L19" i="15"/>
  <c r="L20" i="15"/>
  <c r="L21" i="15"/>
  <c r="H16" i="15"/>
  <c r="H17" i="15"/>
  <c r="H18" i="15"/>
  <c r="H19" i="15"/>
  <c r="D19" i="15"/>
  <c r="N19" i="16"/>
  <c r="H20" i="15"/>
  <c r="H21" i="15"/>
  <c r="H10" i="15"/>
  <c r="D10" i="15"/>
  <c r="N10" i="16"/>
  <c r="G9" i="15"/>
  <c r="G8" i="15"/>
  <c r="G9" i="5"/>
  <c r="F9" i="5"/>
  <c r="F8" i="5"/>
  <c r="E9" i="5"/>
  <c r="G9" i="53"/>
  <c r="F9" i="53"/>
  <c r="F8" i="53"/>
  <c r="E9" i="53"/>
  <c r="H9" i="53"/>
  <c r="F9" i="15"/>
  <c r="E9" i="15"/>
  <c r="K9" i="15"/>
  <c r="J9" i="15"/>
  <c r="I9" i="15"/>
  <c r="I8" i="15"/>
  <c r="H15" i="15"/>
  <c r="H14" i="15"/>
  <c r="H13" i="15"/>
  <c r="H12" i="15"/>
  <c r="H11" i="15"/>
  <c r="E9" i="21"/>
  <c r="G9" i="21"/>
  <c r="E8" i="15"/>
  <c r="F8" i="15"/>
  <c r="J8" i="15"/>
  <c r="K8" i="15"/>
  <c r="D11" i="15"/>
  <c r="D12" i="15"/>
  <c r="D13" i="15"/>
  <c r="D14" i="15"/>
  <c r="D15" i="15"/>
  <c r="D16" i="15"/>
  <c r="D17" i="15"/>
  <c r="D20" i="15"/>
  <c r="D21" i="15"/>
  <c r="E41" i="54"/>
  <c r="E40" i="55" s="1"/>
  <c r="F41" i="54"/>
  <c r="F40" i="55" s="1"/>
  <c r="G41" i="54"/>
  <c r="I41" i="54"/>
  <c r="J41" i="54"/>
  <c r="K41" i="54"/>
  <c r="G40" i="55"/>
  <c r="I40" i="55"/>
  <c r="J40" i="55"/>
  <c r="K40" i="55"/>
  <c r="G9" i="11"/>
  <c r="L19" i="21"/>
  <c r="L19" i="22"/>
  <c r="L19" i="23"/>
  <c r="L19" i="24"/>
  <c r="L19" i="56"/>
  <c r="L19" i="25"/>
  <c r="L19" i="26"/>
  <c r="L19" i="53"/>
  <c r="L19" i="5"/>
  <c r="L19" i="6"/>
  <c r="L19" i="1"/>
  <c r="L19" i="7"/>
  <c r="L19" i="8"/>
  <c r="L19" i="17"/>
  <c r="L19" i="11"/>
  <c r="L19" i="12"/>
  <c r="L19" i="14"/>
  <c r="L19" i="13"/>
  <c r="L19" i="20"/>
  <c r="L41" i="54"/>
  <c r="H19" i="21"/>
  <c r="H19" i="22"/>
  <c r="D19" i="22"/>
  <c r="F19" i="54"/>
  <c r="H19" i="23"/>
  <c r="D19" i="23"/>
  <c r="G19" i="54"/>
  <c r="H19" i="24"/>
  <c r="D19" i="24" s="1"/>
  <c r="H19" i="54" s="1"/>
  <c r="M19" i="54" s="1"/>
  <c r="D19" i="55" s="1"/>
  <c r="H19" i="56"/>
  <c r="D19" i="56"/>
  <c r="I19" i="54"/>
  <c r="H19" i="25"/>
  <c r="H19" i="26"/>
  <c r="H19" i="53"/>
  <c r="H19" i="5"/>
  <c r="H19" i="6"/>
  <c r="H19" i="1"/>
  <c r="D19" i="1"/>
  <c r="F19" i="16"/>
  <c r="H19" i="7"/>
  <c r="D19" i="7"/>
  <c r="G19" i="16"/>
  <c r="H19" i="8"/>
  <c r="D19" i="8"/>
  <c r="H19" i="16"/>
  <c r="H19" i="17"/>
  <c r="D19" i="17"/>
  <c r="I19" i="16"/>
  <c r="H19" i="11"/>
  <c r="D19" i="11"/>
  <c r="H19" i="12"/>
  <c r="D19" i="12"/>
  <c r="H19" i="14"/>
  <c r="D19" i="14"/>
  <c r="L19" i="16"/>
  <c r="H19" i="13"/>
  <c r="D19" i="13"/>
  <c r="M19" i="16"/>
  <c r="H19" i="20"/>
  <c r="D19" i="20"/>
  <c r="D19" i="54"/>
  <c r="D19" i="21"/>
  <c r="E19" i="54"/>
  <c r="D19" i="25"/>
  <c r="J19" i="54"/>
  <c r="D19" i="5"/>
  <c r="D19" i="16"/>
  <c r="D19" i="26"/>
  <c r="K19" i="54"/>
  <c r="D19" i="53"/>
  <c r="L19" i="54"/>
  <c r="H41" i="54"/>
  <c r="D41" i="54" s="1"/>
  <c r="D19" i="6"/>
  <c r="E19" i="16"/>
  <c r="H37" i="16"/>
  <c r="H38" i="16"/>
  <c r="E33" i="55"/>
  <c r="I36" i="55"/>
  <c r="L37" i="16"/>
  <c r="L42" i="16"/>
  <c r="L34" i="16"/>
  <c r="G38" i="55"/>
  <c r="G40" i="54"/>
  <c r="G39" i="55" s="1"/>
  <c r="G42" i="55"/>
  <c r="G31" i="55"/>
  <c r="H36" i="16"/>
  <c r="E40" i="54"/>
  <c r="F30" i="16"/>
  <c r="E9" i="25"/>
  <c r="E37" i="54"/>
  <c r="E38" i="54"/>
  <c r="E39" i="54"/>
  <c r="E42" i="54"/>
  <c r="E43" i="54"/>
  <c r="E32" i="54"/>
  <c r="E31" i="54" s="1"/>
  <c r="E30" i="54" s="1"/>
  <c r="E33" i="54"/>
  <c r="E34" i="54"/>
  <c r="E35" i="54"/>
  <c r="E34" i="55" s="1"/>
  <c r="E36" i="54"/>
  <c r="E9" i="13"/>
  <c r="E8" i="13"/>
  <c r="E9" i="14"/>
  <c r="E8" i="14"/>
  <c r="E9" i="11"/>
  <c r="E8" i="11"/>
  <c r="E9" i="8"/>
  <c r="E8" i="8"/>
  <c r="E9" i="7"/>
  <c r="E8" i="7"/>
  <c r="E8" i="53"/>
  <c r="E9" i="26"/>
  <c r="E8" i="26"/>
  <c r="E9" i="56"/>
  <c r="E9" i="24"/>
  <c r="E8" i="24" s="1"/>
  <c r="E9" i="23"/>
  <c r="E8" i="23"/>
  <c r="E9" i="22"/>
  <c r="E8" i="21"/>
  <c r="E8" i="20"/>
  <c r="E9" i="12"/>
  <c r="E8" i="12"/>
  <c r="E9" i="17"/>
  <c r="E8" i="17"/>
  <c r="E9" i="6"/>
  <c r="E8" i="6"/>
  <c r="E9" i="1"/>
  <c r="H18" i="25"/>
  <c r="L18" i="25"/>
  <c r="H15" i="11"/>
  <c r="D15" i="11"/>
  <c r="J15" i="16"/>
  <c r="L15" i="11"/>
  <c r="H10" i="17"/>
  <c r="L10" i="17"/>
  <c r="H18" i="56"/>
  <c r="D18" i="56"/>
  <c r="I18" i="54"/>
  <c r="F38" i="54"/>
  <c r="G38" i="54"/>
  <c r="F9" i="21"/>
  <c r="F8" i="21" s="1"/>
  <c r="G33" i="54"/>
  <c r="I33" i="54"/>
  <c r="F35" i="54"/>
  <c r="F34" i="55" s="1"/>
  <c r="J34" i="55"/>
  <c r="F36" i="54"/>
  <c r="F35" i="55" s="1"/>
  <c r="H35" i="55" s="1"/>
  <c r="G36" i="54"/>
  <c r="F32" i="54"/>
  <c r="F31" i="55" s="1"/>
  <c r="F33" i="54"/>
  <c r="F32" i="55" s="1"/>
  <c r="F34" i="54"/>
  <c r="G32" i="54"/>
  <c r="G34" i="54"/>
  <c r="G35" i="54"/>
  <c r="I32" i="54"/>
  <c r="I34" i="54"/>
  <c r="I35" i="54"/>
  <c r="I36" i="54"/>
  <c r="J32" i="54"/>
  <c r="J33" i="54"/>
  <c r="J34" i="54"/>
  <c r="J35" i="54"/>
  <c r="J36" i="54"/>
  <c r="K32" i="54"/>
  <c r="K33" i="54"/>
  <c r="K34" i="54"/>
  <c r="K33" i="55"/>
  <c r="K35" i="54"/>
  <c r="K36" i="54"/>
  <c r="K35" i="55"/>
  <c r="F9" i="6"/>
  <c r="F8" i="6"/>
  <c r="G9" i="6"/>
  <c r="G8" i="6"/>
  <c r="H14" i="5"/>
  <c r="H10" i="5"/>
  <c r="L10" i="5"/>
  <c r="H10" i="6"/>
  <c r="D10" i="6"/>
  <c r="E10" i="16"/>
  <c r="L10" i="6"/>
  <c r="H11" i="6"/>
  <c r="D11" i="6"/>
  <c r="E11" i="16"/>
  <c r="L11" i="6"/>
  <c r="H12" i="6"/>
  <c r="D12" i="6"/>
  <c r="E12" i="16"/>
  <c r="L12" i="6"/>
  <c r="H13" i="6"/>
  <c r="D13" i="6"/>
  <c r="E13" i="16"/>
  <c r="L13" i="6"/>
  <c r="H14" i="6"/>
  <c r="D14" i="6"/>
  <c r="E14" i="16"/>
  <c r="L14" i="6"/>
  <c r="H15" i="6"/>
  <c r="L15" i="6"/>
  <c r="H16" i="6"/>
  <c r="L16" i="6"/>
  <c r="H17" i="6"/>
  <c r="L17" i="6"/>
  <c r="H18" i="6"/>
  <c r="L18" i="6"/>
  <c r="H20" i="6"/>
  <c r="D20" i="6"/>
  <c r="E20" i="16"/>
  <c r="L20" i="6"/>
  <c r="H21" i="6"/>
  <c r="D21" i="6"/>
  <c r="E21" i="16"/>
  <c r="L21" i="6"/>
  <c r="H10" i="1"/>
  <c r="L10" i="1"/>
  <c r="H10" i="7"/>
  <c r="L10" i="7"/>
  <c r="H10" i="8"/>
  <c r="D10" i="8"/>
  <c r="H10" i="16"/>
  <c r="L10" i="8"/>
  <c r="H10" i="11"/>
  <c r="D10" i="11"/>
  <c r="J10" i="16"/>
  <c r="L10" i="11"/>
  <c r="H10" i="12"/>
  <c r="D10" i="12"/>
  <c r="K10" i="16"/>
  <c r="L10" i="12"/>
  <c r="H10" i="14"/>
  <c r="L10" i="14"/>
  <c r="H10" i="13"/>
  <c r="L10" i="13"/>
  <c r="H11" i="5"/>
  <c r="L11" i="5"/>
  <c r="H11" i="1"/>
  <c r="L11" i="1"/>
  <c r="H11" i="7"/>
  <c r="L11" i="7"/>
  <c r="H11" i="8"/>
  <c r="L11" i="8"/>
  <c r="H11" i="17"/>
  <c r="D11" i="17"/>
  <c r="I11" i="16"/>
  <c r="L11" i="17"/>
  <c r="H11" i="11"/>
  <c r="L11" i="11"/>
  <c r="H11" i="12"/>
  <c r="L11" i="12"/>
  <c r="H11" i="14"/>
  <c r="L11" i="14"/>
  <c r="H11" i="13"/>
  <c r="L11" i="13"/>
  <c r="H12" i="5"/>
  <c r="L12" i="5"/>
  <c r="H12" i="1"/>
  <c r="L12" i="1"/>
  <c r="H12" i="7"/>
  <c r="L12" i="7"/>
  <c r="D12" i="7"/>
  <c r="G12" i="16"/>
  <c r="H12" i="8"/>
  <c r="L12" i="8"/>
  <c r="H12" i="17"/>
  <c r="L12" i="17"/>
  <c r="H12" i="11"/>
  <c r="L12" i="11"/>
  <c r="H12" i="12"/>
  <c r="L12" i="12"/>
  <c r="H12" i="14"/>
  <c r="L12" i="14"/>
  <c r="D12" i="14"/>
  <c r="L12" i="16"/>
  <c r="H12" i="13"/>
  <c r="L12" i="13"/>
  <c r="J35" i="55"/>
  <c r="H13" i="5"/>
  <c r="L13" i="5"/>
  <c r="H13" i="1"/>
  <c r="L13" i="1"/>
  <c r="H13" i="7"/>
  <c r="L13" i="7"/>
  <c r="H13" i="8"/>
  <c r="L13" i="8"/>
  <c r="H13" i="17"/>
  <c r="D13" i="17"/>
  <c r="I13" i="16"/>
  <c r="L13" i="17"/>
  <c r="H13" i="11"/>
  <c r="D13" i="11"/>
  <c r="J13" i="16"/>
  <c r="L13" i="11"/>
  <c r="H13" i="12"/>
  <c r="L13" i="12"/>
  <c r="H13" i="14"/>
  <c r="D13" i="14"/>
  <c r="L13" i="16"/>
  <c r="L13" i="14"/>
  <c r="H13" i="13"/>
  <c r="L13" i="13"/>
  <c r="L14" i="5"/>
  <c r="H14" i="1"/>
  <c r="L14" i="1"/>
  <c r="D14" i="1"/>
  <c r="F14" i="16"/>
  <c r="H14" i="7"/>
  <c r="L14" i="7"/>
  <c r="H14" i="8"/>
  <c r="L14" i="8"/>
  <c r="H14" i="17"/>
  <c r="L14" i="17"/>
  <c r="D14" i="17"/>
  <c r="I14" i="16"/>
  <c r="H14" i="11"/>
  <c r="L14" i="11"/>
  <c r="H14" i="12"/>
  <c r="L14" i="12"/>
  <c r="H14" i="14"/>
  <c r="L14" i="14"/>
  <c r="D14" i="14"/>
  <c r="L14" i="16"/>
  <c r="H14" i="13"/>
  <c r="L14" i="13"/>
  <c r="H15" i="5"/>
  <c r="L15" i="5"/>
  <c r="H15" i="1"/>
  <c r="L15" i="1"/>
  <c r="H15" i="7"/>
  <c r="L15" i="7"/>
  <c r="H15" i="8"/>
  <c r="L15" i="8"/>
  <c r="D15" i="8"/>
  <c r="H15" i="16"/>
  <c r="H15" i="17"/>
  <c r="L15" i="17"/>
  <c r="H15" i="12"/>
  <c r="L15" i="12"/>
  <c r="H15" i="14"/>
  <c r="L15" i="14"/>
  <c r="D15" i="14"/>
  <c r="L15" i="16"/>
  <c r="H15" i="13"/>
  <c r="L15" i="13"/>
  <c r="I37" i="54"/>
  <c r="J37" i="54"/>
  <c r="K36" i="55"/>
  <c r="H16" i="5"/>
  <c r="L16" i="5"/>
  <c r="H16" i="1"/>
  <c r="L16" i="1"/>
  <c r="H16" i="7"/>
  <c r="L16" i="7"/>
  <c r="H16" i="8"/>
  <c r="L16" i="8"/>
  <c r="H16" i="17"/>
  <c r="L16" i="17"/>
  <c r="H16" i="11"/>
  <c r="L16" i="11"/>
  <c r="H16" i="12"/>
  <c r="L16" i="12"/>
  <c r="H16" i="14"/>
  <c r="L16" i="14"/>
  <c r="H16" i="13"/>
  <c r="L16" i="13"/>
  <c r="D10" i="13"/>
  <c r="M10" i="16"/>
  <c r="D12" i="13"/>
  <c r="M12" i="16"/>
  <c r="D14" i="13"/>
  <c r="M14" i="16"/>
  <c r="H17" i="13"/>
  <c r="D17" i="13"/>
  <c r="M17" i="16"/>
  <c r="L17" i="13"/>
  <c r="H18" i="13"/>
  <c r="L18" i="13"/>
  <c r="H20" i="13"/>
  <c r="L20" i="13"/>
  <c r="H21" i="13"/>
  <c r="L21" i="13"/>
  <c r="J38" i="54"/>
  <c r="K39" i="55"/>
  <c r="K42" i="55"/>
  <c r="H17" i="5"/>
  <c r="L17" i="5"/>
  <c r="H17" i="1"/>
  <c r="D17" i="1"/>
  <c r="F17" i="16"/>
  <c r="L17" i="1"/>
  <c r="H18" i="1"/>
  <c r="D18" i="1"/>
  <c r="F18" i="16"/>
  <c r="L18" i="1"/>
  <c r="H20" i="1"/>
  <c r="D20" i="1"/>
  <c r="F20" i="16"/>
  <c r="L20" i="1"/>
  <c r="H21" i="1"/>
  <c r="D21" i="1"/>
  <c r="F21" i="16"/>
  <c r="L21" i="1"/>
  <c r="H17" i="7"/>
  <c r="L17" i="7"/>
  <c r="H17" i="8"/>
  <c r="D17" i="8"/>
  <c r="H17" i="16"/>
  <c r="L17" i="8"/>
  <c r="H17" i="17"/>
  <c r="L17" i="17"/>
  <c r="H17" i="11"/>
  <c r="L17" i="11"/>
  <c r="D17" i="11"/>
  <c r="J17" i="16"/>
  <c r="H17" i="12"/>
  <c r="L17" i="12"/>
  <c r="H17" i="14"/>
  <c r="L17" i="14"/>
  <c r="G39" i="54"/>
  <c r="I39" i="54"/>
  <c r="J39" i="54"/>
  <c r="K39" i="54"/>
  <c r="H18" i="5"/>
  <c r="L18" i="5"/>
  <c r="H18" i="7"/>
  <c r="L18" i="7"/>
  <c r="H18" i="8"/>
  <c r="H20" i="8"/>
  <c r="H21" i="8"/>
  <c r="D21" i="8"/>
  <c r="H21" i="16"/>
  <c r="F9" i="8"/>
  <c r="F8" i="8"/>
  <c r="G9" i="8"/>
  <c r="G8" i="8"/>
  <c r="L18" i="8"/>
  <c r="H18" i="17"/>
  <c r="L18" i="17"/>
  <c r="H18" i="11"/>
  <c r="D18" i="11"/>
  <c r="J18" i="16"/>
  <c r="L18" i="11"/>
  <c r="H18" i="12"/>
  <c r="L18" i="12"/>
  <c r="H18" i="14"/>
  <c r="D18" i="14"/>
  <c r="L18" i="16"/>
  <c r="L18" i="14"/>
  <c r="J39" i="55"/>
  <c r="H20" i="5"/>
  <c r="L20" i="5"/>
  <c r="H20" i="7"/>
  <c r="L20" i="7"/>
  <c r="L20" i="8"/>
  <c r="H20" i="17"/>
  <c r="D20" i="17"/>
  <c r="I20" i="16"/>
  <c r="L20" i="17"/>
  <c r="H20" i="11"/>
  <c r="L20" i="11"/>
  <c r="H20" i="12"/>
  <c r="L20" i="12"/>
  <c r="H20" i="14"/>
  <c r="L20" i="14"/>
  <c r="F42" i="54"/>
  <c r="G42" i="54"/>
  <c r="H21" i="5"/>
  <c r="D21" i="5"/>
  <c r="D21" i="16"/>
  <c r="L21" i="5"/>
  <c r="H21" i="7"/>
  <c r="L21" i="7"/>
  <c r="L21" i="8"/>
  <c r="H21" i="17"/>
  <c r="L21" i="17"/>
  <c r="H21" i="11"/>
  <c r="L21" i="11"/>
  <c r="H21" i="12"/>
  <c r="L21" i="12"/>
  <c r="H21" i="14"/>
  <c r="D21" i="14"/>
  <c r="L21" i="16"/>
  <c r="L21" i="14"/>
  <c r="F43" i="54"/>
  <c r="G43" i="54"/>
  <c r="I43" i="54"/>
  <c r="J42" i="55"/>
  <c r="J43" i="54"/>
  <c r="H10" i="20"/>
  <c r="L10" i="20"/>
  <c r="H10" i="21"/>
  <c r="L10" i="21"/>
  <c r="H10" i="22"/>
  <c r="L10" i="22"/>
  <c r="H10" i="23"/>
  <c r="L10" i="23"/>
  <c r="H10" i="24"/>
  <c r="L10" i="24"/>
  <c r="H10" i="56"/>
  <c r="D10" i="56"/>
  <c r="I10" i="54"/>
  <c r="L10" i="56"/>
  <c r="H10" i="25"/>
  <c r="L10" i="25"/>
  <c r="H10" i="26"/>
  <c r="L10" i="26"/>
  <c r="H10" i="53"/>
  <c r="L10" i="53"/>
  <c r="H11" i="20"/>
  <c r="L11" i="20"/>
  <c r="H11" i="21"/>
  <c r="L11" i="21"/>
  <c r="H11" i="22"/>
  <c r="D11" i="22"/>
  <c r="F11" i="54"/>
  <c r="L11" i="22"/>
  <c r="H11" i="23"/>
  <c r="L11" i="23"/>
  <c r="H11" i="24"/>
  <c r="H33" i="54" s="1"/>
  <c r="D33" i="54" s="1"/>
  <c r="L11" i="24"/>
  <c r="H11" i="56"/>
  <c r="L11" i="56"/>
  <c r="H11" i="25"/>
  <c r="L11" i="25"/>
  <c r="H12" i="25"/>
  <c r="L12" i="25"/>
  <c r="D12" i="25"/>
  <c r="J12" i="54"/>
  <c r="H13" i="25"/>
  <c r="L13" i="25"/>
  <c r="D13" i="25"/>
  <c r="J13" i="54"/>
  <c r="H14" i="25"/>
  <c r="D14" i="25"/>
  <c r="J14" i="54"/>
  <c r="L14" i="25"/>
  <c r="H15" i="25"/>
  <c r="L15" i="25"/>
  <c r="H16" i="25"/>
  <c r="D16" i="25"/>
  <c r="J16" i="54"/>
  <c r="L16" i="25"/>
  <c r="H17" i="25"/>
  <c r="L17" i="25"/>
  <c r="H20" i="25"/>
  <c r="D20" i="25"/>
  <c r="J20" i="54"/>
  <c r="L20" i="25"/>
  <c r="H21" i="25"/>
  <c r="L21" i="25"/>
  <c r="H11" i="26"/>
  <c r="D11" i="26"/>
  <c r="K11" i="54"/>
  <c r="L11" i="26"/>
  <c r="H12" i="26"/>
  <c r="L12" i="26"/>
  <c r="H13" i="26"/>
  <c r="L13" i="26"/>
  <c r="H14" i="26"/>
  <c r="L14" i="26"/>
  <c r="H11" i="53"/>
  <c r="L11" i="53"/>
  <c r="H12" i="20"/>
  <c r="L12" i="20"/>
  <c r="H12" i="21"/>
  <c r="H34" i="54" s="1"/>
  <c r="D34" i="54" s="1"/>
  <c r="L12" i="21"/>
  <c r="H12" i="22"/>
  <c r="L12" i="22"/>
  <c r="H12" i="23"/>
  <c r="D12" i="23"/>
  <c r="G12" i="54"/>
  <c r="L12" i="23"/>
  <c r="H12" i="24"/>
  <c r="D12" i="24" s="1"/>
  <c r="H12" i="54" s="1"/>
  <c r="L12" i="24"/>
  <c r="H12" i="56"/>
  <c r="L12" i="56"/>
  <c r="H12" i="53"/>
  <c r="L12" i="53"/>
  <c r="H13" i="20"/>
  <c r="D13" i="20"/>
  <c r="D13" i="54"/>
  <c r="L13" i="20"/>
  <c r="H13" i="21"/>
  <c r="H13" i="22"/>
  <c r="H13" i="23"/>
  <c r="H13" i="24"/>
  <c r="D13" i="24" s="1"/>
  <c r="H13" i="54" s="1"/>
  <c r="H13" i="53"/>
  <c r="H13" i="56"/>
  <c r="L13" i="21"/>
  <c r="L13" i="22"/>
  <c r="L13" i="23"/>
  <c r="D13" i="23"/>
  <c r="G13" i="54"/>
  <c r="L13" i="24"/>
  <c r="L13" i="53"/>
  <c r="L13" i="56"/>
  <c r="H14" i="20"/>
  <c r="L14" i="20"/>
  <c r="H14" i="21"/>
  <c r="L14" i="21"/>
  <c r="H14" i="22"/>
  <c r="L14" i="22"/>
  <c r="H14" i="23"/>
  <c r="L14" i="23"/>
  <c r="H14" i="24"/>
  <c r="L14" i="24"/>
  <c r="H14" i="56"/>
  <c r="D14" i="56"/>
  <c r="I14" i="54"/>
  <c r="L14" i="56"/>
  <c r="H14" i="53"/>
  <c r="L14" i="53"/>
  <c r="H15" i="20"/>
  <c r="L15" i="20"/>
  <c r="H15" i="21"/>
  <c r="L15" i="21"/>
  <c r="H15" i="22"/>
  <c r="L15" i="22"/>
  <c r="H15" i="23"/>
  <c r="L15" i="23"/>
  <c r="H15" i="24"/>
  <c r="L15" i="24"/>
  <c r="H15" i="56"/>
  <c r="D15" i="56"/>
  <c r="I15" i="54"/>
  <c r="L15" i="56"/>
  <c r="H15" i="26"/>
  <c r="L15" i="26"/>
  <c r="H15" i="53"/>
  <c r="L15" i="53"/>
  <c r="H16" i="20"/>
  <c r="L16" i="20"/>
  <c r="D16" i="20"/>
  <c r="D16" i="54"/>
  <c r="H16" i="21"/>
  <c r="L16" i="21"/>
  <c r="H16" i="22"/>
  <c r="L16" i="22"/>
  <c r="H16" i="23"/>
  <c r="L16" i="23"/>
  <c r="H16" i="24"/>
  <c r="D16" i="24" s="1"/>
  <c r="H16" i="54" s="1"/>
  <c r="M16" i="54" s="1"/>
  <c r="D16" i="55" s="1"/>
  <c r="L16" i="24"/>
  <c r="H16" i="56"/>
  <c r="L16" i="56"/>
  <c r="H16" i="26"/>
  <c r="L16" i="26"/>
  <c r="H16" i="53"/>
  <c r="L16" i="53"/>
  <c r="H17" i="20"/>
  <c r="L17" i="20"/>
  <c r="H17" i="21"/>
  <c r="L17" i="21"/>
  <c r="H17" i="22"/>
  <c r="L17" i="22"/>
  <c r="H17" i="23"/>
  <c r="L17" i="23"/>
  <c r="H17" i="24"/>
  <c r="L17" i="24"/>
  <c r="H17" i="56"/>
  <c r="L17" i="56"/>
  <c r="H17" i="26"/>
  <c r="H17" i="53"/>
  <c r="L17" i="26"/>
  <c r="L17" i="53"/>
  <c r="H18" i="20"/>
  <c r="H20" i="20"/>
  <c r="H21" i="20"/>
  <c r="H9" i="20"/>
  <c r="H8" i="20"/>
  <c r="L18" i="20"/>
  <c r="L20" i="20"/>
  <c r="D20" i="20"/>
  <c r="D20" i="54"/>
  <c r="L21" i="20"/>
  <c r="I9" i="20"/>
  <c r="L9" i="20"/>
  <c r="J9" i="20"/>
  <c r="K9" i="20"/>
  <c r="K8" i="20"/>
  <c r="H18" i="21"/>
  <c r="L18" i="21"/>
  <c r="H18" i="22"/>
  <c r="D18" i="22" s="1"/>
  <c r="L18" i="22"/>
  <c r="H18" i="23"/>
  <c r="H20" i="23"/>
  <c r="H21" i="23"/>
  <c r="D21" i="23"/>
  <c r="G21" i="54"/>
  <c r="F9" i="23"/>
  <c r="F8" i="23"/>
  <c r="G9" i="23"/>
  <c r="G8" i="23"/>
  <c r="L18" i="23"/>
  <c r="L20" i="23"/>
  <c r="L21" i="23"/>
  <c r="I9" i="23"/>
  <c r="J9" i="23"/>
  <c r="J8" i="23"/>
  <c r="K9" i="23"/>
  <c r="H18" i="24"/>
  <c r="L18" i="24"/>
  <c r="L18" i="56"/>
  <c r="H18" i="26"/>
  <c r="L18" i="26"/>
  <c r="H18" i="53"/>
  <c r="D18" i="53"/>
  <c r="L18" i="53"/>
  <c r="H20" i="53"/>
  <c r="D20" i="53"/>
  <c r="L20" i="54"/>
  <c r="L20" i="53"/>
  <c r="H21" i="53"/>
  <c r="D21" i="53"/>
  <c r="L21" i="54"/>
  <c r="L21" i="53"/>
  <c r="I9" i="53"/>
  <c r="J9" i="53"/>
  <c r="J8" i="53"/>
  <c r="K9" i="53"/>
  <c r="K8" i="53"/>
  <c r="H20" i="21"/>
  <c r="L20" i="21"/>
  <c r="H20" i="22"/>
  <c r="L20" i="22"/>
  <c r="H20" i="24"/>
  <c r="L20" i="24"/>
  <c r="H20" i="56"/>
  <c r="D20" i="56"/>
  <c r="I20" i="54"/>
  <c r="L20" i="56"/>
  <c r="H20" i="26"/>
  <c r="D20" i="26"/>
  <c r="K20" i="54"/>
  <c r="L20" i="26"/>
  <c r="H21" i="21"/>
  <c r="D21" i="21"/>
  <c r="E21" i="54"/>
  <c r="L21" i="21"/>
  <c r="H21" i="22"/>
  <c r="L21" i="22"/>
  <c r="H21" i="24"/>
  <c r="L21" i="24"/>
  <c r="H21" i="56"/>
  <c r="D21" i="56"/>
  <c r="I21" i="54"/>
  <c r="L21" i="56"/>
  <c r="H21" i="26"/>
  <c r="L21" i="26"/>
  <c r="G37" i="54"/>
  <c r="K37" i="54"/>
  <c r="I38" i="54"/>
  <c r="K38" i="54"/>
  <c r="F39" i="54"/>
  <c r="I40" i="54"/>
  <c r="J40" i="54"/>
  <c r="K40" i="54"/>
  <c r="I42" i="54"/>
  <c r="J42" i="54"/>
  <c r="K42" i="54"/>
  <c r="K43" i="54"/>
  <c r="F9" i="56"/>
  <c r="G9" i="56"/>
  <c r="G8" i="56"/>
  <c r="I9" i="56"/>
  <c r="I8" i="56"/>
  <c r="J9" i="56"/>
  <c r="J8" i="56"/>
  <c r="K9" i="56"/>
  <c r="K8" i="56"/>
  <c r="G8" i="53"/>
  <c r="I8" i="53"/>
  <c r="F9" i="26"/>
  <c r="F8" i="26"/>
  <c r="G9" i="26"/>
  <c r="G8" i="26"/>
  <c r="I9" i="26"/>
  <c r="J9" i="26"/>
  <c r="J8" i="26"/>
  <c r="K9" i="26"/>
  <c r="K8" i="26"/>
  <c r="F9" i="25"/>
  <c r="F8" i="25"/>
  <c r="G9" i="25"/>
  <c r="G8" i="25"/>
  <c r="I9" i="25"/>
  <c r="I8" i="25"/>
  <c r="J9" i="25"/>
  <c r="J8" i="25"/>
  <c r="K9" i="25"/>
  <c r="K8" i="25"/>
  <c r="F9" i="24"/>
  <c r="F8" i="24" s="1"/>
  <c r="G9" i="24"/>
  <c r="G8" i="24"/>
  <c r="I9" i="24"/>
  <c r="J9" i="24"/>
  <c r="J8" i="24"/>
  <c r="K9" i="24"/>
  <c r="K8" i="24"/>
  <c r="K8" i="23"/>
  <c r="F9" i="22"/>
  <c r="F8" i="22"/>
  <c r="G9" i="22"/>
  <c r="G8" i="22" s="1"/>
  <c r="I9" i="22"/>
  <c r="I8" i="22"/>
  <c r="J9" i="22"/>
  <c r="J8" i="22"/>
  <c r="K9" i="22"/>
  <c r="K8" i="22"/>
  <c r="I9" i="21"/>
  <c r="I8" i="21"/>
  <c r="J9" i="21"/>
  <c r="J8" i="21"/>
  <c r="K9" i="21"/>
  <c r="K8" i="21"/>
  <c r="J8" i="20"/>
  <c r="F8" i="20"/>
  <c r="G8" i="20"/>
  <c r="F9" i="13"/>
  <c r="F8" i="13"/>
  <c r="G9" i="13"/>
  <c r="G8" i="13"/>
  <c r="I9" i="13"/>
  <c r="J9" i="13"/>
  <c r="J8" i="13"/>
  <c r="K9" i="13"/>
  <c r="K8" i="13"/>
  <c r="F9" i="14"/>
  <c r="F8" i="14"/>
  <c r="G9" i="14"/>
  <c r="H9" i="14"/>
  <c r="I9" i="14"/>
  <c r="I8" i="14"/>
  <c r="J9" i="14"/>
  <c r="J8" i="14"/>
  <c r="K9" i="14"/>
  <c r="K8" i="14"/>
  <c r="F9" i="12"/>
  <c r="F8" i="12"/>
  <c r="G9" i="12"/>
  <c r="G8" i="12"/>
  <c r="I9" i="12"/>
  <c r="I8" i="12"/>
  <c r="J9" i="12"/>
  <c r="J8" i="12"/>
  <c r="K9" i="12"/>
  <c r="K8" i="12"/>
  <c r="F9" i="11"/>
  <c r="F8" i="11"/>
  <c r="G8" i="11"/>
  <c r="I9" i="11"/>
  <c r="J9" i="11"/>
  <c r="J8" i="11"/>
  <c r="K9" i="11"/>
  <c r="K8" i="11"/>
  <c r="F9" i="17"/>
  <c r="F8" i="17"/>
  <c r="G9" i="17"/>
  <c r="G8" i="17"/>
  <c r="I9" i="17"/>
  <c r="I8" i="17"/>
  <c r="J9" i="17"/>
  <c r="J8" i="17"/>
  <c r="K9" i="17"/>
  <c r="K8" i="17"/>
  <c r="I9" i="8"/>
  <c r="L9" i="8"/>
  <c r="L8" i="8"/>
  <c r="J9" i="8"/>
  <c r="J8" i="8"/>
  <c r="K9" i="8"/>
  <c r="K8" i="8"/>
  <c r="F9" i="7"/>
  <c r="F8" i="7"/>
  <c r="G9" i="7"/>
  <c r="G8" i="7"/>
  <c r="I9" i="7"/>
  <c r="I8" i="7"/>
  <c r="J9" i="7"/>
  <c r="J8" i="7"/>
  <c r="K9" i="7"/>
  <c r="K8" i="7"/>
  <c r="F9" i="1"/>
  <c r="F8" i="1"/>
  <c r="G9" i="1"/>
  <c r="G8" i="1"/>
  <c r="I9" i="1"/>
  <c r="I8" i="1"/>
  <c r="J9" i="1"/>
  <c r="J8" i="1"/>
  <c r="K9" i="1"/>
  <c r="K8" i="1"/>
  <c r="I9" i="6"/>
  <c r="I8" i="6"/>
  <c r="J9" i="6"/>
  <c r="J8" i="6"/>
  <c r="K9" i="6"/>
  <c r="K8" i="6"/>
  <c r="G8" i="5"/>
  <c r="I9" i="5"/>
  <c r="I8" i="5"/>
  <c r="J9" i="5"/>
  <c r="J8" i="5"/>
  <c r="K9" i="5"/>
  <c r="K8" i="5"/>
  <c r="D12" i="56"/>
  <c r="I12" i="54"/>
  <c r="D11" i="11"/>
  <c r="J11" i="16"/>
  <c r="D11" i="8"/>
  <c r="H11" i="16"/>
  <c r="D16" i="7"/>
  <c r="G16" i="16"/>
  <c r="D12" i="8"/>
  <c r="H12" i="16"/>
  <c r="D10" i="7"/>
  <c r="G10" i="16"/>
  <c r="G8" i="21"/>
  <c r="D20" i="21"/>
  <c r="E20" i="54"/>
  <c r="I8" i="26"/>
  <c r="I8" i="20"/>
  <c r="L9" i="53"/>
  <c r="D17" i="56"/>
  <c r="I17" i="54"/>
  <c r="D17" i="23"/>
  <c r="G17" i="54"/>
  <c r="D17" i="21"/>
  <c r="E17" i="54"/>
  <c r="D16" i="53"/>
  <c r="L16" i="54"/>
  <c r="D16" i="56"/>
  <c r="I16" i="54"/>
  <c r="D16" i="23"/>
  <c r="G16" i="54"/>
  <c r="D16" i="21"/>
  <c r="E16" i="54"/>
  <c r="D15" i="23"/>
  <c r="G15" i="54"/>
  <c r="D15" i="21"/>
  <c r="E15" i="54"/>
  <c r="D14" i="24"/>
  <c r="H14" i="54"/>
  <c r="D13" i="21"/>
  <c r="E13" i="54"/>
  <c r="D12" i="20"/>
  <c r="D12" i="54"/>
  <c r="D12" i="26"/>
  <c r="K12" i="54"/>
  <c r="D21" i="25"/>
  <c r="J21" i="54"/>
  <c r="D17" i="25"/>
  <c r="J17" i="54"/>
  <c r="D15" i="25"/>
  <c r="J15" i="54"/>
  <c r="D11" i="21"/>
  <c r="E11" i="54"/>
  <c r="D10" i="53"/>
  <c r="L10" i="54"/>
  <c r="D10" i="25"/>
  <c r="J10" i="54"/>
  <c r="D10" i="24"/>
  <c r="H10" i="54" s="1"/>
  <c r="D21" i="11"/>
  <c r="J21" i="16"/>
  <c r="D20" i="12"/>
  <c r="K20" i="16"/>
  <c r="D20" i="5"/>
  <c r="D20" i="16"/>
  <c r="O20" i="16"/>
  <c r="E20" i="55"/>
  <c r="D20" i="8"/>
  <c r="H20" i="16"/>
  <c r="D16" i="13"/>
  <c r="M16" i="16"/>
  <c r="D16" i="12"/>
  <c r="K16" i="16"/>
  <c r="D16" i="1"/>
  <c r="F16" i="16"/>
  <c r="D15" i="17"/>
  <c r="I15" i="16"/>
  <c r="D15" i="7"/>
  <c r="G15" i="16"/>
  <c r="D15" i="5"/>
  <c r="D15" i="16"/>
  <c r="D14" i="11"/>
  <c r="J14" i="16"/>
  <c r="O14" i="16"/>
  <c r="E14" i="55"/>
  <c r="D14" i="21"/>
  <c r="E14" i="54" s="1"/>
  <c r="M14" i="54" s="1"/>
  <c r="D14" i="55" s="1"/>
  <c r="D14" i="7"/>
  <c r="G14" i="16"/>
  <c r="D12" i="11"/>
  <c r="J12" i="16"/>
  <c r="D12" i="17"/>
  <c r="I12" i="16"/>
  <c r="D12" i="5"/>
  <c r="D12" i="16"/>
  <c r="D17" i="6"/>
  <c r="E17" i="16"/>
  <c r="D15" i="6"/>
  <c r="E15" i="16"/>
  <c r="D14" i="5"/>
  <c r="D14" i="16"/>
  <c r="D17" i="53"/>
  <c r="L17" i="54"/>
  <c r="D18" i="8"/>
  <c r="H18" i="16"/>
  <c r="D13" i="13"/>
  <c r="M13" i="16"/>
  <c r="D13" i="12"/>
  <c r="K13" i="16"/>
  <c r="D13" i="1"/>
  <c r="F13" i="16"/>
  <c r="D10" i="17"/>
  <c r="I10" i="16"/>
  <c r="I8" i="8"/>
  <c r="L9" i="11"/>
  <c r="L8" i="11"/>
  <c r="D17" i="26"/>
  <c r="K17" i="54"/>
  <c r="D17" i="24"/>
  <c r="H17" i="54" s="1"/>
  <c r="M17" i="54" s="1"/>
  <c r="D17" i="55" s="1"/>
  <c r="D17" i="22"/>
  <c r="F17" i="54"/>
  <c r="D16" i="26"/>
  <c r="K16" i="54"/>
  <c r="D16" i="22"/>
  <c r="F16" i="54"/>
  <c r="D11" i="20"/>
  <c r="D11" i="54"/>
  <c r="D20" i="14"/>
  <c r="L20" i="16"/>
  <c r="D17" i="12"/>
  <c r="K17" i="16"/>
  <c r="D20" i="13"/>
  <c r="M20" i="16"/>
  <c r="D16" i="11"/>
  <c r="J16" i="16"/>
  <c r="D16" i="5"/>
  <c r="D16" i="16"/>
  <c r="O16" i="16"/>
  <c r="E16" i="55"/>
  <c r="D14" i="12"/>
  <c r="K14" i="16"/>
  <c r="D11" i="5"/>
  <c r="D11" i="16"/>
  <c r="D18" i="6"/>
  <c r="E18" i="16"/>
  <c r="D16" i="6"/>
  <c r="E16" i="16"/>
  <c r="D21" i="22"/>
  <c r="F21" i="54"/>
  <c r="D13" i="26"/>
  <c r="K13" i="54"/>
  <c r="D10" i="22"/>
  <c r="F10" i="54"/>
  <c r="D10" i="5"/>
  <c r="D10" i="16"/>
  <c r="D20" i="22"/>
  <c r="F20" i="54"/>
  <c r="D20" i="23"/>
  <c r="G20" i="54"/>
  <c r="D20" i="11"/>
  <c r="J20" i="16"/>
  <c r="D18" i="12"/>
  <c r="K18" i="16"/>
  <c r="D14" i="26"/>
  <c r="K14" i="54"/>
  <c r="D18" i="23"/>
  <c r="G18" i="54"/>
  <c r="D18" i="24"/>
  <c r="H18" i="54"/>
  <c r="K34" i="55"/>
  <c r="H39" i="16"/>
  <c r="N13" i="16"/>
  <c r="H31" i="16"/>
  <c r="E42" i="55"/>
  <c r="H9" i="13"/>
  <c r="H8" i="13"/>
  <c r="D21" i="13"/>
  <c r="M21" i="16"/>
  <c r="D15" i="13"/>
  <c r="M15" i="16"/>
  <c r="D11" i="13"/>
  <c r="M11" i="16"/>
  <c r="M9" i="16"/>
  <c r="L9" i="13"/>
  <c r="L8" i="13"/>
  <c r="D18" i="13"/>
  <c r="M18" i="16"/>
  <c r="M8" i="16"/>
  <c r="I8" i="13"/>
  <c r="D11" i="14"/>
  <c r="L11" i="16"/>
  <c r="D10" i="14"/>
  <c r="L10" i="16"/>
  <c r="L9" i="14"/>
  <c r="L8" i="14"/>
  <c r="D16" i="14"/>
  <c r="L16" i="16"/>
  <c r="D17" i="14"/>
  <c r="L17" i="16"/>
  <c r="D12" i="12"/>
  <c r="K12" i="16"/>
  <c r="L9" i="12"/>
  <c r="L8" i="12"/>
  <c r="D21" i="12"/>
  <c r="K21" i="16"/>
  <c r="D11" i="12"/>
  <c r="K11" i="16"/>
  <c r="H9" i="11"/>
  <c r="D9" i="11"/>
  <c r="I8" i="11"/>
  <c r="D16" i="17"/>
  <c r="I16" i="16"/>
  <c r="D21" i="17"/>
  <c r="I21" i="16"/>
  <c r="D18" i="17"/>
  <c r="I18" i="16"/>
  <c r="L9" i="17"/>
  <c r="L8" i="17"/>
  <c r="D17" i="17"/>
  <c r="I17" i="16"/>
  <c r="D13" i="8"/>
  <c r="H13" i="16"/>
  <c r="D16" i="8"/>
  <c r="H16" i="16"/>
  <c r="D14" i="8"/>
  <c r="H14" i="16"/>
  <c r="H9" i="8"/>
  <c r="H8" i="8"/>
  <c r="D9" i="8"/>
  <c r="D17" i="7"/>
  <c r="G17" i="16"/>
  <c r="D13" i="7"/>
  <c r="G13" i="16"/>
  <c r="H9" i="7"/>
  <c r="H8" i="7"/>
  <c r="D20" i="7"/>
  <c r="G20" i="16"/>
  <c r="D18" i="7"/>
  <c r="G18" i="16"/>
  <c r="D11" i="7"/>
  <c r="G11" i="16"/>
  <c r="G9" i="16"/>
  <c r="G8" i="16"/>
  <c r="D21" i="7"/>
  <c r="G21" i="16"/>
  <c r="O21" i="16"/>
  <c r="E21" i="55"/>
  <c r="L9" i="7"/>
  <c r="L8" i="7"/>
  <c r="D10" i="1"/>
  <c r="F10" i="16"/>
  <c r="H41" i="16"/>
  <c r="D11" i="1"/>
  <c r="F11" i="16"/>
  <c r="F9" i="16"/>
  <c r="F41" i="55"/>
  <c r="D12" i="1"/>
  <c r="F12" i="16"/>
  <c r="D15" i="1"/>
  <c r="F15" i="16"/>
  <c r="H9" i="1"/>
  <c r="F33" i="55"/>
  <c r="I34" i="55"/>
  <c r="L34" i="55" s="1"/>
  <c r="E8" i="1"/>
  <c r="L9" i="1"/>
  <c r="L8" i="1"/>
  <c r="L9" i="6"/>
  <c r="L8" i="6"/>
  <c r="G35" i="55"/>
  <c r="L38" i="16"/>
  <c r="H9" i="6"/>
  <c r="D9" i="6"/>
  <c r="G41" i="55"/>
  <c r="E9" i="16"/>
  <c r="H8" i="6"/>
  <c r="I31" i="55"/>
  <c r="L39" i="16"/>
  <c r="K32" i="55"/>
  <c r="H32" i="16"/>
  <c r="L41" i="16"/>
  <c r="L9" i="5"/>
  <c r="L8" i="5"/>
  <c r="F42" i="55"/>
  <c r="H42" i="55" s="1"/>
  <c r="D17" i="5"/>
  <c r="D17" i="16"/>
  <c r="O17" i="16"/>
  <c r="E17" i="55"/>
  <c r="E8" i="5"/>
  <c r="K37" i="55"/>
  <c r="K38" i="55"/>
  <c r="I35" i="55"/>
  <c r="L35" i="55" s="1"/>
  <c r="D18" i="5"/>
  <c r="D18" i="16"/>
  <c r="D13" i="5"/>
  <c r="D13" i="16"/>
  <c r="J33" i="55"/>
  <c r="G36" i="55"/>
  <c r="K31" i="55"/>
  <c r="K30" i="55" s="1"/>
  <c r="L35" i="16"/>
  <c r="L31" i="16"/>
  <c r="K30" i="16"/>
  <c r="G37" i="55"/>
  <c r="L33" i="16"/>
  <c r="J32" i="55"/>
  <c r="J36" i="55"/>
  <c r="L36" i="55" s="1"/>
  <c r="I33" i="55"/>
  <c r="F37" i="55"/>
  <c r="L8" i="53"/>
  <c r="D13" i="53"/>
  <c r="L13" i="54"/>
  <c r="L9" i="54"/>
  <c r="D12" i="53"/>
  <c r="L12" i="54"/>
  <c r="D15" i="53"/>
  <c r="L15" i="54"/>
  <c r="D14" i="53"/>
  <c r="L14" i="54"/>
  <c r="D11" i="53"/>
  <c r="L11" i="54"/>
  <c r="D15" i="26"/>
  <c r="K15" i="54"/>
  <c r="D18" i="26"/>
  <c r="K18" i="54"/>
  <c r="H9" i="26"/>
  <c r="H8" i="26"/>
  <c r="D21" i="26"/>
  <c r="K21" i="54"/>
  <c r="D10" i="26"/>
  <c r="K10" i="54"/>
  <c r="K9" i="54"/>
  <c r="L9" i="26"/>
  <c r="L8" i="26"/>
  <c r="L9" i="25"/>
  <c r="L8" i="25"/>
  <c r="H9" i="25"/>
  <c r="D11" i="25"/>
  <c r="J11" i="54"/>
  <c r="J9" i="54"/>
  <c r="E8" i="25"/>
  <c r="L9" i="56"/>
  <c r="L8" i="56"/>
  <c r="D11" i="56"/>
  <c r="I11" i="54"/>
  <c r="F8" i="56"/>
  <c r="D13" i="56"/>
  <c r="I13" i="54"/>
  <c r="F40" i="54"/>
  <c r="F39" i="55" s="1"/>
  <c r="F37" i="54"/>
  <c r="F36" i="55" s="1"/>
  <c r="L9" i="24"/>
  <c r="L8" i="24"/>
  <c r="D21" i="24"/>
  <c r="H21" i="54"/>
  <c r="D15" i="24"/>
  <c r="H15" i="54" s="1"/>
  <c r="M15" i="54" s="1"/>
  <c r="D15" i="55" s="1"/>
  <c r="D20" i="24"/>
  <c r="H20" i="54"/>
  <c r="I8" i="24"/>
  <c r="H9" i="23"/>
  <c r="H8" i="23"/>
  <c r="D11" i="23"/>
  <c r="G11" i="54"/>
  <c r="D10" i="23"/>
  <c r="G10" i="54"/>
  <c r="L9" i="23"/>
  <c r="L8" i="23"/>
  <c r="L33" i="54"/>
  <c r="D14" i="23"/>
  <c r="G14" i="54"/>
  <c r="H42" i="54"/>
  <c r="L36" i="54"/>
  <c r="I8" i="23"/>
  <c r="D14" i="22"/>
  <c r="F14" i="54"/>
  <c r="D12" i="22"/>
  <c r="F12" i="54"/>
  <c r="L9" i="22"/>
  <c r="L8" i="22"/>
  <c r="H9" i="22"/>
  <c r="H8" i="22" s="1"/>
  <c r="D15" i="22"/>
  <c r="F15" i="54"/>
  <c r="L43" i="54"/>
  <c r="E8" i="22"/>
  <c r="L40" i="54"/>
  <c r="H36" i="54"/>
  <c r="D36" i="54" s="1"/>
  <c r="D18" i="21"/>
  <c r="E18" i="54"/>
  <c r="H39" i="54"/>
  <c r="D39" i="54" s="1"/>
  <c r="D10" i="21"/>
  <c r="E10" i="54"/>
  <c r="D12" i="21"/>
  <c r="E12" i="54" s="1"/>
  <c r="L9" i="21"/>
  <c r="L8" i="21"/>
  <c r="H9" i="21"/>
  <c r="L35" i="54"/>
  <c r="L32" i="54"/>
  <c r="L34" i="54"/>
  <c r="L37" i="54"/>
  <c r="L39" i="54"/>
  <c r="H43" i="54"/>
  <c r="L8" i="20"/>
  <c r="J31" i="54"/>
  <c r="J30" i="54"/>
  <c r="D21" i="20"/>
  <c r="D21" i="54"/>
  <c r="D14" i="20"/>
  <c r="D14" i="54"/>
  <c r="J41" i="55"/>
  <c r="I32" i="55"/>
  <c r="L32" i="55" s="1"/>
  <c r="K41" i="55"/>
  <c r="D15" i="20"/>
  <c r="D15" i="54"/>
  <c r="D17" i="20"/>
  <c r="D17" i="54"/>
  <c r="I41" i="55"/>
  <c r="L41" i="55" s="1"/>
  <c r="L42" i="54"/>
  <c r="D10" i="20"/>
  <c r="D10" i="54"/>
  <c r="L38" i="54"/>
  <c r="I31" i="54"/>
  <c r="I30" i="54"/>
  <c r="E39" i="55"/>
  <c r="D18" i="20"/>
  <c r="D18" i="54"/>
  <c r="J38" i="55"/>
  <c r="J31" i="55"/>
  <c r="J30" i="55" s="1"/>
  <c r="J29" i="55" s="1"/>
  <c r="I30" i="16"/>
  <c r="E32" i="55"/>
  <c r="G30" i="16"/>
  <c r="L32" i="16"/>
  <c r="D32" i="16"/>
  <c r="J37" i="55"/>
  <c r="G34" i="55"/>
  <c r="J30" i="16"/>
  <c r="J29" i="16"/>
  <c r="I39" i="55"/>
  <c r="G33" i="55"/>
  <c r="E41" i="55"/>
  <c r="H41" i="55"/>
  <c r="H35" i="16"/>
  <c r="D35" i="16"/>
  <c r="I38" i="55"/>
  <c r="L38" i="55" s="1"/>
  <c r="G32" i="55"/>
  <c r="E35" i="55"/>
  <c r="E37" i="55"/>
  <c r="H37" i="55"/>
  <c r="G31" i="54"/>
  <c r="K31" i="54"/>
  <c r="K30" i="54"/>
  <c r="M20" i="54"/>
  <c r="D20" i="55"/>
  <c r="F20" i="55" s="1"/>
  <c r="D9" i="25"/>
  <c r="E8" i="16"/>
  <c r="D8" i="6"/>
  <c r="H8" i="11"/>
  <c r="D9" i="26"/>
  <c r="D8" i="26"/>
  <c r="K8" i="54"/>
  <c r="G9" i="54"/>
  <c r="G8" i="54"/>
  <c r="M21" i="54"/>
  <c r="D21" i="55"/>
  <c r="N16" i="16"/>
  <c r="N11" i="16"/>
  <c r="N20" i="16"/>
  <c r="N14" i="16"/>
  <c r="N21" i="16"/>
  <c r="N15" i="16"/>
  <c r="N12" i="16"/>
  <c r="N17" i="16"/>
  <c r="E30" i="16"/>
  <c r="D9" i="13"/>
  <c r="D8" i="13"/>
  <c r="D41" i="16"/>
  <c r="D9" i="7"/>
  <c r="D8" i="7"/>
  <c r="D9" i="1"/>
  <c r="D42" i="54"/>
  <c r="D9" i="23"/>
  <c r="D8" i="23"/>
  <c r="D9" i="22"/>
  <c r="D43" i="54"/>
  <c r="H8" i="21"/>
  <c r="D9" i="21"/>
  <c r="D8" i="21"/>
  <c r="L31" i="54"/>
  <c r="L30" i="54"/>
  <c r="D9" i="53"/>
  <c r="H8" i="53"/>
  <c r="L9" i="15"/>
  <c r="L8" i="15"/>
  <c r="N9" i="16"/>
  <c r="H9" i="15"/>
  <c r="D18" i="15"/>
  <c r="H9" i="56"/>
  <c r="D9" i="56"/>
  <c r="E8" i="56"/>
  <c r="I9" i="54"/>
  <c r="H32" i="54"/>
  <c r="D32" i="54" s="1"/>
  <c r="I8" i="54"/>
  <c r="D8" i="56"/>
  <c r="H37" i="54"/>
  <c r="D37" i="54" s="1"/>
  <c r="O12" i="16"/>
  <c r="E12" i="55"/>
  <c r="H9" i="5"/>
  <c r="D9" i="16"/>
  <c r="D8" i="16"/>
  <c r="L39" i="55"/>
  <c r="L30" i="16"/>
  <c r="L40" i="55"/>
  <c r="I29" i="16"/>
  <c r="O11" i="16"/>
  <c r="E11" i="55"/>
  <c r="H33" i="16"/>
  <c r="D33" i="16"/>
  <c r="I42" i="55"/>
  <c r="L42" i="55" s="1"/>
  <c r="L9" i="16"/>
  <c r="L40" i="16"/>
  <c r="J9" i="16"/>
  <c r="H9" i="16"/>
  <c r="H8" i="16"/>
  <c r="H42" i="16"/>
  <c r="D42" i="16"/>
  <c r="D38" i="16"/>
  <c r="O10" i="16"/>
  <c r="E10" i="55"/>
  <c r="D31" i="16"/>
  <c r="K29" i="16"/>
  <c r="D37" i="16"/>
  <c r="E38" i="55"/>
  <c r="I37" i="55"/>
  <c r="L37" i="55" s="1"/>
  <c r="F38" i="55"/>
  <c r="L36" i="16"/>
  <c r="D36" i="16"/>
  <c r="D39" i="16"/>
  <c r="L8" i="16"/>
  <c r="H8" i="14"/>
  <c r="D9" i="14"/>
  <c r="D8" i="14"/>
  <c r="G8" i="14"/>
  <c r="H34" i="16"/>
  <c r="D34" i="16"/>
  <c r="H30" i="16"/>
  <c r="H9" i="12"/>
  <c r="D9" i="12"/>
  <c r="D8" i="12"/>
  <c r="K9" i="16"/>
  <c r="E36" i="55"/>
  <c r="D15" i="12"/>
  <c r="K15" i="16"/>
  <c r="O15" i="16"/>
  <c r="E15" i="55"/>
  <c r="E29" i="16"/>
  <c r="G29" i="16"/>
  <c r="K19" i="16"/>
  <c r="J19" i="16"/>
  <c r="J8" i="16"/>
  <c r="D8" i="11"/>
  <c r="I9" i="16"/>
  <c r="O13" i="16"/>
  <c r="E13" i="55"/>
  <c r="H9" i="17"/>
  <c r="D8" i="8"/>
  <c r="H8" i="1"/>
  <c r="F29" i="16"/>
  <c r="F8" i="16"/>
  <c r="H40" i="16"/>
  <c r="D8" i="1"/>
  <c r="H40" i="54"/>
  <c r="D40" i="54" s="1"/>
  <c r="D9" i="54"/>
  <c r="D9" i="20"/>
  <c r="D8" i="20"/>
  <c r="L18" i="54"/>
  <c r="L8" i="54"/>
  <c r="D8" i="53"/>
  <c r="H8" i="25"/>
  <c r="D18" i="25"/>
  <c r="D30" i="16"/>
  <c r="D9" i="15"/>
  <c r="D8" i="15"/>
  <c r="H8" i="15"/>
  <c r="N18" i="16"/>
  <c r="H8" i="56"/>
  <c r="D9" i="5"/>
  <c r="D8" i="5"/>
  <c r="H8" i="5"/>
  <c r="L29" i="16"/>
  <c r="K8" i="16"/>
  <c r="H8" i="12"/>
  <c r="O19" i="16"/>
  <c r="E19" i="55"/>
  <c r="D9" i="17"/>
  <c r="D8" i="17"/>
  <c r="H8" i="17"/>
  <c r="I8" i="16"/>
  <c r="O9" i="16"/>
  <c r="D40" i="16"/>
  <c r="H29" i="16"/>
  <c r="D8" i="54"/>
  <c r="D8" i="25"/>
  <c r="J18" i="54"/>
  <c r="D29" i="16"/>
  <c r="N8" i="16"/>
  <c r="O8" i="16"/>
  <c r="O18" i="16"/>
  <c r="E18" i="55"/>
  <c r="J8" i="54"/>
  <c r="F52" i="81" l="1"/>
  <c r="E52" i="81"/>
  <c r="G26" i="81"/>
  <c r="G27" i="81" s="1"/>
  <c r="G28" i="81" s="1"/>
  <c r="D8" i="81"/>
  <c r="D25" i="81"/>
  <c r="E9" i="55"/>
  <c r="E8" i="55" s="1"/>
  <c r="F21" i="55"/>
  <c r="L31" i="55"/>
  <c r="D41" i="55"/>
  <c r="I30" i="55"/>
  <c r="K29" i="55"/>
  <c r="F15" i="55"/>
  <c r="D42" i="55"/>
  <c r="I29" i="55"/>
  <c r="L30" i="55"/>
  <c r="L29" i="55" s="1"/>
  <c r="D35" i="55"/>
  <c r="L33" i="55"/>
  <c r="F16" i="55"/>
  <c r="H32" i="55"/>
  <c r="D32" i="55" s="1"/>
  <c r="F19" i="55"/>
  <c r="D37" i="55"/>
  <c r="H33" i="55"/>
  <c r="H38" i="55"/>
  <c r="D38" i="55" s="1"/>
  <c r="G30" i="55"/>
  <c r="F17" i="55"/>
  <c r="F14" i="55"/>
  <c r="E9" i="54"/>
  <c r="E8" i="54" s="1"/>
  <c r="M12" i="54"/>
  <c r="D12" i="55" s="1"/>
  <c r="F12" i="55" s="1"/>
  <c r="F30" i="55"/>
  <c r="F29" i="55" s="1"/>
  <c r="H38" i="54"/>
  <c r="D38" i="54" s="1"/>
  <c r="H36" i="55"/>
  <c r="D36" i="55" s="1"/>
  <c r="H40" i="55"/>
  <c r="D40" i="55" s="1"/>
  <c r="E31" i="55"/>
  <c r="E30" i="55" s="1"/>
  <c r="D11" i="24"/>
  <c r="H11" i="54" s="1"/>
  <c r="M11" i="54" s="1"/>
  <c r="D11" i="55" s="1"/>
  <c r="F11" i="55" s="1"/>
  <c r="H9" i="24"/>
  <c r="H35" i="54"/>
  <c r="D35" i="54" s="1"/>
  <c r="H9" i="54"/>
  <c r="H8" i="54" s="1"/>
  <c r="M10" i="54"/>
  <c r="D10" i="55" s="1"/>
  <c r="F10" i="55" s="1"/>
  <c r="F31" i="54"/>
  <c r="H31" i="54" s="1"/>
  <c r="G30" i="54"/>
  <c r="G29" i="55"/>
  <c r="D13" i="22"/>
  <c r="F13" i="54" s="1"/>
  <c r="H34" i="55"/>
  <c r="D34" i="55" s="1"/>
  <c r="H39" i="55"/>
  <c r="D39" i="55" s="1"/>
  <c r="D8" i="22"/>
  <c r="F18" i="54"/>
  <c r="D28" i="81" l="1"/>
  <c r="E53" i="81"/>
  <c r="H31" i="55"/>
  <c r="D31" i="55" s="1"/>
  <c r="D33" i="55"/>
  <c r="E29" i="55"/>
  <c r="H30" i="55"/>
  <c r="D30" i="55" s="1"/>
  <c r="D29" i="55" s="1"/>
  <c r="D9" i="24"/>
  <c r="D8" i="24" s="1"/>
  <c r="H8" i="24"/>
  <c r="F30" i="54"/>
  <c r="H29" i="55"/>
  <c r="F9" i="54"/>
  <c r="M9" i="54" s="1"/>
  <c r="M13" i="54"/>
  <c r="D13" i="55" s="1"/>
  <c r="D31" i="54"/>
  <c r="D30" i="54" s="1"/>
  <c r="H30" i="54"/>
  <c r="M18" i="54"/>
  <c r="D18" i="55" s="1"/>
  <c r="F8" i="54"/>
  <c r="M8" i="54" s="1"/>
  <c r="D29" i="81" l="1"/>
  <c r="C29" i="81"/>
  <c r="F13" i="55"/>
  <c r="D9" i="55"/>
  <c r="F9" i="55" s="1"/>
  <c r="F18" i="55"/>
  <c r="D8" i="55" l="1"/>
  <c r="F8" i="55" s="1"/>
</calcChain>
</file>

<file path=xl/comments1.xml><?xml version="1.0" encoding="utf-8"?>
<comments xmlns="http://schemas.openxmlformats.org/spreadsheetml/2006/main">
  <authors>
    <author>Havranek</author>
    <author>Zasedacka</author>
    <author>Zichova</author>
  </authors>
  <commentList>
    <comment ref="F4" authorId="0" shapeId="0">
      <text>
        <r>
          <rPr>
            <sz val="9"/>
            <color indexed="81"/>
            <rFont val="Tahoma"/>
            <family val="2"/>
            <charset val="238"/>
          </rPr>
          <t xml:space="preserve">Dodatečný PVČ 28,4 m. + zbytek 12,5 m.
</t>
        </r>
      </text>
    </comment>
    <comment ref="C9" authorId="1" shapeId="0">
      <text>
        <r>
          <rPr>
            <sz val="9"/>
            <color indexed="81"/>
            <rFont val="Tahoma"/>
            <family val="2"/>
            <charset val="238"/>
          </rPr>
          <t xml:space="preserve">
Původní požadavek 200 ti.s Kč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  <charset val="238"/>
          </rPr>
          <t>Původní požadavek 400 tis. Kč</t>
        </r>
      </text>
    </comment>
    <comment ref="C13" authorId="2" shapeId="0">
      <text>
        <r>
          <rPr>
            <b/>
            <sz val="9"/>
            <color indexed="81"/>
            <rFont val="Tahoma"/>
            <family val="2"/>
            <charset val="238"/>
          </rPr>
          <t>Zichova:</t>
        </r>
        <r>
          <rPr>
            <sz val="9"/>
            <color indexed="81"/>
            <rFont val="Tahoma"/>
            <family val="2"/>
            <charset val="238"/>
          </rPr>
          <t xml:space="preserve">
částka snížena z pův. požadavku 2 560 tis. Kč, doloženo zdůvodnění centralizaci, v loňském roce čerpáno 1,8 mil. Kč.
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  <charset val="238"/>
          </rPr>
          <t>Zasedacka:</t>
        </r>
        <r>
          <rPr>
            <sz val="9"/>
            <color indexed="81"/>
            <rFont val="Tahoma"/>
            <family val="2"/>
            <charset val="238"/>
          </rPr>
          <t xml:space="preserve">
click share, PC, funkční napojení
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38"/>
          </rPr>
          <t xml:space="preserve">Dodatečný PVČ 28,4 m. + zbytek 12,5 m.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Původně v CP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Původně v CP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Dvorakova</author>
  </authors>
  <commentList>
    <comment ref="C112" authorId="0" shapeId="0">
      <text>
        <r>
          <rPr>
            <b/>
            <sz val="9"/>
            <color indexed="81"/>
            <rFont val="Tahoma"/>
            <family val="2"/>
            <charset val="238"/>
          </rPr>
          <t>Dvorakova:</t>
        </r>
        <r>
          <rPr>
            <sz val="9"/>
            <color indexed="81"/>
            <rFont val="Tahoma"/>
            <family val="2"/>
            <charset val="238"/>
          </rPr>
          <t xml:space="preserve">
9740 neosazovat obsadila Koudelková
</t>
        </r>
      </text>
    </comment>
  </commentList>
</comments>
</file>

<file path=xl/comments3.xml><?xml version="1.0" encoding="utf-8"?>
<comments xmlns="http://schemas.openxmlformats.org/spreadsheetml/2006/main">
  <authors>
    <author>Havranek</author>
  </authors>
  <commentList>
    <comment ref="G23" authorId="0" shapeId="0">
      <text>
        <r>
          <rPr>
            <sz val="9"/>
            <color indexed="81"/>
            <rFont val="Tahoma"/>
            <family val="2"/>
            <charset val="238"/>
          </rPr>
          <t xml:space="preserve">Odpisy budou hrazeny z FPP RMU výměnou za 100% centralizaci
</t>
        </r>
      </text>
    </comment>
  </commentList>
</comments>
</file>

<file path=xl/sharedStrings.xml><?xml version="1.0" encoding="utf-8"?>
<sst xmlns="http://schemas.openxmlformats.org/spreadsheetml/2006/main" count="1535" uniqueCount="304">
  <si>
    <t>FSpS</t>
  </si>
  <si>
    <t>PrF</t>
  </si>
  <si>
    <t>ESF</t>
  </si>
  <si>
    <t>SUKB</t>
  </si>
  <si>
    <t>UKB</t>
  </si>
  <si>
    <t>RMU</t>
  </si>
  <si>
    <t>HS</t>
  </si>
  <si>
    <t>PdF</t>
  </si>
  <si>
    <t>SKM</t>
  </si>
  <si>
    <t>FF</t>
  </si>
  <si>
    <t>PřF</t>
  </si>
  <si>
    <t>v tis. Kč</t>
  </si>
  <si>
    <t>POUŽITÍ</t>
  </si>
  <si>
    <t>CELKEM</t>
  </si>
  <si>
    <t>stroje</t>
  </si>
  <si>
    <t>celkem</t>
  </si>
  <si>
    <t>HS:</t>
  </si>
  <si>
    <t>sl.5+9</t>
  </si>
  <si>
    <t>stavby</t>
  </si>
  <si>
    <t>a zařízení</t>
  </si>
  <si>
    <t>jiné</t>
  </si>
  <si>
    <t>sl.2 až 4</t>
  </si>
  <si>
    <t>sl.6 až 8</t>
  </si>
  <si>
    <t>ZDROJE celkem (ř.2+8 až 13)</t>
  </si>
  <si>
    <t>dotace ze SR (ř.3 až 7)</t>
  </si>
  <si>
    <t>rozvojové programy (ukazatel I)</t>
  </si>
  <si>
    <t xml:space="preserve">jiné dotace ze SR bez VaV </t>
  </si>
  <si>
    <t>VaV - MŠMT bez VaVpI</t>
  </si>
  <si>
    <t>VaV ostatní SR</t>
  </si>
  <si>
    <t>Příspěvek MŠMT na kapitál.výdaje (výměna NEI/INV)</t>
  </si>
  <si>
    <t xml:space="preserve">dotace od ÚSC </t>
  </si>
  <si>
    <t>dotace ze zahraničí</t>
  </si>
  <si>
    <t>NFV</t>
  </si>
  <si>
    <t xml:space="preserve">jiné zdroje </t>
  </si>
  <si>
    <t>Jedná se o částku příspěvku na ukazatel A, o jehož poskytnutí MU požádala či požádá na kapitálové výdaje</t>
  </si>
  <si>
    <t>sl.6 až 9 vyplňuje pouze RMU</t>
  </si>
  <si>
    <t>Program 133 21J</t>
  </si>
  <si>
    <t>mimo Program 133 21J</t>
  </si>
  <si>
    <t>Komentář k přípravě INV rozpočtu HS</t>
  </si>
  <si>
    <t>Pro účely plánu INV rozpočtu bude uvedeno pouze u RMU (resp. ÚVT), ostatní HS mohou následně požadovat výměnu v rámci jim přiděleného NEI příspěvku</t>
  </si>
  <si>
    <t xml:space="preserve">Masarykova univerzita </t>
  </si>
  <si>
    <t>plán (v tis. Kč)</t>
  </si>
  <si>
    <t>&lt;92 ÚVT &gt;</t>
  </si>
  <si>
    <t>&lt; 87 CTT &gt;</t>
  </si>
  <si>
    <t>&lt;97 CZS &gt;</t>
  </si>
  <si>
    <t>&lt; 84 SPSSN &gt;</t>
  </si>
  <si>
    <t>&lt;96 CJV &gt;</t>
  </si>
  <si>
    <t>CTT</t>
  </si>
  <si>
    <t>11 LF</t>
  </si>
  <si>
    <t>21 FF</t>
  </si>
  <si>
    <t>22 PrF</t>
  </si>
  <si>
    <t>23 FSS</t>
  </si>
  <si>
    <t>31 PřF</t>
  </si>
  <si>
    <t>82 UKB</t>
  </si>
  <si>
    <t xml:space="preserve"> 79 Ceitec CŘS </t>
  </si>
  <si>
    <t>81 SKM</t>
  </si>
  <si>
    <t xml:space="preserve"> 83 UCT</t>
  </si>
  <si>
    <t>Ceitec CŘS</t>
  </si>
  <si>
    <t>UCT</t>
  </si>
  <si>
    <t>SPSSN</t>
  </si>
  <si>
    <t>IBA</t>
  </si>
  <si>
    <t xml:space="preserve">ÚVT </t>
  </si>
  <si>
    <t>CJV</t>
  </si>
  <si>
    <t>CZS</t>
  </si>
  <si>
    <t>Součásti</t>
  </si>
  <si>
    <t>LF</t>
  </si>
  <si>
    <t>FSS</t>
  </si>
  <si>
    <t>FI</t>
  </si>
  <si>
    <t>33 FI</t>
  </si>
  <si>
    <t>Fakulty</t>
  </si>
  <si>
    <t xml:space="preserve">Fakulty celkem </t>
  </si>
  <si>
    <t>41 PdF</t>
  </si>
  <si>
    <t>51 FSpS</t>
  </si>
  <si>
    <t>56 ESF</t>
  </si>
  <si>
    <t>Fakulty celkem</t>
  </si>
  <si>
    <t>ÚVT</t>
  </si>
  <si>
    <t xml:space="preserve">centralizace tvorby FRIM z odpisů na schválené INV </t>
  </si>
  <si>
    <t>z toho ze zůst.INV přísp. (č.4745)</t>
  </si>
  <si>
    <t>tvorba z nedot.odpisů - odhad (50% ze sl. 1)</t>
  </si>
  <si>
    <t>2a</t>
  </si>
  <si>
    <t>CEITEC CŘS</t>
  </si>
  <si>
    <r>
      <t xml:space="preserve">RMU </t>
    </r>
    <r>
      <rPr>
        <vertAlign val="superscript"/>
        <sz val="10"/>
        <rFont val="Arial"/>
        <family val="2"/>
        <charset val="238"/>
      </rPr>
      <t>*)</t>
    </r>
  </si>
  <si>
    <t>rezerva</t>
  </si>
  <si>
    <t>centralizace u IO RMU</t>
  </si>
  <si>
    <t>*)</t>
  </si>
  <si>
    <t>bez zůstatku centraliz.FRIM u IO RMU a bez rezervy</t>
  </si>
  <si>
    <t>fakulty</t>
  </si>
  <si>
    <t>ostatní</t>
  </si>
  <si>
    <r>
      <t xml:space="preserve">dotační </t>
    </r>
    <r>
      <rPr>
        <b/>
        <vertAlign val="superscript"/>
        <sz val="8"/>
        <rFont val="Arial"/>
        <family val="2"/>
        <charset val="238"/>
      </rPr>
      <t>*)</t>
    </r>
    <r>
      <rPr>
        <b/>
        <sz val="8"/>
        <rFont val="Arial"/>
        <family val="2"/>
        <charset val="238"/>
      </rPr>
      <t xml:space="preserve"> </t>
    </r>
  </si>
  <si>
    <t>nedotační</t>
  </si>
  <si>
    <t>dotační</t>
  </si>
  <si>
    <t>z toho fak.</t>
  </si>
  <si>
    <r>
      <t>*)</t>
    </r>
    <r>
      <rPr>
        <i/>
        <sz val="8"/>
        <rFont val="Arial"/>
        <family val="2"/>
        <charset val="238"/>
      </rPr>
      <t xml:space="preserve"> vč. ZC ceny majetku, který nebyl pořízen z dotace</t>
    </r>
  </si>
  <si>
    <t>jiné zdroje  - FÚUP INV</t>
  </si>
  <si>
    <t>Fakulta</t>
  </si>
  <si>
    <t>Číslo</t>
  </si>
  <si>
    <t>Požadavky</t>
  </si>
  <si>
    <t>Zdroj</t>
  </si>
  <si>
    <t>Poznámky</t>
  </si>
  <si>
    <t>činnost</t>
  </si>
  <si>
    <t xml:space="preserve">Název akce </t>
  </si>
  <si>
    <t>Místo</t>
  </si>
  <si>
    <t>náklady v Kč vč. DPH</t>
  </si>
  <si>
    <t>IZ</t>
  </si>
  <si>
    <t>Akceptace</t>
  </si>
  <si>
    <t>FRIM z výměny 1119 min.let.</t>
  </si>
  <si>
    <t>FRIM central na IO RMU</t>
  </si>
  <si>
    <t xml:space="preserve"> FRIM HS</t>
  </si>
  <si>
    <t>Výměna u IO RMU</t>
  </si>
  <si>
    <t>Výměna do rozp. HS bez protiplnění</t>
  </si>
  <si>
    <t>č.sl.</t>
  </si>
  <si>
    <t>Zdroj v rozpočtu</t>
  </si>
  <si>
    <t>IO RMU / HS</t>
  </si>
  <si>
    <t>IO RMU</t>
  </si>
  <si>
    <t>Odpov.za stavbu</t>
  </si>
  <si>
    <t>Režim financování a pravomocí</t>
  </si>
  <si>
    <t>Faktury zajišťuje a podepisuje FK</t>
  </si>
  <si>
    <t>Faktury řada</t>
  </si>
  <si>
    <t>HS20</t>
  </si>
  <si>
    <t>Faktury účtuje</t>
  </si>
  <si>
    <t>EO RMU</t>
  </si>
  <si>
    <t>Do majetku zařaz.</t>
  </si>
  <si>
    <t>Mánesova</t>
  </si>
  <si>
    <t>UVT</t>
  </si>
  <si>
    <t>Veveří 70</t>
  </si>
  <si>
    <t>Veslařská</t>
  </si>
  <si>
    <t>Fakulta, Číslo zak.</t>
  </si>
  <si>
    <t>FRIM IO RMU č.4746</t>
  </si>
  <si>
    <t>Celkem</t>
  </si>
  <si>
    <t>Předpoklad</t>
  </si>
  <si>
    <t>ochrana duš.vlastnictví</t>
  </si>
  <si>
    <t>Ceitec</t>
  </si>
  <si>
    <t>Rekonstrukce kotelny</t>
  </si>
  <si>
    <t>UC Telč</t>
  </si>
  <si>
    <t>Revitalizace areálu Veslařská - Centrum outdoorových sportů - přípravné a projektové práce</t>
  </si>
  <si>
    <t xml:space="preserve">99 RMU </t>
  </si>
  <si>
    <t>ř. 8</t>
  </si>
  <si>
    <t xml:space="preserve">ř. 11 </t>
  </si>
  <si>
    <t>jiné zdroje (č.4745)</t>
  </si>
  <si>
    <t>Prostavěno</t>
  </si>
  <si>
    <t xml:space="preserve">HS </t>
  </si>
  <si>
    <t xml:space="preserve">HS  </t>
  </si>
  <si>
    <t xml:space="preserve">IO RMU </t>
  </si>
  <si>
    <t>Rekonstrukce výtahu</t>
  </si>
  <si>
    <t>Gorkého 7</t>
  </si>
  <si>
    <t>Kotlářská 2</t>
  </si>
  <si>
    <t>Rekonstrukce vstupních prostor RMU</t>
  </si>
  <si>
    <t>OP VVV</t>
  </si>
  <si>
    <t>FRIM HS</t>
  </si>
  <si>
    <t xml:space="preserve">FRIM centralizovaný na RMU </t>
  </si>
  <si>
    <t>FRIM centralizovaný na RMU</t>
  </si>
  <si>
    <t>FRIM do výše zůstatku + FRIM vytvořený z HV 2016 + FRIM z nedotačních odpisů HS do výše 50% (zbývajících 50% bude centralizováno u RMU s vyjímkou ÚVT)</t>
  </si>
  <si>
    <t>Výjimkou je HS č. 92 ÚVT, kde je výše centralizace 100% v případě nedotačních odpisů tvořených z poskytnutých centralizovaných zdrojů.</t>
  </si>
  <si>
    <t>Kampus</t>
  </si>
  <si>
    <t>Vybudování přístřešku pro kola u budovy 04</t>
  </si>
  <si>
    <t>Tenisová hala Mánesova - zateplení</t>
  </si>
  <si>
    <t>Lipová 41a</t>
  </si>
  <si>
    <t>Rekonstrukce recepce</t>
  </si>
  <si>
    <t>Sladkého</t>
  </si>
  <si>
    <t>Lomená</t>
  </si>
  <si>
    <t>menza Mor. Nám</t>
  </si>
  <si>
    <t>Žerotinovo 9</t>
  </si>
  <si>
    <t>Žerotínovo 9</t>
  </si>
  <si>
    <t>Orientační systém budovy</t>
  </si>
  <si>
    <t>Drobné stavební investice RMU</t>
  </si>
  <si>
    <t>Žer9/Kom2</t>
  </si>
  <si>
    <t>Galerie MU v UKB</t>
  </si>
  <si>
    <t>A22/A17</t>
  </si>
  <si>
    <t>z toho ze zdrojů RMU</t>
  </si>
  <si>
    <t>z toho ze zdrojů fakult a středisek</t>
  </si>
  <si>
    <t>doplnit dle návrhů rozdělení HV16 z HS!</t>
  </si>
  <si>
    <t>FRIM 2017</t>
  </si>
  <si>
    <t xml:space="preserve">V Brně dne:  </t>
  </si>
  <si>
    <t>Přehled požadavků na realizaci centralizovaných akcí v roce 2018 - mimo stavby</t>
  </si>
  <si>
    <t>FRIM z výměny RMU č.4745</t>
  </si>
  <si>
    <t>Centralizovaný FPP (4769)</t>
  </si>
  <si>
    <t>Rekonstrukce předsálí a společných prostor, Janáčkovo náměstí 2a</t>
  </si>
  <si>
    <t>Informační panely, zobrazovací prvky, estetické  doplňky</t>
  </si>
  <si>
    <t>Rekonstrukce trafostanice</t>
  </si>
  <si>
    <t>Kolaborativní publikační a editační nástroj Overleaf Commons</t>
  </si>
  <si>
    <t>Spolehlivé zajištění dodávky vakua v pavilonec ILBITu</t>
  </si>
  <si>
    <t>Bezpečnostní sondy</t>
  </si>
  <si>
    <t>Tiskové systémy</t>
  </si>
  <si>
    <t>Licence Statistika</t>
  </si>
  <si>
    <t>Výměna klim.jedn, UPS</t>
  </si>
  <si>
    <t>Dovybavení počítač. Sálů</t>
  </si>
  <si>
    <t>Zař.pro zaměřování sítí</t>
  </si>
  <si>
    <t>Síťové prvky obnova na fak.</t>
  </si>
  <si>
    <t>Datová úložiště</t>
  </si>
  <si>
    <t>Cloudové servery</t>
  </si>
  <si>
    <t>Rozvoj Magion</t>
  </si>
  <si>
    <t>AVT - velká zasedací místnost</t>
  </si>
  <si>
    <t>Přehled požadavků na spolufinancování z centralizovaných prostředků v roce 2018</t>
  </si>
  <si>
    <t xml:space="preserve"> - stavební části projektů vč. prvotního vybavení</t>
  </si>
  <si>
    <t>Spolufinancování OP VVV - INV</t>
  </si>
  <si>
    <t>Spolufinancování OP VVV - NEI</t>
  </si>
  <si>
    <t>6520 spolufinancování RMU MUNI4 Students - INV</t>
  </si>
  <si>
    <t>Dodatečně navýšeno 6.2.2018</t>
  </si>
  <si>
    <t>6520 spolufinancování RMU MUNI4 Students - NEI</t>
  </si>
  <si>
    <t>Spolufinancování stávajícího Programu NEI</t>
  </si>
  <si>
    <t>Spolufinancování stávajícího Programu INV</t>
  </si>
  <si>
    <t>Spolufinancování nového Programu INV</t>
  </si>
  <si>
    <t>Přehled investičních požadavků na realizaci akcí v roce 2018</t>
  </si>
  <si>
    <t>zak/ podzak</t>
  </si>
  <si>
    <t>Výměna RMU za NEI/FRIM HS (dofinanc.)</t>
  </si>
  <si>
    <t>FRIM HS převeden na IO RMU (dofinanc.)</t>
  </si>
  <si>
    <t>9735/2</t>
  </si>
  <si>
    <t>Náhrada dosluhujícího chlazení za variantu s glykolem (nemuí se napouštět/vypouštět)</t>
  </si>
  <si>
    <t>UKB pav Z</t>
  </si>
  <si>
    <t>9735/1</t>
  </si>
  <si>
    <t>Reko systému MaR a BMS - náhrada přetížených kontrolerů za výkonější</t>
  </si>
  <si>
    <t>Příjezd sanitních vozů do Anatomického ústavu LF MU</t>
  </si>
  <si>
    <t>Rekonstrukce výměníkové stanice Grohova7</t>
  </si>
  <si>
    <t>Arna Nováka 1/1</t>
  </si>
  <si>
    <t>Rekonstrukce výměníkové stanice Gorkého  7</t>
  </si>
  <si>
    <t>Rekonstrukce výměníkové stanice Jaselská 18</t>
  </si>
  <si>
    <t>Jaselská 18</t>
  </si>
  <si>
    <t>Rekonstrukce budova E - revitalizace  střechy</t>
  </si>
  <si>
    <t xml:space="preserve">Rekonstrukce budova E - dělicí skd stěna </t>
  </si>
  <si>
    <t xml:space="preserve">Rekonstrukce budova E - sociální zařízení </t>
  </si>
  <si>
    <t xml:space="preserve">Rekonstrukce budova E - posílení eleSIL  eleSLAB </t>
  </si>
  <si>
    <t xml:space="preserve">Rekonstrukce budova E - posílení únosnosti stropů </t>
  </si>
  <si>
    <t xml:space="preserve">Rekonstrukce Gorkého 7 - sociální zařízení </t>
  </si>
  <si>
    <t>Rekonstrukce podlahy - posluchárna G03</t>
  </si>
  <si>
    <t>Projektová dokumentace pro předpokládanou rekonstrukci velkých učeben v rozsahu cca 50 mil Kč</t>
  </si>
  <si>
    <t>Výměna rozvaděčů v budově (patních, patrových a hlavního), jejich dopojení na BMS a instalace dekompenzační jednotky</t>
  </si>
  <si>
    <t>Vnitřní dveře na chodbě z ulice Marešova</t>
  </si>
  <si>
    <t>Joštova 10</t>
  </si>
  <si>
    <t>Rozšíření počítačové sítě, prosotup mezi 2.30 a 2.31</t>
  </si>
  <si>
    <t>9730/1</t>
  </si>
  <si>
    <t>Pavilon A36 - úprava dispozice 1.PP</t>
  </si>
  <si>
    <t xml:space="preserve">UKB  </t>
  </si>
  <si>
    <t>Projekty půdních vestaveb pavilonů 02,03 a 05</t>
  </si>
  <si>
    <t>Pozinkované skruže pro seismologické monitorovací zařízení</t>
  </si>
  <si>
    <t>Přepažení učebny A11-305, potřeba menších seminárních místností</t>
  </si>
  <si>
    <t>UKB A11</t>
  </si>
  <si>
    <t>Výměna výplně stavebních otvorů - luxverů stávajících budov B a C - západní části budovy - fasáda J,S</t>
  </si>
  <si>
    <t>Botanická</t>
  </si>
  <si>
    <t>Výstavba multifunkčního stravovacího zařízení</t>
  </si>
  <si>
    <t>Po31</t>
  </si>
  <si>
    <t>Rekonstrukce podlah, oprava rozvodů vody</t>
  </si>
  <si>
    <t>Po 31</t>
  </si>
  <si>
    <t>Rekonstrukce uč. 36 + interiér</t>
  </si>
  <si>
    <t>Výměna výbojkových svítidel  v tělocvičných UKB  za LED osvětlení</t>
  </si>
  <si>
    <t>Krytý bazén FSpS MU  - přípravné a projektové práce</t>
  </si>
  <si>
    <t>Atletické výukové centrum Kampus - přípravné a projektové práce</t>
  </si>
  <si>
    <t>Bojler na TUV (výměna stávajícího, zlepšení tech parametrů)</t>
  </si>
  <si>
    <t>Veřejné osvětlení (výměna stávajícího, soulad s platnými předpisy)</t>
  </si>
  <si>
    <t>9734/4</t>
  </si>
  <si>
    <t>Rekonstrukce toalet pro studenty</t>
  </si>
  <si>
    <t>Vinařská rekonstrukce A2 - pokoje+chodby (40% spoluúčast)</t>
  </si>
  <si>
    <t>Vin A2</t>
  </si>
  <si>
    <t>Vinařská rekonstrukce A2 - rozvody elektro+voda+ZTI (40% spoluúčast)</t>
  </si>
  <si>
    <t>Rekonstrukce VS (pára-voda)</t>
  </si>
  <si>
    <t>Tvrdého</t>
  </si>
  <si>
    <t>Rekonstrukce bloku F (po PřF)</t>
  </si>
  <si>
    <t>Vin F</t>
  </si>
  <si>
    <t>Bří Žůrků</t>
  </si>
  <si>
    <t>Rekonstrukce přístupové rampy</t>
  </si>
  <si>
    <t>Úprava zapojení NN v pavilonech A5, A7, A8, A9-2x, A10, A12, A16, A18, Z, A25, A31, A32, A36</t>
  </si>
  <si>
    <t>Doplnění chlazení rozvoden NN v A12-1S04, A9+A10-1S59, A5-1S26</t>
  </si>
  <si>
    <t>Rekonstrukce systému MaR v pavilonech A2, A3, A4, A6</t>
  </si>
  <si>
    <t>Bezbariérové toalety v budově C (nejsou součástí probíhající rekonstrukce)</t>
  </si>
  <si>
    <t>Akustické úpravy galerie a velínů</t>
  </si>
  <si>
    <t>Kom 2</t>
  </si>
  <si>
    <t>Vybudování klimatizace v uč. 105-108</t>
  </si>
  <si>
    <t>Úprava topné soustavy s oddělením větve pro Teireias</t>
  </si>
  <si>
    <t>Vybudování rastrových podhledů a zástěn</t>
  </si>
  <si>
    <t>Úpravy hovoren, příp. dalších místností pro dostatečnou zvukovou neprůzvůčnost</t>
  </si>
  <si>
    <t>Instalace stmívacích ovladačů ve velíně, příp. dalších pracovnách</t>
  </si>
  <si>
    <t>Optokabelové sítě - PedF, box veletržní, UKB, Arna Nováka, Poříčí 7, drobné rozšíření sítě</t>
  </si>
  <si>
    <t>Stavební úpravy - dokončení rekonstrukce - výměny hliníkových rozvodů Botanická</t>
  </si>
  <si>
    <t>Stavební úpravy - úprava výfukového potrubí DA</t>
  </si>
  <si>
    <t>Stavební úpravy - stavební akce spojené s instalací strojů a zařízení</t>
  </si>
  <si>
    <t>Věcná břemena</t>
  </si>
  <si>
    <t>9739/1</t>
  </si>
  <si>
    <t>Rekonstrukce 5NP</t>
  </si>
  <si>
    <t>Síť proto holubům</t>
  </si>
  <si>
    <t>9739/3</t>
  </si>
  <si>
    <t>Kamerový systém</t>
  </si>
  <si>
    <t>Komen 2</t>
  </si>
  <si>
    <t>Střecha  II. Etapa</t>
  </si>
  <si>
    <t>CZS - stavební práce - elektroinstalace, koberce</t>
  </si>
  <si>
    <t>9728/1</t>
  </si>
  <si>
    <t>ROZPOČET 2018 - Investice</t>
  </si>
  <si>
    <t xml:space="preserve"> </t>
  </si>
  <si>
    <r>
      <t xml:space="preserve">FRIM 2017 - tvorba a použití - podklady pro plán </t>
    </r>
    <r>
      <rPr>
        <sz val="12"/>
        <rFont val="Arial"/>
        <family val="2"/>
        <charset val="238"/>
      </rPr>
      <t>(v tis. Kč)</t>
    </r>
  </si>
  <si>
    <t>k použití 2018</t>
  </si>
  <si>
    <t>nedotační odpisy 2017-skut.</t>
  </si>
  <si>
    <t>zůstatek FRIM k 31.12.2017</t>
  </si>
  <si>
    <t>z HV 2017</t>
  </si>
  <si>
    <t>celkem k použití 2018 - odhad (sl. 2+3+4)</t>
  </si>
  <si>
    <t>V Brně dne 1.3.2018</t>
  </si>
  <si>
    <t xml:space="preserve">Odhad odpisů 2018 po HS </t>
  </si>
  <si>
    <t>odhad 2018 dle skuteč.2017           (v tis. Kč)</t>
  </si>
  <si>
    <r>
      <t>odhad 2018</t>
    </r>
    <r>
      <rPr>
        <sz val="8"/>
        <rFont val="Arial"/>
        <family val="2"/>
        <charset val="238"/>
      </rPr>
      <t xml:space="preserve"> (v tis. Kč) - jen HS, která dostanou samostatně příspěvek i na odpisy</t>
    </r>
  </si>
  <si>
    <t>Rozpočet Masarykovy univerzity 2018 - část investiční</t>
  </si>
  <si>
    <t>Masarykova univerzita celkem</t>
  </si>
  <si>
    <t>Součásti celkem</t>
  </si>
  <si>
    <t>V roce 2018 bude dle Pravidel sestavování rozpočtu (Směrnice Masarykovy univerzity č. 2/2018) centralizována tvorba FRIM z nedotačních odpisů u RMU ve výši 50 % těchto odpisů. Zývajících 50 % bude přiděleno k použití přímo HS, u kterého jsou tyto odpisy účtovány v nákladech.</t>
  </si>
  <si>
    <t>71 Ceitec MU</t>
  </si>
  <si>
    <t>Ceitec MU</t>
  </si>
  <si>
    <t>CEITEC MU</t>
  </si>
  <si>
    <t>schváleno v AS Masarykovy univerzity: 14.5.2018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</si>
</sst>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_-* #,##0\ _K_č_-;\-* #,##0\ _K_č_-;_-* &quot;-&quot;??\ _K_č_-;_-@_-"/>
  </numFmts>
  <fonts count="96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9"/>
      <color indexed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2"/>
      <color indexed="9"/>
      <name val="Arial CE"/>
      <charset val="238"/>
    </font>
    <font>
      <sz val="10"/>
      <color indexed="9"/>
      <name val="Arial CE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</fills>
  <borders count="1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7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9" borderId="0" applyNumberFormat="0" applyBorder="0" applyAlignment="0" applyProtection="0"/>
    <xf numFmtId="0" fontId="29" fillId="26" borderId="73" applyNumberFormat="0" applyAlignment="0" applyProtection="0"/>
    <xf numFmtId="0" fontId="3" fillId="0" borderId="74" applyNumberFormat="0" applyFill="0" applyAlignment="0" applyProtection="0"/>
    <xf numFmtId="43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3" fillId="0" borderId="75" applyNumberFormat="0" applyFill="0" applyAlignment="0" applyProtection="0"/>
    <xf numFmtId="0" fontId="34" fillId="0" borderId="76" applyNumberFormat="0" applyFill="0" applyAlignment="0" applyProtection="0"/>
    <xf numFmtId="0" fontId="35" fillId="0" borderId="77" applyNumberFormat="0" applyFill="0" applyAlignment="0" applyProtection="0"/>
    <xf numFmtId="0" fontId="35" fillId="0" borderId="0" applyNumberFormat="0" applyFill="0" applyBorder="0" applyAlignment="0" applyProtection="0"/>
    <xf numFmtId="0" fontId="36" fillId="27" borderId="78" applyNumberFormat="0" applyAlignment="0" applyProtection="0"/>
    <xf numFmtId="0" fontId="28" fillId="9" borderId="0" applyNumberFormat="0" applyBorder="0" applyAlignment="0" applyProtection="0"/>
    <xf numFmtId="0" fontId="37" fillId="13" borderId="73" applyNumberFormat="0" applyAlignment="0" applyProtection="0"/>
    <xf numFmtId="0" fontId="36" fillId="27" borderId="78" applyNumberFormat="0" applyAlignment="0" applyProtection="0"/>
    <xf numFmtId="0" fontId="38" fillId="0" borderId="79" applyNumberFormat="0" applyFill="0" applyAlignment="0" applyProtection="0"/>
    <xf numFmtId="0" fontId="33" fillId="0" borderId="75" applyNumberFormat="0" applyFill="0" applyAlignment="0" applyProtection="0"/>
    <xf numFmtId="0" fontId="34" fillId="0" borderId="76" applyNumberFormat="0" applyFill="0" applyAlignment="0" applyProtection="0"/>
    <xf numFmtId="0" fontId="35" fillId="0" borderId="77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0" borderId="0"/>
    <xf numFmtId="0" fontId="30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5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6" fillId="0" borderId="0"/>
    <xf numFmtId="0" fontId="2" fillId="29" borderId="80" applyNumberFormat="0" applyFont="0" applyAlignment="0" applyProtection="0"/>
    <xf numFmtId="0" fontId="42" fillId="26" borderId="81" applyNumberFormat="0" applyAlignment="0" applyProtection="0"/>
    <xf numFmtId="0" fontId="2" fillId="29" borderId="8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8" fillId="0" borderId="79" applyNumberFormat="0" applyFill="0" applyAlignment="0" applyProtection="0"/>
    <xf numFmtId="0" fontId="32" fillId="10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74" applyNumberFormat="0" applyFill="0" applyAlignment="0" applyProtection="0"/>
    <xf numFmtId="0" fontId="37" fillId="13" borderId="73" applyNumberFormat="0" applyAlignment="0" applyProtection="0"/>
    <xf numFmtId="0" fontId="29" fillId="26" borderId="73" applyNumberFormat="0" applyAlignment="0" applyProtection="0"/>
    <xf numFmtId="0" fontId="42" fillId="26" borderId="81" applyNumberFormat="0" applyAlignment="0" applyProtection="0"/>
    <xf numFmtId="0" fontId="3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/>
    <xf numFmtId="0" fontId="5" fillId="0" borderId="0"/>
    <xf numFmtId="0" fontId="29" fillId="26" borderId="106" applyNumberFormat="0" applyAlignment="0" applyProtection="0"/>
    <xf numFmtId="0" fontId="3" fillId="0" borderId="107" applyNumberFormat="0" applyFill="0" applyAlignment="0" applyProtection="0"/>
    <xf numFmtId="43" fontId="30" fillId="0" borderId="0" applyFont="0" applyFill="0" applyBorder="0" applyAlignment="0" applyProtection="0"/>
    <xf numFmtId="0" fontId="37" fillId="13" borderId="106" applyNumberFormat="0" applyAlignment="0" applyProtection="0"/>
    <xf numFmtId="0" fontId="2" fillId="29" borderId="108" applyNumberFormat="0" applyFont="0" applyAlignment="0" applyProtection="0"/>
    <xf numFmtId="0" fontId="42" fillId="26" borderId="109" applyNumberFormat="0" applyAlignment="0" applyProtection="0"/>
    <xf numFmtId="0" fontId="2" fillId="29" borderId="108" applyNumberFormat="0" applyFont="0" applyAlignment="0" applyProtection="0"/>
    <xf numFmtId="0" fontId="3" fillId="0" borderId="107" applyNumberFormat="0" applyFill="0" applyAlignment="0" applyProtection="0"/>
    <xf numFmtId="0" fontId="37" fillId="13" borderId="106" applyNumberFormat="0" applyAlignment="0" applyProtection="0"/>
    <xf numFmtId="0" fontId="29" fillId="26" borderId="106" applyNumberFormat="0" applyAlignment="0" applyProtection="0"/>
    <xf numFmtId="0" fontId="42" fillId="26" borderId="109" applyNumberFormat="0" applyAlignment="0" applyProtection="0"/>
    <xf numFmtId="0" fontId="5" fillId="0" borderId="0"/>
    <xf numFmtId="0" fontId="5" fillId="0" borderId="0"/>
    <xf numFmtId="43" fontId="44" fillId="0" borderId="0" applyFont="0" applyFill="0" applyBorder="0" applyAlignment="0" applyProtection="0"/>
  </cellStyleXfs>
  <cellXfs count="862">
    <xf numFmtId="0" fontId="0" fillId="0" borderId="0" xfId="0"/>
    <xf numFmtId="0" fontId="3" fillId="0" borderId="0" xfId="0" applyFont="1"/>
    <xf numFmtId="0" fontId="9" fillId="0" borderId="0" xfId="5" applyFont="1"/>
    <xf numFmtId="0" fontId="2" fillId="0" borderId="0" xfId="5"/>
    <xf numFmtId="0" fontId="11" fillId="0" borderId="0" xfId="5" applyFont="1"/>
    <xf numFmtId="0" fontId="2" fillId="0" borderId="11" xfId="5" applyBorder="1" applyAlignment="1">
      <alignment horizontal="right"/>
    </xf>
    <xf numFmtId="0" fontId="2" fillId="0" borderId="47" xfId="5" applyBorder="1"/>
    <xf numFmtId="0" fontId="11" fillId="0" borderId="36" xfId="5" applyFont="1" applyBorder="1" applyAlignment="1">
      <alignment horizontal="center" vertical="center" wrapText="1"/>
    </xf>
    <xf numFmtId="0" fontId="11" fillId="3" borderId="36" xfId="5" applyFont="1" applyFill="1" applyBorder="1" applyAlignment="1">
      <alignment horizontal="center" vertical="center" wrapText="1"/>
    </xf>
    <xf numFmtId="0" fontId="11" fillId="5" borderId="36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5" xfId="5" applyFont="1" applyBorder="1" applyAlignment="1">
      <alignment horizontal="center" vertical="center" wrapText="1"/>
    </xf>
    <xf numFmtId="0" fontId="7" fillId="0" borderId="0" xfId="5" applyFont="1"/>
    <xf numFmtId="0" fontId="14" fillId="0" borderId="11" xfId="5" applyFont="1" applyBorder="1" applyAlignment="1">
      <alignment horizontal="center"/>
    </xf>
    <xf numFmtId="0" fontId="14" fillId="0" borderId="47" xfId="5" applyFont="1" applyBorder="1" applyAlignment="1">
      <alignment horizontal="center"/>
    </xf>
    <xf numFmtId="0" fontId="15" fillId="0" borderId="36" xfId="5" applyFont="1" applyBorder="1" applyAlignment="1">
      <alignment horizontal="center"/>
    </xf>
    <xf numFmtId="0" fontId="14" fillId="0" borderId="36" xfId="5" applyFont="1" applyBorder="1" applyAlignment="1">
      <alignment horizontal="center"/>
    </xf>
    <xf numFmtId="0" fontId="15" fillId="3" borderId="36" xfId="5" applyFont="1" applyFill="1" applyBorder="1" applyAlignment="1">
      <alignment horizontal="center"/>
    </xf>
    <xf numFmtId="0" fontId="14" fillId="5" borderId="36" xfId="5" applyFont="1" applyFill="1" applyBorder="1" applyAlignment="1">
      <alignment horizontal="center"/>
    </xf>
    <xf numFmtId="0" fontId="14" fillId="0" borderId="35" xfId="5" applyFont="1" applyFill="1" applyBorder="1" applyAlignment="1">
      <alignment horizontal="center"/>
    </xf>
    <xf numFmtId="0" fontId="14" fillId="0" borderId="35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6" fillId="0" borderId="36" xfId="5" applyFont="1" applyBorder="1" applyAlignment="1">
      <alignment horizontal="center"/>
    </xf>
    <xf numFmtId="0" fontId="2" fillId="0" borderId="31" xfId="5" applyBorder="1"/>
    <xf numFmtId="0" fontId="2" fillId="0" borderId="0" xfId="5" applyFont="1" applyBorder="1"/>
    <xf numFmtId="3" fontId="2" fillId="0" borderId="0" xfId="5" applyNumberFormat="1"/>
    <xf numFmtId="3" fontId="13" fillId="0" borderId="14" xfId="5" applyNumberFormat="1" applyFont="1" applyBorder="1"/>
    <xf numFmtId="0" fontId="2" fillId="0" borderId="24" xfId="5" applyBorder="1"/>
    <xf numFmtId="0" fontId="2" fillId="0" borderId="29" xfId="5" applyFont="1" applyBorder="1"/>
    <xf numFmtId="3" fontId="13" fillId="0" borderId="27" xfId="5" applyNumberFormat="1" applyFont="1" applyBorder="1"/>
    <xf numFmtId="0" fontId="2" fillId="0" borderId="29" xfId="5" applyBorder="1"/>
    <xf numFmtId="0" fontId="15" fillId="0" borderId="50" xfId="5" applyFont="1" applyBorder="1"/>
    <xf numFmtId="0" fontId="15" fillId="0" borderId="53" xfId="5" applyFont="1" applyBorder="1"/>
    <xf numFmtId="3" fontId="15" fillId="0" borderId="63" xfId="5" applyNumberFormat="1" applyFont="1" applyFill="1" applyBorder="1"/>
    <xf numFmtId="3" fontId="15" fillId="3" borderId="63" xfId="5" applyNumberFormat="1" applyFont="1" applyFill="1" applyBorder="1"/>
    <xf numFmtId="3" fontId="15" fillId="0" borderId="0" xfId="5" applyNumberFormat="1" applyFont="1"/>
    <xf numFmtId="3" fontId="16" fillId="0" borderId="63" xfId="5" applyNumberFormat="1" applyFont="1" applyBorder="1"/>
    <xf numFmtId="0" fontId="15" fillId="0" borderId="0" xfId="5" applyFont="1"/>
    <xf numFmtId="0" fontId="2" fillId="0" borderId="50" xfId="5" applyBorder="1"/>
    <xf numFmtId="0" fontId="11" fillId="0" borderId="53" xfId="5" applyFont="1" applyBorder="1"/>
    <xf numFmtId="3" fontId="11" fillId="0" borderId="63" xfId="5" applyNumberFormat="1" applyFont="1" applyBorder="1"/>
    <xf numFmtId="0" fontId="18" fillId="0" borderId="0" xfId="5" applyFont="1"/>
    <xf numFmtId="0" fontId="15" fillId="0" borderId="0" xfId="5" applyFont="1" applyFill="1" applyBorder="1"/>
    <xf numFmtId="0" fontId="15" fillId="0" borderId="0" xfId="5" applyFont="1" applyFill="1"/>
    <xf numFmtId="0" fontId="16" fillId="0" borderId="0" xfId="5" applyFont="1"/>
    <xf numFmtId="0" fontId="19" fillId="0" borderId="0" xfId="5" applyFont="1"/>
    <xf numFmtId="3" fontId="20" fillId="0" borderId="0" xfId="5" applyNumberFormat="1" applyFont="1"/>
    <xf numFmtId="0" fontId="21" fillId="0" borderId="0" xfId="5" applyFont="1"/>
    <xf numFmtId="3" fontId="11" fillId="0" borderId="0" xfId="5" applyNumberFormat="1" applyFont="1"/>
    <xf numFmtId="0" fontId="13" fillId="0" borderId="0" xfId="5" applyFont="1"/>
    <xf numFmtId="0" fontId="2" fillId="0" borderId="0" xfId="5" applyFont="1"/>
    <xf numFmtId="0" fontId="8" fillId="0" borderId="0" xfId="7" applyFont="1" applyAlignment="1">
      <alignment horizontal="left"/>
    </xf>
    <xf numFmtId="0" fontId="11" fillId="0" borderId="0" xfId="8" applyFont="1" applyAlignment="1"/>
    <xf numFmtId="0" fontId="11" fillId="0" borderId="0" xfId="8" applyFont="1"/>
    <xf numFmtId="0" fontId="11" fillId="0" borderId="0" xfId="8" applyFont="1" applyAlignment="1">
      <alignment horizontal="left"/>
    </xf>
    <xf numFmtId="0" fontId="22" fillId="0" borderId="58" xfId="8" applyFont="1" applyBorder="1" applyAlignment="1">
      <alignment horizontal="center"/>
    </xf>
    <xf numFmtId="0" fontId="15" fillId="0" borderId="0" xfId="8" applyFont="1"/>
    <xf numFmtId="0" fontId="22" fillId="0" borderId="4" xfId="8" applyFont="1" applyBorder="1" applyAlignment="1">
      <alignment horizontal="center"/>
    </xf>
    <xf numFmtId="3" fontId="11" fillId="0" borderId="15" xfId="7" applyNumberFormat="1" applyFont="1" applyFill="1" applyBorder="1"/>
    <xf numFmtId="3" fontId="11" fillId="0" borderId="28" xfId="7" applyNumberFormat="1" applyFont="1" applyBorder="1" applyAlignment="1">
      <alignment horizontal="right"/>
    </xf>
    <xf numFmtId="3" fontId="11" fillId="4" borderId="27" xfId="7" applyNumberFormat="1" applyFont="1" applyFill="1" applyBorder="1" applyAlignment="1">
      <alignment horizontal="right"/>
    </xf>
    <xf numFmtId="0" fontId="22" fillId="0" borderId="57" xfId="8" applyFont="1" applyBorder="1" applyAlignment="1">
      <alignment horizontal="center"/>
    </xf>
    <xf numFmtId="3" fontId="11" fillId="0" borderId="30" xfId="7" applyNumberFormat="1" applyFont="1" applyFill="1" applyBorder="1"/>
    <xf numFmtId="3" fontId="11" fillId="0" borderId="67" xfId="7" applyNumberFormat="1" applyFont="1" applyBorder="1" applyAlignment="1">
      <alignment horizontal="right"/>
    </xf>
    <xf numFmtId="3" fontId="11" fillId="4" borderId="64" xfId="7" applyNumberFormat="1" applyFont="1" applyFill="1" applyBorder="1" applyAlignment="1">
      <alignment horizontal="right"/>
    </xf>
    <xf numFmtId="0" fontId="22" fillId="0" borderId="10" xfId="8" applyFont="1" applyBorder="1" applyAlignment="1">
      <alignment horizontal="center"/>
    </xf>
    <xf numFmtId="3" fontId="11" fillId="0" borderId="69" xfId="7" applyNumberFormat="1" applyFont="1" applyFill="1" applyBorder="1"/>
    <xf numFmtId="3" fontId="11" fillId="0" borderId="12" xfId="7" applyNumberFormat="1" applyFont="1" applyBorder="1" applyAlignment="1">
      <alignment horizontal="right"/>
    </xf>
    <xf numFmtId="3" fontId="11" fillId="4" borderId="36" xfId="7" applyNumberFormat="1" applyFont="1" applyFill="1" applyBorder="1" applyAlignment="1">
      <alignment horizontal="right"/>
    </xf>
    <xf numFmtId="3" fontId="11" fillId="0" borderId="5" xfId="7" applyNumberFormat="1" applyFont="1" applyBorder="1" applyAlignment="1">
      <alignment horizontal="right"/>
    </xf>
    <xf numFmtId="3" fontId="11" fillId="4" borderId="14" xfId="7" applyNumberFormat="1" applyFont="1" applyFill="1" applyBorder="1" applyAlignment="1">
      <alignment horizontal="right"/>
    </xf>
    <xf numFmtId="0" fontId="22" fillId="0" borderId="70" xfId="8" applyFont="1" applyBorder="1" applyAlignment="1">
      <alignment horizontal="center"/>
    </xf>
    <xf numFmtId="3" fontId="11" fillId="0" borderId="72" xfId="7" applyNumberFormat="1" applyFont="1" applyFill="1" applyBorder="1"/>
    <xf numFmtId="3" fontId="20" fillId="4" borderId="64" xfId="7" applyNumberFormat="1" applyFont="1" applyFill="1" applyBorder="1" applyAlignment="1">
      <alignment horizontal="right"/>
    </xf>
    <xf numFmtId="3" fontId="20" fillId="0" borderId="30" xfId="7" applyNumberFormat="1" applyFont="1" applyFill="1" applyBorder="1"/>
    <xf numFmtId="3" fontId="11" fillId="0" borderId="37" xfId="7" applyNumberFormat="1" applyFont="1" applyFill="1" applyBorder="1"/>
    <xf numFmtId="0" fontId="11" fillId="0" borderId="57" xfId="8" applyFont="1" applyBorder="1" applyAlignment="1">
      <alignment horizontal="left"/>
    </xf>
    <xf numFmtId="3" fontId="11" fillId="0" borderId="57" xfId="7" applyNumberFormat="1" applyFont="1" applyBorder="1" applyAlignment="1">
      <alignment horizontal="right"/>
    </xf>
    <xf numFmtId="3" fontId="11" fillId="0" borderId="66" xfId="7" applyNumberFormat="1" applyFont="1" applyBorder="1" applyAlignment="1">
      <alignment horizontal="right"/>
    </xf>
    <xf numFmtId="3" fontId="20" fillId="4" borderId="27" xfId="7" applyNumberFormat="1" applyFont="1" applyFill="1" applyBorder="1" applyAlignment="1">
      <alignment horizontal="right"/>
    </xf>
    <xf numFmtId="0" fontId="11" fillId="0" borderId="0" xfId="8" applyFont="1" applyAlignment="1">
      <alignment horizontal="center"/>
    </xf>
    <xf numFmtId="4" fontId="11" fillId="0" borderId="0" xfId="7" applyNumberFormat="1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8" applyFont="1" applyAlignment="1"/>
    <xf numFmtId="0" fontId="18" fillId="0" borderId="0" xfId="8" applyFont="1"/>
    <xf numFmtId="0" fontId="15" fillId="0" borderId="0" xfId="8" applyFont="1" applyAlignment="1"/>
    <xf numFmtId="0" fontId="25" fillId="0" borderId="0" xfId="8" applyFont="1" applyAlignment="1">
      <alignment horizontal="left"/>
    </xf>
    <xf numFmtId="0" fontId="11" fillId="0" borderId="0" xfId="8" applyFont="1" applyFill="1" applyAlignment="1">
      <alignment horizontal="left"/>
    </xf>
    <xf numFmtId="0" fontId="11" fillId="0" borderId="0" xfId="8" applyFont="1" applyFill="1" applyAlignment="1"/>
    <xf numFmtId="0" fontId="46" fillId="0" borderId="0" xfId="2" applyFont="1"/>
    <xf numFmtId="0" fontId="47" fillId="0" borderId="0" xfId="2" applyFont="1"/>
    <xf numFmtId="0" fontId="47" fillId="0" borderId="0" xfId="2" applyFont="1" applyAlignment="1">
      <alignment horizontal="right"/>
    </xf>
    <xf numFmtId="0" fontId="48" fillId="0" borderId="0" xfId="2" applyFont="1"/>
    <xf numFmtId="0" fontId="46" fillId="0" borderId="1" xfId="2" applyFont="1" applyBorder="1"/>
    <xf numFmtId="0" fontId="46" fillId="0" borderId="4" xfId="3" applyFont="1" applyBorder="1"/>
    <xf numFmtId="0" fontId="49" fillId="0" borderId="7" xfId="2" applyFont="1" applyBorder="1"/>
    <xf numFmtId="0" fontId="49" fillId="0" borderId="14" xfId="2" applyFont="1" applyBorder="1"/>
    <xf numFmtId="0" fontId="50" fillId="0" borderId="14" xfId="2" applyFont="1" applyBorder="1" applyAlignment="1">
      <alignment horizontal="center"/>
    </xf>
    <xf numFmtId="0" fontId="46" fillId="0" borderId="10" xfId="3" applyFont="1" applyBorder="1"/>
    <xf numFmtId="0" fontId="49" fillId="0" borderId="11" xfId="3" applyFont="1" applyBorder="1"/>
    <xf numFmtId="0" fontId="51" fillId="0" borderId="35" xfId="3" applyFont="1" applyBorder="1" applyAlignment="1">
      <alignment horizontal="center"/>
    </xf>
    <xf numFmtId="0" fontId="50" fillId="0" borderId="36" xfId="2" applyFont="1" applyBorder="1" applyAlignment="1">
      <alignment horizontal="center"/>
    </xf>
    <xf numFmtId="0" fontId="52" fillId="0" borderId="19" xfId="3" applyFont="1" applyBorder="1" applyAlignment="1">
      <alignment horizontal="center"/>
    </xf>
    <xf numFmtId="0" fontId="49" fillId="0" borderId="35" xfId="2" applyFont="1" applyBorder="1"/>
    <xf numFmtId="0" fontId="49" fillId="0" borderId="36" xfId="2" applyFont="1" applyBorder="1"/>
    <xf numFmtId="0" fontId="49" fillId="0" borderId="31" xfId="3" applyFont="1" applyBorder="1" applyAlignment="1">
      <alignment vertical="center"/>
    </xf>
    <xf numFmtId="0" fontId="49" fillId="0" borderId="7" xfId="3" applyFont="1" applyBorder="1" applyAlignment="1">
      <alignment vertical="center"/>
    </xf>
    <xf numFmtId="0" fontId="52" fillId="0" borderId="24" xfId="3" applyFont="1" applyBorder="1" applyAlignment="1">
      <alignment vertical="center"/>
    </xf>
    <xf numFmtId="0" fontId="52" fillId="0" borderId="51" xfId="3" applyFont="1" applyBorder="1" applyAlignment="1">
      <alignment vertical="center"/>
    </xf>
    <xf numFmtId="3" fontId="52" fillId="0" borderId="51" xfId="2" applyNumberFormat="1" applyFont="1" applyBorder="1"/>
    <xf numFmtId="3" fontId="52" fillId="0" borderId="27" xfId="2" applyNumberFormat="1" applyFont="1" applyBorder="1"/>
    <xf numFmtId="0" fontId="52" fillId="0" borderId="31" xfId="3" applyFont="1" applyBorder="1" applyAlignment="1">
      <alignment vertical="center"/>
    </xf>
    <xf numFmtId="0" fontId="52" fillId="0" borderId="7" xfId="3" applyFont="1" applyBorder="1" applyAlignment="1">
      <alignment vertical="center"/>
    </xf>
    <xf numFmtId="3" fontId="52" fillId="0" borderId="35" xfId="2" applyNumberFormat="1" applyFont="1" applyBorder="1"/>
    <xf numFmtId="3" fontId="52" fillId="0" borderId="36" xfId="2" applyNumberFormat="1" applyFont="1" applyBorder="1"/>
    <xf numFmtId="0" fontId="46" fillId="0" borderId="2" xfId="2" applyFont="1" applyBorder="1"/>
    <xf numFmtId="0" fontId="46" fillId="0" borderId="3" xfId="2" applyFont="1" applyBorder="1"/>
    <xf numFmtId="0" fontId="46" fillId="0" borderId="0" xfId="3" applyFont="1"/>
    <xf numFmtId="0" fontId="50" fillId="0" borderId="5" xfId="3" applyFont="1" applyBorder="1" applyAlignment="1">
      <alignment horizontal="center"/>
    </xf>
    <xf numFmtId="0" fontId="46" fillId="0" borderId="11" xfId="3" applyFont="1" applyBorder="1"/>
    <xf numFmtId="0" fontId="50" fillId="0" borderId="12" xfId="3" applyFont="1" applyBorder="1" applyAlignment="1">
      <alignment horizontal="center"/>
    </xf>
    <xf numFmtId="0" fontId="54" fillId="0" borderId="0" xfId="3" applyFont="1" applyAlignment="1">
      <alignment horizontal="center"/>
    </xf>
    <xf numFmtId="0" fontId="52" fillId="0" borderId="16" xfId="3" applyFont="1" applyBorder="1" applyAlignment="1">
      <alignment horizontal="center"/>
    </xf>
    <xf numFmtId="0" fontId="52" fillId="0" borderId="17" xfId="3" applyFont="1" applyBorder="1" applyAlignment="1">
      <alignment horizontal="center"/>
    </xf>
    <xf numFmtId="0" fontId="56" fillId="0" borderId="16" xfId="3" applyFont="1" applyBorder="1" applyAlignment="1">
      <alignment horizontal="center"/>
    </xf>
    <xf numFmtId="0" fontId="52" fillId="0" borderId="18" xfId="3" applyFont="1" applyBorder="1" applyAlignment="1">
      <alignment horizontal="center"/>
    </xf>
    <xf numFmtId="0" fontId="52" fillId="0" borderId="21" xfId="3" applyFont="1" applyBorder="1" applyAlignment="1">
      <alignment horizontal="center"/>
    </xf>
    <xf numFmtId="0" fontId="50" fillId="0" borderId="0" xfId="3" applyFont="1" applyAlignment="1">
      <alignment vertical="center"/>
    </xf>
    <xf numFmtId="0" fontId="53" fillId="2" borderId="16" xfId="3" applyFont="1" applyFill="1" applyBorder="1" applyAlignment="1">
      <alignment horizontal="center" vertical="center"/>
    </xf>
    <xf numFmtId="0" fontId="53" fillId="2" borderId="17" xfId="3" applyFont="1" applyFill="1" applyBorder="1" applyAlignment="1">
      <alignment vertical="center"/>
    </xf>
    <xf numFmtId="3" fontId="50" fillId="2" borderId="16" xfId="3" applyNumberFormat="1" applyFont="1" applyFill="1" applyBorder="1"/>
    <xf numFmtId="3" fontId="50" fillId="2" borderId="22" xfId="3" applyNumberFormat="1" applyFont="1" applyFill="1" applyBorder="1"/>
    <xf numFmtId="3" fontId="50" fillId="2" borderId="18" xfId="3" applyNumberFormat="1" applyFont="1" applyFill="1" applyBorder="1"/>
    <xf numFmtId="3" fontId="50" fillId="2" borderId="19" xfId="3" applyNumberFormat="1" applyFont="1" applyFill="1" applyBorder="1"/>
    <xf numFmtId="3" fontId="50" fillId="2" borderId="21" xfId="3" applyNumberFormat="1" applyFont="1" applyFill="1" applyBorder="1"/>
    <xf numFmtId="0" fontId="46" fillId="0" borderId="0" xfId="3" applyFont="1" applyAlignment="1">
      <alignment vertical="center"/>
    </xf>
    <xf numFmtId="0" fontId="46" fillId="0" borderId="5" xfId="3" applyFont="1" applyBorder="1" applyAlignment="1">
      <alignment horizontal="center" vertical="center"/>
    </xf>
    <xf numFmtId="0" fontId="46" fillId="0" borderId="0" xfId="3" applyFont="1" applyBorder="1" applyAlignment="1">
      <alignment vertical="center"/>
    </xf>
    <xf numFmtId="0" fontId="49" fillId="0" borderId="0" xfId="3" applyFont="1" applyBorder="1" applyAlignment="1">
      <alignment vertical="center"/>
    </xf>
    <xf numFmtId="3" fontId="50" fillId="0" borderId="23" xfId="3" applyNumberFormat="1" applyFont="1" applyFill="1" applyBorder="1"/>
    <xf numFmtId="3" fontId="49" fillId="0" borderId="24" xfId="3" applyNumberFormat="1" applyFont="1" applyBorder="1" applyAlignment="1">
      <alignment vertical="center"/>
    </xf>
    <xf numFmtId="3" fontId="49" fillId="0" borderId="25" xfId="3" applyNumberFormat="1" applyFont="1" applyBorder="1" applyAlignment="1">
      <alignment vertical="center"/>
    </xf>
    <xf numFmtId="3" fontId="49" fillId="0" borderId="55" xfId="3" applyNumberFormat="1" applyFont="1" applyBorder="1" applyAlignment="1">
      <alignment vertical="center"/>
    </xf>
    <xf numFmtId="3" fontId="49" fillId="0" borderId="26" xfId="3" applyNumberFormat="1" applyFont="1" applyBorder="1" applyAlignment="1">
      <alignment vertical="center"/>
    </xf>
    <xf numFmtId="3" fontId="49" fillId="0" borderId="15" xfId="3" applyNumberFormat="1" applyFont="1" applyBorder="1" applyAlignment="1">
      <alignment vertical="center"/>
    </xf>
    <xf numFmtId="0" fontId="54" fillId="0" borderId="28" xfId="3" applyFont="1" applyBorder="1" applyAlignment="1">
      <alignment horizontal="center" vertical="center"/>
    </xf>
    <xf numFmtId="0" fontId="54" fillId="0" borderId="29" xfId="3" applyFont="1" applyBorder="1" applyAlignment="1">
      <alignment vertical="center"/>
    </xf>
    <xf numFmtId="0" fontId="52" fillId="0" borderId="29" xfId="3" applyFont="1" applyBorder="1" applyAlignment="1">
      <alignment vertical="center"/>
    </xf>
    <xf numFmtId="3" fontId="52" fillId="0" borderId="24" xfId="3" applyNumberFormat="1" applyFont="1" applyFill="1" applyBorder="1" applyAlignment="1">
      <alignment vertical="center"/>
    </xf>
    <xf numFmtId="3" fontId="52" fillId="0" borderId="25" xfId="3" applyNumberFormat="1" applyFont="1" applyFill="1" applyBorder="1" applyAlignment="1">
      <alignment vertical="center"/>
    </xf>
    <xf numFmtId="3" fontId="52" fillId="0" borderId="51" xfId="3" applyNumberFormat="1" applyFont="1" applyBorder="1" applyAlignment="1">
      <alignment vertical="center"/>
    </xf>
    <xf numFmtId="3" fontId="52" fillId="0" borderId="24" xfId="3" applyNumberFormat="1" applyFont="1" applyBorder="1" applyAlignment="1">
      <alignment vertical="center"/>
    </xf>
    <xf numFmtId="3" fontId="52" fillId="0" borderId="25" xfId="3" applyNumberFormat="1" applyFont="1" applyBorder="1" applyAlignment="1">
      <alignment vertical="center"/>
    </xf>
    <xf numFmtId="3" fontId="52" fillId="0" borderId="26" xfId="3" applyNumberFormat="1" applyFont="1" applyBorder="1" applyAlignment="1">
      <alignment vertical="center"/>
    </xf>
    <xf numFmtId="3" fontId="52" fillId="0" borderId="30" xfId="3" applyNumberFormat="1" applyFont="1" applyBorder="1" applyAlignment="1">
      <alignment vertical="center"/>
    </xf>
    <xf numFmtId="0" fontId="54" fillId="0" borderId="0" xfId="3" applyFont="1" applyAlignment="1">
      <alignment vertical="center"/>
    </xf>
    <xf numFmtId="3" fontId="54" fillId="0" borderId="24" xfId="3" applyNumberFormat="1" applyFont="1" applyBorder="1" applyAlignment="1">
      <alignment vertical="center"/>
    </xf>
    <xf numFmtId="3" fontId="54" fillId="0" borderId="25" xfId="3" applyNumberFormat="1" applyFont="1" applyBorder="1" applyAlignment="1">
      <alignment vertical="center"/>
    </xf>
    <xf numFmtId="3" fontId="54" fillId="0" borderId="26" xfId="3" applyNumberFormat="1" applyFont="1" applyBorder="1" applyAlignment="1">
      <alignment vertical="center"/>
    </xf>
    <xf numFmtId="0" fontId="54" fillId="0" borderId="5" xfId="3" applyFont="1" applyBorder="1" applyAlignment="1">
      <alignment horizontal="center" vertical="center"/>
    </xf>
    <xf numFmtId="0" fontId="54" fillId="0" borderId="0" xfId="3" applyFont="1" applyBorder="1" applyAlignment="1">
      <alignment vertical="center"/>
    </xf>
    <xf numFmtId="0" fontId="52" fillId="0" borderId="0" xfId="3" applyFont="1" applyBorder="1" applyAlignment="1">
      <alignment vertical="center"/>
    </xf>
    <xf numFmtId="3" fontId="52" fillId="0" borderId="50" xfId="3" applyNumberFormat="1" applyFont="1" applyFill="1" applyBorder="1" applyAlignment="1">
      <alignment vertical="center"/>
    </xf>
    <xf numFmtId="3" fontId="52" fillId="0" borderId="52" xfId="3" applyNumberFormat="1" applyFont="1" applyFill="1" applyBorder="1" applyAlignment="1">
      <alignment vertical="center"/>
    </xf>
    <xf numFmtId="3" fontId="52" fillId="0" borderId="7" xfId="3" applyNumberFormat="1" applyFont="1" applyBorder="1" applyAlignment="1">
      <alignment vertical="center"/>
    </xf>
    <xf numFmtId="3" fontId="52" fillId="0" borderId="31" xfId="3" applyNumberFormat="1" applyFont="1" applyBorder="1" applyAlignment="1">
      <alignment vertical="center"/>
    </xf>
    <xf numFmtId="3" fontId="52" fillId="0" borderId="13" xfId="3" applyNumberFormat="1" applyFont="1" applyBorder="1" applyAlignment="1">
      <alignment vertical="center"/>
    </xf>
    <xf numFmtId="3" fontId="52" fillId="0" borderId="32" xfId="3" applyNumberFormat="1" applyFont="1" applyBorder="1" applyAlignment="1">
      <alignment vertical="center"/>
    </xf>
    <xf numFmtId="3" fontId="52" fillId="0" borderId="15" xfId="3" applyNumberFormat="1" applyFont="1" applyBorder="1" applyAlignment="1">
      <alignment vertical="center"/>
    </xf>
    <xf numFmtId="0" fontId="46" fillId="0" borderId="16" xfId="3" applyFont="1" applyBorder="1" applyAlignment="1">
      <alignment horizontal="center" vertical="center"/>
    </xf>
    <xf numFmtId="0" fontId="49" fillId="0" borderId="17" xfId="3" applyFont="1" applyBorder="1" applyAlignment="1">
      <alignment vertical="center"/>
    </xf>
    <xf numFmtId="0" fontId="46" fillId="0" borderId="17" xfId="3" applyFont="1" applyBorder="1" applyAlignment="1">
      <alignment vertical="center"/>
    </xf>
    <xf numFmtId="3" fontId="50" fillId="0" borderId="16" xfId="3" applyNumberFormat="1" applyFont="1" applyBorder="1" applyAlignment="1">
      <alignment vertical="center"/>
    </xf>
    <xf numFmtId="3" fontId="49" fillId="0" borderId="22" xfId="3" applyNumberFormat="1" applyFont="1" applyBorder="1" applyAlignment="1">
      <alignment vertical="center"/>
    </xf>
    <xf numFmtId="3" fontId="49" fillId="0" borderId="18" xfId="3" applyNumberFormat="1" applyFont="1" applyBorder="1" applyAlignment="1">
      <alignment vertical="center"/>
    </xf>
    <xf numFmtId="3" fontId="49" fillId="0" borderId="33" xfId="3" applyNumberFormat="1" applyFont="1" applyBorder="1" applyAlignment="1">
      <alignment vertical="center"/>
    </xf>
    <xf numFmtId="3" fontId="49" fillId="0" borderId="21" xfId="3" applyNumberFormat="1" applyFont="1" applyBorder="1" applyAlignment="1">
      <alignment vertical="center"/>
    </xf>
    <xf numFmtId="3" fontId="49" fillId="0" borderId="35" xfId="3" applyNumberFormat="1" applyFont="1" applyBorder="1" applyAlignment="1">
      <alignment vertical="center"/>
    </xf>
    <xf numFmtId="3" fontId="49" fillId="0" borderId="11" xfId="3" applyNumberFormat="1" applyFont="1" applyBorder="1" applyAlignment="1">
      <alignment vertical="center"/>
    </xf>
    <xf numFmtId="3" fontId="49" fillId="0" borderId="34" xfId="3" applyNumberFormat="1" applyFont="1" applyBorder="1" applyAlignment="1">
      <alignment vertical="center"/>
    </xf>
    <xf numFmtId="3" fontId="49" fillId="0" borderId="37" xfId="3" applyNumberFormat="1" applyFont="1" applyBorder="1" applyAlignment="1">
      <alignment vertical="center"/>
    </xf>
    <xf numFmtId="3" fontId="50" fillId="0" borderId="12" xfId="3" applyNumberFormat="1" applyFont="1" applyBorder="1" applyAlignment="1">
      <alignment vertical="center"/>
    </xf>
    <xf numFmtId="0" fontId="46" fillId="0" borderId="38" xfId="3" applyFont="1" applyBorder="1" applyAlignment="1">
      <alignment horizontal="center" vertical="center"/>
    </xf>
    <xf numFmtId="0" fontId="46" fillId="0" borderId="39" xfId="3" applyFont="1" applyBorder="1" applyAlignment="1">
      <alignment vertical="center"/>
    </xf>
    <xf numFmtId="3" fontId="50" fillId="0" borderId="38" xfId="3" applyNumberFormat="1" applyFont="1" applyBorder="1" applyAlignment="1">
      <alignment vertical="center"/>
    </xf>
    <xf numFmtId="0" fontId="55" fillId="0" borderId="0" xfId="3" applyFont="1"/>
    <xf numFmtId="0" fontId="47" fillId="0" borderId="0" xfId="3" applyFont="1" applyAlignment="1">
      <alignment vertical="center"/>
    </xf>
    <xf numFmtId="0" fontId="58" fillId="0" borderId="0" xfId="3" applyFont="1"/>
    <xf numFmtId="0" fontId="52" fillId="0" borderId="0" xfId="3" applyFont="1"/>
    <xf numFmtId="0" fontId="52" fillId="0" borderId="0" xfId="3" applyFont="1" applyFill="1"/>
    <xf numFmtId="0" fontId="47" fillId="0" borderId="0" xfId="3" applyFont="1" applyBorder="1"/>
    <xf numFmtId="0" fontId="47" fillId="0" borderId="7" xfId="3" applyFont="1" applyBorder="1"/>
    <xf numFmtId="0" fontId="47" fillId="0" borderId="0" xfId="3" applyFont="1" applyBorder="1" applyAlignment="1">
      <alignment horizontal="center"/>
    </xf>
    <xf numFmtId="0" fontId="47" fillId="0" borderId="13" xfId="3" applyFont="1" applyBorder="1" applyAlignment="1">
      <alignment horizontal="center"/>
    </xf>
    <xf numFmtId="0" fontId="47" fillId="0" borderId="32" xfId="3" applyFont="1" applyBorder="1" applyAlignment="1">
      <alignment horizontal="center"/>
    </xf>
    <xf numFmtId="0" fontId="47" fillId="0" borderId="7" xfId="3" applyFont="1" applyBorder="1" applyAlignment="1">
      <alignment horizontal="center"/>
    </xf>
    <xf numFmtId="0" fontId="12" fillId="5" borderId="0" xfId="5" applyFont="1" applyFill="1" applyAlignment="1">
      <alignment horizontal="center"/>
    </xf>
    <xf numFmtId="3" fontId="7" fillId="0" borderId="14" xfId="5" applyNumberFormat="1" applyFont="1" applyBorder="1"/>
    <xf numFmtId="3" fontId="7" fillId="3" borderId="14" xfId="5" applyNumberFormat="1" applyFont="1" applyFill="1" applyBorder="1"/>
    <xf numFmtId="3" fontId="12" fillId="5" borderId="14" xfId="5" applyNumberFormat="1" applyFont="1" applyFill="1" applyBorder="1"/>
    <xf numFmtId="3" fontId="7" fillId="0" borderId="27" xfId="5" applyNumberFormat="1" applyFont="1" applyBorder="1"/>
    <xf numFmtId="3" fontId="7" fillId="3" borderId="27" xfId="5" applyNumberFormat="1" applyFont="1" applyFill="1" applyBorder="1"/>
    <xf numFmtId="3" fontId="12" fillId="5" borderId="27" xfId="5" applyNumberFormat="1" applyFont="1" applyFill="1" applyBorder="1"/>
    <xf numFmtId="3" fontId="61" fillId="0" borderId="14" xfId="5" applyNumberFormat="1" applyFont="1" applyBorder="1"/>
    <xf numFmtId="3" fontId="62" fillId="5" borderId="63" xfId="5" applyNumberFormat="1" applyFont="1" applyFill="1" applyBorder="1"/>
    <xf numFmtId="3" fontId="7" fillId="0" borderId="63" xfId="5" applyNumberFormat="1" applyFont="1" applyBorder="1"/>
    <xf numFmtId="3" fontId="24" fillId="5" borderId="63" xfId="5" applyNumberFormat="1" applyFont="1" applyFill="1" applyBorder="1"/>
    <xf numFmtId="3" fontId="7" fillId="0" borderId="63" xfId="5" applyNumberFormat="1" applyFont="1" applyFill="1" applyBorder="1"/>
    <xf numFmtId="164" fontId="64" fillId="0" borderId="0" xfId="145" applyNumberFormat="1" applyFont="1"/>
    <xf numFmtId="164" fontId="63" fillId="0" borderId="0" xfId="145" applyNumberFormat="1" applyFont="1"/>
    <xf numFmtId="164" fontId="45" fillId="0" borderId="0" xfId="145" applyNumberFormat="1" applyFont="1" applyAlignment="1"/>
    <xf numFmtId="164" fontId="65" fillId="0" borderId="0" xfId="145" applyNumberFormat="1" applyFont="1"/>
    <xf numFmtId="164" fontId="45" fillId="0" borderId="0" xfId="145" applyNumberFormat="1" applyFont="1" applyBorder="1" applyAlignment="1"/>
    <xf numFmtId="164" fontId="5" fillId="0" borderId="0" xfId="145" applyNumberFormat="1" applyFill="1"/>
    <xf numFmtId="164" fontId="5" fillId="0" borderId="0" xfId="145" applyNumberFormat="1"/>
    <xf numFmtId="3" fontId="5" fillId="0" borderId="0" xfId="145" applyNumberFormat="1"/>
    <xf numFmtId="164" fontId="66" fillId="2" borderId="46" xfId="145" applyNumberFormat="1" applyFont="1" applyFill="1" applyBorder="1"/>
    <xf numFmtId="3" fontId="66" fillId="2" borderId="2" xfId="145" applyNumberFormat="1" applyFont="1" applyFill="1" applyBorder="1" applyAlignment="1">
      <alignment horizontal="center"/>
    </xf>
    <xf numFmtId="3" fontId="66" fillId="2" borderId="45" xfId="145" applyNumberFormat="1" applyFont="1" applyFill="1" applyBorder="1" applyAlignment="1">
      <alignment horizontal="center"/>
    </xf>
    <xf numFmtId="3" fontId="66" fillId="2" borderId="46" xfId="145" applyNumberFormat="1" applyFont="1" applyFill="1" applyBorder="1" applyAlignment="1">
      <alignment horizontal="center"/>
    </xf>
    <xf numFmtId="3" fontId="5" fillId="0" borderId="37" xfId="145" applyNumberFormat="1" applyBorder="1"/>
    <xf numFmtId="164" fontId="5" fillId="0" borderId="36" xfId="145" applyNumberFormat="1" applyFill="1" applyBorder="1" applyAlignment="1">
      <alignment wrapText="1"/>
    </xf>
    <xf numFmtId="164" fontId="63" fillId="6" borderId="48" xfId="145" applyNumberFormat="1" applyFont="1" applyFill="1" applyBorder="1"/>
    <xf numFmtId="3" fontId="63" fillId="6" borderId="91" xfId="145" applyNumberFormat="1" applyFont="1" applyFill="1" applyBorder="1"/>
    <xf numFmtId="3" fontId="63" fillId="6" borderId="48" xfId="145" applyNumberFormat="1" applyFont="1" applyFill="1" applyBorder="1"/>
    <xf numFmtId="3" fontId="63" fillId="6" borderId="49" xfId="145" applyNumberFormat="1" applyFont="1" applyFill="1" applyBorder="1"/>
    <xf numFmtId="0" fontId="49" fillId="0" borderId="14" xfId="2" applyFont="1" applyFill="1" applyBorder="1"/>
    <xf numFmtId="0" fontId="50" fillId="0" borderId="7" xfId="2" applyFont="1" applyBorder="1" applyAlignment="1">
      <alignment horizontal="center"/>
    </xf>
    <xf numFmtId="0" fontId="50" fillId="0" borderId="14" xfId="2" applyFont="1" applyFill="1" applyBorder="1" applyAlignment="1">
      <alignment horizontal="center"/>
    </xf>
    <xf numFmtId="0" fontId="50" fillId="0" borderId="36" xfId="2" applyFont="1" applyFill="1" applyBorder="1" applyAlignment="1">
      <alignment horizontal="center"/>
    </xf>
    <xf numFmtId="0" fontId="49" fillId="0" borderId="36" xfId="2" applyFont="1" applyFill="1" applyBorder="1"/>
    <xf numFmtId="3" fontId="52" fillId="0" borderId="62" xfId="2" applyNumberFormat="1" applyFont="1" applyBorder="1"/>
    <xf numFmtId="3" fontId="52" fillId="0" borderId="63" xfId="2" applyNumberFormat="1" applyFont="1" applyBorder="1"/>
    <xf numFmtId="0" fontId="49" fillId="0" borderId="0" xfId="3" applyFont="1" applyBorder="1"/>
    <xf numFmtId="0" fontId="49" fillId="0" borderId="6" xfId="3" applyFont="1" applyBorder="1" applyAlignment="1">
      <alignment horizontal="center"/>
    </xf>
    <xf numFmtId="0" fontId="49" fillId="0" borderId="7" xfId="3" applyFont="1" applyBorder="1"/>
    <xf numFmtId="0" fontId="49" fillId="0" borderId="8" xfId="3" applyFont="1" applyBorder="1" applyAlignment="1">
      <alignment horizontal="center"/>
    </xf>
    <xf numFmtId="0" fontId="49" fillId="0" borderId="9" xfId="3" applyFont="1" applyBorder="1" applyAlignment="1">
      <alignment horizontal="center"/>
    </xf>
    <xf numFmtId="0" fontId="49" fillId="0" borderId="0" xfId="3" applyFont="1" applyBorder="1" applyAlignment="1">
      <alignment horizontal="center"/>
    </xf>
    <xf numFmtId="0" fontId="49" fillId="0" borderId="13" xfId="3" applyFont="1" applyBorder="1" applyAlignment="1">
      <alignment horizontal="center"/>
    </xf>
    <xf numFmtId="0" fontId="49" fillId="0" borderId="7" xfId="3" applyFont="1" applyBorder="1" applyAlignment="1">
      <alignment horizontal="center"/>
    </xf>
    <xf numFmtId="0" fontId="49" fillId="0" borderId="14" xfId="3" applyFont="1" applyBorder="1" applyAlignment="1">
      <alignment horizontal="center"/>
    </xf>
    <xf numFmtId="0" fontId="49" fillId="0" borderId="15" xfId="3" applyFont="1" applyBorder="1" applyAlignment="1">
      <alignment horizontal="center"/>
    </xf>
    <xf numFmtId="0" fontId="52" fillId="0" borderId="20" xfId="3" applyFont="1" applyBorder="1" applyAlignment="1">
      <alignment horizontal="center"/>
    </xf>
    <xf numFmtId="3" fontId="50" fillId="2" borderId="20" xfId="3" applyNumberFormat="1" applyFont="1" applyFill="1" applyBorder="1"/>
    <xf numFmtId="3" fontId="56" fillId="0" borderId="27" xfId="2" applyNumberFormat="1" applyFont="1" applyBorder="1"/>
    <xf numFmtId="3" fontId="56" fillId="0" borderId="63" xfId="2" applyNumberFormat="1" applyFont="1" applyBorder="1"/>
    <xf numFmtId="3" fontId="49" fillId="0" borderId="27" xfId="3" applyNumberFormat="1" applyFont="1" applyBorder="1" applyAlignment="1">
      <alignment vertical="center"/>
    </xf>
    <xf numFmtId="3" fontId="52" fillId="0" borderId="29" xfId="3" applyNumberFormat="1" applyFont="1" applyFill="1" applyBorder="1" applyAlignment="1">
      <alignment vertical="center"/>
    </xf>
    <xf numFmtId="3" fontId="52" fillId="0" borderId="27" xfId="3" applyNumberFormat="1" applyFont="1" applyBorder="1" applyAlignment="1">
      <alignment vertical="center"/>
    </xf>
    <xf numFmtId="3" fontId="52" fillId="0" borderId="54" xfId="3" applyNumberFormat="1" applyFont="1" applyFill="1" applyBorder="1" applyAlignment="1">
      <alignment vertical="center"/>
    </xf>
    <xf numFmtId="3" fontId="52" fillId="0" borderId="53" xfId="3" applyNumberFormat="1" applyFont="1" applyFill="1" applyBorder="1" applyAlignment="1">
      <alignment vertical="center"/>
    </xf>
    <xf numFmtId="3" fontId="52" fillId="0" borderId="14" xfId="3" applyNumberFormat="1" applyFont="1" applyBorder="1" applyAlignment="1">
      <alignment vertical="center"/>
    </xf>
    <xf numFmtId="3" fontId="49" fillId="0" borderId="20" xfId="3" applyNumberFormat="1" applyFont="1" applyBorder="1" applyAlignment="1">
      <alignment vertical="center"/>
    </xf>
    <xf numFmtId="0" fontId="68" fillId="0" borderId="0" xfId="4" applyFont="1"/>
    <xf numFmtId="0" fontId="69" fillId="0" borderId="0" xfId="4" applyFont="1"/>
    <xf numFmtId="0" fontId="72" fillId="0" borderId="0" xfId="4" applyFont="1" applyAlignment="1">
      <alignment horizontal="center"/>
    </xf>
    <xf numFmtId="14" fontId="46" fillId="0" borderId="0" xfId="4" applyNumberFormat="1" applyFont="1" applyAlignment="1"/>
    <xf numFmtId="0" fontId="46" fillId="0" borderId="0" xfId="4" applyFont="1"/>
    <xf numFmtId="14" fontId="46" fillId="0" borderId="0" xfId="4" applyNumberFormat="1" applyFont="1" applyAlignment="1">
      <alignment horizontal="right"/>
    </xf>
    <xf numFmtId="14" fontId="46" fillId="0" borderId="0" xfId="4" applyNumberFormat="1" applyFont="1"/>
    <xf numFmtId="0" fontId="49" fillId="0" borderId="0" xfId="4" applyFont="1" applyFill="1"/>
    <xf numFmtId="0" fontId="69" fillId="0" borderId="0" xfId="4" applyFont="1" applyFill="1"/>
    <xf numFmtId="0" fontId="51" fillId="0" borderId="47" xfId="3" applyFont="1" applyBorder="1" applyAlignment="1">
      <alignment horizontal="center"/>
    </xf>
    <xf numFmtId="3" fontId="52" fillId="0" borderId="31" xfId="3" applyNumberFormat="1" applyFont="1" applyFill="1" applyBorder="1" applyAlignment="1">
      <alignment vertical="center"/>
    </xf>
    <xf numFmtId="3" fontId="52" fillId="0" borderId="13" xfId="3" applyNumberFormat="1" applyFont="1" applyFill="1" applyBorder="1" applyAlignment="1">
      <alignment vertical="center"/>
    </xf>
    <xf numFmtId="3" fontId="49" fillId="0" borderId="22" xfId="3" applyNumberFormat="1" applyFont="1" applyFill="1" applyBorder="1" applyAlignment="1">
      <alignment vertical="center"/>
    </xf>
    <xf numFmtId="3" fontId="49" fillId="0" borderId="18" xfId="3" applyNumberFormat="1" applyFont="1" applyFill="1" applyBorder="1" applyAlignment="1">
      <alignment vertical="center"/>
    </xf>
    <xf numFmtId="3" fontId="49" fillId="0" borderId="11" xfId="3" applyNumberFormat="1" applyFont="1" applyFill="1" applyBorder="1" applyAlignment="1">
      <alignment vertical="center"/>
    </xf>
    <xf numFmtId="3" fontId="49" fillId="0" borderId="34" xfId="3" applyNumberFormat="1" applyFont="1" applyFill="1" applyBorder="1" applyAlignment="1">
      <alignment vertical="center"/>
    </xf>
    <xf numFmtId="3" fontId="49" fillId="0" borderId="36" xfId="3" applyNumberFormat="1" applyFont="1" applyBorder="1" applyAlignment="1">
      <alignment vertical="center"/>
    </xf>
    <xf numFmtId="0" fontId="73" fillId="0" borderId="0" xfId="3" applyFont="1" applyAlignment="1">
      <alignment vertical="center"/>
    </xf>
    <xf numFmtId="0" fontId="46" fillId="0" borderId="0" xfId="2" applyFont="1" applyFill="1"/>
    <xf numFmtId="0" fontId="48" fillId="0" borderId="0" xfId="2" applyFont="1" applyFill="1"/>
    <xf numFmtId="0" fontId="46" fillId="0" borderId="0" xfId="3" applyFont="1" applyFill="1"/>
    <xf numFmtId="0" fontId="54" fillId="0" borderId="0" xfId="3" applyFont="1" applyFill="1" applyAlignment="1">
      <alignment horizontal="center"/>
    </xf>
    <xf numFmtId="0" fontId="50" fillId="0" borderId="0" xfId="3" applyFont="1" applyFill="1" applyAlignment="1">
      <alignment vertical="center"/>
    </xf>
    <xf numFmtId="0" fontId="46" fillId="0" borderId="0" xfId="3" applyFont="1" applyFill="1" applyAlignment="1">
      <alignment vertical="center"/>
    </xf>
    <xf numFmtId="0" fontId="54" fillId="0" borderId="0" xfId="3" applyFont="1" applyFill="1" applyAlignment="1">
      <alignment vertical="center"/>
    </xf>
    <xf numFmtId="0" fontId="47" fillId="0" borderId="0" xfId="3" applyFont="1" applyFill="1" applyAlignment="1">
      <alignment vertical="center"/>
    </xf>
    <xf numFmtId="49" fontId="2" fillId="0" borderId="36" xfId="0" applyNumberFormat="1" applyFont="1" applyFill="1" applyBorder="1"/>
    <xf numFmtId="3" fontId="2" fillId="0" borderId="11" xfId="0" applyNumberFormat="1" applyFont="1" applyFill="1" applyBorder="1"/>
    <xf numFmtId="164" fontId="2" fillId="0" borderId="0" xfId="0" applyNumberFormat="1" applyFont="1" applyFill="1"/>
    <xf numFmtId="164" fontId="67" fillId="0" borderId="0" xfId="0" applyNumberFormat="1" applyFont="1" applyFill="1"/>
    <xf numFmtId="3" fontId="74" fillId="0" borderId="0" xfId="2" applyNumberFormat="1" applyFont="1"/>
    <xf numFmtId="3" fontId="76" fillId="0" borderId="0" xfId="145" applyNumberFormat="1" applyFont="1"/>
    <xf numFmtId="164" fontId="2" fillId="0" borderId="5" xfId="0" applyNumberFormat="1" applyFont="1" applyFill="1" applyBorder="1"/>
    <xf numFmtId="0" fontId="74" fillId="0" borderId="0" xfId="3" applyFont="1" applyAlignment="1">
      <alignment horizontal="right" vertical="center"/>
    </xf>
    <xf numFmtId="0" fontId="46" fillId="0" borderId="98" xfId="3" applyFont="1" applyBorder="1" applyAlignment="1">
      <alignment horizontal="center" vertical="center"/>
    </xf>
    <xf numFmtId="0" fontId="46" fillId="0" borderId="95" xfId="3" applyFont="1" applyBorder="1" applyAlignment="1">
      <alignment vertical="center"/>
    </xf>
    <xf numFmtId="3" fontId="78" fillId="2" borderId="82" xfId="145" applyNumberFormat="1" applyFont="1" applyFill="1" applyBorder="1" applyAlignment="1">
      <alignment horizontal="center"/>
    </xf>
    <xf numFmtId="3" fontId="5" fillId="0" borderId="99" xfId="145" applyNumberFormat="1" applyFill="1" applyBorder="1"/>
    <xf numFmtId="164" fontId="63" fillId="6" borderId="93" xfId="145" applyNumberFormat="1" applyFont="1" applyFill="1" applyBorder="1"/>
    <xf numFmtId="3" fontId="66" fillId="2" borderId="56" xfId="145" applyNumberFormat="1" applyFont="1" applyFill="1" applyBorder="1" applyAlignment="1">
      <alignment horizontal="center"/>
    </xf>
    <xf numFmtId="164" fontId="5" fillId="33" borderId="14" xfId="145" applyNumberFormat="1" applyFill="1" applyBorder="1" applyAlignment="1">
      <alignment wrapText="1"/>
    </xf>
    <xf numFmtId="3" fontId="0" fillId="0" borderId="0" xfId="145" applyNumberFormat="1" applyFont="1"/>
    <xf numFmtId="164" fontId="76" fillId="0" borderId="0" xfId="145" applyNumberFormat="1" applyFont="1"/>
    <xf numFmtId="3" fontId="76" fillId="0" borderId="0" xfId="145" applyNumberFormat="1" applyFont="1" applyAlignment="1">
      <alignment horizontal="right"/>
    </xf>
    <xf numFmtId="164" fontId="2" fillId="0" borderId="0" xfId="145" applyNumberFormat="1" applyFont="1" applyFill="1"/>
    <xf numFmtId="164" fontId="67" fillId="0" borderId="0" xfId="145" applyNumberFormat="1" applyFont="1" applyFill="1"/>
    <xf numFmtId="3" fontId="67" fillId="0" borderId="93" xfId="0" applyNumberFormat="1" applyFont="1" applyFill="1" applyBorder="1"/>
    <xf numFmtId="14" fontId="11" fillId="7" borderId="0" xfId="5" applyNumberFormat="1" applyFont="1" applyFill="1"/>
    <xf numFmtId="0" fontId="11" fillId="5" borderId="0" xfId="5" applyFont="1" applyFill="1"/>
    <xf numFmtId="0" fontId="2" fillId="5" borderId="0" xfId="5" applyFill="1"/>
    <xf numFmtId="3" fontId="11" fillId="0" borderId="63" xfId="5" applyNumberFormat="1" applyFont="1" applyFill="1" applyBorder="1"/>
    <xf numFmtId="3" fontId="19" fillId="0" borderId="0" xfId="5" applyNumberFormat="1" applyFont="1"/>
    <xf numFmtId="0" fontId="46" fillId="0" borderId="0" xfId="4" applyFont="1" applyAlignment="1">
      <alignment horizontal="center"/>
    </xf>
    <xf numFmtId="3" fontId="78" fillId="2" borderId="102" xfId="145" applyNumberFormat="1" applyFont="1" applyFill="1" applyBorder="1" applyAlignment="1">
      <alignment horizontal="center" wrapText="1"/>
    </xf>
    <xf numFmtId="164" fontId="83" fillId="0" borderId="0" xfId="0" applyNumberFormat="1" applyFont="1" applyFill="1"/>
    <xf numFmtId="164" fontId="84" fillId="0" borderId="0" xfId="0" applyNumberFormat="1" applyFont="1"/>
    <xf numFmtId="49" fontId="84" fillId="0" borderId="0" xfId="0" applyNumberFormat="1" applyFont="1"/>
    <xf numFmtId="164" fontId="83" fillId="0" borderId="0" xfId="0" applyNumberFormat="1" applyFont="1" applyAlignment="1">
      <alignment wrapText="1"/>
    </xf>
    <xf numFmtId="164" fontId="83" fillId="0" borderId="0" xfId="0" applyNumberFormat="1" applyFont="1"/>
    <xf numFmtId="164" fontId="11" fillId="0" borderId="0" xfId="0" applyNumberFormat="1" applyFont="1" applyAlignment="1"/>
    <xf numFmtId="49" fontId="84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164" fontId="83" fillId="0" borderId="0" xfId="145" applyNumberFormat="1" applyFont="1"/>
    <xf numFmtId="164" fontId="85" fillId="0" borderId="0" xfId="0" applyNumberFormat="1" applyFont="1" applyFill="1"/>
    <xf numFmtId="49" fontId="85" fillId="0" borderId="0" xfId="0" applyNumberFormat="1" applyFont="1"/>
    <xf numFmtId="164" fontId="85" fillId="0" borderId="0" xfId="0" applyNumberFormat="1" applyFont="1" applyAlignment="1">
      <alignment wrapText="1"/>
    </xf>
    <xf numFmtId="164" fontId="85" fillId="0" borderId="0" xfId="0" applyNumberFormat="1" applyFont="1"/>
    <xf numFmtId="164" fontId="11" fillId="0" borderId="0" xfId="0" applyNumberFormat="1" applyFont="1" applyBorder="1" applyAlignment="1"/>
    <xf numFmtId="164" fontId="85" fillId="0" borderId="0" xfId="145" applyNumberFormat="1" applyFont="1"/>
    <xf numFmtId="164" fontId="86" fillId="0" borderId="0" xfId="0" applyNumberFormat="1" applyFont="1" applyFill="1"/>
    <xf numFmtId="49" fontId="9" fillId="2" borderId="45" xfId="0" applyNumberFormat="1" applyFont="1" applyFill="1" applyBorder="1" applyAlignment="1">
      <alignment horizontal="center" wrapText="1"/>
    </xf>
    <xf numFmtId="164" fontId="9" fillId="2" borderId="46" xfId="0" applyNumberFormat="1" applyFont="1" applyFill="1" applyBorder="1" applyAlignment="1">
      <alignment wrapText="1"/>
    </xf>
    <xf numFmtId="164" fontId="9" fillId="2" borderId="3" xfId="0" applyNumberFormat="1" applyFont="1" applyFill="1" applyBorder="1"/>
    <xf numFmtId="3" fontId="9" fillId="2" borderId="46" xfId="0" applyNumberFormat="1" applyFont="1" applyFill="1" applyBorder="1"/>
    <xf numFmtId="3" fontId="9" fillId="2" borderId="2" xfId="0" applyNumberFormat="1" applyFont="1" applyFill="1" applyBorder="1"/>
    <xf numFmtId="3" fontId="22" fillId="2" borderId="82" xfId="0" applyNumberFormat="1" applyFont="1" applyFill="1" applyBorder="1"/>
    <xf numFmtId="3" fontId="9" fillId="2" borderId="45" xfId="0" applyNumberFormat="1" applyFont="1" applyFill="1" applyBorder="1" applyAlignment="1">
      <alignment horizontal="center"/>
    </xf>
    <xf numFmtId="3" fontId="9" fillId="2" borderId="46" xfId="0" applyNumberFormat="1" applyFont="1" applyFill="1" applyBorder="1" applyAlignment="1">
      <alignment horizontal="center"/>
    </xf>
    <xf numFmtId="164" fontId="86" fillId="3" borderId="3" xfId="0" applyNumberFormat="1" applyFont="1" applyFill="1" applyBorder="1"/>
    <xf numFmtId="164" fontId="2" fillId="0" borderId="0" xfId="145" applyNumberFormat="1" applyFont="1"/>
    <xf numFmtId="164" fontId="86" fillId="0" borderId="0" xfId="0" applyNumberFormat="1" applyFont="1" applyFill="1" applyAlignment="1"/>
    <xf numFmtId="164" fontId="86" fillId="3" borderId="0" xfId="0" applyNumberFormat="1" applyFont="1" applyFill="1" applyBorder="1" applyAlignment="1"/>
    <xf numFmtId="164" fontId="2" fillId="0" borderId="0" xfId="145" applyNumberFormat="1" applyFont="1" applyFill="1" applyAlignment="1"/>
    <xf numFmtId="49" fontId="9" fillId="2" borderId="7" xfId="0" applyNumberFormat="1" applyFont="1" applyFill="1" applyBorder="1" applyAlignment="1">
      <alignment horizontal="center" wrapText="1"/>
    </xf>
    <xf numFmtId="164" fontId="9" fillId="2" borderId="14" xfId="0" applyNumberFormat="1" applyFont="1" applyFill="1" applyBorder="1" applyAlignment="1">
      <alignment wrapText="1"/>
    </xf>
    <xf numFmtId="164" fontId="9" fillId="2" borderId="0" xfId="0" applyNumberFormat="1" applyFont="1" applyFill="1" applyBorder="1"/>
    <xf numFmtId="3" fontId="9" fillId="2" borderId="14" xfId="0" applyNumberFormat="1" applyFont="1" applyFill="1" applyBorder="1" applyAlignment="1">
      <alignment wrapText="1"/>
    </xf>
    <xf numFmtId="3" fontId="9" fillId="2" borderId="31" xfId="0" applyNumberFormat="1" applyFont="1" applyFill="1" applyBorder="1" applyAlignment="1">
      <alignment wrapText="1"/>
    </xf>
    <xf numFmtId="3" fontId="87" fillId="2" borderId="83" xfId="0" applyNumberFormat="1" applyFont="1" applyFill="1" applyBorder="1" applyAlignment="1">
      <alignment wrapText="1"/>
    </xf>
    <xf numFmtId="3" fontId="9" fillId="2" borderId="7" xfId="0" applyNumberFormat="1" applyFont="1" applyFill="1" applyBorder="1" applyAlignment="1">
      <alignment horizontal="center" wrapText="1"/>
    </xf>
    <xf numFmtId="3" fontId="9" fillId="2" borderId="14" xfId="0" applyNumberFormat="1" applyFont="1" applyFill="1" applyBorder="1" applyAlignment="1">
      <alignment horizontal="center" wrapText="1"/>
    </xf>
    <xf numFmtId="164" fontId="67" fillId="3" borderId="101" xfId="0" applyNumberFormat="1" applyFont="1" applyFill="1" applyBorder="1"/>
    <xf numFmtId="164" fontId="67" fillId="0" borderId="0" xfId="145" applyNumberFormat="1" applyFont="1"/>
    <xf numFmtId="164" fontId="88" fillId="0" borderId="0" xfId="0" applyNumberFormat="1" applyFont="1" applyFill="1" applyAlignment="1">
      <alignment horizontal="center"/>
    </xf>
    <xf numFmtId="49" fontId="88" fillId="0" borderId="0" xfId="0" applyNumberFormat="1" applyFont="1" applyFill="1" applyBorder="1" applyAlignment="1">
      <alignment horizontal="center" wrapText="1"/>
    </xf>
    <xf numFmtId="164" fontId="88" fillId="0" borderId="0" xfId="0" applyNumberFormat="1" applyFont="1" applyFill="1" applyBorder="1" applyAlignment="1">
      <alignment horizontal="center" wrapText="1"/>
    </xf>
    <xf numFmtId="164" fontId="88" fillId="0" borderId="0" xfId="0" applyNumberFormat="1" applyFont="1" applyFill="1" applyBorder="1" applyAlignment="1">
      <alignment horizontal="center"/>
    </xf>
    <xf numFmtId="3" fontId="88" fillId="0" borderId="0" xfId="0" applyNumberFormat="1" applyFont="1" applyFill="1" applyBorder="1" applyAlignment="1">
      <alignment horizontal="center" wrapText="1"/>
    </xf>
    <xf numFmtId="3" fontId="88" fillId="0" borderId="83" xfId="0" applyNumberFormat="1" applyFont="1" applyFill="1" applyBorder="1" applyAlignment="1">
      <alignment horizontal="center" wrapText="1"/>
    </xf>
    <xf numFmtId="3" fontId="88" fillId="0" borderId="7" xfId="0" applyNumberFormat="1" applyFont="1" applyFill="1" applyBorder="1" applyAlignment="1">
      <alignment horizontal="center" wrapText="1"/>
    </xf>
    <xf numFmtId="3" fontId="88" fillId="0" borderId="14" xfId="0" applyNumberFormat="1" applyFont="1" applyFill="1" applyBorder="1" applyAlignment="1">
      <alignment horizontal="center" wrapText="1"/>
    </xf>
    <xf numFmtId="164" fontId="88" fillId="0" borderId="0" xfId="145" applyNumberFormat="1" applyFont="1" applyFill="1" applyAlignment="1">
      <alignment horizontal="center"/>
    </xf>
    <xf numFmtId="164" fontId="67" fillId="3" borderId="0" xfId="0" applyNumberFormat="1" applyFont="1" applyFill="1" applyBorder="1"/>
    <xf numFmtId="49" fontId="9" fillId="5" borderId="0" xfId="0" applyNumberFormat="1" applyFont="1" applyFill="1" applyBorder="1" applyAlignment="1">
      <alignment horizontal="center" wrapText="1"/>
    </xf>
    <xf numFmtId="164" fontId="9" fillId="5" borderId="0" xfId="0" applyNumberFormat="1" applyFont="1" applyFill="1" applyBorder="1" applyAlignment="1">
      <alignment wrapText="1"/>
    </xf>
    <xf numFmtId="164" fontId="9" fillId="5" borderId="0" xfId="0" applyNumberFormat="1" applyFont="1" applyFill="1" applyBorder="1"/>
    <xf numFmtId="3" fontId="9" fillId="5" borderId="0" xfId="0" applyNumberFormat="1" applyFont="1" applyFill="1" applyBorder="1" applyAlignment="1">
      <alignment wrapText="1"/>
    </xf>
    <xf numFmtId="49" fontId="9" fillId="5" borderId="47" xfId="0" applyNumberFormat="1" applyFont="1" applyFill="1" applyBorder="1" applyAlignment="1">
      <alignment horizontal="center" wrapText="1"/>
    </xf>
    <xf numFmtId="164" fontId="9" fillId="5" borderId="47" xfId="0" applyNumberFormat="1" applyFont="1" applyFill="1" applyBorder="1" applyAlignment="1">
      <alignment wrapText="1"/>
    </xf>
    <xf numFmtId="164" fontId="9" fillId="5" borderId="47" xfId="0" applyNumberFormat="1" applyFont="1" applyFill="1" applyBorder="1"/>
    <xf numFmtId="3" fontId="9" fillId="5" borderId="47" xfId="0" applyNumberFormat="1" applyFont="1" applyFill="1" applyBorder="1" applyAlignment="1">
      <alignment wrapText="1"/>
    </xf>
    <xf numFmtId="164" fontId="67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wrapText="1"/>
    </xf>
    <xf numFmtId="3" fontId="9" fillId="0" borderId="83" xfId="0" applyNumberFormat="1" applyFont="1" applyFill="1" applyBorder="1" applyAlignment="1">
      <alignment wrapText="1"/>
    </xf>
    <xf numFmtId="164" fontId="67" fillId="0" borderId="0" xfId="145" applyNumberFormat="1" applyFont="1" applyFill="1" applyBorder="1"/>
    <xf numFmtId="164" fontId="89" fillId="0" borderId="99" xfId="0" applyNumberFormat="1" applyFont="1" applyFill="1" applyBorder="1"/>
    <xf numFmtId="49" fontId="86" fillId="0" borderId="86" xfId="0" applyNumberFormat="1" applyFont="1" applyFill="1" applyBorder="1"/>
    <xf numFmtId="164" fontId="86" fillId="0" borderId="46" xfId="0" applyNumberFormat="1" applyFont="1" applyFill="1" applyBorder="1" applyAlignment="1">
      <alignment wrapText="1"/>
    </xf>
    <xf numFmtId="164" fontId="86" fillId="0" borderId="86" xfId="0" applyNumberFormat="1" applyFont="1" applyFill="1" applyBorder="1"/>
    <xf numFmtId="3" fontId="86" fillId="0" borderId="86" xfId="0" applyNumberFormat="1" applyFont="1" applyFill="1" applyBorder="1"/>
    <xf numFmtId="3" fontId="86" fillId="0" borderId="87" xfId="0" applyNumberFormat="1" applyFont="1" applyFill="1" applyBorder="1"/>
    <xf numFmtId="3" fontId="10" fillId="36" borderId="92" xfId="0" applyNumberFormat="1" applyFont="1" applyFill="1" applyBorder="1"/>
    <xf numFmtId="3" fontId="86" fillId="0" borderId="100" xfId="0" applyNumberFormat="1" applyFont="1" applyFill="1" applyBorder="1"/>
    <xf numFmtId="3" fontId="86" fillId="0" borderId="5" xfId="0" applyNumberFormat="1" applyFont="1" applyFill="1" applyBorder="1" applyAlignment="1">
      <alignment horizontal="left"/>
    </xf>
    <xf numFmtId="3" fontId="10" fillId="36" borderId="84" xfId="0" applyNumberFormat="1" applyFont="1" applyFill="1" applyBorder="1"/>
    <xf numFmtId="3" fontId="85" fillId="0" borderId="35" xfId="0" applyNumberFormat="1" applyFont="1" applyFill="1" applyBorder="1"/>
    <xf numFmtId="3" fontId="85" fillId="0" borderId="11" xfId="0" applyNumberFormat="1" applyFont="1" applyFill="1" applyBorder="1"/>
    <xf numFmtId="3" fontId="85" fillId="0" borderId="36" xfId="0" applyNumberFormat="1" applyFont="1" applyFill="1" applyBorder="1"/>
    <xf numFmtId="3" fontId="83" fillId="0" borderId="89" xfId="0" applyNumberFormat="1" applyFont="1" applyFill="1" applyBorder="1"/>
    <xf numFmtId="3" fontId="9" fillId="36" borderId="89" xfId="0" applyNumberFormat="1" applyFont="1" applyFill="1" applyBorder="1"/>
    <xf numFmtId="3" fontId="83" fillId="0" borderId="48" xfId="0" applyNumberFormat="1" applyFont="1" applyFill="1" applyBorder="1"/>
    <xf numFmtId="3" fontId="83" fillId="0" borderId="97" xfId="0" applyNumberFormat="1" applyFont="1" applyFill="1" applyBorder="1"/>
    <xf numFmtId="164" fontId="86" fillId="37" borderId="90" xfId="0" applyNumberFormat="1" applyFont="1" applyFill="1" applyBorder="1"/>
    <xf numFmtId="49" fontId="86" fillId="37" borderId="48" xfId="0" applyNumberFormat="1" applyFont="1" applyFill="1" applyBorder="1"/>
    <xf numFmtId="164" fontId="86" fillId="37" borderId="48" xfId="0" applyNumberFormat="1" applyFont="1" applyFill="1" applyBorder="1" applyAlignment="1">
      <alignment wrapText="1"/>
    </xf>
    <xf numFmtId="164" fontId="86" fillId="37" borderId="48" xfId="0" applyNumberFormat="1" applyFont="1" applyFill="1" applyBorder="1"/>
    <xf numFmtId="3" fontId="86" fillId="37" borderId="48" xfId="0" applyNumberFormat="1" applyFont="1" applyFill="1" applyBorder="1"/>
    <xf numFmtId="3" fontId="86" fillId="37" borderId="91" xfId="0" applyNumberFormat="1" applyFont="1" applyFill="1" applyBorder="1"/>
    <xf numFmtId="3" fontId="10" fillId="37" borderId="89" xfId="0" applyNumberFormat="1" applyFont="1" applyFill="1" applyBorder="1"/>
    <xf numFmtId="3" fontId="86" fillId="37" borderId="94" xfId="0" applyNumberFormat="1" applyFont="1" applyFill="1" applyBorder="1"/>
    <xf numFmtId="3" fontId="86" fillId="37" borderId="49" xfId="0" applyNumberFormat="1" applyFont="1" applyFill="1" applyBorder="1"/>
    <xf numFmtId="164" fontId="86" fillId="37" borderId="0" xfId="0" applyNumberFormat="1" applyFont="1" applyFill="1"/>
    <xf numFmtId="49" fontId="86" fillId="0" borderId="36" xfId="0" applyNumberFormat="1" applyFont="1" applyFill="1" applyBorder="1"/>
    <xf numFmtId="3" fontId="86" fillId="0" borderId="31" xfId="0" applyNumberFormat="1" applyFont="1" applyFill="1" applyBorder="1"/>
    <xf numFmtId="3" fontId="10" fillId="36" borderId="83" xfId="0" applyNumberFormat="1" applyFont="1" applyFill="1" applyBorder="1"/>
    <xf numFmtId="3" fontId="86" fillId="0" borderId="0" xfId="0" applyNumberFormat="1" applyFont="1" applyFill="1" applyBorder="1"/>
    <xf numFmtId="3" fontId="86" fillId="0" borderId="11" xfId="0" applyNumberFormat="1" applyFont="1" applyFill="1" applyBorder="1"/>
    <xf numFmtId="3" fontId="86" fillId="0" borderId="14" xfId="0" applyNumberFormat="1" applyFont="1" applyFill="1" applyBorder="1"/>
    <xf numFmtId="3" fontId="67" fillId="0" borderId="89" xfId="0" applyNumberFormat="1" applyFont="1" applyFill="1" applyBorder="1"/>
    <xf numFmtId="164" fontId="2" fillId="37" borderId="0" xfId="145" applyNumberFormat="1" applyFont="1" applyFill="1"/>
    <xf numFmtId="164" fontId="89" fillId="0" borderId="12" xfId="0" applyNumberFormat="1" applyFont="1" applyFill="1" applyBorder="1"/>
    <xf numFmtId="3" fontId="86" fillId="0" borderId="35" xfId="0" applyNumberFormat="1" applyFont="1" applyFill="1" applyBorder="1"/>
    <xf numFmtId="3" fontId="86" fillId="0" borderId="36" xfId="0" applyNumberFormat="1" applyFont="1" applyFill="1" applyBorder="1"/>
    <xf numFmtId="164" fontId="86" fillId="0" borderId="86" xfId="0" applyNumberFormat="1" applyFont="1" applyFill="1" applyBorder="1" applyAlignment="1">
      <alignment wrapText="1"/>
    </xf>
    <xf numFmtId="164" fontId="86" fillId="0" borderId="36" xfId="0" applyNumberFormat="1" applyFont="1" applyFill="1" applyBorder="1" applyAlignment="1">
      <alignment wrapText="1"/>
    </xf>
    <xf numFmtId="164" fontId="86" fillId="37" borderId="5" xfId="0" applyNumberFormat="1" applyFont="1" applyFill="1" applyBorder="1"/>
    <xf numFmtId="49" fontId="86" fillId="37" borderId="14" xfId="0" applyNumberFormat="1" applyFont="1" applyFill="1" applyBorder="1"/>
    <xf numFmtId="164" fontId="86" fillId="37" borderId="14" xfId="0" applyNumberFormat="1" applyFont="1" applyFill="1" applyBorder="1" applyAlignment="1">
      <alignment wrapText="1"/>
    </xf>
    <xf numFmtId="164" fontId="86" fillId="37" borderId="14" xfId="0" applyNumberFormat="1" applyFont="1" applyFill="1" applyBorder="1"/>
    <xf numFmtId="3" fontId="86" fillId="37" borderId="14" xfId="0" applyNumberFormat="1" applyFont="1" applyFill="1" applyBorder="1"/>
    <xf numFmtId="3" fontId="86" fillId="37" borderId="31" xfId="0" applyNumberFormat="1" applyFont="1" applyFill="1" applyBorder="1"/>
    <xf numFmtId="3" fontId="10" fillId="37" borderId="83" xfId="0" applyNumberFormat="1" applyFont="1" applyFill="1" applyBorder="1"/>
    <xf numFmtId="3" fontId="86" fillId="37" borderId="7" xfId="0" applyNumberFormat="1" applyFont="1" applyFill="1" applyBorder="1"/>
    <xf numFmtId="3" fontId="86" fillId="37" borderId="15" xfId="0" applyNumberFormat="1" applyFont="1" applyFill="1" applyBorder="1"/>
    <xf numFmtId="3" fontId="85" fillId="0" borderId="100" xfId="0" applyNumberFormat="1" applyFont="1" applyFill="1" applyBorder="1" applyAlignment="1">
      <alignment horizontal="right" vertical="center"/>
    </xf>
    <xf numFmtId="164" fontId="86" fillId="0" borderId="12" xfId="0" applyNumberFormat="1" applyFont="1" applyFill="1" applyBorder="1"/>
    <xf numFmtId="164" fontId="86" fillId="0" borderId="36" xfId="0" applyNumberFormat="1" applyFont="1" applyFill="1" applyBorder="1"/>
    <xf numFmtId="3" fontId="10" fillId="36" borderId="84" xfId="0" applyNumberFormat="1" applyFont="1" applyFill="1" applyBorder="1" applyAlignment="1">
      <alignment horizontal="right" vertical="center"/>
    </xf>
    <xf numFmtId="3" fontId="85" fillId="0" borderId="35" xfId="0" applyNumberFormat="1" applyFont="1" applyFill="1" applyBorder="1" applyAlignment="1">
      <alignment horizontal="right" vertical="center"/>
    </xf>
    <xf numFmtId="3" fontId="86" fillId="37" borderId="46" xfId="0" applyNumberFormat="1" applyFont="1" applyFill="1" applyBorder="1"/>
    <xf numFmtId="164" fontId="86" fillId="37" borderId="103" xfId="0" applyNumberFormat="1" applyFont="1" applyFill="1" applyBorder="1"/>
    <xf numFmtId="3" fontId="86" fillId="0" borderId="36" xfId="0" applyNumberFormat="1" applyFont="1" applyFill="1" applyBorder="1" applyAlignment="1">
      <alignment wrapText="1"/>
    </xf>
    <xf numFmtId="164" fontId="67" fillId="0" borderId="31" xfId="0" applyNumberFormat="1" applyFont="1" applyFill="1" applyBorder="1"/>
    <xf numFmtId="3" fontId="67" fillId="0" borderId="82" xfId="0" applyNumberFormat="1" applyFont="1" applyFill="1" applyBorder="1"/>
    <xf numFmtId="3" fontId="67" fillId="0" borderId="1" xfId="0" applyNumberFormat="1" applyFont="1" applyFill="1" applyBorder="1"/>
    <xf numFmtId="3" fontId="83" fillId="0" borderId="90" xfId="0" applyNumberFormat="1" applyFont="1" applyFill="1" applyBorder="1"/>
    <xf numFmtId="49" fontId="86" fillId="0" borderId="36" xfId="0" applyNumberFormat="1" applyFont="1" applyFill="1" applyBorder="1" applyAlignment="1">
      <alignment horizontal="center" vertical="center"/>
    </xf>
    <xf numFmtId="3" fontId="82" fillId="37" borderId="89" xfId="0" applyNumberFormat="1" applyFont="1" applyFill="1" applyBorder="1"/>
    <xf numFmtId="164" fontId="88" fillId="0" borderId="0" xfId="0" applyNumberFormat="1" applyFont="1" applyFill="1"/>
    <xf numFmtId="164" fontId="88" fillId="0" borderId="103" xfId="0" applyNumberFormat="1" applyFont="1" applyFill="1" applyBorder="1"/>
    <xf numFmtId="3" fontId="88" fillId="0" borderId="102" xfId="0" applyNumberFormat="1" applyFont="1" applyFill="1" applyBorder="1"/>
    <xf numFmtId="3" fontId="88" fillId="36" borderId="102" xfId="0" applyNumberFormat="1" applyFont="1" applyFill="1" applyBorder="1"/>
    <xf numFmtId="3" fontId="91" fillId="36" borderId="102" xfId="0" applyNumberFormat="1" applyFont="1" applyFill="1" applyBorder="1"/>
    <xf numFmtId="49" fontId="86" fillId="0" borderId="0" xfId="0" applyNumberFormat="1" applyFont="1" applyFill="1"/>
    <xf numFmtId="164" fontId="86" fillId="0" borderId="0" xfId="0" applyNumberFormat="1" applyFont="1" applyFill="1" applyAlignment="1">
      <alignment wrapText="1"/>
    </xf>
    <xf numFmtId="3" fontId="86" fillId="0" borderId="0" xfId="0" applyNumberFormat="1" applyFont="1" applyFill="1"/>
    <xf numFmtId="3" fontId="82" fillId="0" borderId="0" xfId="0" applyNumberFormat="1" applyFont="1" applyFill="1"/>
    <xf numFmtId="49" fontId="2" fillId="0" borderId="0" xfId="145" applyNumberFormat="1" applyFont="1"/>
    <xf numFmtId="164" fontId="2" fillId="0" borderId="0" xfId="145" applyNumberFormat="1" applyFont="1" applyAlignment="1">
      <alignment wrapText="1"/>
    </xf>
    <xf numFmtId="3" fontId="2" fillId="0" borderId="0" xfId="145" applyNumberFormat="1" applyFont="1"/>
    <xf numFmtId="14" fontId="11" fillId="0" borderId="0" xfId="8" applyNumberFormat="1" applyFont="1"/>
    <xf numFmtId="3" fontId="92" fillId="0" borderId="28" xfId="3" applyNumberFormat="1" applyFont="1" applyBorder="1" applyAlignment="1">
      <alignment vertical="center"/>
    </xf>
    <xf numFmtId="3" fontId="93" fillId="0" borderId="27" xfId="3" applyNumberFormat="1" applyFont="1" applyBorder="1" applyAlignment="1">
      <alignment vertical="center"/>
    </xf>
    <xf numFmtId="3" fontId="49" fillId="0" borderId="40" xfId="3" applyNumberFormat="1" applyFont="1" applyBorder="1" applyAlignment="1">
      <alignment vertical="center"/>
    </xf>
    <xf numFmtId="3" fontId="49" fillId="0" borderId="41" xfId="3" applyNumberFormat="1" applyFont="1" applyBorder="1" applyAlignment="1">
      <alignment vertical="center"/>
    </xf>
    <xf numFmtId="3" fontId="49" fillId="0" borderId="42" xfId="3" applyNumberFormat="1" applyFont="1" applyBorder="1" applyAlignment="1">
      <alignment vertical="center"/>
    </xf>
    <xf numFmtId="3" fontId="49" fillId="0" borderId="43" xfId="3" applyNumberFormat="1" applyFont="1" applyBorder="1" applyAlignment="1">
      <alignment vertical="center"/>
    </xf>
    <xf numFmtId="3" fontId="49" fillId="0" borderId="44" xfId="3" applyNumberFormat="1" applyFont="1" applyBorder="1" applyAlignment="1">
      <alignment vertical="center"/>
    </xf>
    <xf numFmtId="3" fontId="95" fillId="0" borderId="11" xfId="3" applyNumberFormat="1" applyFont="1" applyFill="1" applyBorder="1" applyAlignment="1">
      <alignment vertical="center"/>
    </xf>
    <xf numFmtId="3" fontId="95" fillId="0" borderId="34" xfId="3" applyNumberFormat="1" applyFont="1" applyFill="1" applyBorder="1" applyAlignment="1">
      <alignment vertical="center"/>
    </xf>
    <xf numFmtId="3" fontId="95" fillId="0" borderId="35" xfId="3" applyNumberFormat="1" applyFont="1" applyBorder="1" applyAlignment="1">
      <alignment vertical="center"/>
    </xf>
    <xf numFmtId="0" fontId="46" fillId="0" borderId="31" xfId="3" applyFont="1" applyBorder="1" applyAlignment="1">
      <alignment horizontal="center" vertical="center"/>
    </xf>
    <xf numFmtId="0" fontId="52" fillId="0" borderId="110" xfId="3" applyFont="1" applyBorder="1" applyAlignment="1">
      <alignment horizontal="center"/>
    </xf>
    <xf numFmtId="0" fontId="52" fillId="0" borderId="111" xfId="3" applyFont="1" applyBorder="1" applyAlignment="1">
      <alignment horizontal="center"/>
    </xf>
    <xf numFmtId="0" fontId="50" fillId="2" borderId="110" xfId="3" applyFont="1" applyFill="1" applyBorder="1" applyAlignment="1">
      <alignment vertical="center"/>
    </xf>
    <xf numFmtId="0" fontId="50" fillId="2" borderId="111" xfId="3" applyFont="1" applyFill="1" applyBorder="1" applyAlignment="1">
      <alignment vertical="center"/>
    </xf>
    <xf numFmtId="3" fontId="50" fillId="2" borderId="111" xfId="2" applyNumberFormat="1" applyFont="1" applyFill="1" applyBorder="1"/>
    <xf numFmtId="3" fontId="50" fillId="2" borderId="112" xfId="2" applyNumberFormat="1" applyFont="1" applyFill="1" applyBorder="1"/>
    <xf numFmtId="3" fontId="50" fillId="0" borderId="113" xfId="2" applyNumberFormat="1" applyFont="1" applyBorder="1"/>
    <xf numFmtId="3" fontId="50" fillId="0" borderId="114" xfId="2" applyNumberFormat="1" applyFont="1" applyBorder="1"/>
    <xf numFmtId="0" fontId="49" fillId="0" borderId="110" xfId="3" applyFont="1" applyBorder="1" applyAlignment="1">
      <alignment vertical="center"/>
    </xf>
    <xf numFmtId="0" fontId="49" fillId="0" borderId="111" xfId="3" applyFont="1" applyBorder="1" applyAlignment="1">
      <alignment vertical="center"/>
    </xf>
    <xf numFmtId="3" fontId="52" fillId="0" borderId="111" xfId="2" applyNumberFormat="1" applyFont="1" applyBorder="1"/>
    <xf numFmtId="3" fontId="52" fillId="0" borderId="112" xfId="2" applyNumberFormat="1" applyFont="1" applyBorder="1"/>
    <xf numFmtId="0" fontId="49" fillId="0" borderId="116" xfId="3" applyFont="1" applyBorder="1" applyAlignment="1">
      <alignment horizontal="center"/>
    </xf>
    <xf numFmtId="0" fontId="49" fillId="0" borderId="114" xfId="3" applyFont="1" applyBorder="1" applyAlignment="1">
      <alignment horizontal="center"/>
    </xf>
    <xf numFmtId="0" fontId="52" fillId="0" borderId="115" xfId="3" applyFont="1" applyBorder="1" applyAlignment="1">
      <alignment horizontal="center"/>
    </xf>
    <xf numFmtId="0" fontId="52" fillId="0" borderId="117" xfId="3" applyFont="1" applyBorder="1" applyAlignment="1">
      <alignment horizontal="center"/>
    </xf>
    <xf numFmtId="0" fontId="52" fillId="0" borderId="112" xfId="3" applyFont="1" applyBorder="1" applyAlignment="1">
      <alignment horizontal="center"/>
    </xf>
    <xf numFmtId="0" fontId="53" fillId="2" borderId="115" xfId="3" applyFont="1" applyFill="1" applyBorder="1" applyAlignment="1">
      <alignment vertical="center"/>
    </xf>
    <xf numFmtId="3" fontId="50" fillId="2" borderId="110" xfId="3" applyNumberFormat="1" applyFont="1" applyFill="1" applyBorder="1"/>
    <xf numFmtId="3" fontId="50" fillId="2" borderId="117" xfId="3" applyNumberFormat="1" applyFont="1" applyFill="1" applyBorder="1"/>
    <xf numFmtId="3" fontId="50" fillId="2" borderId="111" xfId="3" applyNumberFormat="1" applyFont="1" applyFill="1" applyBorder="1"/>
    <xf numFmtId="3" fontId="50" fillId="2" borderId="112" xfId="3" applyNumberFormat="1" applyFont="1" applyFill="1" applyBorder="1"/>
    <xf numFmtId="0" fontId="49" fillId="0" borderId="115" xfId="3" applyFont="1" applyBorder="1" applyAlignment="1">
      <alignment vertical="center"/>
    </xf>
    <xf numFmtId="3" fontId="56" fillId="0" borderId="112" xfId="2" applyNumberFormat="1" applyFont="1" applyBorder="1"/>
    <xf numFmtId="0" fontId="50" fillId="0" borderId="7" xfId="3" applyFont="1" applyBorder="1" applyAlignment="1">
      <alignment horizontal="center"/>
    </xf>
    <xf numFmtId="0" fontId="50" fillId="0" borderId="35" xfId="3" applyFont="1" applyBorder="1" applyAlignment="1">
      <alignment horizontal="center"/>
    </xf>
    <xf numFmtId="0" fontId="56" fillId="0" borderId="111" xfId="3" applyFont="1" applyBorder="1" applyAlignment="1">
      <alignment horizontal="center"/>
    </xf>
    <xf numFmtId="0" fontId="53" fillId="2" borderId="111" xfId="3" applyFont="1" applyFill="1" applyBorder="1" applyAlignment="1">
      <alignment vertical="center"/>
    </xf>
    <xf numFmtId="3" fontId="50" fillId="0" borderId="118" xfId="3" applyNumberFormat="1" applyFont="1" applyFill="1" applyBorder="1"/>
    <xf numFmtId="3" fontId="56" fillId="0" borderId="51" xfId="3" applyNumberFormat="1" applyFont="1" applyBorder="1" applyAlignment="1">
      <alignment vertical="center"/>
    </xf>
    <xf numFmtId="3" fontId="57" fillId="0" borderId="7" xfId="3" applyNumberFormat="1" applyFont="1" applyBorder="1" applyAlignment="1">
      <alignment vertical="center"/>
    </xf>
    <xf numFmtId="3" fontId="50" fillId="0" borderId="111" xfId="3" applyNumberFormat="1" applyFont="1" applyBorder="1" applyAlignment="1">
      <alignment vertical="center"/>
    </xf>
    <xf numFmtId="0" fontId="46" fillId="0" borderId="111" xfId="3" applyFont="1" applyBorder="1" applyAlignment="1">
      <alignment vertical="center"/>
    </xf>
    <xf numFmtId="0" fontId="46" fillId="0" borderId="7" xfId="3" applyFont="1" applyBorder="1" applyAlignment="1">
      <alignment vertical="center"/>
    </xf>
    <xf numFmtId="0" fontId="46" fillId="0" borderId="115" xfId="3" applyFont="1" applyBorder="1" applyAlignment="1">
      <alignment vertical="center"/>
    </xf>
    <xf numFmtId="3" fontId="50" fillId="0" borderId="35" xfId="3" applyNumberFormat="1" applyFont="1" applyBorder="1" applyAlignment="1">
      <alignment vertical="center"/>
    </xf>
    <xf numFmtId="0" fontId="46" fillId="0" borderId="119" xfId="2" applyFont="1" applyBorder="1"/>
    <xf numFmtId="0" fontId="49" fillId="0" borderId="119" xfId="2" applyFont="1" applyBorder="1"/>
    <xf numFmtId="0" fontId="49" fillId="0" borderId="113" xfId="2" applyFont="1" applyBorder="1"/>
    <xf numFmtId="0" fontId="49" fillId="0" borderId="114" xfId="2" applyFont="1" applyBorder="1"/>
    <xf numFmtId="0" fontId="49" fillId="6" borderId="114" xfId="2" applyFont="1" applyFill="1" applyBorder="1"/>
    <xf numFmtId="0" fontId="46" fillId="0" borderId="31" xfId="3" applyFont="1" applyBorder="1"/>
    <xf numFmtId="0" fontId="49" fillId="6" borderId="14" xfId="2" applyFont="1" applyFill="1" applyBorder="1"/>
    <xf numFmtId="0" fontId="50" fillId="6" borderId="14" xfId="2" applyFont="1" applyFill="1" applyBorder="1" applyAlignment="1">
      <alignment horizontal="center"/>
    </xf>
    <xf numFmtId="0" fontId="50" fillId="6" borderId="36" xfId="2" applyFont="1" applyFill="1" applyBorder="1" applyAlignment="1">
      <alignment horizontal="center"/>
    </xf>
    <xf numFmtId="0" fontId="49" fillId="6" borderId="36" xfId="2" applyFont="1" applyFill="1" applyBorder="1"/>
    <xf numFmtId="0" fontId="53" fillId="2" borderId="110" xfId="3" applyFont="1" applyFill="1" applyBorder="1" applyAlignment="1">
      <alignment horizontal="center" vertical="center"/>
    </xf>
    <xf numFmtId="3" fontId="50" fillId="6" borderId="112" xfId="2" applyNumberFormat="1" applyFont="1" applyFill="1" applyBorder="1"/>
    <xf numFmtId="3" fontId="50" fillId="6" borderId="114" xfId="2" applyNumberFormat="1" applyFont="1" applyFill="1" applyBorder="1"/>
    <xf numFmtId="0" fontId="54" fillId="0" borderId="24" xfId="3" applyFont="1" applyBorder="1" applyAlignment="1">
      <alignment horizontal="center" vertical="center"/>
    </xf>
    <xf numFmtId="3" fontId="52" fillId="6" borderId="27" xfId="2" applyNumberFormat="1" applyFont="1" applyFill="1" applyBorder="1"/>
    <xf numFmtId="0" fontId="54" fillId="0" borderId="31" xfId="3" applyFont="1" applyBorder="1" applyAlignment="1">
      <alignment horizontal="center" vertical="center"/>
    </xf>
    <xf numFmtId="3" fontId="52" fillId="6" borderId="14" xfId="2" applyNumberFormat="1" applyFont="1" applyFill="1" applyBorder="1"/>
    <xf numFmtId="0" fontId="46" fillId="0" borderId="110" xfId="3" applyFont="1" applyBorder="1" applyAlignment="1">
      <alignment horizontal="center" vertical="center"/>
    </xf>
    <xf numFmtId="3" fontId="52" fillId="6" borderId="112" xfId="2" applyNumberFormat="1" applyFont="1" applyFill="1" applyBorder="1"/>
    <xf numFmtId="3" fontId="49" fillId="6" borderId="112" xfId="2" applyNumberFormat="1" applyFont="1" applyFill="1" applyBorder="1"/>
    <xf numFmtId="0" fontId="46" fillId="0" borderId="113" xfId="2" applyFont="1" applyBorder="1"/>
    <xf numFmtId="0" fontId="53" fillId="2" borderId="112" xfId="3" applyFont="1" applyFill="1" applyBorder="1" applyAlignment="1">
      <alignment horizontal="center" vertical="center"/>
    </xf>
    <xf numFmtId="0" fontId="46" fillId="0" borderId="14" xfId="3" applyFont="1" applyBorder="1" applyAlignment="1">
      <alignment horizontal="center" vertical="center"/>
    </xf>
    <xf numFmtId="3" fontId="49" fillId="0" borderId="14" xfId="3" applyNumberFormat="1" applyFont="1" applyBorder="1" applyAlignment="1">
      <alignment vertical="center"/>
    </xf>
    <xf numFmtId="0" fontId="54" fillId="0" borderId="27" xfId="3" applyFont="1" applyBorder="1" applyAlignment="1">
      <alignment horizontal="center" vertical="center"/>
    </xf>
    <xf numFmtId="3" fontId="54" fillId="0" borderId="27" xfId="3" applyNumberFormat="1" applyFont="1" applyBorder="1" applyAlignment="1">
      <alignment vertical="center"/>
    </xf>
    <xf numFmtId="0" fontId="54" fillId="0" borderId="14" xfId="3" applyFont="1" applyBorder="1" applyAlignment="1">
      <alignment horizontal="center" vertical="center"/>
    </xf>
    <xf numFmtId="0" fontId="46" fillId="0" borderId="112" xfId="3" applyFont="1" applyBorder="1" applyAlignment="1">
      <alignment horizontal="center" vertical="center"/>
    </xf>
    <xf numFmtId="3" fontId="52" fillId="0" borderId="110" xfId="3" applyNumberFormat="1" applyFont="1" applyFill="1" applyBorder="1" applyAlignment="1">
      <alignment vertical="center"/>
    </xf>
    <xf numFmtId="3" fontId="49" fillId="0" borderId="112" xfId="3" applyNumberFormat="1" applyFont="1" applyBorder="1" applyAlignment="1">
      <alignment vertical="center"/>
    </xf>
    <xf numFmtId="3" fontId="52" fillId="0" borderId="112" xfId="3" applyNumberFormat="1" applyFont="1" applyFill="1" applyBorder="1" applyAlignment="1">
      <alignment vertical="center"/>
    </xf>
    <xf numFmtId="0" fontId="46" fillId="0" borderId="36" xfId="3" applyFont="1" applyBorder="1" applyAlignment="1">
      <alignment horizontal="center" vertical="center"/>
    </xf>
    <xf numFmtId="0" fontId="46" fillId="0" borderId="47" xfId="3" applyFont="1" applyBorder="1" applyAlignment="1">
      <alignment vertical="center"/>
    </xf>
    <xf numFmtId="0" fontId="46" fillId="0" borderId="35" xfId="3" applyFont="1" applyBorder="1" applyAlignment="1">
      <alignment vertical="center"/>
    </xf>
    <xf numFmtId="3" fontId="46" fillId="0" borderId="112" xfId="3" applyNumberFormat="1" applyFont="1" applyBorder="1" applyAlignment="1">
      <alignment vertical="center"/>
    </xf>
    <xf numFmtId="0" fontId="49" fillId="0" borderId="114" xfId="2" applyFont="1" applyFill="1" applyBorder="1"/>
    <xf numFmtId="3" fontId="49" fillId="0" borderId="111" xfId="2" applyNumberFormat="1" applyFont="1" applyBorder="1"/>
    <xf numFmtId="3" fontId="49" fillId="0" borderId="112" xfId="2" applyNumberFormat="1" applyFont="1" applyBorder="1"/>
    <xf numFmtId="0" fontId="49" fillId="0" borderId="11" xfId="3" applyFont="1" applyBorder="1" applyAlignment="1">
      <alignment vertical="center"/>
    </xf>
    <xf numFmtId="0" fontId="49" fillId="0" borderId="35" xfId="3" applyFont="1" applyBorder="1" applyAlignment="1">
      <alignment vertical="center"/>
    </xf>
    <xf numFmtId="0" fontId="49" fillId="6" borderId="7" xfId="2" applyFont="1" applyFill="1" applyBorder="1"/>
    <xf numFmtId="0" fontId="50" fillId="6" borderId="7" xfId="2" applyFont="1" applyFill="1" applyBorder="1" applyAlignment="1">
      <alignment horizontal="center"/>
    </xf>
    <xf numFmtId="0" fontId="50" fillId="6" borderId="35" xfId="2" applyFont="1" applyFill="1" applyBorder="1" applyAlignment="1">
      <alignment horizontal="center"/>
    </xf>
    <xf numFmtId="0" fontId="49" fillId="6" borderId="35" xfId="2" applyFont="1" applyFill="1" applyBorder="1"/>
    <xf numFmtId="3" fontId="50" fillId="6" borderId="111" xfId="2" applyNumberFormat="1" applyFont="1" applyFill="1" applyBorder="1"/>
    <xf numFmtId="3" fontId="50" fillId="6" borderId="113" xfId="2" applyNumberFormat="1" applyFont="1" applyFill="1" applyBorder="1"/>
    <xf numFmtId="3" fontId="52" fillId="6" borderId="51" xfId="2" applyNumberFormat="1" applyFont="1" applyFill="1" applyBorder="1"/>
    <xf numFmtId="3" fontId="52" fillId="6" borderId="35" xfId="2" applyNumberFormat="1" applyFont="1" applyFill="1" applyBorder="1"/>
    <xf numFmtId="3" fontId="52" fillId="6" borderId="111" xfId="2" applyNumberFormat="1" applyFont="1" applyFill="1" applyBorder="1"/>
    <xf numFmtId="3" fontId="49" fillId="6" borderId="111" xfId="2" applyNumberFormat="1" applyFont="1" applyFill="1" applyBorder="1"/>
    <xf numFmtId="0" fontId="49" fillId="6" borderId="113" xfId="2" applyFont="1" applyFill="1" applyBorder="1"/>
    <xf numFmtId="0" fontId="47" fillId="0" borderId="116" xfId="3" applyFont="1" applyBorder="1" applyAlignment="1">
      <alignment horizontal="center"/>
    </xf>
    <xf numFmtId="0" fontId="47" fillId="0" borderId="120" xfId="3" applyFont="1" applyBorder="1" applyAlignment="1">
      <alignment horizontal="center"/>
    </xf>
    <xf numFmtId="0" fontId="47" fillId="0" borderId="114" xfId="3" applyFont="1" applyBorder="1" applyAlignment="1">
      <alignment horizontal="center"/>
    </xf>
    <xf numFmtId="0" fontId="47" fillId="0" borderId="14" xfId="3" applyFont="1" applyBorder="1" applyAlignment="1">
      <alignment horizontal="center"/>
    </xf>
    <xf numFmtId="0" fontId="52" fillId="0" borderId="121" xfId="3" applyFont="1" applyBorder="1" applyAlignment="1">
      <alignment horizontal="center"/>
    </xf>
    <xf numFmtId="3" fontId="50" fillId="2" borderId="115" xfId="3" applyNumberFormat="1" applyFont="1" applyFill="1" applyBorder="1"/>
    <xf numFmtId="3" fontId="50" fillId="2" borderId="121" xfId="3" applyNumberFormat="1" applyFont="1" applyFill="1" applyBorder="1"/>
    <xf numFmtId="3" fontId="49" fillId="0" borderId="122" xfId="3" applyNumberFormat="1" applyFont="1" applyBorder="1" applyAlignment="1">
      <alignment vertical="center"/>
    </xf>
    <xf numFmtId="3" fontId="52" fillId="0" borderId="119" xfId="3" applyNumberFormat="1" applyFont="1" applyFill="1" applyBorder="1" applyAlignment="1">
      <alignment vertical="center"/>
    </xf>
    <xf numFmtId="3" fontId="52" fillId="0" borderId="116" xfId="3" applyNumberFormat="1" applyFont="1" applyFill="1" applyBorder="1" applyAlignment="1">
      <alignment vertical="center"/>
    </xf>
    <xf numFmtId="3" fontId="49" fillId="0" borderId="111" xfId="3" applyNumberFormat="1" applyFont="1" applyBorder="1" applyAlignment="1">
      <alignment vertical="center"/>
    </xf>
    <xf numFmtId="3" fontId="49" fillId="0" borderId="110" xfId="3" applyNumberFormat="1" applyFont="1" applyBorder="1" applyAlignment="1">
      <alignment vertical="center"/>
    </xf>
    <xf numFmtId="3" fontId="49" fillId="0" borderId="117" xfId="3" applyNumberFormat="1" applyFont="1" applyBorder="1" applyAlignment="1">
      <alignment vertical="center"/>
    </xf>
    <xf numFmtId="3" fontId="49" fillId="0" borderId="121" xfId="3" applyNumberFormat="1" applyFont="1" applyBorder="1" applyAlignment="1">
      <alignment vertical="center"/>
    </xf>
    <xf numFmtId="3" fontId="52" fillId="0" borderId="117" xfId="3" applyNumberFormat="1" applyFont="1" applyFill="1" applyBorder="1" applyAlignment="1">
      <alignment vertical="center"/>
    </xf>
    <xf numFmtId="3" fontId="52" fillId="0" borderId="11" xfId="3" applyNumberFormat="1" applyFont="1" applyFill="1" applyBorder="1" applyAlignment="1">
      <alignment vertical="center"/>
    </xf>
    <xf numFmtId="3" fontId="52" fillId="0" borderId="34" xfId="3" applyNumberFormat="1" applyFont="1" applyFill="1" applyBorder="1" applyAlignment="1">
      <alignment vertical="center"/>
    </xf>
    <xf numFmtId="3" fontId="46" fillId="0" borderId="35" xfId="3" applyNumberFormat="1" applyFont="1" applyBorder="1" applyAlignment="1">
      <alignment vertical="center"/>
    </xf>
    <xf numFmtId="3" fontId="46" fillId="0" borderId="11" xfId="3" applyNumberFormat="1" applyFont="1" applyBorder="1" applyAlignment="1">
      <alignment vertical="center"/>
    </xf>
    <xf numFmtId="3" fontId="46" fillId="0" borderId="34" xfId="3" applyNumberFormat="1" applyFont="1" applyBorder="1" applyAlignment="1">
      <alignment vertical="center"/>
    </xf>
    <xf numFmtId="3" fontId="46" fillId="0" borderId="36" xfId="3" applyNumberFormat="1" applyFont="1" applyBorder="1" applyAlignment="1">
      <alignment vertical="center"/>
    </xf>
    <xf numFmtId="164" fontId="5" fillId="0" borderId="5" xfId="145" applyNumberFormat="1" applyBorder="1" applyAlignment="1">
      <alignment horizontal="center" vertical="center"/>
    </xf>
    <xf numFmtId="164" fontId="66" fillId="2" borderId="105" xfId="145" applyNumberFormat="1" applyFont="1" applyFill="1" applyBorder="1"/>
    <xf numFmtId="3" fontId="66" fillId="2" borderId="123" xfId="145" applyNumberFormat="1" applyFont="1" applyFill="1" applyBorder="1" applyAlignment="1">
      <alignment horizontal="center" wrapText="1"/>
    </xf>
    <xf numFmtId="3" fontId="66" fillId="2" borderId="124" xfId="145" applyNumberFormat="1" applyFont="1" applyFill="1" applyBorder="1" applyAlignment="1">
      <alignment horizontal="center" wrapText="1"/>
    </xf>
    <xf numFmtId="3" fontId="66" fillId="2" borderId="105" xfId="145" applyNumberFormat="1" applyFont="1" applyFill="1" applyBorder="1" applyAlignment="1">
      <alignment horizontal="center" wrapText="1"/>
    </xf>
    <xf numFmtId="164" fontId="5" fillId="0" borderId="36" xfId="145" applyNumberFormat="1" applyFont="1" applyFill="1" applyBorder="1" applyAlignment="1">
      <alignment vertical="top" wrapText="1"/>
    </xf>
    <xf numFmtId="3" fontId="5" fillId="0" borderId="11" xfId="145" applyNumberFormat="1" applyFont="1" applyBorder="1"/>
    <xf numFmtId="3" fontId="79" fillId="0" borderId="84" xfId="145" applyNumberFormat="1" applyFont="1" applyBorder="1"/>
    <xf numFmtId="3" fontId="5" fillId="0" borderId="35" xfId="145" applyNumberFormat="1" applyBorder="1"/>
    <xf numFmtId="3" fontId="5" fillId="0" borderId="36" xfId="145" applyNumberFormat="1" applyBorder="1"/>
    <xf numFmtId="164" fontId="5" fillId="33" borderId="112" xfId="145" applyNumberFormat="1" applyFill="1" applyBorder="1" applyAlignment="1">
      <alignment wrapText="1"/>
    </xf>
    <xf numFmtId="3" fontId="8" fillId="33" borderId="110" xfId="145" applyNumberFormat="1" applyFont="1" applyFill="1" applyBorder="1"/>
    <xf numFmtId="3" fontId="78" fillId="33" borderId="126" xfId="145" applyNumberFormat="1" applyFont="1" applyFill="1" applyBorder="1"/>
    <xf numFmtId="3" fontId="8" fillId="33" borderId="111" xfId="145" applyNumberFormat="1" applyFont="1" applyFill="1" applyBorder="1"/>
    <xf numFmtId="3" fontId="8" fillId="33" borderId="112" xfId="145" applyNumberFormat="1" applyFont="1" applyFill="1" applyBorder="1"/>
    <xf numFmtId="3" fontId="5" fillId="33" borderId="127" xfId="145" applyNumberFormat="1" applyFill="1" applyBorder="1"/>
    <xf numFmtId="164" fontId="5" fillId="0" borderId="112" xfId="145" applyNumberFormat="1" applyFont="1" applyFill="1" applyBorder="1" applyAlignment="1">
      <alignment wrapText="1"/>
    </xf>
    <xf numFmtId="3" fontId="5" fillId="0" borderId="110" xfId="145" applyNumberFormat="1" applyFont="1" applyBorder="1"/>
    <xf numFmtId="3" fontId="79" fillId="0" borderId="126" xfId="145" applyNumberFormat="1" applyFont="1" applyBorder="1"/>
    <xf numFmtId="3" fontId="5" fillId="0" borderId="111" xfId="145" applyNumberFormat="1" applyBorder="1"/>
    <xf numFmtId="3" fontId="5" fillId="0" borderId="112" xfId="145" applyNumberFormat="1" applyBorder="1"/>
    <xf numFmtId="3" fontId="5" fillId="0" borderId="127" xfId="145" applyNumberFormat="1" applyBorder="1"/>
    <xf numFmtId="3" fontId="8" fillId="33" borderId="126" xfId="145" applyNumberFormat="1" applyFont="1" applyFill="1" applyBorder="1"/>
    <xf numFmtId="164" fontId="5" fillId="0" borderId="112" xfId="145" applyNumberFormat="1" applyFont="1" applyFill="1" applyBorder="1" applyAlignment="1">
      <alignment vertical="center" wrapText="1"/>
    </xf>
    <xf numFmtId="3" fontId="5" fillId="38" borderId="110" xfId="145" applyNumberFormat="1" applyFont="1" applyFill="1" applyBorder="1"/>
    <xf numFmtId="3" fontId="5" fillId="0" borderId="127" xfId="145" applyNumberFormat="1" applyBorder="1" applyAlignment="1">
      <alignment wrapText="1"/>
    </xf>
    <xf numFmtId="3" fontId="5" fillId="0" borderId="127" xfId="145" applyNumberFormat="1" applyBorder="1" applyAlignment="1">
      <alignment vertical="top" wrapText="1"/>
    </xf>
    <xf numFmtId="3" fontId="5" fillId="0" borderId="11" xfId="145" applyNumberFormat="1" applyBorder="1" applyAlignment="1">
      <alignment vertical="center"/>
    </xf>
    <xf numFmtId="3" fontId="5" fillId="0" borderId="111" xfId="145" applyNumberFormat="1" applyFill="1" applyBorder="1"/>
    <xf numFmtId="3" fontId="5" fillId="7" borderId="112" xfId="145" applyNumberFormat="1" applyFill="1" applyBorder="1"/>
    <xf numFmtId="3" fontId="5" fillId="0" borderId="127" xfId="145" applyNumberFormat="1" applyFill="1" applyBorder="1"/>
    <xf numFmtId="3" fontId="5" fillId="0" borderId="110" xfId="145" applyNumberFormat="1" applyBorder="1" applyAlignment="1">
      <alignment vertical="center"/>
    </xf>
    <xf numFmtId="3" fontId="5" fillId="0" borderId="110" xfId="145" applyNumberFormat="1" applyFill="1" applyBorder="1" applyAlignment="1">
      <alignment vertical="center"/>
    </xf>
    <xf numFmtId="3" fontId="5" fillId="0" borderId="112" xfId="145" applyNumberFormat="1" applyFill="1" applyBorder="1"/>
    <xf numFmtId="3" fontId="5" fillId="0" borderId="110" xfId="145" applyNumberFormat="1" applyBorder="1"/>
    <xf numFmtId="3" fontId="76" fillId="0" borderId="129" xfId="145" applyNumberFormat="1" applyFont="1" applyBorder="1"/>
    <xf numFmtId="3" fontId="8" fillId="33" borderId="119" xfId="145" applyNumberFormat="1" applyFont="1" applyFill="1" applyBorder="1"/>
    <xf numFmtId="3" fontId="75" fillId="33" borderId="129" xfId="145" applyNumberFormat="1" applyFont="1" applyFill="1" applyBorder="1"/>
    <xf numFmtId="3" fontId="8" fillId="33" borderId="113" xfId="145" applyNumberFormat="1" applyFont="1" applyFill="1" applyBorder="1"/>
    <xf numFmtId="3" fontId="8" fillId="33" borderId="114" xfId="145" applyNumberFormat="1" applyFont="1" applyFill="1" applyBorder="1"/>
    <xf numFmtId="3" fontId="8" fillId="33" borderId="130" xfId="145" applyNumberFormat="1" applyFont="1" applyFill="1" applyBorder="1"/>
    <xf numFmtId="3" fontId="63" fillId="6" borderId="89" xfId="145" applyNumberFormat="1" applyFont="1" applyFill="1" applyBorder="1"/>
    <xf numFmtId="3" fontId="63" fillId="6" borderId="96" xfId="145" applyNumberFormat="1" applyFont="1" applyFill="1" applyBorder="1"/>
    <xf numFmtId="164" fontId="8" fillId="0" borderId="0" xfId="145" applyNumberFormat="1" applyFont="1"/>
    <xf numFmtId="3" fontId="66" fillId="2" borderId="102" xfId="145" applyNumberFormat="1" applyFont="1" applyFill="1" applyBorder="1" applyAlignment="1">
      <alignment horizontal="center" wrapText="1"/>
    </xf>
    <xf numFmtId="3" fontId="66" fillId="2" borderId="105" xfId="145" applyNumberFormat="1" applyFont="1" applyFill="1" applyBorder="1" applyAlignment="1">
      <alignment horizontal="center" vertical="center" wrapText="1"/>
    </xf>
    <xf numFmtId="3" fontId="66" fillId="2" borderId="125" xfId="145" applyNumberFormat="1" applyFont="1" applyFill="1" applyBorder="1" applyAlignment="1">
      <alignment horizontal="center" wrapText="1"/>
    </xf>
    <xf numFmtId="3" fontId="5" fillId="0" borderId="110" xfId="145" applyNumberFormat="1" applyFont="1" applyFill="1" applyBorder="1"/>
    <xf numFmtId="3" fontId="5" fillId="35" borderId="131" xfId="145" applyNumberFormat="1" applyFill="1" applyBorder="1"/>
    <xf numFmtId="3" fontId="5" fillId="0" borderId="131" xfId="145" applyNumberFormat="1" applyFill="1" applyBorder="1"/>
    <xf numFmtId="3" fontId="5" fillId="35" borderId="112" xfId="145" applyNumberFormat="1" applyFill="1" applyBorder="1"/>
    <xf numFmtId="3" fontId="5" fillId="0" borderId="110" xfId="145" applyNumberFormat="1" applyFill="1" applyBorder="1"/>
    <xf numFmtId="3" fontId="63" fillId="6" borderId="94" xfId="145" applyNumberFormat="1" applyFont="1" applyFill="1" applyBorder="1"/>
    <xf numFmtId="164" fontId="5" fillId="0" borderId="132" xfId="145" applyNumberFormat="1" applyBorder="1" applyAlignment="1">
      <alignment vertical="center"/>
    </xf>
    <xf numFmtId="3" fontId="5" fillId="0" borderId="88" xfId="145" applyNumberFormat="1" applyFont="1" applyFill="1" applyBorder="1"/>
    <xf numFmtId="164" fontId="5" fillId="0" borderId="5" xfId="145" applyNumberFormat="1" applyBorder="1" applyAlignment="1">
      <alignment vertical="center"/>
    </xf>
    <xf numFmtId="3" fontId="5" fillId="0" borderId="133" xfId="145" applyNumberFormat="1" applyBorder="1"/>
    <xf numFmtId="3" fontId="5" fillId="35" borderId="134" xfId="145" applyNumberFormat="1" applyFill="1" applyBorder="1"/>
    <xf numFmtId="164" fontId="80" fillId="34" borderId="112" xfId="145" applyNumberFormat="1" applyFont="1" applyFill="1" applyBorder="1"/>
    <xf numFmtId="164" fontId="81" fillId="34" borderId="112" xfId="145" applyNumberFormat="1" applyFont="1" applyFill="1" applyBorder="1"/>
    <xf numFmtId="3" fontId="80" fillId="34" borderId="112" xfId="145" applyNumberFormat="1" applyFont="1" applyFill="1" applyBorder="1"/>
    <xf numFmtId="3" fontId="9" fillId="2" borderId="56" xfId="0" applyNumberFormat="1" applyFont="1" applyFill="1" applyBorder="1" applyAlignment="1">
      <alignment horizontal="center"/>
    </xf>
    <xf numFmtId="49" fontId="9" fillId="0" borderId="112" xfId="0" applyNumberFormat="1" applyFont="1" applyFill="1" applyBorder="1" applyAlignment="1">
      <alignment wrapText="1"/>
    </xf>
    <xf numFmtId="164" fontId="9" fillId="0" borderId="112" xfId="0" applyNumberFormat="1" applyFont="1" applyFill="1" applyBorder="1" applyAlignment="1">
      <alignment wrapText="1"/>
    </xf>
    <xf numFmtId="164" fontId="9" fillId="0" borderId="112" xfId="0" applyNumberFormat="1" applyFont="1" applyFill="1" applyBorder="1" applyAlignment="1"/>
    <xf numFmtId="3" fontId="9" fillId="0" borderId="112" xfId="0" applyNumberFormat="1" applyFont="1" applyFill="1" applyBorder="1" applyAlignment="1"/>
    <xf numFmtId="3" fontId="9" fillId="0" borderId="110" xfId="0" applyNumberFormat="1" applyFont="1" applyFill="1" applyBorder="1" applyAlignment="1"/>
    <xf numFmtId="3" fontId="9" fillId="0" borderId="126" xfId="0" applyNumberFormat="1" applyFont="1" applyFill="1" applyBorder="1" applyAlignment="1">
      <alignment horizontal="right"/>
    </xf>
    <xf numFmtId="1" fontId="9" fillId="3" borderId="111" xfId="0" applyNumberFormat="1" applyFont="1" applyFill="1" applyBorder="1" applyAlignment="1">
      <alignment horizontal="center"/>
    </xf>
    <xf numFmtId="1" fontId="9" fillId="32" borderId="112" xfId="0" applyNumberFormat="1" applyFont="1" applyFill="1" applyBorder="1" applyAlignment="1">
      <alignment horizontal="center"/>
    </xf>
    <xf numFmtId="1" fontId="9" fillId="4" borderId="112" xfId="0" applyNumberFormat="1" applyFont="1" applyFill="1" applyBorder="1" applyAlignment="1">
      <alignment horizontal="center"/>
    </xf>
    <xf numFmtId="1" fontId="9" fillId="31" borderId="112" xfId="0" applyNumberFormat="1" applyFont="1" applyFill="1" applyBorder="1" applyAlignment="1">
      <alignment horizontal="center"/>
    </xf>
    <xf numFmtId="1" fontId="9" fillId="4" borderId="127" xfId="0" applyNumberFormat="1" applyFont="1" applyFill="1" applyBorder="1" applyAlignment="1">
      <alignment horizontal="center"/>
    </xf>
    <xf numFmtId="3" fontId="9" fillId="2" borderId="15" xfId="0" applyNumberFormat="1" applyFont="1" applyFill="1" applyBorder="1" applyAlignment="1">
      <alignment horizontal="center" wrapText="1"/>
    </xf>
    <xf numFmtId="164" fontId="88" fillId="0" borderId="4" xfId="0" applyNumberFormat="1" applyFont="1" applyFill="1" applyBorder="1" applyAlignment="1">
      <alignment horizontal="center" textRotation="90" wrapText="1"/>
    </xf>
    <xf numFmtId="3" fontId="88" fillId="0" borderId="15" xfId="0" applyNumberFormat="1" applyFont="1" applyFill="1" applyBorder="1" applyAlignment="1">
      <alignment horizontal="center" wrapText="1"/>
    </xf>
    <xf numFmtId="164" fontId="9" fillId="5" borderId="128" xfId="0" applyNumberFormat="1" applyFont="1" applyFill="1" applyBorder="1" applyAlignment="1">
      <alignment horizontal="center" textRotation="90" wrapText="1"/>
    </xf>
    <xf numFmtId="49" fontId="9" fillId="5" borderId="135" xfId="0" applyNumberFormat="1" applyFont="1" applyFill="1" applyBorder="1" applyAlignment="1">
      <alignment horizontal="center" wrapText="1"/>
    </xf>
    <xf numFmtId="164" fontId="9" fillId="5" borderId="135" xfId="0" applyNumberFormat="1" applyFont="1" applyFill="1" applyBorder="1" applyAlignment="1">
      <alignment wrapText="1"/>
    </xf>
    <xf numFmtId="164" fontId="9" fillId="5" borderId="135" xfId="0" applyNumberFormat="1" applyFont="1" applyFill="1" applyBorder="1"/>
    <xf numFmtId="3" fontId="9" fillId="5" borderId="135" xfId="0" applyNumberFormat="1" applyFont="1" applyFill="1" applyBorder="1" applyAlignment="1">
      <alignment wrapText="1"/>
    </xf>
    <xf numFmtId="3" fontId="67" fillId="5" borderId="126" xfId="0" applyNumberFormat="1" applyFont="1" applyFill="1" applyBorder="1" applyAlignment="1">
      <alignment wrapText="1"/>
    </xf>
    <xf numFmtId="3" fontId="67" fillId="5" borderId="111" xfId="0" applyNumberFormat="1" applyFont="1" applyFill="1" applyBorder="1" applyAlignment="1">
      <alignment horizontal="center" wrapText="1"/>
    </xf>
    <xf numFmtId="3" fontId="67" fillId="5" borderId="112" xfId="0" applyNumberFormat="1" applyFont="1" applyFill="1" applyBorder="1" applyAlignment="1">
      <alignment horizontal="center" wrapText="1"/>
    </xf>
    <xf numFmtId="3" fontId="67" fillId="5" borderId="127" xfId="0" applyNumberFormat="1" applyFont="1" applyFill="1" applyBorder="1" applyAlignment="1">
      <alignment horizontal="center" wrapText="1"/>
    </xf>
    <xf numFmtId="164" fontId="9" fillId="5" borderId="4" xfId="0" applyNumberFormat="1" applyFont="1" applyFill="1" applyBorder="1" applyAlignment="1">
      <alignment horizontal="center" textRotation="90" wrapText="1"/>
    </xf>
    <xf numFmtId="164" fontId="9" fillId="5" borderId="10" xfId="0" applyNumberFormat="1" applyFont="1" applyFill="1" applyBorder="1" applyAlignment="1">
      <alignment horizontal="center" textRotation="90" wrapText="1"/>
    </xf>
    <xf numFmtId="164" fontId="9" fillId="0" borderId="4" xfId="0" applyNumberFormat="1" applyFont="1" applyFill="1" applyBorder="1" applyAlignment="1">
      <alignment horizontal="center" wrapText="1"/>
    </xf>
    <xf numFmtId="3" fontId="9" fillId="0" borderId="65" xfId="0" applyNumberFormat="1" applyFont="1" applyFill="1" applyBorder="1" applyAlignment="1">
      <alignment wrapText="1"/>
    </xf>
    <xf numFmtId="0" fontId="86" fillId="0" borderId="86" xfId="0" applyFont="1" applyFill="1" applyBorder="1" applyAlignment="1">
      <alignment vertical="center"/>
    </xf>
    <xf numFmtId="164" fontId="86" fillId="0" borderId="87" xfId="0" applyNumberFormat="1" applyFont="1" applyFill="1" applyBorder="1" applyAlignment="1">
      <alignment wrapText="1"/>
    </xf>
    <xf numFmtId="3" fontId="86" fillId="0" borderId="88" xfId="0" applyNumberFormat="1" applyFont="1" applyFill="1" applyBorder="1"/>
    <xf numFmtId="49" fontId="2" fillId="0" borderId="112" xfId="0" applyNumberFormat="1" applyFont="1" applyFill="1" applyBorder="1" applyAlignment="1">
      <alignment vertical="center"/>
    </xf>
    <xf numFmtId="164" fontId="86" fillId="0" borderId="112" xfId="0" applyNumberFormat="1" applyFont="1" applyFill="1" applyBorder="1" applyAlignment="1">
      <alignment wrapText="1"/>
    </xf>
    <xf numFmtId="164" fontId="86" fillId="0" borderId="31" xfId="0" applyNumberFormat="1" applyFont="1" applyFill="1" applyBorder="1"/>
    <xf numFmtId="3" fontId="85" fillId="0" borderId="37" xfId="0" applyNumberFormat="1" applyFont="1" applyFill="1" applyBorder="1"/>
    <xf numFmtId="49" fontId="2" fillId="0" borderId="114" xfId="0" applyNumberFormat="1" applyFont="1" applyFill="1" applyBorder="1" applyAlignment="1">
      <alignment vertical="center"/>
    </xf>
    <xf numFmtId="164" fontId="86" fillId="0" borderId="112" xfId="0" applyNumberFormat="1" applyFont="1" applyFill="1" applyBorder="1"/>
    <xf numFmtId="3" fontId="86" fillId="0" borderId="112" xfId="0" applyNumberFormat="1" applyFont="1" applyFill="1" applyBorder="1"/>
    <xf numFmtId="3" fontId="2" fillId="0" borderId="0" xfId="0" applyNumberFormat="1" applyFont="1" applyFill="1" applyBorder="1"/>
    <xf numFmtId="3" fontId="85" fillId="0" borderId="0" xfId="0" applyNumberFormat="1" applyFont="1" applyFill="1" applyBorder="1"/>
    <xf numFmtId="3" fontId="85" fillId="0" borderId="136" xfId="0" applyNumberFormat="1" applyFont="1" applyFill="1" applyBorder="1"/>
    <xf numFmtId="3" fontId="85" fillId="0" borderId="137" xfId="0" applyNumberFormat="1" applyFont="1" applyFill="1" applyBorder="1"/>
    <xf numFmtId="3" fontId="85" fillId="0" borderId="65" xfId="0" applyNumberFormat="1" applyFont="1" applyFill="1" applyBorder="1"/>
    <xf numFmtId="164" fontId="67" fillId="0" borderId="134" xfId="0" applyNumberFormat="1" applyFont="1" applyFill="1" applyBorder="1"/>
    <xf numFmtId="49" fontId="67" fillId="0" borderId="136" xfId="0" applyNumberFormat="1" applyFont="1" applyFill="1" applyBorder="1"/>
    <xf numFmtId="164" fontId="86" fillId="0" borderId="136" xfId="0" applyNumberFormat="1" applyFont="1" applyFill="1" applyBorder="1" applyAlignment="1">
      <alignment wrapText="1"/>
    </xf>
    <xf numFmtId="164" fontId="67" fillId="0" borderId="138" xfId="0" applyNumberFormat="1" applyFont="1" applyFill="1" applyBorder="1"/>
    <xf numFmtId="164" fontId="89" fillId="0" borderId="131" xfId="0" applyNumberFormat="1" applyFont="1" applyFill="1" applyBorder="1"/>
    <xf numFmtId="164" fontId="86" fillId="0" borderId="110" xfId="0" applyNumberFormat="1" applyFont="1" applyFill="1" applyBorder="1" applyAlignment="1">
      <alignment wrapText="1"/>
    </xf>
    <xf numFmtId="3" fontId="86" fillId="0" borderId="110" xfId="0" applyNumberFormat="1" applyFont="1" applyFill="1" applyBorder="1"/>
    <xf numFmtId="3" fontId="10" fillId="36" borderId="126" xfId="0" applyNumberFormat="1" applyFont="1" applyFill="1" applyBorder="1"/>
    <xf numFmtId="3" fontId="86" fillId="0" borderId="115" xfId="0" applyNumberFormat="1" applyFont="1" applyFill="1" applyBorder="1"/>
    <xf numFmtId="3" fontId="86" fillId="0" borderId="127" xfId="0" applyNumberFormat="1" applyFont="1" applyFill="1" applyBorder="1"/>
    <xf numFmtId="3" fontId="86" fillId="0" borderId="15" xfId="0" applyNumberFormat="1" applyFont="1" applyFill="1" applyBorder="1"/>
    <xf numFmtId="164" fontId="86" fillId="0" borderId="132" xfId="0" applyNumberFormat="1" applyFont="1" applyFill="1" applyBorder="1"/>
    <xf numFmtId="0" fontId="86" fillId="0" borderId="112" xfId="0" applyFont="1" applyFill="1" applyBorder="1" applyAlignment="1">
      <alignment horizontal="left" vertical="center"/>
    </xf>
    <xf numFmtId="164" fontId="86" fillId="0" borderId="119" xfId="0" applyNumberFormat="1" applyFont="1" applyFill="1" applyBorder="1" applyAlignment="1">
      <alignment wrapText="1"/>
    </xf>
    <xf numFmtId="3" fontId="86" fillId="0" borderId="119" xfId="0" applyNumberFormat="1" applyFont="1" applyFill="1" applyBorder="1"/>
    <xf numFmtId="3" fontId="10" fillId="36" borderId="129" xfId="0" applyNumberFormat="1" applyFont="1" applyFill="1" applyBorder="1"/>
    <xf numFmtId="3" fontId="86" fillId="0" borderId="135" xfId="0" applyNumberFormat="1" applyFont="1" applyFill="1" applyBorder="1"/>
    <xf numFmtId="3" fontId="86" fillId="0" borderId="112" xfId="0" applyNumberFormat="1" applyFont="1" applyFill="1" applyBorder="1" applyAlignment="1"/>
    <xf numFmtId="3" fontId="86" fillId="0" borderId="112" xfId="0" applyNumberFormat="1" applyFont="1" applyFill="1" applyBorder="1" applyAlignment="1">
      <alignment vertical="center"/>
    </xf>
    <xf numFmtId="3" fontId="86" fillId="0" borderId="114" xfId="0" applyNumberFormat="1" applyFont="1" applyFill="1" applyBorder="1"/>
    <xf numFmtId="3" fontId="86" fillId="0" borderId="130" xfId="0" applyNumberFormat="1" applyFont="1" applyFill="1" applyBorder="1"/>
    <xf numFmtId="164" fontId="86" fillId="0" borderId="114" xfId="0" applyNumberFormat="1" applyFont="1" applyFill="1" applyBorder="1" applyAlignment="1">
      <alignment wrapText="1"/>
    </xf>
    <xf numFmtId="164" fontId="67" fillId="0" borderId="136" xfId="0" applyNumberFormat="1" applyFont="1" applyFill="1" applyBorder="1" applyAlignment="1">
      <alignment wrapText="1"/>
    </xf>
    <xf numFmtId="49" fontId="2" fillId="0" borderId="112" xfId="0" applyNumberFormat="1" applyFont="1" applyFill="1" applyBorder="1"/>
    <xf numFmtId="3" fontId="86" fillId="0" borderId="37" xfId="0" applyNumberFormat="1" applyFont="1" applyFill="1" applyBorder="1"/>
    <xf numFmtId="3" fontId="86" fillId="0" borderId="131" xfId="0" applyNumberFormat="1" applyFont="1" applyFill="1" applyBorder="1" applyAlignment="1">
      <alignment horizontal="left"/>
    </xf>
    <xf numFmtId="3" fontId="86" fillId="0" borderId="113" xfId="0" applyNumberFormat="1" applyFont="1" applyFill="1" applyBorder="1"/>
    <xf numFmtId="3" fontId="86" fillId="0" borderId="103" xfId="0" applyNumberFormat="1" applyFont="1" applyFill="1" applyBorder="1" applyAlignment="1">
      <alignment horizontal="left"/>
    </xf>
    <xf numFmtId="49" fontId="86" fillId="0" borderId="112" xfId="0" applyNumberFormat="1" applyFont="1" applyFill="1" applyBorder="1"/>
    <xf numFmtId="164" fontId="86" fillId="0" borderId="131" xfId="0" applyNumberFormat="1" applyFont="1" applyFill="1" applyBorder="1"/>
    <xf numFmtId="3" fontId="2" fillId="0" borderId="119" xfId="0" applyNumberFormat="1" applyFont="1" applyFill="1" applyBorder="1"/>
    <xf numFmtId="3" fontId="85" fillId="0" borderId="113" xfId="0" applyNumberFormat="1" applyFont="1" applyFill="1" applyBorder="1"/>
    <xf numFmtId="3" fontId="85" fillId="0" borderId="114" xfId="0" applyNumberFormat="1" applyFont="1" applyFill="1" applyBorder="1"/>
    <xf numFmtId="3" fontId="85" fillId="0" borderId="112" xfId="0" applyNumberFormat="1" applyFont="1" applyFill="1" applyBorder="1"/>
    <xf numFmtId="3" fontId="86" fillId="0" borderId="111" xfId="0" applyNumberFormat="1" applyFont="1" applyFill="1" applyBorder="1"/>
    <xf numFmtId="164" fontId="67" fillId="0" borderId="105" xfId="0" applyNumberFormat="1" applyFont="1" applyFill="1" applyBorder="1" applyAlignment="1">
      <alignment wrapText="1"/>
    </xf>
    <xf numFmtId="164" fontId="67" fillId="0" borderId="123" xfId="0" applyNumberFormat="1" applyFont="1" applyFill="1" applyBorder="1"/>
    <xf numFmtId="49" fontId="86" fillId="0" borderId="114" xfId="0" applyNumberFormat="1" applyFont="1" applyFill="1" applyBorder="1"/>
    <xf numFmtId="3" fontId="86" fillId="0" borderId="114" xfId="0" applyNumberFormat="1" applyFont="1" applyFill="1" applyBorder="1" applyAlignment="1">
      <alignment wrapText="1"/>
    </xf>
    <xf numFmtId="3" fontId="86" fillId="36" borderId="92" xfId="0" applyNumberFormat="1" applyFont="1" applyFill="1" applyBorder="1"/>
    <xf numFmtId="3" fontId="10" fillId="36" borderId="126" xfId="0" applyNumberFormat="1" applyFont="1" applyFill="1" applyBorder="1" applyAlignment="1">
      <alignment horizontal="right" vertical="center"/>
    </xf>
    <xf numFmtId="3" fontId="85" fillId="0" borderId="111" xfId="0" applyNumberFormat="1" applyFont="1" applyFill="1" applyBorder="1" applyAlignment="1">
      <alignment horizontal="right" vertical="center"/>
    </xf>
    <xf numFmtId="49" fontId="86" fillId="0" borderId="86" xfId="0" applyNumberFormat="1" applyFont="1" applyFill="1" applyBorder="1" applyAlignment="1">
      <alignment vertical="center"/>
    </xf>
    <xf numFmtId="3" fontId="83" fillId="0" borderId="49" xfId="0" applyNumberFormat="1" applyFont="1" applyFill="1" applyBorder="1"/>
    <xf numFmtId="49" fontId="86" fillId="37" borderId="105" xfId="0" applyNumberFormat="1" applyFont="1" applyFill="1" applyBorder="1"/>
    <xf numFmtId="164" fontId="86" fillId="37" borderId="105" xfId="0" applyNumberFormat="1" applyFont="1" applyFill="1" applyBorder="1" applyAlignment="1">
      <alignment wrapText="1"/>
    </xf>
    <xf numFmtId="164" fontId="86" fillId="37" borderId="105" xfId="0" applyNumberFormat="1" applyFont="1" applyFill="1" applyBorder="1"/>
    <xf numFmtId="3" fontId="86" fillId="37" borderId="105" xfId="0" applyNumberFormat="1" applyFont="1" applyFill="1" applyBorder="1"/>
    <xf numFmtId="3" fontId="86" fillId="37" borderId="123" xfId="0" applyNumberFormat="1" applyFont="1" applyFill="1" applyBorder="1"/>
    <xf numFmtId="3" fontId="86" fillId="37" borderId="124" xfId="0" applyNumberFormat="1" applyFont="1" applyFill="1" applyBorder="1"/>
    <xf numFmtId="3" fontId="86" fillId="37" borderId="125" xfId="0" applyNumberFormat="1" applyFont="1" applyFill="1" applyBorder="1"/>
    <xf numFmtId="3" fontId="86" fillId="0" borderId="134" xfId="0" applyNumberFormat="1" applyFont="1" applyFill="1" applyBorder="1" applyAlignment="1">
      <alignment horizontal="left"/>
    </xf>
    <xf numFmtId="164" fontId="67" fillId="0" borderId="133" xfId="0" applyNumberFormat="1" applyFont="1" applyFill="1" applyBorder="1"/>
    <xf numFmtId="164" fontId="83" fillId="0" borderId="12" xfId="0" applyNumberFormat="1" applyFont="1" applyFill="1" applyBorder="1"/>
    <xf numFmtId="3" fontId="86" fillId="0" borderId="14" xfId="0" applyNumberFormat="1" applyFont="1" applyFill="1" applyBorder="1" applyAlignment="1">
      <alignment wrapText="1"/>
    </xf>
    <xf numFmtId="3" fontId="86" fillId="0" borderId="112" xfId="0" applyNumberFormat="1" applyFont="1" applyFill="1" applyBorder="1" applyAlignment="1">
      <alignment wrapText="1"/>
    </xf>
    <xf numFmtId="164" fontId="67" fillId="0" borderId="132" xfId="0" applyNumberFormat="1" applyFont="1" applyFill="1" applyBorder="1"/>
    <xf numFmtId="49" fontId="67" fillId="0" borderId="114" xfId="0" applyNumberFormat="1" applyFont="1" applyFill="1" applyBorder="1"/>
    <xf numFmtId="164" fontId="67" fillId="0" borderId="114" xfId="0" applyNumberFormat="1" applyFont="1" applyFill="1" applyBorder="1" applyAlignment="1">
      <alignment wrapText="1"/>
    </xf>
    <xf numFmtId="164" fontId="67" fillId="0" borderId="119" xfId="0" applyNumberFormat="1" applyFont="1" applyFill="1" applyBorder="1"/>
    <xf numFmtId="164" fontId="86" fillId="37" borderId="4" xfId="0" applyNumberFormat="1" applyFont="1" applyFill="1" applyBorder="1"/>
    <xf numFmtId="49" fontId="86" fillId="37" borderId="90" xfId="0" applyNumberFormat="1" applyFont="1" applyFill="1" applyBorder="1"/>
    <xf numFmtId="3" fontId="86" fillId="37" borderId="0" xfId="0" applyNumberFormat="1" applyFont="1" applyFill="1" applyBorder="1"/>
    <xf numFmtId="0" fontId="86" fillId="0" borderId="112" xfId="0" applyFont="1" applyBorder="1" applyAlignment="1">
      <alignment horizontal="center" vertical="center"/>
    </xf>
    <xf numFmtId="3" fontId="86" fillId="0" borderId="12" xfId="0" applyNumberFormat="1" applyFont="1" applyFill="1" applyBorder="1" applyAlignment="1">
      <alignment horizontal="left"/>
    </xf>
    <xf numFmtId="0" fontId="86" fillId="39" borderId="112" xfId="0" applyFont="1" applyFill="1" applyBorder="1"/>
    <xf numFmtId="3" fontId="10" fillId="0" borderId="92" xfId="0" applyNumberFormat="1" applyFont="1" applyFill="1" applyBorder="1"/>
    <xf numFmtId="3" fontId="10" fillId="0" borderId="126" xfId="0" applyNumberFormat="1" applyFont="1" applyFill="1" applyBorder="1"/>
    <xf numFmtId="164" fontId="90" fillId="0" borderId="136" xfId="0" applyNumberFormat="1" applyFont="1" applyFill="1" applyBorder="1" applyAlignment="1">
      <alignment wrapText="1"/>
    </xf>
    <xf numFmtId="49" fontId="88" fillId="0" borderId="124" xfId="0" applyNumberFormat="1" applyFont="1" applyFill="1" applyBorder="1"/>
    <xf numFmtId="164" fontId="88" fillId="0" borderId="105" xfId="0" applyNumberFormat="1" applyFont="1" applyFill="1" applyBorder="1" applyAlignment="1">
      <alignment wrapText="1"/>
    </xf>
    <xf numFmtId="164" fontId="88" fillId="0" borderId="123" xfId="0" applyNumberFormat="1" applyFont="1" applyFill="1" applyBorder="1"/>
    <xf numFmtId="165" fontId="2" fillId="0" borderId="0" xfId="166" applyNumberFormat="1" applyFont="1"/>
    <xf numFmtId="0" fontId="2" fillId="0" borderId="0" xfId="145" applyNumberFormat="1" applyFont="1" applyAlignment="1">
      <alignment wrapText="1"/>
    </xf>
    <xf numFmtId="0" fontId="11" fillId="0" borderId="112" xfId="5" applyFont="1" applyBorder="1" applyAlignment="1">
      <alignment horizontal="center"/>
    </xf>
    <xf numFmtId="0" fontId="2" fillId="0" borderId="119" xfId="5" applyBorder="1"/>
    <xf numFmtId="0" fontId="2" fillId="0" borderId="135" xfId="5" applyBorder="1"/>
    <xf numFmtId="0" fontId="11" fillId="0" borderId="114" xfId="5" applyFont="1" applyBorder="1"/>
    <xf numFmtId="0" fontId="2" fillId="0" borderId="110" xfId="5" applyBorder="1" applyAlignment="1">
      <alignment horizontal="right"/>
    </xf>
    <xf numFmtId="0" fontId="2" fillId="0" borderId="115" xfId="5" applyBorder="1"/>
    <xf numFmtId="3" fontId="7" fillId="0" borderId="112" xfId="5" applyNumberFormat="1" applyFont="1" applyBorder="1"/>
    <xf numFmtId="3" fontId="7" fillId="3" borderId="110" xfId="5" applyNumberFormat="1" applyFont="1" applyFill="1" applyBorder="1"/>
    <xf numFmtId="3" fontId="12" fillId="5" borderId="112" xfId="5" applyNumberFormat="1" applyFont="1" applyFill="1" applyBorder="1"/>
    <xf numFmtId="3" fontId="7" fillId="0" borderId="112" xfId="5" applyNumberFormat="1" applyFont="1" applyFill="1" applyBorder="1"/>
    <xf numFmtId="0" fontId="22" fillId="0" borderId="59" xfId="8" applyFont="1" applyBorder="1" applyAlignment="1"/>
    <xf numFmtId="0" fontId="22" fillId="0" borderId="128" xfId="8" applyFont="1" applyBorder="1" applyAlignment="1">
      <alignment horizontal="center"/>
    </xf>
    <xf numFmtId="0" fontId="22" fillId="0" borderId="135" xfId="8" applyFont="1" applyBorder="1" applyAlignment="1"/>
    <xf numFmtId="0" fontId="22" fillId="0" borderId="132" xfId="7" applyFont="1" applyFill="1" applyBorder="1" applyAlignment="1">
      <alignment horizontal="center"/>
    </xf>
    <xf numFmtId="0" fontId="22" fillId="0" borderId="114" xfId="7" applyFont="1" applyFill="1" applyBorder="1" applyAlignment="1">
      <alignment horizontal="center"/>
    </xf>
    <xf numFmtId="0" fontId="22" fillId="0" borderId="139" xfId="7" applyFont="1" applyFill="1" applyBorder="1" applyAlignment="1">
      <alignment horizontal="center"/>
    </xf>
    <xf numFmtId="0" fontId="22" fillId="4" borderId="114" xfId="7" applyFont="1" applyFill="1" applyBorder="1" applyAlignment="1">
      <alignment horizontal="center"/>
    </xf>
    <xf numFmtId="0" fontId="22" fillId="0" borderId="130" xfId="7" applyFont="1" applyFill="1" applyBorder="1" applyAlignment="1">
      <alignment horizontal="center"/>
    </xf>
    <xf numFmtId="0" fontId="15" fillId="0" borderId="140" xfId="8" applyFont="1" applyBorder="1" applyAlignment="1">
      <alignment horizontal="center"/>
    </xf>
    <xf numFmtId="0" fontId="15" fillId="0" borderId="115" xfId="8" applyFont="1" applyBorder="1" applyAlignment="1"/>
    <xf numFmtId="0" fontId="15" fillId="0" borderId="131" xfId="7" applyFont="1" applyFill="1" applyBorder="1" applyAlignment="1">
      <alignment horizontal="center"/>
    </xf>
    <xf numFmtId="0" fontId="15" fillId="0" borderId="112" xfId="7" applyFont="1" applyFill="1" applyBorder="1" applyAlignment="1">
      <alignment horizontal="center"/>
    </xf>
    <xf numFmtId="0" fontId="15" fillId="0" borderId="141" xfId="7" applyFont="1" applyFill="1" applyBorder="1" applyAlignment="1">
      <alignment horizontal="center"/>
    </xf>
    <xf numFmtId="0" fontId="15" fillId="4" borderId="112" xfId="7" applyFont="1" applyFill="1" applyBorder="1" applyAlignment="1">
      <alignment horizontal="center"/>
    </xf>
    <xf numFmtId="0" fontId="15" fillId="0" borderId="127" xfId="7" applyFont="1" applyFill="1" applyBorder="1" applyAlignment="1">
      <alignment horizontal="center"/>
    </xf>
    <xf numFmtId="0" fontId="22" fillId="0" borderId="0" xfId="8" applyFont="1" applyBorder="1" applyAlignment="1"/>
    <xf numFmtId="3" fontId="11" fillId="0" borderId="5" xfId="8" applyNumberFormat="1" applyFont="1" applyBorder="1"/>
    <xf numFmtId="3" fontId="11" fillId="0" borderId="14" xfId="8" applyNumberFormat="1" applyFont="1" applyBorder="1"/>
    <xf numFmtId="3" fontId="11" fillId="0" borderId="65" xfId="7" applyNumberFormat="1" applyFont="1" applyFill="1" applyBorder="1"/>
    <xf numFmtId="0" fontId="22" fillId="0" borderId="29" xfId="8" applyFont="1" applyBorder="1" applyAlignment="1"/>
    <xf numFmtId="3" fontId="11" fillId="0" borderId="66" xfId="7" applyNumberFormat="1" applyFont="1" applyFill="1" applyBorder="1"/>
    <xf numFmtId="0" fontId="22" fillId="0" borderId="47" xfId="8" applyFont="1" applyBorder="1" applyAlignment="1"/>
    <xf numFmtId="3" fontId="11" fillId="0" borderId="12" xfId="8" applyNumberFormat="1" applyFont="1" applyBorder="1"/>
    <xf numFmtId="3" fontId="11" fillId="0" borderId="36" xfId="8" applyNumberFormat="1" applyFont="1" applyBorder="1"/>
    <xf numFmtId="3" fontId="11" fillId="0" borderId="142" xfId="7" applyNumberFormat="1" applyFont="1" applyFill="1" applyBorder="1"/>
    <xf numFmtId="0" fontId="22" fillId="0" borderId="143" xfId="8" applyFont="1" applyBorder="1" applyAlignment="1"/>
    <xf numFmtId="3" fontId="11" fillId="0" borderId="71" xfId="7" applyNumberFormat="1" applyFont="1" applyFill="1" applyBorder="1"/>
    <xf numFmtId="3" fontId="20" fillId="0" borderId="66" xfId="7" applyNumberFormat="1" applyFont="1" applyFill="1" applyBorder="1"/>
    <xf numFmtId="3" fontId="11" fillId="0" borderId="68" xfId="7" applyNumberFormat="1" applyFont="1" applyFill="1" applyBorder="1"/>
    <xf numFmtId="0" fontId="11" fillId="0" borderId="128" xfId="8" applyFont="1" applyBorder="1" applyAlignment="1">
      <alignment horizontal="left"/>
    </xf>
    <xf numFmtId="0" fontId="11" fillId="0" borderId="135" xfId="8" applyFont="1" applyBorder="1" applyAlignment="1"/>
    <xf numFmtId="3" fontId="11" fillId="0" borderId="132" xfId="7" applyNumberFormat="1" applyFont="1" applyBorder="1" applyAlignment="1">
      <alignment horizontal="right"/>
    </xf>
    <xf numFmtId="3" fontId="11" fillId="0" borderId="113" xfId="7" applyNumberFormat="1" applyFont="1" applyBorder="1" applyAlignment="1">
      <alignment horizontal="right"/>
    </xf>
    <xf numFmtId="3" fontId="11" fillId="0" borderId="130" xfId="7" applyNumberFormat="1" applyFont="1" applyFill="1" applyBorder="1"/>
    <xf numFmtId="3" fontId="11" fillId="0" borderId="128" xfId="7" applyNumberFormat="1" applyFont="1" applyBorder="1" applyAlignment="1">
      <alignment horizontal="right"/>
    </xf>
    <xf numFmtId="3" fontId="11" fillId="4" borderId="114" xfId="7" applyNumberFormat="1" applyFont="1" applyFill="1" applyBorder="1" applyAlignment="1">
      <alignment horizontal="right"/>
    </xf>
    <xf numFmtId="0" fontId="11" fillId="0" borderId="29" xfId="8" applyFont="1" applyBorder="1" applyAlignment="1"/>
    <xf numFmtId="3" fontId="11" fillId="0" borderId="51" xfId="7" applyNumberFormat="1" applyFont="1" applyBorder="1" applyAlignment="1">
      <alignment horizontal="right"/>
    </xf>
    <xf numFmtId="0" fontId="11" fillId="0" borderId="144" xfId="8" applyFont="1" applyBorder="1" applyAlignment="1">
      <alignment horizontal="left"/>
    </xf>
    <xf numFmtId="0" fontId="11" fillId="0" borderId="145" xfId="8" applyFont="1" applyBorder="1" applyAlignment="1"/>
    <xf numFmtId="3" fontId="11" fillId="0" borderId="146" xfId="7" applyNumberFormat="1" applyFont="1" applyBorder="1" applyAlignment="1">
      <alignment horizontal="right"/>
    </xf>
    <xf numFmtId="3" fontId="11" fillId="0" borderId="147" xfId="7" applyNumberFormat="1" applyFont="1" applyBorder="1" applyAlignment="1">
      <alignment horizontal="right"/>
    </xf>
    <xf numFmtId="3" fontId="11" fillId="0" borderId="148" xfId="7" applyNumberFormat="1" applyFont="1" applyBorder="1" applyAlignment="1">
      <alignment horizontal="right"/>
    </xf>
    <xf numFmtId="3" fontId="11" fillId="0" borderId="144" xfId="7" applyNumberFormat="1" applyFont="1" applyBorder="1" applyAlignment="1">
      <alignment horizontal="right"/>
    </xf>
    <xf numFmtId="3" fontId="20" fillId="4" borderId="149" xfId="7" applyNumberFormat="1" applyFont="1" applyFill="1" applyBorder="1" applyAlignment="1">
      <alignment horizontal="right"/>
    </xf>
    <xf numFmtId="0" fontId="70" fillId="0" borderId="0" xfId="4" applyFont="1" applyAlignment="1">
      <alignment horizontal="center"/>
    </xf>
    <xf numFmtId="0" fontId="71" fillId="0" borderId="0" xfId="4" applyFont="1" applyAlignment="1">
      <alignment horizontal="center"/>
    </xf>
    <xf numFmtId="0" fontId="0" fillId="30" borderId="0" xfId="0" applyFont="1" applyFill="1" applyAlignment="1">
      <alignment horizontal="center"/>
    </xf>
    <xf numFmtId="0" fontId="50" fillId="0" borderId="31" xfId="3" applyFont="1" applyBorder="1" applyAlignment="1">
      <alignment horizontal="center" vertical="center"/>
    </xf>
    <xf numFmtId="0" fontId="49" fillId="0" borderId="7" xfId="3" applyFont="1" applyBorder="1" applyAlignment="1">
      <alignment horizontal="center" vertical="center"/>
    </xf>
    <xf numFmtId="0" fontId="49" fillId="0" borderId="31" xfId="3" applyFont="1" applyBorder="1" applyAlignment="1">
      <alignment horizontal="center" vertical="center"/>
    </xf>
    <xf numFmtId="0" fontId="53" fillId="2" borderId="115" xfId="2" applyFont="1" applyFill="1" applyBorder="1" applyAlignment="1">
      <alignment horizontal="center" vertical="center"/>
    </xf>
    <xf numFmtId="0" fontId="44" fillId="0" borderId="115" xfId="0" applyFont="1" applyBorder="1"/>
    <xf numFmtId="0" fontId="44" fillId="0" borderId="111" xfId="0" applyFont="1" applyBorder="1"/>
    <xf numFmtId="0" fontId="53" fillId="0" borderId="31" xfId="3" applyFont="1" applyBorder="1" applyAlignment="1">
      <alignment horizontal="center" vertical="center"/>
    </xf>
    <xf numFmtId="0" fontId="46" fillId="0" borderId="7" xfId="3" applyFont="1" applyBorder="1" applyAlignment="1">
      <alignment horizontal="center" vertical="center"/>
    </xf>
    <xf numFmtId="0" fontId="46" fillId="0" borderId="31" xfId="3" applyFont="1" applyBorder="1" applyAlignment="1">
      <alignment horizontal="center" vertical="center"/>
    </xf>
    <xf numFmtId="0" fontId="49" fillId="0" borderId="11" xfId="3" applyFont="1" applyBorder="1" applyAlignment="1">
      <alignment horizontal="center"/>
    </xf>
    <xf numFmtId="0" fontId="46" fillId="0" borderId="47" xfId="3" applyFont="1" applyBorder="1" applyAlignment="1">
      <alignment horizontal="center"/>
    </xf>
    <xf numFmtId="0" fontId="46" fillId="0" borderId="35" xfId="2" applyFont="1" applyBorder="1" applyAlignment="1">
      <alignment horizontal="center"/>
    </xf>
    <xf numFmtId="0" fontId="49" fillId="0" borderId="110" xfId="3" applyFont="1" applyBorder="1" applyAlignment="1">
      <alignment horizontal="center"/>
    </xf>
    <xf numFmtId="0" fontId="49" fillId="0" borderId="115" xfId="3" applyFont="1" applyBorder="1" applyAlignment="1">
      <alignment horizontal="center"/>
    </xf>
    <xf numFmtId="0" fontId="49" fillId="0" borderId="111" xfId="3" applyFont="1" applyBorder="1" applyAlignment="1">
      <alignment horizontal="center"/>
    </xf>
    <xf numFmtId="0" fontId="50" fillId="6" borderId="114" xfId="2" applyFont="1" applyFill="1" applyBorder="1" applyAlignment="1">
      <alignment horizontal="center" vertical="center"/>
    </xf>
    <xf numFmtId="0" fontId="50" fillId="6" borderId="14" xfId="2" applyFont="1" applyFill="1" applyBorder="1" applyAlignment="1">
      <alignment horizontal="center" vertical="center"/>
    </xf>
    <xf numFmtId="0" fontId="50" fillId="6" borderId="36" xfId="2" applyFont="1" applyFill="1" applyBorder="1" applyAlignment="1">
      <alignment horizontal="center" vertical="center"/>
    </xf>
    <xf numFmtId="0" fontId="50" fillId="0" borderId="114" xfId="2" applyFont="1" applyBorder="1" applyAlignment="1">
      <alignment horizontal="center" vertical="center"/>
    </xf>
    <xf numFmtId="0" fontId="50" fillId="0" borderId="14" xfId="2" applyFont="1" applyBorder="1" applyAlignment="1">
      <alignment horizontal="center" vertical="center"/>
    </xf>
    <xf numFmtId="0" fontId="50" fillId="0" borderId="36" xfId="2" applyFont="1" applyBorder="1" applyAlignment="1">
      <alignment horizontal="center" vertical="center"/>
    </xf>
    <xf numFmtId="0" fontId="53" fillId="2" borderId="58" xfId="2" applyFont="1" applyFill="1" applyBorder="1" applyAlignment="1">
      <alignment horizontal="center" vertical="center"/>
    </xf>
    <xf numFmtId="0" fontId="44" fillId="0" borderId="59" xfId="0" applyFont="1" applyBorder="1"/>
    <xf numFmtId="0" fontId="44" fillId="0" borderId="60" xfId="0" applyFont="1" applyBorder="1"/>
    <xf numFmtId="0" fontId="46" fillId="0" borderId="0" xfId="3" applyFont="1" applyBorder="1" applyAlignment="1">
      <alignment horizontal="center" vertical="center"/>
    </xf>
    <xf numFmtId="0" fontId="49" fillId="0" borderId="22" xfId="3" applyFont="1" applyBorder="1" applyAlignment="1">
      <alignment horizontal="center"/>
    </xf>
    <xf numFmtId="0" fontId="49" fillId="0" borderId="17" xfId="3" applyFont="1" applyBorder="1" applyAlignment="1">
      <alignment horizontal="center"/>
    </xf>
    <xf numFmtId="0" fontId="49" fillId="0" borderId="61" xfId="3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93" xfId="0" applyBorder="1" applyAlignment="1">
      <alignment wrapText="1"/>
    </xf>
    <xf numFmtId="0" fontId="0" fillId="0" borderId="96" xfId="0" applyBorder="1" applyAlignment="1">
      <alignment wrapText="1"/>
    </xf>
    <xf numFmtId="0" fontId="0" fillId="0" borderId="97" xfId="0" applyBorder="1" applyAlignment="1">
      <alignment wrapText="1"/>
    </xf>
    <xf numFmtId="3" fontId="5" fillId="0" borderId="110" xfId="145" applyNumberFormat="1" applyBorder="1" applyAlignment="1">
      <alignment horizontal="center"/>
    </xf>
    <xf numFmtId="3" fontId="5" fillId="0" borderId="111" xfId="145" applyNumberFormat="1" applyBorder="1" applyAlignment="1">
      <alignment horizontal="center"/>
    </xf>
    <xf numFmtId="164" fontId="5" fillId="0" borderId="128" xfId="145" applyNumberFormat="1" applyBorder="1" applyAlignment="1">
      <alignment horizontal="center" vertical="center"/>
    </xf>
    <xf numFmtId="164" fontId="5" fillId="0" borderId="10" xfId="145" applyNumberFormat="1" applyBorder="1" applyAlignment="1">
      <alignment horizontal="center" vertical="center"/>
    </xf>
    <xf numFmtId="164" fontId="5" fillId="0" borderId="4" xfId="145" applyNumberFormat="1" applyBorder="1" applyAlignment="1">
      <alignment horizontal="center" vertical="center"/>
    </xf>
    <xf numFmtId="164" fontId="66" fillId="2" borderId="85" xfId="145" applyNumberFormat="1" applyFont="1" applyFill="1" applyBorder="1" applyAlignment="1">
      <alignment horizontal="center" wrapText="1"/>
    </xf>
    <xf numFmtId="164" fontId="66" fillId="2" borderId="103" xfId="145" applyNumberFormat="1" applyFont="1" applyFill="1" applyBorder="1" applyAlignment="1">
      <alignment horizontal="center" wrapText="1"/>
    </xf>
    <xf numFmtId="164" fontId="5" fillId="0" borderId="114" xfId="145" applyNumberFormat="1" applyFill="1" applyBorder="1" applyAlignment="1">
      <alignment horizontal="left" vertical="center" wrapText="1"/>
    </xf>
    <xf numFmtId="164" fontId="5" fillId="0" borderId="105" xfId="145" applyNumberFormat="1" applyFill="1" applyBorder="1" applyAlignment="1">
      <alignment horizontal="left" vertical="center" wrapText="1"/>
    </xf>
    <xf numFmtId="164" fontId="66" fillId="2" borderId="1" xfId="145" applyNumberFormat="1" applyFont="1" applyFill="1" applyBorder="1" applyAlignment="1">
      <alignment horizontal="center" wrapText="1"/>
    </xf>
    <xf numFmtId="164" fontId="66" fillId="2" borderId="104" xfId="145" applyNumberFormat="1" applyFont="1" applyFill="1" applyBorder="1" applyAlignment="1">
      <alignment horizontal="center" wrapText="1"/>
    </xf>
    <xf numFmtId="3" fontId="66" fillId="2" borderId="56" xfId="145" applyNumberFormat="1" applyFont="1" applyFill="1" applyBorder="1" applyAlignment="1">
      <alignment horizontal="center" vertical="top" wrapText="1"/>
    </xf>
    <xf numFmtId="0" fontId="6" fillId="2" borderId="125" xfId="145" applyFont="1" applyFill="1" applyBorder="1" applyAlignment="1">
      <alignment horizontal="center" vertical="top"/>
    </xf>
    <xf numFmtId="164" fontId="9" fillId="2" borderId="85" xfId="0" applyNumberFormat="1" applyFont="1" applyFill="1" applyBorder="1" applyAlignment="1">
      <alignment horizontal="center" textRotation="90" wrapText="1"/>
    </xf>
    <xf numFmtId="164" fontId="9" fillId="2" borderId="5" xfId="0" applyNumberFormat="1" applyFont="1" applyFill="1" applyBorder="1" applyAlignment="1">
      <alignment horizontal="center" textRotation="90" wrapText="1"/>
    </xf>
    <xf numFmtId="3" fontId="86" fillId="0" borderId="46" xfId="0" applyNumberFormat="1" applyFont="1" applyFill="1" applyBorder="1" applyAlignment="1">
      <alignment horizontal="center" vertical="center"/>
    </xf>
    <xf numFmtId="3" fontId="86" fillId="0" borderId="14" xfId="0" applyNumberFormat="1" applyFont="1" applyFill="1" applyBorder="1" applyAlignment="1">
      <alignment horizontal="center" vertical="center"/>
    </xf>
    <xf numFmtId="3" fontId="86" fillId="0" borderId="105" xfId="0" applyNumberFormat="1" applyFont="1" applyFill="1" applyBorder="1" applyAlignment="1">
      <alignment horizontal="center" vertical="center"/>
    </xf>
    <xf numFmtId="0" fontId="2" fillId="0" borderId="110" xfId="5" applyFont="1" applyBorder="1" applyAlignment="1">
      <alignment horizontal="center"/>
    </xf>
    <xf numFmtId="0" fontId="5" fillId="0" borderId="115" xfId="6" applyBorder="1" applyAlignment="1">
      <alignment horizontal="center"/>
    </xf>
    <xf numFmtId="0" fontId="5" fillId="0" borderId="111" xfId="6" applyBorder="1" applyAlignment="1">
      <alignment horizontal="center"/>
    </xf>
    <xf numFmtId="0" fontId="13" fillId="0" borderId="114" xfId="5" applyFont="1" applyBorder="1" applyAlignment="1">
      <alignment horizontal="center" vertical="center" wrapText="1"/>
    </xf>
    <xf numFmtId="0" fontId="13" fillId="0" borderId="36" xfId="5" applyFont="1" applyBorder="1" applyAlignment="1">
      <alignment horizontal="center" vertical="center" wrapText="1"/>
    </xf>
    <xf numFmtId="0" fontId="11" fillId="0" borderId="101" xfId="7" applyFont="1" applyBorder="1" applyAlignment="1">
      <alignment horizontal="center" wrapText="1"/>
    </xf>
    <xf numFmtId="0" fontId="22" fillId="0" borderId="58" xfId="8" applyFont="1" applyFill="1" applyBorder="1" applyAlignment="1">
      <alignment horizontal="center" wrapText="1"/>
    </xf>
    <xf numFmtId="0" fontId="22" fillId="0" borderId="59" xfId="8" applyFont="1" applyFill="1" applyBorder="1" applyAlignment="1">
      <alignment horizontal="center" wrapText="1"/>
    </xf>
    <xf numFmtId="0" fontId="22" fillId="0" borderId="60" xfId="8" applyFont="1" applyFill="1" applyBorder="1" applyAlignment="1">
      <alignment horizontal="center" wrapText="1"/>
    </xf>
  </cellXfs>
  <cellStyles count="167">
    <cellStyle name="20 % – Zvýraznění1 2" xfId="9"/>
    <cellStyle name="20 % – Zvýraznění2 2" xfId="10"/>
    <cellStyle name="20 % – Zvýraznění3 2" xfId="11"/>
    <cellStyle name="20 % – Zvýraznění4 2" xfId="12"/>
    <cellStyle name="20 % – Zvýraznění5 2" xfId="13"/>
    <cellStyle name="20 % – Zvýraznění6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 % – Zvýraznění1 2" xfId="21"/>
    <cellStyle name="40 % – Zvýraznění2 2" xfId="22"/>
    <cellStyle name="40 % – Zvýraznění3 2" xfId="23"/>
    <cellStyle name="40 % – Zvýraznění4 2" xfId="24"/>
    <cellStyle name="40 % – Zvýraznění5 2" xfId="25"/>
    <cellStyle name="40 % – Zvýraznění6 2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 % – Zvýraznění1 2" xfId="33"/>
    <cellStyle name="60 % – Zvýraznění2 2" xfId="34"/>
    <cellStyle name="60 % – Zvýraznění3 2" xfId="35"/>
    <cellStyle name="60 % – Zvýraznění4 2" xfId="36"/>
    <cellStyle name="60 % – Zvýraznění5 2" xfId="37"/>
    <cellStyle name="60 % – Zvýraznění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Accent1" xfId="45"/>
    <cellStyle name="Accent2" xfId="46"/>
    <cellStyle name="Accent3" xfId="47"/>
    <cellStyle name="Accent4" xfId="48"/>
    <cellStyle name="Accent5" xfId="49"/>
    <cellStyle name="Accent6" xfId="50"/>
    <cellStyle name="Bad" xfId="51"/>
    <cellStyle name="Calculation" xfId="52"/>
    <cellStyle name="Calculation 2" xfId="153"/>
    <cellStyle name="Celkem 2" xfId="53"/>
    <cellStyle name="Celkem 2 2" xfId="154"/>
    <cellStyle name="Comma 2" xfId="54"/>
    <cellStyle name="Comma 2 2" xfId="155"/>
    <cellStyle name="Čárka" xfId="166" builtinId="3"/>
    <cellStyle name="Čárka 2" xfId="146"/>
    <cellStyle name="čárky 2" xfId="147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Hypertextový odkaz" xfId="125" builtinId="8" hidden="1"/>
    <cellStyle name="Hypertextový odkaz" xfId="127" builtinId="8" hidden="1"/>
    <cellStyle name="Hypertextový odkaz" xfId="129" builtinId="8" hidden="1"/>
    <cellStyle name="Hypertextový odkaz" xfId="131" builtinId="8" hidden="1"/>
    <cellStyle name="Hypertextový odkaz" xfId="133" builtinId="8" hidden="1"/>
    <cellStyle name="Hypertextový odkaz" xfId="135" builtinId="8" hidden="1"/>
    <cellStyle name="Hypertextový odkaz" xfId="137" builtinId="8" hidden="1"/>
    <cellStyle name="Hypertextový odkaz" xfId="139" builtinId="8" hidden="1"/>
    <cellStyle name="Hypertextový odkaz" xfId="141" builtinId="8" hidden="1"/>
    <cellStyle name="Hypertextový odkaz" xfId="143" builtinId="8" hidden="1"/>
    <cellStyle name="Hypertextový odkaz" xfId="149" builtinId="8" hidden="1"/>
    <cellStyle name="Check Cell" xfId="61"/>
    <cellStyle name="Chybně 2" xfId="62"/>
    <cellStyle name="Input" xfId="63"/>
    <cellStyle name="Input 2" xfId="156"/>
    <cellStyle name="Kontrolní buňka 2" xfId="64"/>
    <cellStyle name="Linked Cell" xfId="65"/>
    <cellStyle name="Nadpis 1 2" xfId="66"/>
    <cellStyle name="Nadpis 2 2" xfId="67"/>
    <cellStyle name="Nadpis 3 2" xfId="68"/>
    <cellStyle name="Nadpis 4 2" xfId="69"/>
    <cellStyle name="Název 2" xfId="70"/>
    <cellStyle name="Neutral" xfId="71"/>
    <cellStyle name="Neutrální 2" xfId="72"/>
    <cellStyle name="Normal 2" xfId="73"/>
    <cellStyle name="Normal 3" xfId="74"/>
    <cellStyle name="Normal_návrh CP 05_240105-1" xfId="151"/>
    <cellStyle name="Normální" xfId="0" builtinId="0"/>
    <cellStyle name="Normální 10" xfId="75"/>
    <cellStyle name="Normální 11" xfId="76"/>
    <cellStyle name="Normální 12" xfId="7"/>
    <cellStyle name="Normální 12 2" xfId="148"/>
    <cellStyle name="Normální 13" xfId="145"/>
    <cellStyle name="normální 2" xfId="1"/>
    <cellStyle name="normální 2 2" xfId="77"/>
    <cellStyle name="normální 2 3" xfId="78"/>
    <cellStyle name="normální 2 3 2" xfId="79"/>
    <cellStyle name="normální 2 3 2 2" xfId="80"/>
    <cellStyle name="normální 2 3 2_PV III. Rozpis rozpočtu VŠ 2011_final_PV" xfId="81"/>
    <cellStyle name="normální 2 3_PV III. Rozpis rozpočtu VŠ 2011_final_PV" xfId="82"/>
    <cellStyle name="normální 2 4" xfId="83"/>
    <cellStyle name="normální 2 4 2" xfId="84"/>
    <cellStyle name="normální 2 4_PV III. Rozpis rozpočtu VŠ 2011_final_PV" xfId="85"/>
    <cellStyle name="normální 2 5" xfId="86"/>
    <cellStyle name="normální 2 6" xfId="152"/>
    <cellStyle name="normální 2 7" xfId="164"/>
    <cellStyle name="normální 2 8" xfId="165"/>
    <cellStyle name="normální 2_CP2012" xfId="87"/>
    <cellStyle name="normální 3" xfId="88"/>
    <cellStyle name="normální 3 2" xfId="89"/>
    <cellStyle name="normální 3_CP2012" xfId="90"/>
    <cellStyle name="normální 4" xfId="91"/>
    <cellStyle name="normální 4 2" xfId="92"/>
    <cellStyle name="normální 4_PV Rozpis rozpočtu VŠ 2011 III - tabulkové přílohy" xfId="93"/>
    <cellStyle name="Normální 5" xfId="94"/>
    <cellStyle name="normální 5 2" xfId="95"/>
    <cellStyle name="Normální 6" xfId="96"/>
    <cellStyle name="Normální 6 2" xfId="97"/>
    <cellStyle name="normální 7" xfId="98"/>
    <cellStyle name="Normální 8" xfId="99"/>
    <cellStyle name="Normální 8 2" xfId="100"/>
    <cellStyle name="Normální 9" xfId="101"/>
    <cellStyle name="normální_odpisy 04az07_270906" xfId="8"/>
    <cellStyle name="normální_podklady_k_INV_rozp2010" xfId="2"/>
    <cellStyle name="normální_podklady_k_INV_rozp2010 2" xfId="6"/>
    <cellStyle name="normální_prilohy_pokynuQ1206_060207" xfId="5"/>
    <cellStyle name="normální_PřF-investiční rozpočet 2005" xfId="3"/>
    <cellStyle name="normální_rozpocet_2011_INV_AS" xfId="4"/>
    <cellStyle name="Note" xfId="102"/>
    <cellStyle name="Note 2" xfId="157"/>
    <cellStyle name="Output" xfId="103"/>
    <cellStyle name="Output 2" xfId="158"/>
    <cellStyle name="Použitý hypertextový odkaz" xfId="126" builtinId="9" hidden="1"/>
    <cellStyle name="Použitý hypertextový odkaz" xfId="128" builtinId="9" hidden="1"/>
    <cellStyle name="Použitý hypertextový odkaz" xfId="130" builtinId="9" hidden="1"/>
    <cellStyle name="Použitý hypertextový odkaz" xfId="132" builtinId="9" hidden="1"/>
    <cellStyle name="Použitý hypertextový odkaz" xfId="134" builtinId="9" hidden="1"/>
    <cellStyle name="Použitý hypertextový odkaz" xfId="136" builtinId="9" hidden="1"/>
    <cellStyle name="Použitý hypertextový odkaz" xfId="138" builtinId="9" hidden="1"/>
    <cellStyle name="Použitý hypertextový odkaz" xfId="140" builtinId="9" hidden="1"/>
    <cellStyle name="Použitý hypertextový odkaz" xfId="142" builtinId="9" hidden="1"/>
    <cellStyle name="Použitý hypertextový odkaz" xfId="144" builtinId="9" hidden="1"/>
    <cellStyle name="Použitý hypertextový odkaz" xfId="150" builtinId="9" hidden="1"/>
    <cellStyle name="Poznámka 2" xfId="104"/>
    <cellStyle name="Poznámka 2 2" xfId="159"/>
    <cellStyle name="procent 2" xfId="105"/>
    <cellStyle name="procent 3" xfId="106"/>
    <cellStyle name="procent 4" xfId="107"/>
    <cellStyle name="Procenta 2" xfId="108"/>
    <cellStyle name="Propojená buňka 2" xfId="109"/>
    <cellStyle name="Správně 2" xfId="110"/>
    <cellStyle name="Text upozornění 2" xfId="111"/>
    <cellStyle name="Title" xfId="112"/>
    <cellStyle name="Total" xfId="113"/>
    <cellStyle name="Total 2" xfId="160"/>
    <cellStyle name="Vstup 2" xfId="114"/>
    <cellStyle name="Vstup 2 2" xfId="161"/>
    <cellStyle name="Výpočet 2" xfId="115"/>
    <cellStyle name="Výpočet 2 2" xfId="162"/>
    <cellStyle name="Výstup 2" xfId="116"/>
    <cellStyle name="Výstup 2 2" xfId="163"/>
    <cellStyle name="Vysvětlující text 2" xfId="117"/>
    <cellStyle name="Warning Text" xfId="118"/>
    <cellStyle name="Zvýraznění 1 2" xfId="119"/>
    <cellStyle name="Zvýraznění 2 2" xfId="120"/>
    <cellStyle name="Zvýraznění 3 2" xfId="121"/>
    <cellStyle name="Zvýraznění 4 2" xfId="122"/>
    <cellStyle name="Zvýraznění 5 2" xfId="123"/>
    <cellStyle name="Zvýraznění 6 2" xfId="12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A1:N30"/>
  <sheetViews>
    <sheetView showGridLines="0" tabSelected="1" workbookViewId="0"/>
  </sheetViews>
  <sheetFormatPr defaultColWidth="8.85546875" defaultRowHeight="15.75" x14ac:dyDescent="0.25"/>
  <cols>
    <col min="1" max="1" width="9.28515625" style="255" customWidth="1"/>
    <col min="2" max="4" width="8.85546875" style="255"/>
    <col min="5" max="5" width="10.140625" style="255" bestFit="1" customWidth="1"/>
    <col min="6" max="6" width="11.42578125" style="255" bestFit="1" customWidth="1"/>
    <col min="7" max="7" width="11.28515625" style="255" customWidth="1"/>
    <col min="8" max="8" width="4.42578125" style="255" customWidth="1"/>
    <col min="9" max="11" width="8.85546875" style="255"/>
    <col min="12" max="12" width="11.42578125" style="255" bestFit="1" customWidth="1"/>
    <col min="13" max="16384" width="8.85546875" style="255"/>
  </cols>
  <sheetData>
    <row r="1" spans="1:14" x14ac:dyDescent="0.25">
      <c r="A1" s="254" t="s">
        <v>40</v>
      </c>
    </row>
    <row r="2" spans="1:14" x14ac:dyDescent="0.25">
      <c r="A2" s="254"/>
    </row>
    <row r="10" spans="1:14" ht="13.5" customHeight="1" x14ac:dyDescent="0.25"/>
    <row r="12" spans="1:14" ht="30" customHeight="1" x14ac:dyDescent="0.5">
      <c r="A12" s="800" t="s">
        <v>296</v>
      </c>
      <c r="B12" s="800"/>
      <c r="C12" s="800"/>
      <c r="D12" s="800"/>
      <c r="E12" s="800"/>
      <c r="F12" s="800"/>
      <c r="G12" s="800"/>
      <c r="H12" s="800"/>
      <c r="I12" s="800"/>
      <c r="J12" s="800"/>
      <c r="K12" s="800"/>
      <c r="L12" s="800"/>
      <c r="M12" s="800"/>
      <c r="N12" s="800"/>
    </row>
    <row r="13" spans="1:14" ht="8.25" customHeight="1" x14ac:dyDescent="0.25"/>
    <row r="14" spans="1:14" ht="21" x14ac:dyDescent="0.35">
      <c r="A14" s="801" t="s">
        <v>41</v>
      </c>
      <c r="B14" s="801"/>
      <c r="C14" s="801"/>
      <c r="D14" s="801"/>
      <c r="E14" s="801"/>
      <c r="F14" s="801"/>
      <c r="G14" s="801"/>
      <c r="H14" s="801"/>
      <c r="I14" s="801"/>
      <c r="J14" s="801"/>
      <c r="K14" s="801"/>
      <c r="L14" s="801"/>
      <c r="M14" s="801"/>
      <c r="N14" s="801"/>
    </row>
    <row r="15" spans="1:14" x14ac:dyDescent="0.25">
      <c r="B15" s="802" t="s">
        <v>303</v>
      </c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</row>
    <row r="16" spans="1:14" x14ac:dyDescent="0.25">
      <c r="E16" s="256"/>
    </row>
    <row r="18" spans="1:9" x14ac:dyDescent="0.25">
      <c r="E18" s="306"/>
      <c r="F18" s="257"/>
      <c r="G18" s="262"/>
      <c r="H18" s="262"/>
    </row>
    <row r="19" spans="1:9" x14ac:dyDescent="0.25">
      <c r="E19" s="258"/>
      <c r="F19" s="258"/>
    </row>
    <row r="20" spans="1:9" x14ac:dyDescent="0.25">
      <c r="E20" s="258"/>
      <c r="F20" s="258"/>
    </row>
    <row r="22" spans="1:9" x14ac:dyDescent="0.25">
      <c r="H22" s="258"/>
      <c r="I22" s="259"/>
    </row>
    <row r="23" spans="1:9" x14ac:dyDescent="0.25">
      <c r="H23" s="258"/>
      <c r="I23" s="260"/>
    </row>
    <row r="28" spans="1:9" x14ac:dyDescent="0.25">
      <c r="A28" s="261"/>
      <c r="B28" s="262"/>
    </row>
    <row r="29" spans="1:9" x14ac:dyDescent="0.25">
      <c r="A29" s="261"/>
      <c r="B29" s="262"/>
      <c r="C29" s="262"/>
      <c r="D29" s="262"/>
    </row>
    <row r="30" spans="1:9" x14ac:dyDescent="0.25">
      <c r="A30" s="262"/>
      <c r="B30" s="262"/>
      <c r="C30" s="262"/>
      <c r="D30" s="262"/>
    </row>
  </sheetData>
  <mergeCells count="3">
    <mergeCell ref="A12:N12"/>
    <mergeCell ref="A14:N14"/>
    <mergeCell ref="B15:M15"/>
  </mergeCells>
  <phoneticPr fontId="5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68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28627</v>
      </c>
      <c r="E8" s="131">
        <f t="shared" si="0"/>
        <v>8448</v>
      </c>
      <c r="F8" s="132">
        <f t="shared" si="0"/>
        <v>20179</v>
      </c>
      <c r="G8" s="133">
        <f t="shared" si="0"/>
        <v>0</v>
      </c>
      <c r="H8" s="244">
        <f t="shared" si="0"/>
        <v>28627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19756</v>
      </c>
      <c r="E9" s="140">
        <f>SUM(E10:E14)</f>
        <v>1264</v>
      </c>
      <c r="F9" s="141">
        <f>SUM(F10:F14)</f>
        <v>18492</v>
      </c>
      <c r="G9" s="143">
        <f>SUM(G10:G14)</f>
        <v>0</v>
      </c>
      <c r="H9" s="247">
        <f t="shared" ref="H9:H21" si="2">SUM(E9:G9)</f>
        <v>19756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500</v>
      </c>
      <c r="E10" s="148"/>
      <c r="F10" s="149">
        <v>500</v>
      </c>
      <c r="G10" s="153"/>
      <c r="H10" s="449">
        <f t="shared" si="2"/>
        <v>500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19256</v>
      </c>
      <c r="E13" s="148">
        <v>1264</v>
      </c>
      <c r="F13" s="149">
        <v>17992</v>
      </c>
      <c r="G13" s="153"/>
      <c r="H13" s="449">
        <f t="shared" si="2"/>
        <v>19256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1953</v>
      </c>
      <c r="E15" s="266">
        <v>266</v>
      </c>
      <c r="F15" s="267">
        <v>1687</v>
      </c>
      <c r="G15" s="175"/>
      <c r="H15" s="253">
        <f t="shared" si="2"/>
        <v>1953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6918</v>
      </c>
      <c r="E18" s="268">
        <v>6918</v>
      </c>
      <c r="F18" s="269"/>
      <c r="G18" s="177"/>
      <c r="H18" s="270">
        <f t="shared" si="2"/>
        <v>6918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71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20705</v>
      </c>
      <c r="E8" s="131">
        <f t="shared" si="0"/>
        <v>5000</v>
      </c>
      <c r="F8" s="132">
        <f t="shared" si="0"/>
        <v>15705</v>
      </c>
      <c r="G8" s="133">
        <f t="shared" si="0"/>
        <v>0</v>
      </c>
      <c r="H8" s="244">
        <f t="shared" si="0"/>
        <v>20705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14890</v>
      </c>
      <c r="E9" s="140">
        <f>SUM(E10:E14)</f>
        <v>0</v>
      </c>
      <c r="F9" s="141">
        <f>SUM(F10:F14)</f>
        <v>14890</v>
      </c>
      <c r="G9" s="143">
        <f>SUM(G10:G14)</f>
        <v>0</v>
      </c>
      <c r="H9" s="247">
        <f t="shared" ref="H9:H21" si="2">SUM(E9:G9)</f>
        <v>14890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14890</v>
      </c>
      <c r="E13" s="148"/>
      <c r="F13" s="149">
        <v>14890</v>
      </c>
      <c r="G13" s="153"/>
      <c r="H13" s="449">
        <f t="shared" si="2"/>
        <v>14890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5815</v>
      </c>
      <c r="E18" s="268">
        <v>5000</v>
      </c>
      <c r="F18" s="269">
        <v>815</v>
      </c>
      <c r="G18" s="177"/>
      <c r="H18" s="270">
        <f t="shared" si="2"/>
        <v>5815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72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17176</v>
      </c>
      <c r="E8" s="131">
        <f t="shared" si="0"/>
        <v>605</v>
      </c>
      <c r="F8" s="132">
        <f t="shared" si="0"/>
        <v>14771</v>
      </c>
      <c r="G8" s="133">
        <f t="shared" si="0"/>
        <v>1800</v>
      </c>
      <c r="H8" s="244">
        <f t="shared" si="0"/>
        <v>17176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14058</v>
      </c>
      <c r="E9" s="140">
        <f>SUM(E10:E14)</f>
        <v>0</v>
      </c>
      <c r="F9" s="141">
        <f>SUM(F10:F14)</f>
        <v>12258</v>
      </c>
      <c r="G9" s="143">
        <f>SUM(G10:G14)</f>
        <v>1800</v>
      </c>
      <c r="H9" s="247">
        <f t="shared" ref="H9:H21" si="2">SUM(E9:G9)</f>
        <v>14058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14058</v>
      </c>
      <c r="E13" s="148"/>
      <c r="F13" s="149">
        <v>12258</v>
      </c>
      <c r="G13" s="153">
        <v>1800</v>
      </c>
      <c r="H13" s="449">
        <f t="shared" si="2"/>
        <v>14058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3118</v>
      </c>
      <c r="E18" s="268">
        <v>605</v>
      </c>
      <c r="F18" s="269">
        <v>2513</v>
      </c>
      <c r="G18" s="177"/>
      <c r="H18" s="270">
        <f t="shared" si="2"/>
        <v>3118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31" spans="1:12" x14ac:dyDescent="0.2">
      <c r="G31" s="90" t="s">
        <v>285</v>
      </c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73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23140</v>
      </c>
      <c r="E8" s="131">
        <f t="shared" si="0"/>
        <v>15110</v>
      </c>
      <c r="F8" s="132">
        <f t="shared" si="0"/>
        <v>7570</v>
      </c>
      <c r="G8" s="133">
        <f t="shared" si="0"/>
        <v>460</v>
      </c>
      <c r="H8" s="244">
        <f t="shared" si="0"/>
        <v>23140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19627</v>
      </c>
      <c r="E9" s="140">
        <f>SUM(E10:E14)</f>
        <v>12000</v>
      </c>
      <c r="F9" s="141">
        <f>SUM(F10:F14)</f>
        <v>7190</v>
      </c>
      <c r="G9" s="143">
        <f>SUM(G10:G14)</f>
        <v>437</v>
      </c>
      <c r="H9" s="247">
        <f t="shared" ref="H9:H21" si="2">SUM(E9:G9)</f>
        <v>19627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19627</v>
      </c>
      <c r="E13" s="148">
        <v>12000</v>
      </c>
      <c r="F13" s="149">
        <v>7190</v>
      </c>
      <c r="G13" s="153">
        <v>437</v>
      </c>
      <c r="H13" s="449">
        <f t="shared" si="2"/>
        <v>19627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2280</v>
      </c>
      <c r="E15" s="266">
        <v>2280</v>
      </c>
      <c r="F15" s="267"/>
      <c r="G15" s="175"/>
      <c r="H15" s="253">
        <f t="shared" si="2"/>
        <v>2280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1233</v>
      </c>
      <c r="E18" s="268">
        <v>830</v>
      </c>
      <c r="F18" s="269">
        <v>380</v>
      </c>
      <c r="G18" s="177">
        <v>23</v>
      </c>
      <c r="H18" s="270">
        <f t="shared" si="2"/>
        <v>1233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39" spans="9:32" x14ac:dyDescent="0.2">
      <c r="I39" s="89" t="s">
        <v>285</v>
      </c>
    </row>
    <row r="43" spans="9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9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9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9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9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300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130600</v>
      </c>
      <c r="E8" s="131">
        <f t="shared" si="0"/>
        <v>4280</v>
      </c>
      <c r="F8" s="132">
        <f t="shared" si="0"/>
        <v>126320</v>
      </c>
      <c r="G8" s="133">
        <f t="shared" si="0"/>
        <v>0</v>
      </c>
      <c r="H8" s="244">
        <f t="shared" si="0"/>
        <v>130600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>H9+L9</f>
        <v>130600</v>
      </c>
      <c r="E9" s="140">
        <f>SUM(E10:E14)</f>
        <v>4280</v>
      </c>
      <c r="F9" s="141">
        <f>SUM(F10:F14)</f>
        <v>126320</v>
      </c>
      <c r="G9" s="143">
        <f>SUM(G10:G14)</f>
        <v>0</v>
      </c>
      <c r="H9" s="247">
        <f>SUM(E9:G9)</f>
        <v>130600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1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ref="D10:D21" si="2">H10+L10</f>
        <v>0</v>
      </c>
      <c r="E10" s="148"/>
      <c r="F10" s="149"/>
      <c r="G10" s="153"/>
      <c r="H10" s="449">
        <f t="shared" ref="H10:H21" si="3">SUM(E10:G10)</f>
        <v>0</v>
      </c>
      <c r="I10" s="151"/>
      <c r="J10" s="152"/>
      <c r="K10" s="153"/>
      <c r="L10" s="154">
        <f t="shared" si="1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2"/>
        <v>0</v>
      </c>
      <c r="E11" s="148"/>
      <c r="F11" s="149"/>
      <c r="G11" s="153"/>
      <c r="H11" s="449">
        <f t="shared" si="3"/>
        <v>0</v>
      </c>
      <c r="I11" s="151"/>
      <c r="J11" s="152"/>
      <c r="K11" s="153"/>
      <c r="L11" s="154">
        <f t="shared" si="1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2"/>
        <v>10596</v>
      </c>
      <c r="E12" s="148">
        <v>4280</v>
      </c>
      <c r="F12" s="149">
        <v>6316</v>
      </c>
      <c r="G12" s="153"/>
      <c r="H12" s="449">
        <f t="shared" si="3"/>
        <v>10596</v>
      </c>
      <c r="I12" s="151"/>
      <c r="J12" s="152"/>
      <c r="K12" s="153"/>
      <c r="L12" s="154">
        <f t="shared" si="1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>H13+L13</f>
        <v>120004</v>
      </c>
      <c r="E13" s="148"/>
      <c r="F13" s="149">
        <v>120004</v>
      </c>
      <c r="G13" s="153"/>
      <c r="H13" s="449">
        <f t="shared" si="3"/>
        <v>120004</v>
      </c>
      <c r="I13" s="151"/>
      <c r="J13" s="152"/>
      <c r="K13" s="153"/>
      <c r="L13" s="154">
        <f t="shared" si="1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2"/>
        <v>0</v>
      </c>
      <c r="E14" s="264"/>
      <c r="F14" s="265"/>
      <c r="G14" s="167"/>
      <c r="H14" s="449">
        <f>SUM(E14:G14)</f>
        <v>0</v>
      </c>
      <c r="I14" s="165"/>
      <c r="J14" s="166"/>
      <c r="K14" s="167"/>
      <c r="L14" s="168">
        <f t="shared" si="1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2"/>
        <v>0</v>
      </c>
      <c r="E15" s="266"/>
      <c r="F15" s="267"/>
      <c r="G15" s="175"/>
      <c r="H15" s="253">
        <f t="shared" si="3"/>
        <v>0</v>
      </c>
      <c r="I15" s="173"/>
      <c r="J15" s="174"/>
      <c r="K15" s="175"/>
      <c r="L15" s="176">
        <f t="shared" si="1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2"/>
        <v>0</v>
      </c>
      <c r="E16" s="266"/>
      <c r="F16" s="267"/>
      <c r="G16" s="175"/>
      <c r="H16" s="253">
        <f t="shared" si="3"/>
        <v>0</v>
      </c>
      <c r="I16" s="173"/>
      <c r="J16" s="174"/>
      <c r="K16" s="175"/>
      <c r="L16" s="176">
        <f t="shared" si="1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2"/>
        <v>0</v>
      </c>
      <c r="E17" s="268"/>
      <c r="F17" s="269"/>
      <c r="G17" s="177"/>
      <c r="H17" s="270">
        <f t="shared" si="3"/>
        <v>0</v>
      </c>
      <c r="I17" s="178"/>
      <c r="J17" s="179"/>
      <c r="K17" s="177"/>
      <c r="L17" s="180">
        <f t="shared" si="1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2"/>
        <v>0</v>
      </c>
      <c r="E18" s="268"/>
      <c r="F18" s="269"/>
      <c r="G18" s="177"/>
      <c r="H18" s="270">
        <f t="shared" si="3"/>
        <v>0</v>
      </c>
      <c r="I18" s="178"/>
      <c r="J18" s="179"/>
      <c r="K18" s="177"/>
      <c r="L18" s="180">
        <f t="shared" si="1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2"/>
        <v>0</v>
      </c>
      <c r="E19" s="268"/>
      <c r="F19" s="269"/>
      <c r="G19" s="177"/>
      <c r="H19" s="270">
        <f t="shared" si="3"/>
        <v>0</v>
      </c>
      <c r="I19" s="178"/>
      <c r="J19" s="179"/>
      <c r="K19" s="177"/>
      <c r="L19" s="180">
        <f t="shared" si="1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2"/>
        <v>0</v>
      </c>
      <c r="E20" s="178"/>
      <c r="F20" s="179"/>
      <c r="G20" s="177"/>
      <c r="H20" s="270">
        <f t="shared" si="3"/>
        <v>0</v>
      </c>
      <c r="I20" s="178"/>
      <c r="J20" s="179"/>
      <c r="K20" s="177"/>
      <c r="L20" s="180">
        <f t="shared" si="1"/>
        <v>0</v>
      </c>
    </row>
    <row r="21" spans="1:12" s="135" customFormat="1" ht="15" customHeight="1" thickBot="1" x14ac:dyDescent="0.3">
      <c r="A21" s="182">
        <v>14</v>
      </c>
      <c r="B21" s="183" t="s">
        <v>93</v>
      </c>
      <c r="C21" s="183"/>
      <c r="D21" s="184">
        <f t="shared" si="2"/>
        <v>0</v>
      </c>
      <c r="E21" s="450"/>
      <c r="F21" s="451"/>
      <c r="G21" s="452"/>
      <c r="H21" s="453">
        <f t="shared" si="3"/>
        <v>0</v>
      </c>
      <c r="I21" s="450"/>
      <c r="J21" s="451"/>
      <c r="K21" s="452"/>
      <c r="L21" s="454">
        <f t="shared" si="1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27" spans="1:12" x14ac:dyDescent="0.2">
      <c r="A27" s="271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54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0</v>
      </c>
      <c r="E8" s="131">
        <f t="shared" si="0"/>
        <v>0</v>
      </c>
      <c r="F8" s="132">
        <f t="shared" si="0"/>
        <v>0</v>
      </c>
      <c r="G8" s="133">
        <f t="shared" si="0"/>
        <v>0</v>
      </c>
      <c r="H8" s="244">
        <f t="shared" si="0"/>
        <v>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1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ref="D10:D21" si="2">H10+L10</f>
        <v>0</v>
      </c>
      <c r="E10" s="148"/>
      <c r="F10" s="149"/>
      <c r="G10" s="153"/>
      <c r="H10" s="449">
        <f t="shared" ref="H10:H21" si="3">SUM(E10:G10)</f>
        <v>0</v>
      </c>
      <c r="I10" s="151"/>
      <c r="J10" s="152"/>
      <c r="K10" s="153"/>
      <c r="L10" s="154">
        <f t="shared" si="1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2"/>
        <v>0</v>
      </c>
      <c r="E11" s="148"/>
      <c r="F11" s="149"/>
      <c r="G11" s="153"/>
      <c r="H11" s="449">
        <f t="shared" si="3"/>
        <v>0</v>
      </c>
      <c r="I11" s="151"/>
      <c r="J11" s="152"/>
      <c r="K11" s="153"/>
      <c r="L11" s="154">
        <f t="shared" si="1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2"/>
        <v>0</v>
      </c>
      <c r="E12" s="148"/>
      <c r="F12" s="149"/>
      <c r="G12" s="153"/>
      <c r="H12" s="449">
        <f t="shared" si="3"/>
        <v>0</v>
      </c>
      <c r="I12" s="151"/>
      <c r="J12" s="152"/>
      <c r="K12" s="153"/>
      <c r="L12" s="154">
        <f t="shared" si="1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>H13+L13</f>
        <v>0</v>
      </c>
      <c r="E13" s="148"/>
      <c r="F13" s="149"/>
      <c r="G13" s="153"/>
      <c r="H13" s="449">
        <f t="shared" si="3"/>
        <v>0</v>
      </c>
      <c r="I13" s="151"/>
      <c r="J13" s="152"/>
      <c r="K13" s="153"/>
      <c r="L13" s="154">
        <f t="shared" si="1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2"/>
        <v>0</v>
      </c>
      <c r="E14" s="264"/>
      <c r="F14" s="265"/>
      <c r="G14" s="167"/>
      <c r="H14" s="449">
        <f t="shared" si="3"/>
        <v>0</v>
      </c>
      <c r="I14" s="165"/>
      <c r="J14" s="166"/>
      <c r="K14" s="167"/>
      <c r="L14" s="168">
        <f t="shared" si="1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2"/>
        <v>0</v>
      </c>
      <c r="E15" s="266"/>
      <c r="F15" s="267"/>
      <c r="G15" s="175"/>
      <c r="H15" s="253">
        <f t="shared" si="3"/>
        <v>0</v>
      </c>
      <c r="I15" s="173"/>
      <c r="J15" s="174"/>
      <c r="K15" s="175"/>
      <c r="L15" s="176">
        <f t="shared" si="1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2"/>
        <v>0</v>
      </c>
      <c r="E16" s="266"/>
      <c r="F16" s="267"/>
      <c r="G16" s="175"/>
      <c r="H16" s="253">
        <f t="shared" si="3"/>
        <v>0</v>
      </c>
      <c r="I16" s="173"/>
      <c r="J16" s="174"/>
      <c r="K16" s="175"/>
      <c r="L16" s="176">
        <f t="shared" si="1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2"/>
        <v>0</v>
      </c>
      <c r="E17" s="268"/>
      <c r="F17" s="269"/>
      <c r="G17" s="177"/>
      <c r="H17" s="270">
        <f t="shared" si="3"/>
        <v>0</v>
      </c>
      <c r="I17" s="178"/>
      <c r="J17" s="179"/>
      <c r="K17" s="177"/>
      <c r="L17" s="180">
        <f t="shared" si="1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2"/>
        <v>0</v>
      </c>
      <c r="E18" s="268"/>
      <c r="F18" s="269"/>
      <c r="G18" s="177"/>
      <c r="H18" s="270">
        <f t="shared" si="3"/>
        <v>0</v>
      </c>
      <c r="I18" s="178"/>
      <c r="J18" s="179"/>
      <c r="K18" s="177"/>
      <c r="L18" s="180">
        <f t="shared" si="1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2"/>
        <v>0</v>
      </c>
      <c r="E19" s="268"/>
      <c r="F19" s="269"/>
      <c r="G19" s="177"/>
      <c r="H19" s="270">
        <f t="shared" si="3"/>
        <v>0</v>
      </c>
      <c r="I19" s="178"/>
      <c r="J19" s="179"/>
      <c r="K19" s="177"/>
      <c r="L19" s="180">
        <f t="shared" si="1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2"/>
        <v>0</v>
      </c>
      <c r="E20" s="178"/>
      <c r="F20" s="179"/>
      <c r="G20" s="177"/>
      <c r="H20" s="270">
        <f t="shared" si="3"/>
        <v>0</v>
      </c>
      <c r="I20" s="178"/>
      <c r="J20" s="179"/>
      <c r="K20" s="177"/>
      <c r="L20" s="180">
        <f t="shared" si="1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2"/>
        <v>0</v>
      </c>
      <c r="E21" s="450"/>
      <c r="F21" s="451"/>
      <c r="G21" s="452"/>
      <c r="H21" s="453">
        <f t="shared" si="3"/>
        <v>0</v>
      </c>
      <c r="I21" s="450"/>
      <c r="J21" s="451"/>
      <c r="K21" s="452"/>
      <c r="L21" s="454">
        <f t="shared" si="1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3" width="10.85546875" style="273" customWidth="1"/>
    <col min="14" max="15" width="10.85546875" style="92" customWidth="1"/>
    <col min="16" max="16384" width="8.85546875" style="89"/>
  </cols>
  <sheetData>
    <row r="2" spans="1:13" ht="13.5" thickBot="1" x14ac:dyDescent="0.25">
      <c r="H2" s="91"/>
      <c r="I2" s="90"/>
      <c r="J2" s="90"/>
      <c r="L2" s="91" t="s">
        <v>11</v>
      </c>
    </row>
    <row r="3" spans="1:13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  <c r="M3" s="274"/>
    </row>
    <row r="4" spans="1:13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  <c r="M4" s="274"/>
    </row>
    <row r="5" spans="1:13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  <c r="M5" s="274"/>
    </row>
    <row r="6" spans="1:13" s="121" customFormat="1" ht="15.75" x14ac:dyDescent="0.25">
      <c r="A6" s="98"/>
      <c r="B6" s="119" t="s">
        <v>16</v>
      </c>
      <c r="C6" s="263" t="s">
        <v>55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  <c r="M6" s="275"/>
    </row>
    <row r="7" spans="1:13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  <c r="M7" s="276"/>
    </row>
    <row r="8" spans="1:13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14150</v>
      </c>
      <c r="E8" s="131">
        <f t="shared" si="0"/>
        <v>6150</v>
      </c>
      <c r="F8" s="132">
        <f t="shared" si="0"/>
        <v>8000</v>
      </c>
      <c r="G8" s="133">
        <f t="shared" si="0"/>
        <v>0</v>
      </c>
      <c r="H8" s="244">
        <f t="shared" si="0"/>
        <v>14150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  <c r="M8" s="277"/>
    </row>
    <row r="9" spans="1:13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 t="shared" ref="H9:H21" si="2"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  <c r="M9" s="277"/>
    </row>
    <row r="10" spans="1:13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  <c r="M10" s="278"/>
    </row>
    <row r="11" spans="1:13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  <c r="M11" s="278"/>
    </row>
    <row r="12" spans="1:13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  <c r="M12" s="278"/>
    </row>
    <row r="13" spans="1:13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2"/>
        <v>0</v>
      </c>
      <c r="I13" s="151"/>
      <c r="J13" s="152"/>
      <c r="K13" s="153"/>
      <c r="L13" s="154">
        <f t="shared" si="3"/>
        <v>0</v>
      </c>
      <c r="M13" s="278"/>
    </row>
    <row r="14" spans="1:13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  <c r="M14" s="278"/>
    </row>
    <row r="15" spans="1:13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  <c r="M15" s="277"/>
    </row>
    <row r="16" spans="1:13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  <c r="M16" s="277"/>
    </row>
    <row r="17" spans="1:13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  <c r="M17" s="277"/>
    </row>
    <row r="18" spans="1:13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14150</v>
      </c>
      <c r="E18" s="455">
        <v>6150</v>
      </c>
      <c r="F18" s="456">
        <v>8000</v>
      </c>
      <c r="G18" s="457"/>
      <c r="H18" s="270">
        <f t="shared" si="2"/>
        <v>14150</v>
      </c>
      <c r="I18" s="178"/>
      <c r="J18" s="179"/>
      <c r="K18" s="177"/>
      <c r="L18" s="180">
        <f t="shared" si="3"/>
        <v>0</v>
      </c>
      <c r="M18" s="277"/>
    </row>
    <row r="19" spans="1:13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455"/>
      <c r="F19" s="456"/>
      <c r="G19" s="457"/>
      <c r="H19" s="270">
        <f t="shared" si="2"/>
        <v>0</v>
      </c>
      <c r="I19" s="178"/>
      <c r="J19" s="179"/>
      <c r="K19" s="177"/>
      <c r="L19" s="180">
        <f t="shared" si="3"/>
        <v>0</v>
      </c>
      <c r="M19" s="277"/>
    </row>
    <row r="20" spans="1:13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  <c r="M20" s="277"/>
    </row>
    <row r="21" spans="1:13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  <c r="M21" s="277"/>
    </row>
    <row r="22" spans="1:13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279"/>
    </row>
    <row r="23" spans="1:13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279"/>
    </row>
    <row r="24" spans="1:13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279"/>
    </row>
    <row r="25" spans="1:13" s="188" customFormat="1" ht="12" x14ac:dyDescent="0.2">
      <c r="A25" s="187" t="s">
        <v>35</v>
      </c>
      <c r="B25" s="187"/>
      <c r="C25" s="187"/>
      <c r="E25" s="189"/>
      <c r="M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53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0</v>
      </c>
      <c r="E8" s="131">
        <f t="shared" si="0"/>
        <v>0</v>
      </c>
      <c r="F8" s="132">
        <f t="shared" si="0"/>
        <v>0</v>
      </c>
      <c r="G8" s="133">
        <f t="shared" si="0"/>
        <v>0</v>
      </c>
      <c r="H8" s="244">
        <f t="shared" si="0"/>
        <v>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 t="shared" ref="H9:H21" si="2"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2"/>
        <v>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4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4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0</v>
      </c>
      <c r="E18" s="268"/>
      <c r="F18" s="269"/>
      <c r="G18" s="177"/>
      <c r="H18" s="270">
        <f t="shared" si="2"/>
        <v>0</v>
      </c>
      <c r="I18" s="178"/>
      <c r="J18" s="179"/>
      <c r="K18" s="177"/>
      <c r="L18" s="180">
        <f t="shared" si="3"/>
        <v>0</v>
      </c>
    </row>
    <row r="19" spans="1:14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4" s="135" customFormat="1" ht="15" customHeight="1" x14ac:dyDescent="0.2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  <c r="M20" s="287"/>
      <c r="N20" s="284"/>
    </row>
    <row r="21" spans="1:14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4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4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4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4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6" width="10.85546875" style="92" customWidth="1"/>
    <col min="17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56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0</v>
      </c>
      <c r="E8" s="131">
        <f t="shared" si="0"/>
        <v>0</v>
      </c>
      <c r="F8" s="132">
        <f t="shared" si="0"/>
        <v>0</v>
      </c>
      <c r="G8" s="133">
        <f t="shared" si="0"/>
        <v>0</v>
      </c>
      <c r="H8" s="244">
        <f t="shared" si="0"/>
        <v>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 t="shared" ref="H9:H21" si="2"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2"/>
        <v>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0</v>
      </c>
      <c r="E18" s="268"/>
      <c r="F18" s="269"/>
      <c r="G18" s="177"/>
      <c r="H18" s="270">
        <f t="shared" si="2"/>
        <v>0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45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7381</v>
      </c>
      <c r="E8" s="131">
        <f t="shared" si="0"/>
        <v>3887</v>
      </c>
      <c r="F8" s="132">
        <f t="shared" si="0"/>
        <v>3494</v>
      </c>
      <c r="G8" s="133">
        <f t="shared" si="0"/>
        <v>0</v>
      </c>
      <c r="H8" s="244">
        <f t="shared" si="0"/>
        <v>7381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7231</v>
      </c>
      <c r="E9" s="140">
        <f>SUM(E10:E14)</f>
        <v>3887</v>
      </c>
      <c r="F9" s="141">
        <f>SUM(F10:F14)</f>
        <v>3344</v>
      </c>
      <c r="G9" s="143">
        <f>SUM(G10:G14)</f>
        <v>0</v>
      </c>
      <c r="H9" s="247">
        <f t="shared" ref="H9:H21" si="2">SUM(E9:G9)</f>
        <v>7231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7231</v>
      </c>
      <c r="E13" s="148">
        <v>3887</v>
      </c>
      <c r="F13" s="149">
        <v>3344</v>
      </c>
      <c r="G13" s="153"/>
      <c r="H13" s="449">
        <f t="shared" si="2"/>
        <v>7231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150</v>
      </c>
      <c r="E18" s="268"/>
      <c r="F18" s="269">
        <v>150</v>
      </c>
      <c r="G18" s="177"/>
      <c r="H18" s="270">
        <f t="shared" si="2"/>
        <v>150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6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4.425781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28515625" style="90" customWidth="1"/>
    <col min="15" max="15" width="5" style="89" bestFit="1" customWidth="1"/>
    <col min="16" max="19" width="10.85546875" style="92" customWidth="1"/>
    <col min="20" max="16384" width="8.85546875" style="89"/>
  </cols>
  <sheetData>
    <row r="1" spans="1:19" x14ac:dyDescent="0.2">
      <c r="F1" s="89"/>
      <c r="G1" s="92"/>
      <c r="H1" s="92"/>
      <c r="I1" s="92"/>
      <c r="K1" s="89"/>
      <c r="L1" s="89"/>
      <c r="M1" s="89"/>
      <c r="N1" s="89"/>
      <c r="P1" s="89"/>
      <c r="Q1" s="89"/>
      <c r="R1" s="89"/>
      <c r="S1" s="89"/>
    </row>
    <row r="2" spans="1:19" x14ac:dyDescent="0.2">
      <c r="F2" s="91" t="s">
        <v>11</v>
      </c>
      <c r="G2" s="92"/>
      <c r="H2" s="92"/>
      <c r="I2" s="92"/>
      <c r="K2" s="89"/>
      <c r="L2" s="89"/>
      <c r="M2" s="89"/>
      <c r="N2" s="89"/>
      <c r="P2" s="89"/>
      <c r="Q2" s="89"/>
      <c r="R2" s="89"/>
      <c r="S2" s="89"/>
    </row>
    <row r="3" spans="1:19" ht="15" customHeight="1" x14ac:dyDescent="0.2">
      <c r="A3" s="495"/>
      <c r="B3" s="496"/>
      <c r="C3" s="497"/>
      <c r="D3" s="821" t="s">
        <v>69</v>
      </c>
      <c r="E3" s="821" t="s">
        <v>64</v>
      </c>
      <c r="F3" s="818" t="s">
        <v>128</v>
      </c>
      <c r="G3" s="92"/>
      <c r="H3" s="92"/>
      <c r="I3" s="92"/>
      <c r="K3" s="89"/>
      <c r="L3" s="89"/>
      <c r="M3" s="89"/>
      <c r="N3" s="89"/>
      <c r="P3" s="89"/>
      <c r="Q3" s="89"/>
      <c r="R3" s="89"/>
      <c r="S3" s="89"/>
    </row>
    <row r="4" spans="1:19" x14ac:dyDescent="0.2">
      <c r="A4" s="500"/>
      <c r="B4" s="803" t="s">
        <v>284</v>
      </c>
      <c r="C4" s="804"/>
      <c r="D4" s="822"/>
      <c r="E4" s="822"/>
      <c r="F4" s="819"/>
      <c r="G4" s="92"/>
      <c r="H4" s="92"/>
      <c r="I4" s="92"/>
      <c r="K4" s="89"/>
      <c r="L4" s="89"/>
      <c r="M4" s="89"/>
      <c r="N4" s="89"/>
      <c r="P4" s="89"/>
      <c r="Q4" s="89"/>
      <c r="R4" s="89"/>
      <c r="S4" s="89"/>
    </row>
    <row r="5" spans="1:19" x14ac:dyDescent="0.2">
      <c r="A5" s="500"/>
      <c r="B5" s="805"/>
      <c r="C5" s="804"/>
      <c r="D5" s="822"/>
      <c r="E5" s="822"/>
      <c r="F5" s="819"/>
      <c r="G5" s="92"/>
      <c r="H5" s="92"/>
      <c r="I5" s="92"/>
      <c r="K5" s="89"/>
      <c r="L5" s="89"/>
      <c r="M5" s="89"/>
      <c r="N5" s="89"/>
      <c r="P5" s="89"/>
      <c r="Q5" s="89"/>
      <c r="R5" s="89"/>
      <c r="S5" s="89"/>
    </row>
    <row r="6" spans="1:19" ht="15.75" x14ac:dyDescent="0.25">
      <c r="A6" s="119"/>
      <c r="B6" s="99" t="s">
        <v>16</v>
      </c>
      <c r="C6" s="100" t="s">
        <v>297</v>
      </c>
      <c r="D6" s="823"/>
      <c r="E6" s="823"/>
      <c r="F6" s="820"/>
      <c r="G6" s="92"/>
      <c r="H6" s="92"/>
      <c r="I6" s="92"/>
      <c r="K6" s="89"/>
      <c r="L6" s="89"/>
      <c r="M6" s="89"/>
      <c r="N6" s="89"/>
      <c r="P6" s="89"/>
      <c r="Q6" s="89"/>
      <c r="R6" s="89"/>
      <c r="S6" s="89"/>
    </row>
    <row r="7" spans="1:19" x14ac:dyDescent="0.2">
      <c r="A7" s="459"/>
      <c r="B7" s="459"/>
      <c r="C7" s="460"/>
      <c r="D7" s="103"/>
      <c r="E7" s="104"/>
      <c r="F7" s="504"/>
      <c r="G7" s="92"/>
      <c r="H7" s="92"/>
      <c r="I7" s="92"/>
      <c r="K7" s="89"/>
      <c r="L7" s="89"/>
      <c r="M7" s="89"/>
      <c r="N7" s="89"/>
      <c r="P7" s="89"/>
      <c r="Q7" s="89"/>
      <c r="R7" s="89"/>
      <c r="S7" s="89"/>
    </row>
    <row r="8" spans="1:19" x14ac:dyDescent="0.2">
      <c r="A8" s="505">
        <v>1</v>
      </c>
      <c r="B8" s="461" t="s">
        <v>23</v>
      </c>
      <c r="C8" s="462"/>
      <c r="D8" s="463">
        <f>D9+SUM(D15:D21)</f>
        <v>597927.40885999997</v>
      </c>
      <c r="E8" s="464">
        <f>E9+SUM(E15:E21)</f>
        <v>555202</v>
      </c>
      <c r="F8" s="506">
        <f t="shared" ref="F8:F21" si="0">SUM(D8:E8)</f>
        <v>1153129.4088599999</v>
      </c>
      <c r="G8" s="92"/>
      <c r="H8" s="92"/>
      <c r="I8" s="92"/>
      <c r="K8" s="89"/>
      <c r="L8" s="89"/>
      <c r="M8" s="89"/>
      <c r="N8" s="89"/>
      <c r="P8" s="89"/>
      <c r="Q8" s="89"/>
      <c r="R8" s="89"/>
      <c r="S8" s="89"/>
    </row>
    <row r="9" spans="1:19" x14ac:dyDescent="0.2">
      <c r="A9" s="458">
        <v>2</v>
      </c>
      <c r="B9" s="105" t="s">
        <v>24</v>
      </c>
      <c r="C9" s="106"/>
      <c r="D9" s="466">
        <f>SUM(D10:D14)</f>
        <v>523996.65586</v>
      </c>
      <c r="E9" s="466">
        <f>SUM(E10:E14)</f>
        <v>434853</v>
      </c>
      <c r="F9" s="507">
        <f t="shared" si="0"/>
        <v>958849.65586000006</v>
      </c>
      <c r="G9" s="92"/>
      <c r="H9" s="92"/>
      <c r="I9" s="92"/>
      <c r="K9" s="89"/>
      <c r="L9" s="89"/>
      <c r="M9" s="89"/>
      <c r="N9" s="89"/>
      <c r="P9" s="89"/>
      <c r="Q9" s="89"/>
      <c r="R9" s="89"/>
      <c r="S9" s="89"/>
    </row>
    <row r="10" spans="1:19" x14ac:dyDescent="0.2">
      <c r="A10" s="508">
        <v>3</v>
      </c>
      <c r="B10" s="107"/>
      <c r="C10" s="147" t="s">
        <v>25</v>
      </c>
      <c r="D10" s="110">
        <f>Fakulty!M10</f>
        <v>8100</v>
      </c>
      <c r="E10" s="109">
        <f>Součásti!O10</f>
        <v>1010</v>
      </c>
      <c r="F10" s="509">
        <f t="shared" si="0"/>
        <v>9110</v>
      </c>
      <c r="G10" s="92"/>
      <c r="H10" s="92"/>
      <c r="I10" s="92"/>
      <c r="K10" s="89"/>
      <c r="L10" s="89"/>
      <c r="M10" s="89"/>
      <c r="N10" s="89"/>
      <c r="P10" s="89"/>
      <c r="Q10" s="89"/>
      <c r="R10" s="89"/>
      <c r="S10" s="89"/>
    </row>
    <row r="11" spans="1:19" x14ac:dyDescent="0.2">
      <c r="A11" s="508">
        <v>4</v>
      </c>
      <c r="B11" s="107"/>
      <c r="C11" s="108" t="s">
        <v>26</v>
      </c>
      <c r="D11" s="109">
        <f>Fakulty!M11</f>
        <v>0</v>
      </c>
      <c r="E11" s="109">
        <f>Součásti!O11</f>
        <v>275661</v>
      </c>
      <c r="F11" s="509">
        <f t="shared" si="0"/>
        <v>275661</v>
      </c>
      <c r="G11" s="92"/>
      <c r="H11" s="92"/>
      <c r="I11" s="92"/>
      <c r="K11" s="89"/>
      <c r="L11" s="89"/>
      <c r="M11" s="89"/>
      <c r="N11" s="89"/>
      <c r="P11" s="89"/>
      <c r="Q11" s="89"/>
      <c r="R11" s="89"/>
      <c r="S11" s="89"/>
    </row>
    <row r="12" spans="1:19" x14ac:dyDescent="0.2">
      <c r="A12" s="508">
        <v>5</v>
      </c>
      <c r="B12" s="107"/>
      <c r="C12" s="108" t="s">
        <v>27</v>
      </c>
      <c r="D12" s="109">
        <f>Fakulty!M12</f>
        <v>8341</v>
      </c>
      <c r="E12" s="109">
        <f>Součásti!O12</f>
        <v>10596</v>
      </c>
      <c r="F12" s="509">
        <f t="shared" si="0"/>
        <v>18937</v>
      </c>
      <c r="G12" s="92"/>
      <c r="H12" s="92"/>
      <c r="I12" s="92"/>
      <c r="K12" s="89"/>
      <c r="L12" s="89"/>
      <c r="M12" s="89"/>
      <c r="N12" s="89"/>
      <c r="P12" s="89"/>
      <c r="Q12" s="89"/>
      <c r="R12" s="89"/>
      <c r="S12" s="89"/>
    </row>
    <row r="13" spans="1:19" x14ac:dyDescent="0.2">
      <c r="A13" s="508">
        <v>6</v>
      </c>
      <c r="B13" s="107"/>
      <c r="C13" s="108" t="s">
        <v>147</v>
      </c>
      <c r="D13" s="109">
        <f>Fakulty!M13</f>
        <v>507555.65586</v>
      </c>
      <c r="E13" s="109">
        <f>Součásti!O13</f>
        <v>147586</v>
      </c>
      <c r="F13" s="509">
        <f t="shared" si="0"/>
        <v>655141.65586000006</v>
      </c>
      <c r="G13" s="92"/>
      <c r="H13" s="92"/>
      <c r="I13" s="92"/>
      <c r="K13" s="89"/>
      <c r="L13" s="89"/>
      <c r="M13" s="89"/>
      <c r="N13" s="89"/>
      <c r="P13" s="89"/>
      <c r="Q13" s="89"/>
      <c r="R13" s="89"/>
      <c r="S13" s="89"/>
    </row>
    <row r="14" spans="1:19" x14ac:dyDescent="0.2">
      <c r="A14" s="510">
        <v>7</v>
      </c>
      <c r="B14" s="111"/>
      <c r="C14" s="112" t="s">
        <v>28</v>
      </c>
      <c r="D14" s="109">
        <f>Fakulty!M14</f>
        <v>0</v>
      </c>
      <c r="E14" s="109">
        <f>Součásti!O14</f>
        <v>0</v>
      </c>
      <c r="F14" s="511">
        <f t="shared" si="0"/>
        <v>0</v>
      </c>
      <c r="G14" s="92"/>
      <c r="H14" s="92"/>
      <c r="I14" s="92"/>
      <c r="K14" s="89"/>
      <c r="L14" s="89"/>
      <c r="M14" s="89"/>
      <c r="N14" s="89"/>
      <c r="P14" s="89"/>
      <c r="Q14" s="89"/>
      <c r="R14" s="89"/>
      <c r="S14" s="89"/>
    </row>
    <row r="15" spans="1:19" x14ac:dyDescent="0.2">
      <c r="A15" s="512">
        <v>8</v>
      </c>
      <c r="B15" s="467" t="s">
        <v>29</v>
      </c>
      <c r="C15" s="468"/>
      <c r="D15" s="470">
        <f>Fakulty!M15</f>
        <v>8233</v>
      </c>
      <c r="E15" s="470">
        <f>Součásti!O15</f>
        <v>33000</v>
      </c>
      <c r="F15" s="513">
        <f t="shared" si="0"/>
        <v>41233</v>
      </c>
      <c r="G15" s="92"/>
      <c r="H15" s="92"/>
      <c r="I15" s="92"/>
      <c r="K15" s="89"/>
      <c r="L15" s="89"/>
      <c r="M15" s="89"/>
      <c r="N15" s="89"/>
      <c r="P15" s="89"/>
      <c r="Q15" s="89"/>
      <c r="R15" s="89"/>
      <c r="S15" s="89"/>
    </row>
    <row r="16" spans="1:19" x14ac:dyDescent="0.2">
      <c r="A16" s="512">
        <v>9</v>
      </c>
      <c r="B16" s="467" t="s">
        <v>30</v>
      </c>
      <c r="C16" s="468"/>
      <c r="D16" s="470">
        <f>Fakulty!M16</f>
        <v>0</v>
      </c>
      <c r="E16" s="470">
        <f>Součásti!O16</f>
        <v>0</v>
      </c>
      <c r="F16" s="514">
        <f t="shared" si="0"/>
        <v>0</v>
      </c>
      <c r="G16" s="92"/>
      <c r="H16" s="92"/>
      <c r="I16" s="92"/>
      <c r="K16" s="89"/>
      <c r="L16" s="89"/>
      <c r="M16" s="89"/>
      <c r="N16" s="89"/>
      <c r="P16" s="89"/>
      <c r="Q16" s="89"/>
      <c r="R16" s="89"/>
      <c r="S16" s="89"/>
    </row>
    <row r="17" spans="1:19" x14ac:dyDescent="0.2">
      <c r="A17" s="512">
        <v>10</v>
      </c>
      <c r="B17" s="467" t="s">
        <v>31</v>
      </c>
      <c r="C17" s="468"/>
      <c r="D17" s="470">
        <f>Fakulty!M17</f>
        <v>3558</v>
      </c>
      <c r="E17" s="470">
        <f>Součásti!O17</f>
        <v>0</v>
      </c>
      <c r="F17" s="514">
        <f t="shared" si="0"/>
        <v>3558</v>
      </c>
      <c r="G17" s="92"/>
      <c r="H17" s="92"/>
      <c r="I17" s="92"/>
      <c r="K17" s="89"/>
      <c r="L17" s="89"/>
      <c r="M17" s="89"/>
      <c r="N17" s="89"/>
      <c r="P17" s="89"/>
      <c r="Q17" s="89"/>
      <c r="R17" s="89"/>
      <c r="S17" s="89"/>
    </row>
    <row r="18" spans="1:19" x14ac:dyDescent="0.2">
      <c r="A18" s="512">
        <v>11</v>
      </c>
      <c r="B18" s="467" t="s">
        <v>148</v>
      </c>
      <c r="C18" s="468"/>
      <c r="D18" s="470">
        <f>Fakulty!M18</f>
        <v>59051.253000000004</v>
      </c>
      <c r="E18" s="470">
        <f>Součásti!O18</f>
        <v>25152</v>
      </c>
      <c r="F18" s="514">
        <f t="shared" si="0"/>
        <v>84203.252999999997</v>
      </c>
      <c r="G18" s="92"/>
      <c r="H18" s="92"/>
      <c r="I18" s="92"/>
      <c r="K18" s="89"/>
      <c r="L18" s="89"/>
      <c r="M18" s="89"/>
      <c r="N18" s="89"/>
      <c r="P18" s="89"/>
      <c r="Q18" s="89"/>
      <c r="R18" s="89"/>
      <c r="S18" s="89"/>
    </row>
    <row r="19" spans="1:19" x14ac:dyDescent="0.2">
      <c r="A19" s="512">
        <v>12</v>
      </c>
      <c r="B19" s="467" t="s">
        <v>149</v>
      </c>
      <c r="C19" s="468"/>
      <c r="D19" s="470">
        <f>Fakulty!M19</f>
        <v>3088.5</v>
      </c>
      <c r="E19" s="470">
        <f>Součásti!O19</f>
        <v>62197</v>
      </c>
      <c r="F19" s="514">
        <f t="shared" ref="F19" si="1">SUM(D19:E19)</f>
        <v>65285.5</v>
      </c>
      <c r="G19" s="92"/>
      <c r="H19" s="92"/>
      <c r="I19" s="92"/>
      <c r="K19" s="89"/>
      <c r="L19" s="89"/>
      <c r="M19" s="89"/>
      <c r="N19" s="89"/>
      <c r="P19" s="89"/>
      <c r="Q19" s="89"/>
      <c r="R19" s="89"/>
      <c r="S19" s="89"/>
    </row>
    <row r="20" spans="1:19" x14ac:dyDescent="0.2">
      <c r="A20" s="512">
        <v>13</v>
      </c>
      <c r="B20" s="467" t="s">
        <v>32</v>
      </c>
      <c r="C20" s="468"/>
      <c r="D20" s="470">
        <f>Fakulty!M20</f>
        <v>0</v>
      </c>
      <c r="E20" s="470">
        <f>Součásti!O20</f>
        <v>0</v>
      </c>
      <c r="F20" s="514">
        <f t="shared" si="0"/>
        <v>0</v>
      </c>
      <c r="G20" s="92"/>
      <c r="H20" s="92"/>
      <c r="I20" s="92"/>
      <c r="K20" s="89"/>
      <c r="L20" s="89"/>
      <c r="M20" s="89"/>
      <c r="N20" s="89"/>
      <c r="P20" s="89"/>
      <c r="Q20" s="89"/>
      <c r="R20" s="89"/>
      <c r="S20" s="89"/>
    </row>
    <row r="21" spans="1:19" x14ac:dyDescent="0.2">
      <c r="A21" s="512">
        <v>14</v>
      </c>
      <c r="B21" s="467" t="s">
        <v>33</v>
      </c>
      <c r="C21" s="468"/>
      <c r="D21" s="470">
        <f>Fakulty!M21</f>
        <v>0</v>
      </c>
      <c r="E21" s="470">
        <f>Součásti!O21</f>
        <v>0</v>
      </c>
      <c r="F21" s="514">
        <f t="shared" si="0"/>
        <v>0</v>
      </c>
      <c r="G21" s="92"/>
      <c r="H21" s="92"/>
      <c r="I21" s="92"/>
      <c r="K21" s="89"/>
      <c r="L21" s="89"/>
      <c r="M21" s="89"/>
      <c r="N21" s="89"/>
      <c r="P21" s="89"/>
      <c r="Q21" s="89"/>
      <c r="R21" s="89"/>
      <c r="S21" s="89"/>
    </row>
    <row r="22" spans="1:19" x14ac:dyDescent="0.2">
      <c r="M22" s="92"/>
      <c r="N22" s="92"/>
      <c r="O22" s="92"/>
      <c r="Q22" s="89"/>
      <c r="R22" s="89"/>
      <c r="S22" s="89"/>
    </row>
    <row r="23" spans="1:19" x14ac:dyDescent="0.2">
      <c r="H23" s="91"/>
      <c r="I23" s="90"/>
      <c r="J23" s="90"/>
      <c r="L23" s="91" t="s">
        <v>11</v>
      </c>
    </row>
    <row r="24" spans="1:19" s="117" customFormat="1" ht="15" customHeight="1" x14ac:dyDescent="0.25">
      <c r="A24" s="495"/>
      <c r="B24" s="495"/>
      <c r="C24" s="515"/>
      <c r="D24" s="806" t="s">
        <v>12</v>
      </c>
      <c r="E24" s="807"/>
      <c r="F24" s="807"/>
      <c r="G24" s="807"/>
      <c r="H24" s="807"/>
      <c r="I24" s="807"/>
      <c r="J24" s="807"/>
      <c r="K24" s="807"/>
      <c r="L24" s="808"/>
    </row>
    <row r="25" spans="1:19" s="117" customFormat="1" x14ac:dyDescent="0.2">
      <c r="A25" s="500"/>
      <c r="B25" s="809" t="s">
        <v>284</v>
      </c>
      <c r="C25" s="810"/>
      <c r="D25" s="483"/>
      <c r="E25" s="812" t="s">
        <v>37</v>
      </c>
      <c r="F25" s="813"/>
      <c r="G25" s="813"/>
      <c r="H25" s="814"/>
      <c r="I25" s="815" t="s">
        <v>36</v>
      </c>
      <c r="J25" s="816"/>
      <c r="K25" s="816"/>
      <c r="L25" s="817"/>
    </row>
    <row r="26" spans="1:19" s="117" customFormat="1" x14ac:dyDescent="0.2">
      <c r="A26" s="500"/>
      <c r="B26" s="811"/>
      <c r="C26" s="810"/>
      <c r="D26" s="483" t="s">
        <v>13</v>
      </c>
      <c r="E26" s="233"/>
      <c r="F26" s="471" t="s">
        <v>14</v>
      </c>
      <c r="G26" s="235"/>
      <c r="H26" s="472" t="s">
        <v>15</v>
      </c>
      <c r="I26" s="233"/>
      <c r="J26" s="471" t="s">
        <v>14</v>
      </c>
      <c r="K26" s="235"/>
      <c r="L26" s="472" t="s">
        <v>15</v>
      </c>
    </row>
    <row r="27" spans="1:19" s="121" customFormat="1" ht="15.75" x14ac:dyDescent="0.25">
      <c r="A27" s="119"/>
      <c r="B27" s="119" t="s">
        <v>16</v>
      </c>
      <c r="C27" s="100" t="s">
        <v>297</v>
      </c>
      <c r="D27" s="484" t="s">
        <v>17</v>
      </c>
      <c r="E27" s="238" t="s">
        <v>18</v>
      </c>
      <c r="F27" s="239" t="s">
        <v>19</v>
      </c>
      <c r="G27" s="240" t="s">
        <v>20</v>
      </c>
      <c r="H27" s="241" t="s">
        <v>21</v>
      </c>
      <c r="I27" s="238" t="s">
        <v>18</v>
      </c>
      <c r="J27" s="239" t="s">
        <v>19</v>
      </c>
      <c r="K27" s="240" t="s">
        <v>20</v>
      </c>
      <c r="L27" s="241" t="s">
        <v>22</v>
      </c>
    </row>
    <row r="28" spans="1:19" s="127" customFormat="1" ht="12" x14ac:dyDescent="0.2">
      <c r="A28" s="475"/>
      <c r="B28" s="473"/>
      <c r="C28" s="460"/>
      <c r="D28" s="485">
        <v>1</v>
      </c>
      <c r="E28" s="473">
        <v>2</v>
      </c>
      <c r="F28" s="474">
        <v>3</v>
      </c>
      <c r="G28" s="460">
        <v>4</v>
      </c>
      <c r="H28" s="475">
        <v>5</v>
      </c>
      <c r="I28" s="473">
        <v>6</v>
      </c>
      <c r="J28" s="474">
        <v>7</v>
      </c>
      <c r="K28" s="460">
        <v>8</v>
      </c>
      <c r="L28" s="475">
        <v>9</v>
      </c>
    </row>
    <row r="29" spans="1:19" s="135" customFormat="1" ht="15" customHeight="1" x14ac:dyDescent="0.2">
      <c r="A29" s="516">
        <v>1</v>
      </c>
      <c r="B29" s="476" t="s">
        <v>23</v>
      </c>
      <c r="C29" s="486"/>
      <c r="D29" s="479">
        <f t="shared" ref="D29:L29" si="2">SUM(D36:D42)+D30</f>
        <v>1153129.4088599999</v>
      </c>
      <c r="E29" s="477">
        <f t="shared" si="2"/>
        <v>307112.62498999998</v>
      </c>
      <c r="F29" s="478">
        <f t="shared" si="2"/>
        <v>522528.50482000003</v>
      </c>
      <c r="G29" s="479">
        <f t="shared" si="2"/>
        <v>40850.279049999997</v>
      </c>
      <c r="H29" s="480">
        <f t="shared" si="2"/>
        <v>870491.40885999997</v>
      </c>
      <c r="I29" s="477">
        <f t="shared" si="2"/>
        <v>282638</v>
      </c>
      <c r="J29" s="478">
        <f t="shared" si="2"/>
        <v>0</v>
      </c>
      <c r="K29" s="479">
        <f t="shared" si="2"/>
        <v>0</v>
      </c>
      <c r="L29" s="480">
        <f t="shared" si="2"/>
        <v>282638</v>
      </c>
    </row>
    <row r="30" spans="1:19" s="135" customFormat="1" ht="15" customHeight="1" x14ac:dyDescent="0.2">
      <c r="A30" s="517">
        <v>2</v>
      </c>
      <c r="B30" s="137" t="s">
        <v>24</v>
      </c>
      <c r="C30" s="106"/>
      <c r="D30" s="487">
        <f>H30+L30</f>
        <v>958849.65585999994</v>
      </c>
      <c r="E30" s="140">
        <f>SUM(E31:E35)</f>
        <v>224655.49299</v>
      </c>
      <c r="F30" s="141">
        <f>SUM(F31:F35)</f>
        <v>440406.34782000002</v>
      </c>
      <c r="G30" s="143">
        <f>SUM(G31:G35)</f>
        <v>18126.815049999997</v>
      </c>
      <c r="H30" s="247">
        <f>SUM(E30:G30)</f>
        <v>683188.65585999994</v>
      </c>
      <c r="I30" s="140">
        <f>SUM(I31:I35)</f>
        <v>275661</v>
      </c>
      <c r="J30" s="141">
        <f>SUM(J31:J35)</f>
        <v>0</v>
      </c>
      <c r="K30" s="143">
        <f>SUM(K31:K35)</f>
        <v>0</v>
      </c>
      <c r="L30" s="518">
        <f t="shared" ref="L30:L42" si="3">SUM(I30:K30)</f>
        <v>275661</v>
      </c>
    </row>
    <row r="31" spans="1:19" s="155" customFormat="1" ht="15" customHeight="1" x14ac:dyDescent="0.25">
      <c r="A31" s="519">
        <v>3</v>
      </c>
      <c r="B31" s="146"/>
      <c r="C31" s="108" t="s">
        <v>25</v>
      </c>
      <c r="D31" s="488">
        <f t="shared" ref="D31:D42" si="4">H31+L31</f>
        <v>9110</v>
      </c>
      <c r="E31" s="148">
        <f>Fakulty!E32+Součásti!E31</f>
        <v>0</v>
      </c>
      <c r="F31" s="149">
        <f>Fakulty!F32+Součásti!F31</f>
        <v>8100</v>
      </c>
      <c r="G31" s="248">
        <f>Fakulty!G32+Součásti!G31</f>
        <v>1010</v>
      </c>
      <c r="H31" s="249">
        <f>SUM(E31:G31)</f>
        <v>9110</v>
      </c>
      <c r="I31" s="148">
        <f>Fakulty!I32+Součásti!I31</f>
        <v>0</v>
      </c>
      <c r="J31" s="149">
        <f>Fakulty!J32+Součásti!J31</f>
        <v>0</v>
      </c>
      <c r="K31" s="248">
        <f>Fakulty!K32+Součásti!K31</f>
        <v>0</v>
      </c>
      <c r="L31" s="249">
        <f t="shared" si="3"/>
        <v>0</v>
      </c>
    </row>
    <row r="32" spans="1:19" s="155" customFormat="1" ht="15" customHeight="1" x14ac:dyDescent="0.25">
      <c r="A32" s="519">
        <v>4</v>
      </c>
      <c r="B32" s="146"/>
      <c r="C32" s="108" t="s">
        <v>26</v>
      </c>
      <c r="D32" s="488">
        <f t="shared" si="4"/>
        <v>275661</v>
      </c>
      <c r="E32" s="148">
        <f>Fakulty!E33+Součásti!E32</f>
        <v>0</v>
      </c>
      <c r="F32" s="149">
        <f>Fakulty!F33+Součásti!F32</f>
        <v>0</v>
      </c>
      <c r="G32" s="248">
        <f>Fakulty!G33+Součásti!G32</f>
        <v>0</v>
      </c>
      <c r="H32" s="249">
        <f t="shared" ref="H32:H42" si="5">SUM(E32:G32)</f>
        <v>0</v>
      </c>
      <c r="I32" s="148">
        <f>Fakulty!I33+Součásti!I32</f>
        <v>275661</v>
      </c>
      <c r="J32" s="149">
        <f>Fakulty!J33+Součásti!J32</f>
        <v>0</v>
      </c>
      <c r="K32" s="248">
        <f>Fakulty!K33+Součásti!K32</f>
        <v>0</v>
      </c>
      <c r="L32" s="249">
        <f t="shared" si="3"/>
        <v>275661</v>
      </c>
    </row>
    <row r="33" spans="1:12" s="155" customFormat="1" ht="15" customHeight="1" x14ac:dyDescent="0.25">
      <c r="A33" s="519">
        <v>5</v>
      </c>
      <c r="B33" s="146"/>
      <c r="C33" s="108" t="s">
        <v>27</v>
      </c>
      <c r="D33" s="488">
        <f t="shared" si="4"/>
        <v>18937</v>
      </c>
      <c r="E33" s="148">
        <f>Fakulty!E34+Součásti!E33</f>
        <v>4280</v>
      </c>
      <c r="F33" s="149">
        <f>Fakulty!F34+Součásti!F33</f>
        <v>14657</v>
      </c>
      <c r="G33" s="248">
        <f>Fakulty!G34+Součásti!G33</f>
        <v>0</v>
      </c>
      <c r="H33" s="249">
        <f t="shared" si="5"/>
        <v>18937</v>
      </c>
      <c r="I33" s="148">
        <f>Fakulty!I34+Součásti!I33</f>
        <v>0</v>
      </c>
      <c r="J33" s="149">
        <f>Fakulty!J34+Součásti!J33</f>
        <v>0</v>
      </c>
      <c r="K33" s="248">
        <f>Fakulty!K34+Součásti!K33</f>
        <v>0</v>
      </c>
      <c r="L33" s="520">
        <f t="shared" si="3"/>
        <v>0</v>
      </c>
    </row>
    <row r="34" spans="1:12" s="155" customFormat="1" ht="15" customHeight="1" x14ac:dyDescent="0.25">
      <c r="A34" s="519">
        <v>6</v>
      </c>
      <c r="B34" s="146"/>
      <c r="C34" s="108" t="s">
        <v>147</v>
      </c>
      <c r="D34" s="488">
        <f t="shared" si="4"/>
        <v>655141.65585999994</v>
      </c>
      <c r="E34" s="148">
        <f>Fakulty!E35+Součásti!E34</f>
        <v>220375.49299</v>
      </c>
      <c r="F34" s="149">
        <f>Fakulty!F35+Součásti!F34</f>
        <v>417649.34782000002</v>
      </c>
      <c r="G34" s="248">
        <f>Fakulty!G35+Součásti!G34</f>
        <v>17116.815049999997</v>
      </c>
      <c r="H34" s="249">
        <f t="shared" si="5"/>
        <v>655141.65585999994</v>
      </c>
      <c r="I34" s="148">
        <f>Fakulty!I35+Součásti!I34</f>
        <v>0</v>
      </c>
      <c r="J34" s="149">
        <f>Fakulty!J35+Součásti!J34</f>
        <v>0</v>
      </c>
      <c r="K34" s="248">
        <f>Fakulty!K35+Součásti!K34</f>
        <v>0</v>
      </c>
      <c r="L34" s="520">
        <f t="shared" si="3"/>
        <v>0</v>
      </c>
    </row>
    <row r="35" spans="1:12" s="155" customFormat="1" ht="15" customHeight="1" x14ac:dyDescent="0.25">
      <c r="A35" s="521">
        <v>7</v>
      </c>
      <c r="B35" s="160"/>
      <c r="C35" s="112" t="s">
        <v>28</v>
      </c>
      <c r="D35" s="489">
        <f t="shared" si="4"/>
        <v>0</v>
      </c>
      <c r="E35" s="162">
        <f>Fakulty!E36+Součásti!E35</f>
        <v>0</v>
      </c>
      <c r="F35" s="250">
        <f>Fakulty!F36+Součásti!F35</f>
        <v>0</v>
      </c>
      <c r="G35" s="251">
        <f>Fakulty!G36+Součásti!G35</f>
        <v>0</v>
      </c>
      <c r="H35" s="252">
        <f t="shared" si="5"/>
        <v>0</v>
      </c>
      <c r="I35" s="148">
        <f>Fakulty!I36+Součásti!I35</f>
        <v>0</v>
      </c>
      <c r="J35" s="250">
        <f>Fakulty!J36+Součásti!J35</f>
        <v>0</v>
      </c>
      <c r="K35" s="248">
        <f>Fakulty!K36+Součásti!K35</f>
        <v>0</v>
      </c>
      <c r="L35" s="252">
        <f t="shared" si="3"/>
        <v>0</v>
      </c>
    </row>
    <row r="36" spans="1:12" s="135" customFormat="1" ht="15" customHeight="1" x14ac:dyDescent="0.25">
      <c r="A36" s="522">
        <v>8</v>
      </c>
      <c r="B36" s="481" t="s">
        <v>29</v>
      </c>
      <c r="C36" s="491"/>
      <c r="D36" s="490">
        <f t="shared" si="4"/>
        <v>41233</v>
      </c>
      <c r="E36" s="523">
        <f>Fakulty!E37+Součásti!E36</f>
        <v>35546</v>
      </c>
      <c r="F36" s="523">
        <f>Fakulty!F37+Součásti!F36</f>
        <v>5687</v>
      </c>
      <c r="G36" s="523">
        <f>Fakulty!G37+Součásti!G36</f>
        <v>0</v>
      </c>
      <c r="H36" s="524">
        <f t="shared" si="5"/>
        <v>41233</v>
      </c>
      <c r="I36" s="523">
        <f>Fakulty!I37+Součásti!I36</f>
        <v>0</v>
      </c>
      <c r="J36" s="523">
        <f>Fakulty!J37+Součásti!J36</f>
        <v>0</v>
      </c>
      <c r="K36" s="524">
        <f>Fakulty!K37+Součásti!K36</f>
        <v>0</v>
      </c>
      <c r="L36" s="525">
        <f t="shared" si="3"/>
        <v>0</v>
      </c>
    </row>
    <row r="37" spans="1:12" s="135" customFormat="1" ht="15" customHeight="1" x14ac:dyDescent="0.25">
      <c r="A37" s="522">
        <v>9</v>
      </c>
      <c r="B37" s="481" t="s">
        <v>30</v>
      </c>
      <c r="C37" s="491"/>
      <c r="D37" s="490">
        <f t="shared" si="4"/>
        <v>0</v>
      </c>
      <c r="E37" s="523">
        <f>Fakulty!E38+Součásti!E37</f>
        <v>0</v>
      </c>
      <c r="F37" s="523">
        <f>Fakulty!F38+Součásti!F37</f>
        <v>0</v>
      </c>
      <c r="G37" s="523">
        <f>Fakulty!G38+Součásti!G37</f>
        <v>0</v>
      </c>
      <c r="H37" s="524">
        <f t="shared" si="5"/>
        <v>0</v>
      </c>
      <c r="I37" s="523">
        <f>Fakulty!I38+Součásti!I37</f>
        <v>0</v>
      </c>
      <c r="J37" s="523">
        <f>Fakulty!J38+Součásti!J37</f>
        <v>0</v>
      </c>
      <c r="K37" s="524">
        <f>Fakulty!K38+Součásti!K37</f>
        <v>0</v>
      </c>
      <c r="L37" s="525">
        <f t="shared" si="3"/>
        <v>0</v>
      </c>
    </row>
    <row r="38" spans="1:12" s="135" customFormat="1" ht="15" customHeight="1" x14ac:dyDescent="0.25">
      <c r="A38" s="517">
        <v>10</v>
      </c>
      <c r="B38" s="137" t="s">
        <v>31</v>
      </c>
      <c r="C38" s="492"/>
      <c r="D38" s="490">
        <f t="shared" si="4"/>
        <v>3558</v>
      </c>
      <c r="E38" s="523">
        <f>Fakulty!E39+Součásti!E38</f>
        <v>0</v>
      </c>
      <c r="F38" s="523">
        <f>Fakulty!F39+Součásti!F38</f>
        <v>3558</v>
      </c>
      <c r="G38" s="523">
        <f>Fakulty!G39+Součásti!G38</f>
        <v>0</v>
      </c>
      <c r="H38" s="524">
        <f t="shared" si="5"/>
        <v>3558</v>
      </c>
      <c r="I38" s="523">
        <f>Fakulty!I39+Součásti!I38</f>
        <v>0</v>
      </c>
      <c r="J38" s="523">
        <f>Fakulty!J39+Součásti!J38</f>
        <v>0</v>
      </c>
      <c r="K38" s="524">
        <f>Fakulty!K39+Součásti!K38</f>
        <v>0</v>
      </c>
      <c r="L38" s="525">
        <f t="shared" si="3"/>
        <v>0</v>
      </c>
    </row>
    <row r="39" spans="1:12" s="135" customFormat="1" ht="15" customHeight="1" x14ac:dyDescent="0.25">
      <c r="A39" s="522">
        <v>11</v>
      </c>
      <c r="B39" s="493" t="s">
        <v>148</v>
      </c>
      <c r="C39" s="491"/>
      <c r="D39" s="490">
        <f t="shared" si="4"/>
        <v>84203.252999999997</v>
      </c>
      <c r="E39" s="523">
        <f>Fakulty!E40+Součásti!E39</f>
        <v>34372.631999999998</v>
      </c>
      <c r="F39" s="523">
        <f>Fakulty!F40+Součásti!F39</f>
        <v>45067.156999999999</v>
      </c>
      <c r="G39" s="523">
        <f>Fakulty!G40+Součásti!G39</f>
        <v>4763.4639999999999</v>
      </c>
      <c r="H39" s="524">
        <f t="shared" si="5"/>
        <v>84203.252999999997</v>
      </c>
      <c r="I39" s="523">
        <f>Fakulty!I40+Součásti!I39</f>
        <v>0</v>
      </c>
      <c r="J39" s="523">
        <f>Fakulty!J40+Součásti!J39</f>
        <v>0</v>
      </c>
      <c r="K39" s="524">
        <f>Fakulty!K40+Součásti!K39</f>
        <v>0</v>
      </c>
      <c r="L39" s="525">
        <f t="shared" si="3"/>
        <v>0</v>
      </c>
    </row>
    <row r="40" spans="1:12" s="135" customFormat="1" ht="15" customHeight="1" x14ac:dyDescent="0.25">
      <c r="A40" s="522">
        <v>12</v>
      </c>
      <c r="B40" s="493" t="s">
        <v>150</v>
      </c>
      <c r="C40" s="491"/>
      <c r="D40" s="490">
        <f t="shared" ref="D40" si="6">H40+L40</f>
        <v>65285.5</v>
      </c>
      <c r="E40" s="523">
        <f>Fakulty!E41+Součásti!E40</f>
        <v>12538.5</v>
      </c>
      <c r="F40" s="523">
        <f>Fakulty!F41+Součásti!F40</f>
        <v>27810</v>
      </c>
      <c r="G40" s="523">
        <f>Fakulty!G41+Součásti!G40</f>
        <v>17960</v>
      </c>
      <c r="H40" s="524">
        <f t="shared" ref="H40" si="7">SUM(E40:G40)</f>
        <v>58308.5</v>
      </c>
      <c r="I40" s="523">
        <f>Fakulty!I41+Součásti!I40</f>
        <v>6977</v>
      </c>
      <c r="J40" s="523">
        <f>Fakulty!J41+Součásti!J40</f>
        <v>0</v>
      </c>
      <c r="K40" s="524">
        <f>Fakulty!K41+Součásti!K40</f>
        <v>0</v>
      </c>
      <c r="L40" s="525">
        <f t="shared" ref="L40" si="8">SUM(I40:K40)</f>
        <v>6977</v>
      </c>
    </row>
    <row r="41" spans="1:12" s="135" customFormat="1" ht="15" customHeight="1" x14ac:dyDescent="0.25">
      <c r="A41" s="522">
        <v>13</v>
      </c>
      <c r="B41" s="493" t="s">
        <v>32</v>
      </c>
      <c r="C41" s="491"/>
      <c r="D41" s="490">
        <f t="shared" si="4"/>
        <v>0</v>
      </c>
      <c r="E41" s="523">
        <f>Fakulty!E42+Součásti!E41</f>
        <v>0</v>
      </c>
      <c r="F41" s="523">
        <f>Fakulty!F42+Součásti!F41</f>
        <v>0</v>
      </c>
      <c r="G41" s="523">
        <f>Fakulty!G42+Součásti!G41</f>
        <v>0</v>
      </c>
      <c r="H41" s="524">
        <f t="shared" si="5"/>
        <v>0</v>
      </c>
      <c r="I41" s="523">
        <f>Fakulty!I42+Součásti!I41</f>
        <v>0</v>
      </c>
      <c r="J41" s="523">
        <f>Fakulty!J42+Součásti!J41</f>
        <v>0</v>
      </c>
      <c r="K41" s="524">
        <f>Fakulty!K42+Součásti!K41</f>
        <v>0</v>
      </c>
      <c r="L41" s="525">
        <f t="shared" si="3"/>
        <v>0</v>
      </c>
    </row>
    <row r="42" spans="1:12" s="135" customFormat="1" ht="15" customHeight="1" x14ac:dyDescent="0.25">
      <c r="A42" s="526">
        <v>14</v>
      </c>
      <c r="B42" s="527" t="s">
        <v>33</v>
      </c>
      <c r="C42" s="528"/>
      <c r="D42" s="490">
        <f t="shared" si="4"/>
        <v>0</v>
      </c>
      <c r="E42" s="523">
        <f>Fakulty!E43+Součásti!E42</f>
        <v>0</v>
      </c>
      <c r="F42" s="523">
        <f>Fakulty!F43+Součásti!F42</f>
        <v>0</v>
      </c>
      <c r="G42" s="523">
        <f>Fakulty!G43+Součásti!G42</f>
        <v>0</v>
      </c>
      <c r="H42" s="529">
        <f t="shared" si="5"/>
        <v>0</v>
      </c>
      <c r="I42" s="523">
        <f>Fakulty!I43+Součásti!I42</f>
        <v>0</v>
      </c>
      <c r="J42" s="523">
        <f>Fakulty!J43+Součásti!J42</f>
        <v>0</v>
      </c>
      <c r="K42" s="529">
        <f>Fakulty!K43+Součásti!K42</f>
        <v>0</v>
      </c>
      <c r="L42" s="525">
        <f t="shared" si="3"/>
        <v>0</v>
      </c>
    </row>
    <row r="43" spans="1:12" s="186" customFormat="1" ht="11.25" x14ac:dyDescent="0.2">
      <c r="A43" s="185" t="s">
        <v>136</v>
      </c>
      <c r="B43" s="185" t="s">
        <v>34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</row>
    <row r="44" spans="1:12" s="186" customFormat="1" ht="11.25" x14ac:dyDescent="0.2">
      <c r="A44" s="185"/>
      <c r="B44" s="185" t="s">
        <v>39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2" s="186" customFormat="1" ht="11.25" x14ac:dyDescent="0.2">
      <c r="A45" s="185" t="s">
        <v>137</v>
      </c>
      <c r="B45" s="185" t="s">
        <v>151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2" s="188" customFormat="1" ht="12" x14ac:dyDescent="0.2">
      <c r="A46" s="187" t="s">
        <v>35</v>
      </c>
      <c r="B46" s="187"/>
      <c r="C46" s="187"/>
      <c r="E46" s="189"/>
    </row>
  </sheetData>
  <mergeCells count="8">
    <mergeCell ref="B4:C5"/>
    <mergeCell ref="D24:L24"/>
    <mergeCell ref="B25:C26"/>
    <mergeCell ref="E25:H25"/>
    <mergeCell ref="I25:L25"/>
    <mergeCell ref="F3:F6"/>
    <mergeCell ref="D3:D6"/>
    <mergeCell ref="E3:E6"/>
  </mergeCells>
  <phoneticPr fontId="4" type="noConversion"/>
  <printOptions horizontalCentered="1"/>
  <pageMargins left="0.59055118110236227" right="0.31496062992125984" top="0.32" bottom="0.24" header="0.19685039370078741" footer="0.16"/>
  <pageSetup paperSize="9" scale="90" orientation="landscape" r:id="rId1"/>
  <headerFooter alignWithMargins="0">
    <oddHeader>&amp;L&amp;"Arial CE,kurzíva\&amp;11Osnova rozpočtu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43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2200</v>
      </c>
      <c r="E8" s="131">
        <f t="shared" si="0"/>
        <v>0</v>
      </c>
      <c r="F8" s="132">
        <f t="shared" si="0"/>
        <v>60</v>
      </c>
      <c r="G8" s="133">
        <f t="shared" si="0"/>
        <v>2140</v>
      </c>
      <c r="H8" s="244">
        <f t="shared" si="0"/>
        <v>2200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 t="shared" ref="H9:H21" si="2"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2"/>
        <v>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0</v>
      </c>
      <c r="E18" s="268"/>
      <c r="F18" s="269"/>
      <c r="G18" s="177"/>
      <c r="H18" s="270">
        <f t="shared" si="2"/>
        <v>0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2200</v>
      </c>
      <c r="E19" s="268"/>
      <c r="F19" s="269">
        <v>60</v>
      </c>
      <c r="G19" s="177">
        <v>2140</v>
      </c>
      <c r="H19" s="270">
        <f t="shared" si="2"/>
        <v>2200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A2" s="272"/>
      <c r="B2" s="272"/>
      <c r="C2" s="272"/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42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58057</v>
      </c>
      <c r="E8" s="131">
        <f t="shared" si="0"/>
        <v>7000</v>
      </c>
      <c r="F8" s="132">
        <f t="shared" si="0"/>
        <v>49672</v>
      </c>
      <c r="G8" s="133">
        <f t="shared" si="0"/>
        <v>1385</v>
      </c>
      <c r="H8" s="244">
        <f t="shared" si="0"/>
        <v>58057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20096</v>
      </c>
      <c r="E9" s="140">
        <f>SUM(E10:E14)</f>
        <v>0</v>
      </c>
      <c r="F9" s="141">
        <f>SUM(F10:F14)</f>
        <v>18736</v>
      </c>
      <c r="G9" s="143">
        <f>SUM(G10:G14)</f>
        <v>1360</v>
      </c>
      <c r="H9" s="247">
        <f t="shared" ref="H9:H21" si="2">SUM(E9:G9)</f>
        <v>20096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885</v>
      </c>
      <c r="E10" s="148"/>
      <c r="F10" s="149"/>
      <c r="G10" s="153">
        <v>885</v>
      </c>
      <c r="H10" s="449">
        <f t="shared" si="2"/>
        <v>885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19211</v>
      </c>
      <c r="E13" s="148"/>
      <c r="F13" s="149">
        <v>18736</v>
      </c>
      <c r="G13" s="153">
        <v>475</v>
      </c>
      <c r="H13" s="449">
        <f t="shared" si="2"/>
        <v>19211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4000</v>
      </c>
      <c r="E15" s="266">
        <v>4000</v>
      </c>
      <c r="F15" s="267"/>
      <c r="G15" s="175"/>
      <c r="H15" s="253">
        <f t="shared" si="2"/>
        <v>4000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3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3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7011</v>
      </c>
      <c r="E18" s="268">
        <v>3000</v>
      </c>
      <c r="F18" s="269">
        <v>3986</v>
      </c>
      <c r="G18" s="177">
        <v>25</v>
      </c>
      <c r="H18" s="270">
        <f t="shared" si="2"/>
        <v>7011</v>
      </c>
      <c r="I18" s="178"/>
      <c r="J18" s="179"/>
      <c r="K18" s="177"/>
      <c r="L18" s="180">
        <f t="shared" si="3"/>
        <v>0</v>
      </c>
    </row>
    <row r="19" spans="1:13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26950</v>
      </c>
      <c r="E19" s="268"/>
      <c r="F19" s="269">
        <v>26950</v>
      </c>
      <c r="G19" s="177"/>
      <c r="H19" s="270">
        <f t="shared" si="2"/>
        <v>26950</v>
      </c>
      <c r="I19" s="178"/>
      <c r="J19" s="179"/>
      <c r="K19" s="177"/>
      <c r="L19" s="180">
        <f t="shared" si="3"/>
        <v>0</v>
      </c>
    </row>
    <row r="20" spans="1:13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3" s="135" customFormat="1" ht="15" customHeight="1" thickBot="1" x14ac:dyDescent="0.3">
      <c r="A21" s="182">
        <v>14</v>
      </c>
      <c r="B21" s="183" t="s">
        <v>138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3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3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3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3" s="188" customFormat="1" ht="12" x14ac:dyDescent="0.2">
      <c r="A25" s="187" t="s">
        <v>35</v>
      </c>
      <c r="B25" s="187"/>
      <c r="C25" s="187"/>
      <c r="E25" s="189"/>
    </row>
    <row r="27" spans="1:13" x14ac:dyDescent="0.2">
      <c r="M27" s="90"/>
    </row>
    <row r="28" spans="1:13" x14ac:dyDescent="0.2">
      <c r="M28" s="90"/>
    </row>
    <row r="29" spans="1:13" x14ac:dyDescent="0.2">
      <c r="M29" s="90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46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2881</v>
      </c>
      <c r="E8" s="131">
        <f t="shared" si="0"/>
        <v>0</v>
      </c>
      <c r="F8" s="132">
        <f t="shared" si="0"/>
        <v>0</v>
      </c>
      <c r="G8" s="133">
        <f t="shared" si="0"/>
        <v>2881</v>
      </c>
      <c r="H8" s="244">
        <f t="shared" si="0"/>
        <v>2881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1140</v>
      </c>
      <c r="E9" s="140">
        <f>SUM(E10:E14)</f>
        <v>0</v>
      </c>
      <c r="F9" s="141">
        <f>SUM(F10:F14)</f>
        <v>0</v>
      </c>
      <c r="G9" s="143">
        <f>SUM(G10:G14)</f>
        <v>1140</v>
      </c>
      <c r="H9" s="247">
        <f t="shared" ref="H9:H21" si="2">SUM(E9:G9)</f>
        <v>1140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1140</v>
      </c>
      <c r="E13" s="148"/>
      <c r="F13" s="149"/>
      <c r="G13" s="153">
        <v>1140</v>
      </c>
      <c r="H13" s="449">
        <f t="shared" si="2"/>
        <v>1140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5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5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1741</v>
      </c>
      <c r="E18" s="268"/>
      <c r="F18" s="269"/>
      <c r="G18" s="177">
        <v>1741</v>
      </c>
      <c r="H18" s="270">
        <f t="shared" si="2"/>
        <v>1741</v>
      </c>
      <c r="I18" s="178"/>
      <c r="J18" s="179"/>
      <c r="K18" s="177"/>
      <c r="L18" s="180">
        <f t="shared" si="3"/>
        <v>0</v>
      </c>
    </row>
    <row r="19" spans="1:15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5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5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5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5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5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5" s="188" customFormat="1" ht="12" x14ac:dyDescent="0.2">
      <c r="A25" s="187" t="s">
        <v>35</v>
      </c>
      <c r="B25" s="187"/>
      <c r="C25" s="187"/>
      <c r="E25" s="189"/>
    </row>
    <row r="27" spans="1:15" x14ac:dyDescent="0.2">
      <c r="M27" s="89"/>
      <c r="N27" s="89"/>
      <c r="O27" s="89"/>
    </row>
    <row r="28" spans="1:15" x14ac:dyDescent="0.2">
      <c r="M28" s="89"/>
      <c r="N28" s="89"/>
      <c r="O28" s="89"/>
    </row>
    <row r="29" spans="1:15" x14ac:dyDescent="0.2">
      <c r="M29" s="89"/>
      <c r="N29" s="89"/>
      <c r="O29" s="89"/>
    </row>
    <row r="30" spans="1:15" x14ac:dyDescent="0.2">
      <c r="M30" s="89"/>
      <c r="N30" s="89"/>
      <c r="O30" s="89"/>
    </row>
    <row r="31" spans="1:15" x14ac:dyDescent="0.2">
      <c r="M31" s="89"/>
      <c r="N31" s="89"/>
      <c r="O31" s="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44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1300</v>
      </c>
      <c r="E8" s="131">
        <f t="shared" si="0"/>
        <v>1000</v>
      </c>
      <c r="F8" s="132">
        <f t="shared" si="0"/>
        <v>200</v>
      </c>
      <c r="G8" s="133">
        <f t="shared" si="0"/>
        <v>100</v>
      </c>
      <c r="H8" s="244">
        <f t="shared" si="0"/>
        <v>1300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0</v>
      </c>
      <c r="E9" s="140">
        <f>SUM(E10:E14)</f>
        <v>0</v>
      </c>
      <c r="F9" s="141">
        <f>SUM(F10:F14)</f>
        <v>0</v>
      </c>
      <c r="G9" s="143">
        <f>SUM(G10:G14)</f>
        <v>0</v>
      </c>
      <c r="H9" s="247">
        <f t="shared" ref="H9:H21" si="2">SUM(E9:G9)</f>
        <v>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2"/>
        <v>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5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5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1300</v>
      </c>
      <c r="E18" s="268">
        <v>1000</v>
      </c>
      <c r="F18" s="269">
        <v>200</v>
      </c>
      <c r="G18" s="177">
        <v>100</v>
      </c>
      <c r="H18" s="270">
        <f t="shared" si="2"/>
        <v>1300</v>
      </c>
      <c r="I18" s="178"/>
      <c r="J18" s="179"/>
      <c r="K18" s="177"/>
      <c r="L18" s="180">
        <f t="shared" si="3"/>
        <v>0</v>
      </c>
    </row>
    <row r="19" spans="1:15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5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5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5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5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5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5" s="188" customFormat="1" ht="12" x14ac:dyDescent="0.2">
      <c r="A25" s="187" t="s">
        <v>35</v>
      </c>
      <c r="B25" s="187"/>
      <c r="C25" s="187"/>
      <c r="E25" s="189"/>
    </row>
    <row r="27" spans="1:15" x14ac:dyDescent="0.2">
      <c r="M27" s="186"/>
      <c r="N27" s="186"/>
      <c r="O27" s="186"/>
    </row>
    <row r="28" spans="1:15" x14ac:dyDescent="0.2">
      <c r="M28" s="186"/>
      <c r="N28" s="186"/>
      <c r="O28" s="186"/>
    </row>
    <row r="29" spans="1:15" x14ac:dyDescent="0.2">
      <c r="M29" s="186"/>
      <c r="N29" s="186"/>
      <c r="O29" s="186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135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K8" si="0">SUM(D15:D21)+D9</f>
        <v>338633</v>
      </c>
      <c r="E8" s="131">
        <f t="shared" si="0"/>
        <v>38450</v>
      </c>
      <c r="F8" s="132">
        <f t="shared" si="0"/>
        <v>1200</v>
      </c>
      <c r="G8" s="133">
        <f t="shared" si="0"/>
        <v>16345</v>
      </c>
      <c r="H8" s="244">
        <f t="shared" si="0"/>
        <v>55995</v>
      </c>
      <c r="I8" s="131">
        <f t="shared" si="0"/>
        <v>282638</v>
      </c>
      <c r="J8" s="132">
        <f t="shared" si="0"/>
        <v>0</v>
      </c>
      <c r="K8" s="133">
        <f t="shared" si="0"/>
        <v>0</v>
      </c>
      <c r="L8" s="134">
        <f>SUM(L15:L21)+L9</f>
        <v>282638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275786</v>
      </c>
      <c r="E9" s="140">
        <f>SUM(E10:E14)</f>
        <v>0</v>
      </c>
      <c r="F9" s="141">
        <f>SUM(F10:F14)</f>
        <v>0</v>
      </c>
      <c r="G9" s="143">
        <f>SUM(G10:G14)</f>
        <v>125</v>
      </c>
      <c r="H9" s="247">
        <f>SUM(E9:G9)</f>
        <v>125</v>
      </c>
      <c r="I9" s="140">
        <f>SUM(I10:I14)</f>
        <v>275661</v>
      </c>
      <c r="J9" s="141">
        <f>SUM(J10:J14)</f>
        <v>0</v>
      </c>
      <c r="K9" s="143">
        <f>SUM(K10:K14)</f>
        <v>0</v>
      </c>
      <c r="L9" s="144">
        <f>SUM(I9:K9)</f>
        <v>275661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125</v>
      </c>
      <c r="E10" s="148"/>
      <c r="F10" s="149"/>
      <c r="G10" s="153">
        <v>125</v>
      </c>
      <c r="H10" s="449">
        <f>SUM(E10:G10)</f>
        <v>125</v>
      </c>
      <c r="I10" s="151"/>
      <c r="J10" s="152"/>
      <c r="K10" s="153"/>
      <c r="L10" s="154">
        <f t="shared" ref="L10:L21" si="2">SUM(I10:K10)</f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275661</v>
      </c>
      <c r="E11" s="148"/>
      <c r="F11" s="149"/>
      <c r="G11" s="153"/>
      <c r="H11" s="449">
        <f t="shared" ref="H11:H21" si="3">SUM(E11:G11)</f>
        <v>0</v>
      </c>
      <c r="I11" s="151">
        <v>275661</v>
      </c>
      <c r="J11" s="152"/>
      <c r="K11" s="153"/>
      <c r="L11" s="154">
        <f t="shared" si="2"/>
        <v>275661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3"/>
        <v>0</v>
      </c>
      <c r="I12" s="151"/>
      <c r="J12" s="152"/>
      <c r="K12" s="153"/>
      <c r="L12" s="154">
        <f t="shared" si="2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0</v>
      </c>
      <c r="E13" s="148"/>
      <c r="F13" s="149"/>
      <c r="G13" s="153"/>
      <c r="H13" s="449">
        <f t="shared" si="3"/>
        <v>0</v>
      </c>
      <c r="I13" s="151"/>
      <c r="J13" s="152"/>
      <c r="K13" s="153"/>
      <c r="L13" s="154">
        <f t="shared" si="2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3"/>
        <v>0</v>
      </c>
      <c r="I14" s="165"/>
      <c r="J14" s="166"/>
      <c r="K14" s="167"/>
      <c r="L14" s="168">
        <f t="shared" si="2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29000</v>
      </c>
      <c r="E15" s="266">
        <v>29000</v>
      </c>
      <c r="F15" s="267"/>
      <c r="G15" s="175"/>
      <c r="H15" s="253">
        <f t="shared" si="3"/>
        <v>29000</v>
      </c>
      <c r="I15" s="173"/>
      <c r="J15" s="174"/>
      <c r="K15" s="175"/>
      <c r="L15" s="176">
        <f t="shared" si="2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3"/>
        <v>0</v>
      </c>
      <c r="I16" s="173"/>
      <c r="J16" s="174"/>
      <c r="K16" s="175"/>
      <c r="L16" s="176">
        <f t="shared" si="2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3"/>
        <v>0</v>
      </c>
      <c r="I17" s="178"/>
      <c r="J17" s="179"/>
      <c r="K17" s="177"/>
      <c r="L17" s="180">
        <f t="shared" si="2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800</v>
      </c>
      <c r="E18" s="268"/>
      <c r="F18" s="269">
        <v>400</v>
      </c>
      <c r="G18" s="177">
        <v>400</v>
      </c>
      <c r="H18" s="270">
        <f t="shared" si="3"/>
        <v>800</v>
      </c>
      <c r="I18" s="178"/>
      <c r="J18" s="179"/>
      <c r="K18" s="177"/>
      <c r="L18" s="180">
        <f t="shared" si="2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33047</v>
      </c>
      <c r="E19" s="268">
        <v>9450</v>
      </c>
      <c r="F19" s="269">
        <v>800</v>
      </c>
      <c r="G19" s="177">
        <v>15820</v>
      </c>
      <c r="H19" s="270">
        <f t="shared" si="3"/>
        <v>26070</v>
      </c>
      <c r="I19" s="178">
        <v>6977</v>
      </c>
      <c r="J19" s="179"/>
      <c r="K19" s="177"/>
      <c r="L19" s="180">
        <f t="shared" si="2"/>
        <v>6977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3"/>
        <v>0</v>
      </c>
      <c r="I20" s="178"/>
      <c r="J20" s="179"/>
      <c r="K20" s="177"/>
      <c r="L20" s="180">
        <f t="shared" si="2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3"/>
        <v>0</v>
      </c>
      <c r="I21" s="450"/>
      <c r="J21" s="451"/>
      <c r="K21" s="452"/>
      <c r="L21" s="454">
        <f t="shared" si="2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7" spans="26:32" x14ac:dyDescent="0.2">
      <c r="Z47" s="90"/>
      <c r="AA47" s="90"/>
      <c r="AB47" s="90"/>
      <c r="AE47" s="90"/>
      <c r="AF47" s="90"/>
    </row>
  </sheetData>
  <mergeCells count="4">
    <mergeCell ref="E4:H4"/>
    <mergeCell ref="D3:L3"/>
    <mergeCell ref="I4:L4"/>
    <mergeCell ref="B4:C5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horizontalDpi="300" verticalDpi="300" r:id="rId1"/>
  <headerFooter alignWithMargins="0">
    <oddHeader>&amp;L&amp;"Arial CE,kurzíva\&amp;11Osnova rozpočtu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8.85546875" defaultRowHeight="15" x14ac:dyDescent="0.25"/>
  <cols>
    <col min="9" max="9" width="5.28515625" customWidth="1"/>
  </cols>
  <sheetData>
    <row r="1" spans="1:9" x14ac:dyDescent="0.25">
      <c r="A1" s="1" t="s">
        <v>38</v>
      </c>
    </row>
    <row r="2" spans="1:9" ht="15.75" thickBot="1" x14ac:dyDescent="0.3"/>
    <row r="3" spans="1:9" ht="63" customHeight="1" thickBot="1" x14ac:dyDescent="0.3">
      <c r="A3" s="832" t="s">
        <v>299</v>
      </c>
      <c r="B3" s="833"/>
      <c r="C3" s="833"/>
      <c r="D3" s="833"/>
      <c r="E3" s="833"/>
      <c r="F3" s="833"/>
      <c r="G3" s="833"/>
      <c r="H3" s="833"/>
      <c r="I3" s="834"/>
    </row>
    <row r="4" spans="1:9" ht="38.25" customHeight="1" thickBot="1" x14ac:dyDescent="0.3">
      <c r="A4" s="832" t="s">
        <v>152</v>
      </c>
      <c r="B4" s="833"/>
      <c r="C4" s="833"/>
      <c r="D4" s="833"/>
      <c r="E4" s="833"/>
      <c r="F4" s="833"/>
      <c r="G4" s="833"/>
      <c r="H4" s="833"/>
      <c r="I4" s="834"/>
    </row>
    <row r="6" spans="1:9" ht="67.5" customHeight="1" x14ac:dyDescent="0.25">
      <c r="A6" s="831"/>
      <c r="B6" s="831"/>
      <c r="C6" s="831"/>
      <c r="D6" s="831"/>
      <c r="E6" s="831"/>
      <c r="F6" s="831"/>
      <c r="G6" s="831"/>
      <c r="H6" s="831"/>
      <c r="I6" s="831"/>
    </row>
  </sheetData>
  <mergeCells count="3">
    <mergeCell ref="A6:I6"/>
    <mergeCell ref="A3:I3"/>
    <mergeCell ref="A4:I4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rgb="FF92D050"/>
    <pageSetUpPr fitToPage="1"/>
  </sheetPr>
  <dimension ref="A1:H59"/>
  <sheetViews>
    <sheetView workbookViewId="0">
      <pane ySplit="1" topLeftCell="A2" activePane="bottomLeft" state="frozen"/>
      <selection activeCell="B21" sqref="B21"/>
      <selection pane="bottomLeft"/>
    </sheetView>
  </sheetViews>
  <sheetFormatPr defaultColWidth="8.85546875" defaultRowHeight="12.75" outlineLevelCol="1" x14ac:dyDescent="0.2"/>
  <cols>
    <col min="1" max="1" width="10.28515625" style="214" customWidth="1"/>
    <col min="2" max="2" width="59.7109375" style="214" customWidth="1"/>
    <col min="3" max="3" width="13.140625" style="215" customWidth="1" outlineLevel="1"/>
    <col min="4" max="5" width="13.7109375" style="215" customWidth="1" outlineLevel="1"/>
    <col min="6" max="6" width="12.42578125" style="215" customWidth="1" outlineLevel="1"/>
    <col min="7" max="7" width="13.7109375" style="215" customWidth="1" outlineLevel="1"/>
    <col min="8" max="8" width="61" style="214" customWidth="1"/>
    <col min="9" max="11" width="8.85546875" style="214"/>
    <col min="12" max="12" width="12.42578125" style="214" bestFit="1" customWidth="1"/>
    <col min="13" max="126" width="8.85546875" style="214"/>
    <col min="127" max="127" width="10.28515625" style="214" customWidth="1"/>
    <col min="128" max="128" width="59.7109375" style="214" customWidth="1"/>
    <col min="129" max="129" width="17.42578125" style="214" customWidth="1"/>
    <col min="130" max="130" width="14.28515625" style="214" customWidth="1"/>
    <col min="131" max="133" width="13.7109375" style="214" customWidth="1"/>
    <col min="134" max="134" width="19.85546875" style="214" customWidth="1"/>
    <col min="135" max="135" width="0.28515625" style="214" customWidth="1"/>
    <col min="136" max="16384" width="8.85546875" style="214"/>
  </cols>
  <sheetData>
    <row r="1" spans="1:8" ht="18" x14ac:dyDescent="0.25">
      <c r="A1" s="208" t="s">
        <v>173</v>
      </c>
      <c r="B1" s="209"/>
      <c r="C1" s="210"/>
      <c r="D1" s="210"/>
      <c r="E1" s="210"/>
      <c r="F1" s="210"/>
      <c r="G1" s="210"/>
      <c r="H1" s="209"/>
    </row>
    <row r="2" spans="1:8" ht="15" thickBot="1" x14ac:dyDescent="0.25">
      <c r="A2" s="211"/>
      <c r="B2" s="211"/>
      <c r="C2" s="212"/>
      <c r="D2" s="212"/>
      <c r="E2" s="212"/>
      <c r="F2" s="212"/>
      <c r="G2" s="212"/>
      <c r="H2" s="211"/>
    </row>
    <row r="3" spans="1:8" ht="12.75" customHeight="1" x14ac:dyDescent="0.2">
      <c r="A3" s="844" t="s">
        <v>126</v>
      </c>
      <c r="B3" s="216"/>
      <c r="C3" s="217" t="s">
        <v>96</v>
      </c>
      <c r="D3" s="290" t="s">
        <v>104</v>
      </c>
      <c r="E3" s="218" t="s">
        <v>97</v>
      </c>
      <c r="F3" s="219" t="s">
        <v>97</v>
      </c>
      <c r="G3" s="218" t="s">
        <v>97</v>
      </c>
      <c r="H3" s="846" t="s">
        <v>98</v>
      </c>
    </row>
    <row r="4" spans="1:8" ht="39" thickBot="1" x14ac:dyDescent="0.25">
      <c r="A4" s="845"/>
      <c r="B4" s="568" t="s">
        <v>100</v>
      </c>
      <c r="C4" s="569" t="s">
        <v>102</v>
      </c>
      <c r="D4" s="307"/>
      <c r="E4" s="570" t="s">
        <v>174</v>
      </c>
      <c r="F4" s="571" t="s">
        <v>175</v>
      </c>
      <c r="G4" s="570" t="s">
        <v>127</v>
      </c>
      <c r="H4" s="847"/>
    </row>
    <row r="5" spans="1:8" x14ac:dyDescent="0.2">
      <c r="A5" s="839" t="s">
        <v>9</v>
      </c>
      <c r="B5" s="572" t="s">
        <v>176</v>
      </c>
      <c r="C5" s="573">
        <v>290</v>
      </c>
      <c r="D5" s="574">
        <f>C5</f>
        <v>290</v>
      </c>
      <c r="E5" s="575"/>
      <c r="F5" s="576"/>
      <c r="G5" s="576">
        <f>D5</f>
        <v>290</v>
      </c>
      <c r="H5" s="220" t="s">
        <v>177</v>
      </c>
    </row>
    <row r="6" spans="1:8" x14ac:dyDescent="0.2">
      <c r="A6" s="838"/>
      <c r="B6" s="577"/>
      <c r="C6" s="578">
        <f>SUM(C5:C5)</f>
        <v>290</v>
      </c>
      <c r="D6" s="579">
        <f t="shared" ref="D6:G6" si="0">SUM(D5:D5)</f>
        <v>290</v>
      </c>
      <c r="E6" s="580">
        <f t="shared" si="0"/>
        <v>0</v>
      </c>
      <c r="F6" s="581">
        <f t="shared" si="0"/>
        <v>0</v>
      </c>
      <c r="G6" s="581">
        <f t="shared" si="0"/>
        <v>290</v>
      </c>
      <c r="H6" s="582"/>
    </row>
    <row r="7" spans="1:8" x14ac:dyDescent="0.2">
      <c r="A7" s="839" t="s">
        <v>10</v>
      </c>
      <c r="B7" s="583" t="s">
        <v>178</v>
      </c>
      <c r="C7" s="584">
        <v>1100</v>
      </c>
      <c r="D7" s="585">
        <f>C7</f>
        <v>1100</v>
      </c>
      <c r="E7" s="586"/>
      <c r="F7" s="587"/>
      <c r="G7" s="576">
        <f>D7</f>
        <v>1100</v>
      </c>
      <c r="H7" s="588"/>
    </row>
    <row r="8" spans="1:8" x14ac:dyDescent="0.2">
      <c r="A8" s="838"/>
      <c r="B8" s="577"/>
      <c r="C8" s="578">
        <f>SUM(C7:C7)</f>
        <v>1100</v>
      </c>
      <c r="D8" s="589">
        <f>SUM(D7:D7)</f>
        <v>1100</v>
      </c>
      <c r="E8" s="580">
        <f>SUM(E7:E7)</f>
        <v>0</v>
      </c>
      <c r="F8" s="581">
        <f>SUM(F7:F7)</f>
        <v>0</v>
      </c>
      <c r="G8" s="581">
        <f>SUM(G7:G7)</f>
        <v>1100</v>
      </c>
      <c r="H8" s="582"/>
    </row>
    <row r="9" spans="1:8" x14ac:dyDescent="0.2">
      <c r="A9" s="837" t="s">
        <v>67</v>
      </c>
      <c r="B9" s="590" t="s">
        <v>179</v>
      </c>
      <c r="C9" s="591">
        <v>200</v>
      </c>
      <c r="D9" s="585">
        <v>0</v>
      </c>
      <c r="E9" s="586"/>
      <c r="F9" s="587"/>
      <c r="G9" s="576">
        <f>D9</f>
        <v>0</v>
      </c>
      <c r="H9" s="592"/>
    </row>
    <row r="10" spans="1:8" x14ac:dyDescent="0.2">
      <c r="A10" s="838"/>
      <c r="B10" s="577"/>
      <c r="C10" s="578">
        <f>SUM(C9:C9)</f>
        <v>200</v>
      </c>
      <c r="D10" s="589">
        <f>SUM(D9:D9)</f>
        <v>0</v>
      </c>
      <c r="E10" s="580">
        <f>SUM(E9:E9)</f>
        <v>0</v>
      </c>
      <c r="F10" s="581">
        <f>SUM(F9:F9)</f>
        <v>0</v>
      </c>
      <c r="G10" s="581">
        <f>SUM(G9:G9)</f>
        <v>0</v>
      </c>
      <c r="H10" s="582"/>
    </row>
    <row r="11" spans="1:8" x14ac:dyDescent="0.2">
      <c r="A11" s="837" t="s">
        <v>3</v>
      </c>
      <c r="B11" s="583" t="s">
        <v>180</v>
      </c>
      <c r="C11" s="591">
        <v>400</v>
      </c>
      <c r="D11" s="585">
        <v>0</v>
      </c>
      <c r="E11" s="586"/>
      <c r="F11" s="587"/>
      <c r="G11" s="576">
        <f>D11</f>
        <v>0</v>
      </c>
      <c r="H11" s="593"/>
    </row>
    <row r="12" spans="1:8" x14ac:dyDescent="0.2">
      <c r="A12" s="838"/>
      <c r="B12" s="577"/>
      <c r="C12" s="578">
        <f>SUM(C11:C11)</f>
        <v>400</v>
      </c>
      <c r="D12" s="589">
        <f>SUM(D11:D11)</f>
        <v>0</v>
      </c>
      <c r="E12" s="580">
        <f>SUM(E11:E11)</f>
        <v>0</v>
      </c>
      <c r="F12" s="581">
        <f>SUM(F11:F11)</f>
        <v>0</v>
      </c>
      <c r="G12" s="581">
        <f>SUM(G11:G11)</f>
        <v>0</v>
      </c>
      <c r="H12" s="582"/>
    </row>
    <row r="13" spans="1:8" x14ac:dyDescent="0.2">
      <c r="A13" s="837" t="s">
        <v>47</v>
      </c>
      <c r="B13" s="583" t="s">
        <v>130</v>
      </c>
      <c r="C13" s="591">
        <v>2560</v>
      </c>
      <c r="D13" s="585">
        <v>2200</v>
      </c>
      <c r="E13" s="586"/>
      <c r="F13" s="587"/>
      <c r="G13" s="576">
        <f>D13</f>
        <v>2200</v>
      </c>
      <c r="H13" s="588"/>
    </row>
    <row r="14" spans="1:8" x14ac:dyDescent="0.2">
      <c r="A14" s="838"/>
      <c r="B14" s="577"/>
      <c r="C14" s="578">
        <f>SUM(C13:C13)</f>
        <v>2560</v>
      </c>
      <c r="D14" s="589">
        <f>SUM(D13:D13)</f>
        <v>2200</v>
      </c>
      <c r="E14" s="580">
        <f>SUM(E13:E13)</f>
        <v>0</v>
      </c>
      <c r="F14" s="581">
        <f>SUM(F13:F13)</f>
        <v>0</v>
      </c>
      <c r="G14" s="581">
        <f>SUM(G13:G13)</f>
        <v>2200</v>
      </c>
      <c r="H14" s="582"/>
    </row>
    <row r="15" spans="1:8" x14ac:dyDescent="0.2">
      <c r="A15" s="839" t="s">
        <v>75</v>
      </c>
      <c r="B15" s="583" t="s">
        <v>181</v>
      </c>
      <c r="C15" s="594">
        <v>3300</v>
      </c>
      <c r="D15" s="574">
        <f>C15</f>
        <v>3300</v>
      </c>
      <c r="E15" s="595"/>
      <c r="F15" s="596"/>
      <c r="G15" s="576">
        <f t="shared" ref="G15:G24" si="1">D15</f>
        <v>3300</v>
      </c>
      <c r="H15" s="597"/>
    </row>
    <row r="16" spans="1:8" x14ac:dyDescent="0.2">
      <c r="A16" s="839"/>
      <c r="B16" s="583" t="s">
        <v>182</v>
      </c>
      <c r="C16" s="598">
        <v>0</v>
      </c>
      <c r="D16" s="574">
        <f t="shared" ref="D16:D24" si="2">C16</f>
        <v>0</v>
      </c>
      <c r="E16" s="595"/>
      <c r="F16" s="596"/>
      <c r="G16" s="576">
        <f t="shared" si="1"/>
        <v>0</v>
      </c>
      <c r="H16" s="597"/>
    </row>
    <row r="17" spans="1:8" x14ac:dyDescent="0.2">
      <c r="A17" s="839"/>
      <c r="B17" s="583" t="s">
        <v>183</v>
      </c>
      <c r="C17" s="598">
        <v>550</v>
      </c>
      <c r="D17" s="574">
        <f t="shared" si="2"/>
        <v>550</v>
      </c>
      <c r="E17" s="595"/>
      <c r="F17" s="596"/>
      <c r="G17" s="576">
        <f t="shared" si="1"/>
        <v>550</v>
      </c>
      <c r="H17" s="597"/>
    </row>
    <row r="18" spans="1:8" x14ac:dyDescent="0.2">
      <c r="A18" s="839"/>
      <c r="B18" s="583" t="s">
        <v>184</v>
      </c>
      <c r="C18" s="598">
        <v>1200</v>
      </c>
      <c r="D18" s="574">
        <f t="shared" si="2"/>
        <v>1200</v>
      </c>
      <c r="E18" s="595"/>
      <c r="F18" s="596"/>
      <c r="G18" s="576">
        <f t="shared" si="1"/>
        <v>1200</v>
      </c>
      <c r="H18" s="597"/>
    </row>
    <row r="19" spans="1:8" x14ac:dyDescent="0.2">
      <c r="A19" s="839"/>
      <c r="B19" s="583" t="s">
        <v>185</v>
      </c>
      <c r="C19" s="598">
        <v>1850</v>
      </c>
      <c r="D19" s="574">
        <f t="shared" si="2"/>
        <v>1850</v>
      </c>
      <c r="E19" s="595"/>
      <c r="F19" s="596"/>
      <c r="G19" s="576">
        <f t="shared" si="1"/>
        <v>1850</v>
      </c>
      <c r="H19" s="597"/>
    </row>
    <row r="20" spans="1:8" x14ac:dyDescent="0.2">
      <c r="A20" s="839"/>
      <c r="B20" s="583" t="s">
        <v>186</v>
      </c>
      <c r="C20" s="598">
        <v>400</v>
      </c>
      <c r="D20" s="574">
        <f t="shared" si="2"/>
        <v>400</v>
      </c>
      <c r="E20" s="595"/>
      <c r="F20" s="596"/>
      <c r="G20" s="576">
        <f t="shared" si="1"/>
        <v>400</v>
      </c>
      <c r="H20" s="597"/>
    </row>
    <row r="21" spans="1:8" x14ac:dyDescent="0.2">
      <c r="A21" s="839"/>
      <c r="B21" s="583" t="s">
        <v>187</v>
      </c>
      <c r="C21" s="598">
        <v>5650</v>
      </c>
      <c r="D21" s="574">
        <f t="shared" si="2"/>
        <v>5650</v>
      </c>
      <c r="E21" s="595"/>
      <c r="F21" s="596"/>
      <c r="G21" s="576">
        <f t="shared" si="1"/>
        <v>5650</v>
      </c>
      <c r="H21" s="597"/>
    </row>
    <row r="22" spans="1:8" x14ac:dyDescent="0.2">
      <c r="A22" s="839"/>
      <c r="B22" s="583" t="s">
        <v>188</v>
      </c>
      <c r="C22" s="598">
        <v>3500</v>
      </c>
      <c r="D22" s="574">
        <f t="shared" si="2"/>
        <v>3500</v>
      </c>
      <c r="E22" s="595"/>
      <c r="F22" s="596"/>
      <c r="G22" s="576">
        <f t="shared" si="1"/>
        <v>3500</v>
      </c>
      <c r="H22" s="597"/>
    </row>
    <row r="23" spans="1:8" x14ac:dyDescent="0.2">
      <c r="A23" s="839"/>
      <c r="B23" s="583" t="s">
        <v>189</v>
      </c>
      <c r="C23" s="599">
        <v>9500</v>
      </c>
      <c r="D23" s="574">
        <f t="shared" si="2"/>
        <v>9500</v>
      </c>
      <c r="E23" s="595"/>
      <c r="F23" s="600"/>
      <c r="G23" s="576">
        <f t="shared" si="1"/>
        <v>9500</v>
      </c>
      <c r="H23" s="597"/>
    </row>
    <row r="24" spans="1:8" x14ac:dyDescent="0.2">
      <c r="A24" s="839"/>
      <c r="B24" s="583" t="s">
        <v>190</v>
      </c>
      <c r="C24" s="599">
        <v>1000</v>
      </c>
      <c r="D24" s="574">
        <f t="shared" si="2"/>
        <v>1000</v>
      </c>
      <c r="E24" s="595"/>
      <c r="F24" s="600"/>
      <c r="G24" s="576">
        <f t="shared" si="1"/>
        <v>1000</v>
      </c>
      <c r="H24" s="597"/>
    </row>
    <row r="25" spans="1:8" x14ac:dyDescent="0.2">
      <c r="A25" s="838"/>
      <c r="B25" s="577"/>
      <c r="C25" s="578">
        <f>SUM(C15:C24)</f>
        <v>26950</v>
      </c>
      <c r="D25" s="589">
        <f>SUM(D15:D24)</f>
        <v>26950</v>
      </c>
      <c r="E25" s="580">
        <f>SUM(E15:E24)</f>
        <v>0</v>
      </c>
      <c r="F25" s="581">
        <f>SUM(F15:F24)</f>
        <v>0</v>
      </c>
      <c r="G25" s="581">
        <f>SUM(G15:G24)</f>
        <v>26950</v>
      </c>
      <c r="H25" s="582"/>
    </row>
    <row r="26" spans="1:8" ht="12.75" customHeight="1" x14ac:dyDescent="0.2">
      <c r="A26" s="567" t="s">
        <v>5</v>
      </c>
      <c r="B26" s="221" t="s">
        <v>191</v>
      </c>
      <c r="C26" s="601">
        <v>800</v>
      </c>
      <c r="D26" s="602">
        <f>C26</f>
        <v>800</v>
      </c>
      <c r="E26" s="595"/>
      <c r="F26" s="600"/>
      <c r="G26" s="576">
        <f t="shared" ref="G26" si="3">D26</f>
        <v>800</v>
      </c>
      <c r="H26" s="588"/>
    </row>
    <row r="27" spans="1:8" ht="12.75" customHeight="1" thickBot="1" x14ac:dyDescent="0.25">
      <c r="A27" s="567"/>
      <c r="B27" s="294"/>
      <c r="C27" s="603">
        <f>SUM(C26:C26)</f>
        <v>800</v>
      </c>
      <c r="D27" s="604">
        <f>SUM(D26:D26)</f>
        <v>800</v>
      </c>
      <c r="E27" s="605">
        <f>SUM(E26:E26)</f>
        <v>0</v>
      </c>
      <c r="F27" s="606">
        <f>SUM(F26:F26)</f>
        <v>0</v>
      </c>
      <c r="G27" s="606">
        <f>SUM(G26:G26)</f>
        <v>800</v>
      </c>
      <c r="H27" s="607"/>
    </row>
    <row r="28" spans="1:8" ht="15.75" thickBot="1" x14ac:dyDescent="0.3">
      <c r="A28" s="292"/>
      <c r="B28" s="222" t="s">
        <v>128</v>
      </c>
      <c r="C28" s="223">
        <f>C6+C8+C10+C12+C14+C25+C27</f>
        <v>32300</v>
      </c>
      <c r="D28" s="608">
        <f>D6+D8+D10+D12+D14+D25+D27</f>
        <v>31340</v>
      </c>
      <c r="E28" s="609">
        <f>E6+E8+E10+E12+E14+E25+E27</f>
        <v>0</v>
      </c>
      <c r="F28" s="223">
        <f>F6+F8+F10+F12+F14+F25+F27</f>
        <v>0</v>
      </c>
      <c r="G28" s="223">
        <f>G6+G8+G10+G12+G14+G25+G27</f>
        <v>31340</v>
      </c>
      <c r="H28" s="225"/>
    </row>
    <row r="29" spans="1:8" x14ac:dyDescent="0.2">
      <c r="C29" s="285">
        <f>C28-D28</f>
        <v>960</v>
      </c>
      <c r="D29" s="285">
        <f>D28-SUM(E28:G28)</f>
        <v>0</v>
      </c>
    </row>
    <row r="31" spans="1:8" ht="18" x14ac:dyDescent="0.25">
      <c r="A31" s="208" t="s">
        <v>192</v>
      </c>
    </row>
    <row r="32" spans="1:8" ht="13.5" thickBot="1" x14ac:dyDescent="0.25">
      <c r="A32" s="610" t="s">
        <v>193</v>
      </c>
    </row>
    <row r="33" spans="1:8" x14ac:dyDescent="0.2">
      <c r="A33" s="840" t="s">
        <v>126</v>
      </c>
      <c r="B33" s="216"/>
      <c r="C33" s="217" t="s">
        <v>129</v>
      </c>
      <c r="D33" s="290" t="s">
        <v>104</v>
      </c>
      <c r="E33" s="218" t="s">
        <v>97</v>
      </c>
      <c r="F33" s="219" t="s">
        <v>97</v>
      </c>
      <c r="G33" s="217"/>
      <c r="H33" s="293"/>
    </row>
    <row r="34" spans="1:8" ht="39" thickBot="1" x14ac:dyDescent="0.25">
      <c r="A34" s="841"/>
      <c r="B34" s="568" t="s">
        <v>100</v>
      </c>
      <c r="C34" s="569" t="s">
        <v>102</v>
      </c>
      <c r="D34" s="611"/>
      <c r="E34" s="570" t="s">
        <v>174</v>
      </c>
      <c r="F34" s="612" t="s">
        <v>175</v>
      </c>
      <c r="G34" s="569"/>
      <c r="H34" s="613" t="s">
        <v>98</v>
      </c>
    </row>
    <row r="35" spans="1:8" ht="12.75" customHeight="1" x14ac:dyDescent="0.2">
      <c r="A35" s="221" t="s">
        <v>65</v>
      </c>
      <c r="B35" s="221" t="s">
        <v>194</v>
      </c>
      <c r="C35" s="601">
        <v>8630</v>
      </c>
      <c r="D35" s="614">
        <v>8630</v>
      </c>
      <c r="E35" s="615">
        <f>D35</f>
        <v>8630</v>
      </c>
      <c r="F35" s="596"/>
      <c r="G35" s="587"/>
      <c r="H35" s="220"/>
    </row>
    <row r="36" spans="1:8" x14ac:dyDescent="0.2">
      <c r="A36" s="221" t="s">
        <v>66</v>
      </c>
      <c r="B36" s="221" t="s">
        <v>194</v>
      </c>
      <c r="C36" s="601">
        <v>170</v>
      </c>
      <c r="D36" s="601">
        <v>170</v>
      </c>
      <c r="E36" s="615">
        <f>D36</f>
        <v>170</v>
      </c>
      <c r="F36" s="596"/>
      <c r="G36" s="587"/>
      <c r="H36" s="220"/>
    </row>
    <row r="37" spans="1:8" ht="12.75" customHeight="1" x14ac:dyDescent="0.2">
      <c r="A37" s="221"/>
      <c r="B37" s="221" t="s">
        <v>195</v>
      </c>
      <c r="C37" s="601">
        <v>35</v>
      </c>
      <c r="D37" s="601">
        <v>35</v>
      </c>
      <c r="E37" s="616"/>
      <c r="F37" s="617">
        <f>D37</f>
        <v>35</v>
      </c>
      <c r="G37" s="587"/>
      <c r="H37" s="220"/>
    </row>
    <row r="38" spans="1:8" x14ac:dyDescent="0.2">
      <c r="A38" s="221" t="s">
        <v>10</v>
      </c>
      <c r="B38" s="221" t="s">
        <v>194</v>
      </c>
      <c r="C38" s="601">
        <v>1750</v>
      </c>
      <c r="D38" s="614">
        <v>1750</v>
      </c>
      <c r="E38" s="615">
        <f>D38</f>
        <v>1750</v>
      </c>
      <c r="F38" s="596"/>
      <c r="G38" s="587"/>
      <c r="H38" s="220"/>
    </row>
    <row r="39" spans="1:8" x14ac:dyDescent="0.2">
      <c r="A39" s="221" t="s">
        <v>7</v>
      </c>
      <c r="B39" s="221" t="s">
        <v>194</v>
      </c>
      <c r="C39" s="601">
        <v>61</v>
      </c>
      <c r="D39" s="601">
        <v>61</v>
      </c>
      <c r="E39" s="615">
        <f>D39</f>
        <v>61</v>
      </c>
      <c r="F39" s="596"/>
      <c r="G39" s="587"/>
      <c r="H39" s="220"/>
    </row>
    <row r="40" spans="1:8" x14ac:dyDescent="0.2">
      <c r="A40" s="221"/>
      <c r="B40" s="221" t="s">
        <v>195</v>
      </c>
      <c r="C40" s="601">
        <v>310</v>
      </c>
      <c r="D40" s="601">
        <v>310</v>
      </c>
      <c r="E40" s="616"/>
      <c r="F40" s="617">
        <f>D40</f>
        <v>310</v>
      </c>
      <c r="G40" s="587"/>
      <c r="H40" s="220"/>
    </row>
    <row r="41" spans="1:8" x14ac:dyDescent="0.2">
      <c r="A41" s="221" t="s">
        <v>2</v>
      </c>
      <c r="B41" s="221" t="s">
        <v>194</v>
      </c>
      <c r="C41" s="601">
        <v>1379</v>
      </c>
      <c r="D41" s="614">
        <v>1379</v>
      </c>
      <c r="E41" s="615">
        <f>D41</f>
        <v>1379</v>
      </c>
      <c r="F41" s="596"/>
      <c r="G41" s="587"/>
      <c r="H41" s="220"/>
    </row>
    <row r="42" spans="1:8" x14ac:dyDescent="0.2">
      <c r="A42" s="221"/>
      <c r="B42" s="221" t="s">
        <v>195</v>
      </c>
      <c r="C42" s="601">
        <v>218</v>
      </c>
      <c r="D42" s="601">
        <v>218</v>
      </c>
      <c r="E42" s="616"/>
      <c r="F42" s="617">
        <f>D42</f>
        <v>218</v>
      </c>
      <c r="G42" s="587"/>
      <c r="H42" s="220"/>
    </row>
    <row r="43" spans="1:8" x14ac:dyDescent="0.2">
      <c r="A43" s="221" t="s">
        <v>59</v>
      </c>
      <c r="B43" s="221" t="s">
        <v>194</v>
      </c>
      <c r="C43" s="601">
        <v>320</v>
      </c>
      <c r="D43" s="601">
        <v>320</v>
      </c>
      <c r="E43" s="615">
        <f>D43</f>
        <v>320</v>
      </c>
      <c r="F43" s="596"/>
      <c r="G43" s="587"/>
      <c r="H43" s="220"/>
    </row>
    <row r="44" spans="1:8" x14ac:dyDescent="0.2">
      <c r="A44" s="842" t="s">
        <v>5</v>
      </c>
      <c r="B44" s="221" t="s">
        <v>196</v>
      </c>
      <c r="C44" s="618">
        <v>2120.3119799999999</v>
      </c>
      <c r="D44" s="614">
        <f>C44</f>
        <v>2120.3119799999999</v>
      </c>
      <c r="E44" s="615">
        <f>D44</f>
        <v>2120.3119799999999</v>
      </c>
      <c r="F44" s="596"/>
      <c r="G44" s="587"/>
      <c r="H44" s="220" t="s">
        <v>197</v>
      </c>
    </row>
    <row r="45" spans="1:8" ht="13.5" thickBot="1" x14ac:dyDescent="0.25">
      <c r="A45" s="843"/>
      <c r="B45" s="221" t="s">
        <v>198</v>
      </c>
      <c r="C45" s="618">
        <v>2387.6349699999996</v>
      </c>
      <c r="D45" s="601">
        <f>C45</f>
        <v>2387.6349699999996</v>
      </c>
      <c r="E45" s="616"/>
      <c r="F45" s="617">
        <f>D45</f>
        <v>2387.6349699999996</v>
      </c>
      <c r="G45" s="587"/>
      <c r="H45" s="220" t="s">
        <v>197</v>
      </c>
    </row>
    <row r="46" spans="1:8" ht="15.75" thickBot="1" x14ac:dyDescent="0.3">
      <c r="A46" s="222"/>
      <c r="B46" s="222" t="s">
        <v>128</v>
      </c>
      <c r="C46" s="223">
        <f>SUM(C35:C45)</f>
        <v>17380.946950000001</v>
      </c>
      <c r="D46" s="608">
        <f t="shared" ref="D46:G46" si="4">SUM(D35:D45)</f>
        <v>17380.946950000001</v>
      </c>
      <c r="E46" s="619">
        <f t="shared" si="4"/>
        <v>14430.31198</v>
      </c>
      <c r="F46" s="224">
        <f t="shared" si="4"/>
        <v>2950.6349699999996</v>
      </c>
      <c r="G46" s="224">
        <f t="shared" si="4"/>
        <v>0</v>
      </c>
      <c r="H46" s="225"/>
    </row>
    <row r="47" spans="1:8" x14ac:dyDescent="0.2">
      <c r="A47" s="620" t="s">
        <v>5</v>
      </c>
      <c r="B47" s="221" t="s">
        <v>199</v>
      </c>
      <c r="C47" s="614">
        <v>18250</v>
      </c>
      <c r="D47" s="621">
        <v>18250</v>
      </c>
      <c r="E47" s="291"/>
      <c r="F47" s="617">
        <f>D47</f>
        <v>18250</v>
      </c>
      <c r="G47" s="587"/>
      <c r="H47" s="588"/>
    </row>
    <row r="48" spans="1:8" ht="12.75" customHeight="1" x14ac:dyDescent="0.2">
      <c r="A48" s="622"/>
      <c r="B48" s="221" t="s">
        <v>200</v>
      </c>
      <c r="C48" s="601">
        <v>1007</v>
      </c>
      <c r="D48" s="588">
        <v>1007</v>
      </c>
      <c r="E48" s="615">
        <f>D48</f>
        <v>1007</v>
      </c>
      <c r="F48" s="596"/>
      <c r="G48" s="587"/>
      <c r="H48" s="588"/>
    </row>
    <row r="49" spans="1:8" ht="13.5" thickBot="1" x14ac:dyDescent="0.25">
      <c r="A49" s="622"/>
      <c r="B49" s="221" t="s">
        <v>201</v>
      </c>
      <c r="C49" s="601">
        <v>5000</v>
      </c>
      <c r="D49" s="623">
        <v>5000</v>
      </c>
      <c r="E49" s="624">
        <f>D49</f>
        <v>5000</v>
      </c>
      <c r="F49" s="596"/>
      <c r="G49" s="587"/>
      <c r="H49" s="588"/>
    </row>
    <row r="50" spans="1:8" ht="15.75" thickBot="1" x14ac:dyDescent="0.3">
      <c r="A50" s="222"/>
      <c r="B50" s="222" t="s">
        <v>128</v>
      </c>
      <c r="C50" s="223">
        <f>SUM(C47:C49)</f>
        <v>24257</v>
      </c>
      <c r="D50" s="223">
        <f>SUM(D47:D49)</f>
        <v>24257</v>
      </c>
      <c r="E50" s="619">
        <f>SUM(E47:E49)</f>
        <v>6007</v>
      </c>
      <c r="F50" s="224">
        <f>SUM(F47:F49)</f>
        <v>18250</v>
      </c>
      <c r="G50" s="224">
        <f t="shared" ref="G50" si="5">SUM(G38:G48)</f>
        <v>0</v>
      </c>
      <c r="H50" s="225"/>
    </row>
    <row r="52" spans="1:8" ht="15.75" x14ac:dyDescent="0.25">
      <c r="A52" s="625" t="s">
        <v>13</v>
      </c>
      <c r="B52" s="626"/>
      <c r="C52" s="627">
        <f>C46+C28+C50</f>
        <v>73937.946949999998</v>
      </c>
      <c r="D52" s="627">
        <f>D46+D28+D50</f>
        <v>72977.946949999998</v>
      </c>
      <c r="E52" s="627">
        <f>E46+E28+E50</f>
        <v>20437.311979999999</v>
      </c>
      <c r="F52" s="627">
        <f>F46+F28+F50</f>
        <v>21200.634969999999</v>
      </c>
      <c r="G52" s="627">
        <f>G46+G28+G50</f>
        <v>31340</v>
      </c>
      <c r="H52" s="213"/>
    </row>
    <row r="53" spans="1:8" ht="15" x14ac:dyDescent="0.25">
      <c r="D53" s="295"/>
      <c r="E53" s="835">
        <f>E52+F52</f>
        <v>41637.946949999998</v>
      </c>
      <c r="F53" s="836"/>
      <c r="H53" s="213"/>
    </row>
    <row r="54" spans="1:8" x14ac:dyDescent="0.2">
      <c r="A54" s="296"/>
      <c r="C54" s="214"/>
      <c r="H54" s="213"/>
    </row>
    <row r="55" spans="1:8" x14ac:dyDescent="0.2">
      <c r="A55" s="296"/>
      <c r="C55" s="297"/>
      <c r="D55" s="285"/>
      <c r="H55" s="213"/>
    </row>
    <row r="56" spans="1:8" ht="15" x14ac:dyDescent="0.25">
      <c r="D56" s="295"/>
      <c r="E56" s="295"/>
      <c r="H56" s="213"/>
    </row>
    <row r="57" spans="1:8" x14ac:dyDescent="0.2">
      <c r="A57" s="215"/>
      <c r="B57" s="215"/>
      <c r="H57" s="213"/>
    </row>
    <row r="58" spans="1:8" x14ac:dyDescent="0.2">
      <c r="A58" s="215"/>
      <c r="B58" s="215"/>
      <c r="H58" s="213"/>
    </row>
    <row r="59" spans="1:8" x14ac:dyDescent="0.2">
      <c r="A59" s="215"/>
      <c r="B59" s="215"/>
      <c r="H59" s="213"/>
    </row>
  </sheetData>
  <mergeCells count="11">
    <mergeCell ref="A3:A4"/>
    <mergeCell ref="H3:H4"/>
    <mergeCell ref="A5:A6"/>
    <mergeCell ref="A7:A8"/>
    <mergeCell ref="A9:A10"/>
    <mergeCell ref="E53:F53"/>
    <mergeCell ref="A11:A12"/>
    <mergeCell ref="A13:A14"/>
    <mergeCell ref="A15:A25"/>
    <mergeCell ref="A33:A34"/>
    <mergeCell ref="A44:A45"/>
  </mergeCells>
  <pageMargins left="0.43307086614173229" right="0.27559055118110237" top="0.39370078740157483" bottom="0.39370078740157483" header="0.27559055118110237" footer="0.23622047244094491"/>
  <pageSetup paperSize="9" scale="59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6"/>
  <sheetViews>
    <sheetView zoomScale="80" zoomScaleNormal="80" zoomScaleSheetLayoutView="70" workbookViewId="0">
      <pane ySplit="5" topLeftCell="A6" activePane="bottomLeft" state="frozen"/>
      <selection activeCell="B21" sqref="B21"/>
      <selection pane="bottomLeft"/>
    </sheetView>
  </sheetViews>
  <sheetFormatPr defaultColWidth="9.140625" defaultRowHeight="12.75" outlineLevelRow="1" outlineLevelCol="2" x14ac:dyDescent="0.2"/>
  <cols>
    <col min="1" max="1" width="2.42578125" style="298" customWidth="1"/>
    <col min="2" max="2" width="7.5703125" style="346" customWidth="1"/>
    <col min="3" max="3" width="9.42578125" style="444" customWidth="1"/>
    <col min="4" max="4" width="39.5703125" style="445" customWidth="1"/>
    <col min="5" max="5" width="15.42578125" style="333" customWidth="1" outlineLevel="1"/>
    <col min="6" max="6" width="15.42578125" style="446" customWidth="1" outlineLevel="1"/>
    <col min="7" max="7" width="4.42578125" style="446" customWidth="1" outlineLevel="1"/>
    <col min="8" max="8" width="14.7109375" style="446" customWidth="1" outlineLevel="1"/>
    <col min="9" max="9" width="13.5703125" style="446" customWidth="1" outlineLevel="1"/>
    <col min="10" max="10" width="15.28515625" style="446" customWidth="1" outlineLevel="1"/>
    <col min="11" max="11" width="14" style="446" customWidth="1" outlineLevel="1"/>
    <col min="12" max="12" width="13.85546875" style="446" customWidth="1" outlineLevel="1"/>
    <col min="13" max="13" width="14.140625" style="446" customWidth="1" outlineLevel="1"/>
    <col min="14" max="14" width="13" style="446" customWidth="1" outlineLevel="1"/>
    <col min="15" max="15" width="15" style="446" customWidth="1" outlineLevel="2"/>
    <col min="16" max="16" width="22.140625" style="298" hidden="1" customWidth="1"/>
    <col min="17" max="16384" width="9.140625" style="333"/>
  </cols>
  <sheetData>
    <row r="1" spans="1:16" s="316" customFormat="1" ht="18" outlineLevel="1" x14ac:dyDescent="0.25">
      <c r="A1" s="308"/>
      <c r="B1" s="309" t="s">
        <v>202</v>
      </c>
      <c r="C1" s="310"/>
      <c r="D1" s="311"/>
      <c r="E1" s="312"/>
      <c r="F1" s="313"/>
      <c r="G1" s="313"/>
      <c r="H1" s="314"/>
      <c r="I1" s="309"/>
      <c r="J1" s="313"/>
      <c r="K1" s="313"/>
      <c r="L1" s="313"/>
      <c r="M1" s="315"/>
      <c r="N1" s="313"/>
      <c r="O1" s="313"/>
      <c r="P1" s="308"/>
    </row>
    <row r="2" spans="1:16" s="322" customFormat="1" ht="15.75" outlineLevel="1" thickBot="1" x14ac:dyDescent="0.3">
      <c r="A2" s="317"/>
      <c r="B2" s="312"/>
      <c r="C2" s="318"/>
      <c r="D2" s="319"/>
      <c r="E2" s="320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17"/>
    </row>
    <row r="3" spans="1:16" ht="28.5" customHeight="1" x14ac:dyDescent="0.25">
      <c r="A3" s="323"/>
      <c r="B3" s="848" t="s">
        <v>94</v>
      </c>
      <c r="C3" s="324" t="s">
        <v>95</v>
      </c>
      <c r="D3" s="325"/>
      <c r="E3" s="326"/>
      <c r="F3" s="327" t="s">
        <v>129</v>
      </c>
      <c r="G3" s="328"/>
      <c r="H3" s="329"/>
      <c r="I3" s="330" t="s">
        <v>97</v>
      </c>
      <c r="J3" s="331" t="s">
        <v>97</v>
      </c>
      <c r="K3" s="331" t="s">
        <v>97</v>
      </c>
      <c r="L3" s="331" t="s">
        <v>97</v>
      </c>
      <c r="M3" s="331" t="s">
        <v>97</v>
      </c>
      <c r="N3" s="331" t="s">
        <v>97</v>
      </c>
      <c r="O3" s="628" t="s">
        <v>97</v>
      </c>
      <c r="P3" s="332" t="s">
        <v>139</v>
      </c>
    </row>
    <row r="4" spans="1:16" s="336" customFormat="1" ht="14.25" customHeight="1" x14ac:dyDescent="0.25">
      <c r="A4" s="334"/>
      <c r="B4" s="849"/>
      <c r="C4" s="629"/>
      <c r="D4" s="630"/>
      <c r="E4" s="631"/>
      <c r="F4" s="632"/>
      <c r="G4" s="633"/>
      <c r="H4" s="634" t="s">
        <v>99</v>
      </c>
      <c r="I4" s="635">
        <v>4745</v>
      </c>
      <c r="J4" s="636">
        <v>1119</v>
      </c>
      <c r="K4" s="636">
        <v>1119</v>
      </c>
      <c r="L4" s="636">
        <v>1119</v>
      </c>
      <c r="M4" s="637">
        <v>4746</v>
      </c>
      <c r="N4" s="638">
        <v>4741</v>
      </c>
      <c r="O4" s="639">
        <v>4741</v>
      </c>
      <c r="P4" s="335"/>
    </row>
    <row r="5" spans="1:16" s="346" customFormat="1" ht="80.25" thickBot="1" x14ac:dyDescent="0.35">
      <c r="A5" s="283"/>
      <c r="B5" s="849"/>
      <c r="C5" s="337" t="s">
        <v>203</v>
      </c>
      <c r="D5" s="338" t="s">
        <v>100</v>
      </c>
      <c r="E5" s="339" t="s">
        <v>101</v>
      </c>
      <c r="F5" s="340" t="s">
        <v>102</v>
      </c>
      <c r="G5" s="341" t="s">
        <v>103</v>
      </c>
      <c r="H5" s="342" t="s">
        <v>104</v>
      </c>
      <c r="I5" s="343" t="s">
        <v>105</v>
      </c>
      <c r="J5" s="344" t="s">
        <v>108</v>
      </c>
      <c r="K5" s="344" t="s">
        <v>204</v>
      </c>
      <c r="L5" s="344" t="s">
        <v>109</v>
      </c>
      <c r="M5" s="344" t="s">
        <v>106</v>
      </c>
      <c r="N5" s="344" t="s">
        <v>107</v>
      </c>
      <c r="O5" s="640" t="s">
        <v>205</v>
      </c>
      <c r="P5" s="345"/>
    </row>
    <row r="6" spans="1:16" s="355" customFormat="1" ht="13.5" customHeight="1" x14ac:dyDescent="0.2">
      <c r="A6" s="347"/>
      <c r="B6" s="641"/>
      <c r="C6" s="348"/>
      <c r="D6" s="349"/>
      <c r="E6" s="350" t="s">
        <v>110</v>
      </c>
      <c r="F6" s="351"/>
      <c r="G6" s="351"/>
      <c r="H6" s="352">
        <v>1</v>
      </c>
      <c r="I6" s="353">
        <f>H6+1</f>
        <v>2</v>
      </c>
      <c r="J6" s="353">
        <f>I6+1</f>
        <v>3</v>
      </c>
      <c r="K6" s="354">
        <f>J6+1</f>
        <v>4</v>
      </c>
      <c r="L6" s="354">
        <f>K6+1</f>
        <v>5</v>
      </c>
      <c r="M6" s="354">
        <f>L6+1</f>
        <v>6</v>
      </c>
      <c r="N6" s="354">
        <f t="shared" ref="N6:O6" si="0">M6+1</f>
        <v>7</v>
      </c>
      <c r="O6" s="642">
        <f t="shared" si="0"/>
        <v>8</v>
      </c>
      <c r="P6" s="350"/>
    </row>
    <row r="7" spans="1:16" s="346" customFormat="1" ht="29.25" customHeight="1" x14ac:dyDescent="0.25">
      <c r="A7" s="283"/>
      <c r="B7" s="643"/>
      <c r="C7" s="644"/>
      <c r="D7" s="645"/>
      <c r="E7" s="646"/>
      <c r="F7" s="647"/>
      <c r="G7" s="647"/>
      <c r="H7" s="648" t="s">
        <v>111</v>
      </c>
      <c r="I7" s="649" t="s">
        <v>142</v>
      </c>
      <c r="J7" s="650" t="s">
        <v>113</v>
      </c>
      <c r="K7" s="650" t="s">
        <v>141</v>
      </c>
      <c r="L7" s="650" t="s">
        <v>113</v>
      </c>
      <c r="M7" s="650" t="s">
        <v>113</v>
      </c>
      <c r="N7" s="650" t="s">
        <v>6</v>
      </c>
      <c r="O7" s="651" t="s">
        <v>140</v>
      </c>
      <c r="P7" s="356"/>
    </row>
    <row r="8" spans="1:16" s="346" customFormat="1" ht="31.5" customHeight="1" x14ac:dyDescent="0.25">
      <c r="A8" s="283"/>
      <c r="B8" s="652"/>
      <c r="C8" s="357"/>
      <c r="D8" s="358"/>
      <c r="E8" s="359"/>
      <c r="F8" s="360"/>
      <c r="G8" s="360"/>
      <c r="H8" s="648" t="s">
        <v>114</v>
      </c>
      <c r="I8" s="649" t="s">
        <v>112</v>
      </c>
      <c r="J8" s="650" t="s">
        <v>113</v>
      </c>
      <c r="K8" s="650" t="s">
        <v>113</v>
      </c>
      <c r="L8" s="650" t="s">
        <v>6</v>
      </c>
      <c r="M8" s="650" t="s">
        <v>113</v>
      </c>
      <c r="N8" s="650" t="s">
        <v>6</v>
      </c>
      <c r="O8" s="651" t="s">
        <v>113</v>
      </c>
      <c r="P8" s="356"/>
    </row>
    <row r="9" spans="1:16" s="346" customFormat="1" ht="60.75" customHeight="1" x14ac:dyDescent="0.25">
      <c r="A9" s="283"/>
      <c r="B9" s="652"/>
      <c r="C9" s="357"/>
      <c r="D9" s="358" t="s">
        <v>115</v>
      </c>
      <c r="E9" s="359"/>
      <c r="F9" s="360"/>
      <c r="G9" s="360"/>
      <c r="H9" s="648" t="s">
        <v>116</v>
      </c>
      <c r="I9" s="649" t="s">
        <v>112</v>
      </c>
      <c r="J9" s="650" t="s">
        <v>113</v>
      </c>
      <c r="K9" s="650" t="s">
        <v>113</v>
      </c>
      <c r="L9" s="650" t="s">
        <v>6</v>
      </c>
      <c r="M9" s="650" t="s">
        <v>113</v>
      </c>
      <c r="N9" s="650" t="s">
        <v>6</v>
      </c>
      <c r="O9" s="651" t="s">
        <v>113</v>
      </c>
      <c r="P9" s="356"/>
    </row>
    <row r="10" spans="1:16" s="346" customFormat="1" ht="18" customHeight="1" x14ac:dyDescent="0.25">
      <c r="A10" s="283"/>
      <c r="B10" s="652"/>
      <c r="C10" s="357"/>
      <c r="D10" s="358"/>
      <c r="E10" s="359"/>
      <c r="F10" s="360"/>
      <c r="G10" s="360"/>
      <c r="H10" s="648" t="s">
        <v>117</v>
      </c>
      <c r="I10" s="649" t="s">
        <v>118</v>
      </c>
      <c r="J10" s="650" t="s">
        <v>118</v>
      </c>
      <c r="K10" s="650" t="s">
        <v>118</v>
      </c>
      <c r="L10" s="650" t="s">
        <v>118</v>
      </c>
      <c r="M10" s="650" t="s">
        <v>118</v>
      </c>
      <c r="N10" s="650" t="s">
        <v>118</v>
      </c>
      <c r="O10" s="651" t="s">
        <v>118</v>
      </c>
      <c r="P10" s="356"/>
    </row>
    <row r="11" spans="1:16" s="346" customFormat="1" ht="28.5" customHeight="1" x14ac:dyDescent="0.25">
      <c r="A11" s="283"/>
      <c r="B11" s="652"/>
      <c r="C11" s="357"/>
      <c r="D11" s="358"/>
      <c r="E11" s="359"/>
      <c r="F11" s="360"/>
      <c r="G11" s="360"/>
      <c r="H11" s="648" t="s">
        <v>119</v>
      </c>
      <c r="I11" s="649" t="s">
        <v>120</v>
      </c>
      <c r="J11" s="650" t="s">
        <v>120</v>
      </c>
      <c r="K11" s="650" t="s">
        <v>120</v>
      </c>
      <c r="L11" s="650" t="s">
        <v>120</v>
      </c>
      <c r="M11" s="650" t="s">
        <v>120</v>
      </c>
      <c r="N11" s="650" t="s">
        <v>120</v>
      </c>
      <c r="O11" s="651" t="s">
        <v>120</v>
      </c>
      <c r="P11" s="356"/>
    </row>
    <row r="12" spans="1:16" s="346" customFormat="1" ht="33" customHeight="1" x14ac:dyDescent="0.25">
      <c r="A12" s="283"/>
      <c r="B12" s="653"/>
      <c r="C12" s="361"/>
      <c r="D12" s="362"/>
      <c r="E12" s="363"/>
      <c r="F12" s="364"/>
      <c r="G12" s="364"/>
      <c r="H12" s="648" t="s">
        <v>121</v>
      </c>
      <c r="I12" s="649" t="s">
        <v>120</v>
      </c>
      <c r="J12" s="650" t="s">
        <v>120</v>
      </c>
      <c r="K12" s="650" t="s">
        <v>120</v>
      </c>
      <c r="L12" s="650" t="s">
        <v>120</v>
      </c>
      <c r="M12" s="650" t="s">
        <v>120</v>
      </c>
      <c r="N12" s="650" t="s">
        <v>120</v>
      </c>
      <c r="O12" s="651" t="s">
        <v>120</v>
      </c>
      <c r="P12" s="356"/>
    </row>
    <row r="13" spans="1:16" s="371" customFormat="1" ht="7.5" customHeight="1" thickBot="1" x14ac:dyDescent="0.3">
      <c r="A13" s="365"/>
      <c r="B13" s="654"/>
      <c r="C13" s="366"/>
      <c r="D13" s="367"/>
      <c r="E13" s="368"/>
      <c r="F13" s="369"/>
      <c r="G13" s="369"/>
      <c r="H13" s="370"/>
      <c r="I13" s="369"/>
      <c r="J13" s="369"/>
      <c r="K13" s="369"/>
      <c r="L13" s="365"/>
      <c r="M13" s="369"/>
      <c r="N13" s="369"/>
      <c r="O13" s="655"/>
      <c r="P13" s="365"/>
    </row>
    <row r="14" spans="1:16" ht="43.5" x14ac:dyDescent="0.25">
      <c r="A14" s="323"/>
      <c r="B14" s="372" t="s">
        <v>65</v>
      </c>
      <c r="C14" s="656" t="s">
        <v>206</v>
      </c>
      <c r="D14" s="410" t="s">
        <v>207</v>
      </c>
      <c r="E14" s="657" t="s">
        <v>208</v>
      </c>
      <c r="F14" s="376">
        <f>1.21*4400000</f>
        <v>5324000</v>
      </c>
      <c r="G14" s="377"/>
      <c r="H14" s="378">
        <f>F14</f>
        <v>5324000</v>
      </c>
      <c r="I14" s="379"/>
      <c r="J14" s="377">
        <f>H14</f>
        <v>5324000</v>
      </c>
      <c r="K14" s="377"/>
      <c r="L14" s="376"/>
      <c r="M14" s="376"/>
      <c r="N14" s="376"/>
      <c r="O14" s="658"/>
      <c r="P14" s="323"/>
    </row>
    <row r="15" spans="1:16" ht="28.5" x14ac:dyDescent="0.2">
      <c r="A15" s="323"/>
      <c r="B15" s="380">
        <v>11</v>
      </c>
      <c r="C15" s="659" t="s">
        <v>209</v>
      </c>
      <c r="D15" s="660" t="s">
        <v>210</v>
      </c>
      <c r="E15" s="661" t="s">
        <v>208</v>
      </c>
      <c r="F15" s="409">
        <f>1.21*1800000</f>
        <v>2178000</v>
      </c>
      <c r="G15" s="281"/>
      <c r="H15" s="381"/>
      <c r="I15" s="382"/>
      <c r="J15" s="384"/>
      <c r="K15" s="383"/>
      <c r="L15" s="384"/>
      <c r="M15" s="384"/>
      <c r="N15" s="384"/>
      <c r="O15" s="662"/>
      <c r="P15" s="323"/>
    </row>
    <row r="16" spans="1:16" ht="29.25" thickBot="1" x14ac:dyDescent="0.25">
      <c r="A16" s="323"/>
      <c r="B16" s="380"/>
      <c r="C16" s="663"/>
      <c r="D16" s="660" t="s">
        <v>211</v>
      </c>
      <c r="E16" s="664" t="s">
        <v>153</v>
      </c>
      <c r="F16" s="665">
        <f>1300000*1.21</f>
        <v>1573000</v>
      </c>
      <c r="G16" s="666"/>
      <c r="H16" s="401">
        <f>F16</f>
        <v>1573000</v>
      </c>
      <c r="I16" s="667"/>
      <c r="J16" s="668"/>
      <c r="K16" s="668"/>
      <c r="L16" s="668"/>
      <c r="M16" s="668"/>
      <c r="N16" s="669">
        <f>F16</f>
        <v>1573000</v>
      </c>
      <c r="O16" s="670"/>
      <c r="P16" s="323"/>
    </row>
    <row r="17" spans="1:16" ht="16.5" thickBot="1" x14ac:dyDescent="0.3">
      <c r="A17" s="283"/>
      <c r="B17" s="671"/>
      <c r="C17" s="672"/>
      <c r="D17" s="673"/>
      <c r="E17" s="674"/>
      <c r="F17" s="385">
        <f>SUM(F14:F16)</f>
        <v>9075000</v>
      </c>
      <c r="G17" s="300"/>
      <c r="H17" s="386">
        <f>SUM(H14:H16)</f>
        <v>6897000</v>
      </c>
      <c r="I17" s="386"/>
      <c r="J17" s="386">
        <f>SUM(J14:J16)</f>
        <v>5324000</v>
      </c>
      <c r="K17" s="385"/>
      <c r="L17" s="385"/>
      <c r="M17" s="385"/>
      <c r="N17" s="385">
        <f>N16</f>
        <v>1573000</v>
      </c>
      <c r="O17" s="385"/>
      <c r="P17" s="283"/>
    </row>
    <row r="18" spans="1:16" ht="10.5" customHeight="1" thickBot="1" x14ac:dyDescent="0.25">
      <c r="A18" s="323"/>
      <c r="B18" s="389"/>
      <c r="C18" s="390"/>
      <c r="D18" s="391"/>
      <c r="E18" s="392"/>
      <c r="F18" s="393"/>
      <c r="G18" s="394"/>
      <c r="H18" s="395"/>
      <c r="I18" s="396"/>
      <c r="J18" s="394"/>
      <c r="K18" s="394"/>
      <c r="L18" s="397"/>
      <c r="M18" s="393"/>
      <c r="N18" s="393"/>
      <c r="O18" s="397"/>
      <c r="P18" s="398"/>
    </row>
    <row r="19" spans="1:16" ht="29.25" x14ac:dyDescent="0.25">
      <c r="A19" s="323"/>
      <c r="B19" s="675" t="s">
        <v>9</v>
      </c>
      <c r="C19" s="399"/>
      <c r="D19" s="660" t="s">
        <v>212</v>
      </c>
      <c r="E19" s="676" t="s">
        <v>213</v>
      </c>
      <c r="F19" s="677">
        <v>3650000</v>
      </c>
      <c r="G19" s="677"/>
      <c r="H19" s="678">
        <f>F19</f>
        <v>3650000</v>
      </c>
      <c r="I19" s="679"/>
      <c r="J19" s="677">
        <f>H19</f>
        <v>3650000</v>
      </c>
      <c r="K19" s="677"/>
      <c r="L19" s="665"/>
      <c r="M19" s="677"/>
      <c r="N19" s="677"/>
      <c r="O19" s="680"/>
      <c r="P19" s="323"/>
    </row>
    <row r="20" spans="1:16" ht="28.5" x14ac:dyDescent="0.2">
      <c r="A20" s="323"/>
      <c r="B20" s="380">
        <v>21</v>
      </c>
      <c r="C20" s="399"/>
      <c r="D20" s="660" t="s">
        <v>214</v>
      </c>
      <c r="E20" s="676" t="s">
        <v>144</v>
      </c>
      <c r="F20" s="400">
        <v>1250000</v>
      </c>
      <c r="G20" s="400"/>
      <c r="H20" s="401">
        <f>F20</f>
        <v>1250000</v>
      </c>
      <c r="I20" s="402"/>
      <c r="J20" s="403">
        <f>H20</f>
        <v>1250000</v>
      </c>
      <c r="K20" s="403"/>
      <c r="L20" s="404"/>
      <c r="M20" s="400"/>
      <c r="N20" s="400"/>
      <c r="O20" s="681"/>
      <c r="P20" s="323"/>
    </row>
    <row r="21" spans="1:16" ht="28.5" x14ac:dyDescent="0.2">
      <c r="A21" s="323"/>
      <c r="B21" s="682"/>
      <c r="C21" s="683"/>
      <c r="D21" s="660" t="s">
        <v>215</v>
      </c>
      <c r="E21" s="684" t="s">
        <v>216</v>
      </c>
      <c r="F21" s="685">
        <v>1300000</v>
      </c>
      <c r="G21" s="685"/>
      <c r="H21" s="686">
        <f>F21</f>
        <v>1300000</v>
      </c>
      <c r="I21" s="687"/>
      <c r="J21" s="688">
        <f>H21</f>
        <v>1300000</v>
      </c>
      <c r="K21" s="689"/>
      <c r="L21" s="690"/>
      <c r="M21" s="685"/>
      <c r="N21" s="685"/>
      <c r="O21" s="691"/>
      <c r="P21" s="323"/>
    </row>
    <row r="22" spans="1:16" ht="28.5" x14ac:dyDescent="0.2">
      <c r="A22" s="323"/>
      <c r="B22" s="682"/>
      <c r="C22" s="683"/>
      <c r="D22" s="692" t="s">
        <v>217</v>
      </c>
      <c r="E22" s="684" t="s">
        <v>213</v>
      </c>
      <c r="F22" s="685">
        <v>600000</v>
      </c>
      <c r="G22" s="685"/>
      <c r="H22" s="686"/>
      <c r="I22" s="687"/>
      <c r="J22" s="689"/>
      <c r="K22" s="689"/>
      <c r="L22" s="690"/>
      <c r="M22" s="685"/>
      <c r="N22" s="685"/>
      <c r="O22" s="691"/>
      <c r="P22" s="323"/>
    </row>
    <row r="23" spans="1:16" ht="28.5" x14ac:dyDescent="0.2">
      <c r="A23" s="323"/>
      <c r="B23" s="682"/>
      <c r="C23" s="683"/>
      <c r="D23" s="692" t="s">
        <v>218</v>
      </c>
      <c r="E23" s="684" t="s">
        <v>213</v>
      </c>
      <c r="F23" s="685">
        <v>500000</v>
      </c>
      <c r="G23" s="685"/>
      <c r="H23" s="686"/>
      <c r="I23" s="687"/>
      <c r="J23" s="689"/>
      <c r="K23" s="689"/>
      <c r="L23" s="690"/>
      <c r="M23" s="685"/>
      <c r="N23" s="685"/>
      <c r="O23" s="691"/>
      <c r="P23" s="323"/>
    </row>
    <row r="24" spans="1:16" ht="28.5" x14ac:dyDescent="0.2">
      <c r="A24" s="323"/>
      <c r="B24" s="682"/>
      <c r="C24" s="683"/>
      <c r="D24" s="692" t="s">
        <v>219</v>
      </c>
      <c r="E24" s="684" t="s">
        <v>213</v>
      </c>
      <c r="F24" s="685">
        <v>900000</v>
      </c>
      <c r="G24" s="685"/>
      <c r="H24" s="686"/>
      <c r="I24" s="687"/>
      <c r="J24" s="689"/>
      <c r="K24" s="689"/>
      <c r="L24" s="690"/>
      <c r="M24" s="685"/>
      <c r="N24" s="685"/>
      <c r="O24" s="691"/>
      <c r="P24" s="323"/>
    </row>
    <row r="25" spans="1:16" ht="28.5" x14ac:dyDescent="0.2">
      <c r="A25" s="323"/>
      <c r="B25" s="682"/>
      <c r="C25" s="683"/>
      <c r="D25" s="692" t="s">
        <v>220</v>
      </c>
      <c r="E25" s="684" t="s">
        <v>213</v>
      </c>
      <c r="F25" s="685">
        <v>1600000</v>
      </c>
      <c r="G25" s="685"/>
      <c r="H25" s="686"/>
      <c r="I25" s="687"/>
      <c r="J25" s="689"/>
      <c r="K25" s="689"/>
      <c r="L25" s="690"/>
      <c r="M25" s="685"/>
      <c r="N25" s="685"/>
      <c r="O25" s="691"/>
      <c r="P25" s="323"/>
    </row>
    <row r="26" spans="1:16" ht="28.5" x14ac:dyDescent="0.2">
      <c r="A26" s="323"/>
      <c r="B26" s="682"/>
      <c r="C26" s="683"/>
      <c r="D26" s="692" t="s">
        <v>221</v>
      </c>
      <c r="E26" s="684" t="s">
        <v>213</v>
      </c>
      <c r="F26" s="685">
        <v>4900000</v>
      </c>
      <c r="G26" s="685"/>
      <c r="H26" s="686"/>
      <c r="I26" s="687"/>
      <c r="J26" s="689"/>
      <c r="K26" s="689"/>
      <c r="L26" s="690"/>
      <c r="M26" s="685"/>
      <c r="N26" s="685"/>
      <c r="O26" s="691"/>
      <c r="P26" s="323"/>
    </row>
    <row r="27" spans="1:16" ht="28.5" x14ac:dyDescent="0.2">
      <c r="A27" s="323"/>
      <c r="B27" s="682"/>
      <c r="C27" s="683"/>
      <c r="D27" s="692" t="s">
        <v>222</v>
      </c>
      <c r="E27" s="676" t="s">
        <v>144</v>
      </c>
      <c r="F27" s="685">
        <v>850000</v>
      </c>
      <c r="G27" s="685"/>
      <c r="H27" s="686"/>
      <c r="I27" s="687"/>
      <c r="J27" s="689"/>
      <c r="K27" s="689"/>
      <c r="L27" s="690"/>
      <c r="M27" s="685"/>
      <c r="N27" s="685"/>
      <c r="O27" s="691"/>
      <c r="P27" s="323"/>
    </row>
    <row r="28" spans="1:16" ht="29.25" thickBot="1" x14ac:dyDescent="0.25">
      <c r="A28" s="323"/>
      <c r="B28" s="682"/>
      <c r="C28" s="683"/>
      <c r="D28" s="692" t="s">
        <v>223</v>
      </c>
      <c r="E28" s="676" t="s">
        <v>144</v>
      </c>
      <c r="F28" s="685">
        <v>1400000</v>
      </c>
      <c r="G28" s="685"/>
      <c r="H28" s="686"/>
      <c r="I28" s="687"/>
      <c r="J28" s="689"/>
      <c r="K28" s="689"/>
      <c r="L28" s="690"/>
      <c r="M28" s="685"/>
      <c r="N28" s="685"/>
      <c r="O28" s="691"/>
      <c r="P28" s="323"/>
    </row>
    <row r="29" spans="1:16" s="406" customFormat="1" ht="18.75" customHeight="1" thickBot="1" x14ac:dyDescent="0.3">
      <c r="A29" s="283"/>
      <c r="B29" s="671"/>
      <c r="C29" s="672"/>
      <c r="D29" s="693"/>
      <c r="E29" s="674"/>
      <c r="F29" s="385">
        <f>SUM(F19:F28)</f>
        <v>16950000</v>
      </c>
      <c r="G29" s="300"/>
      <c r="H29" s="386">
        <f>SUM(H19:H28)</f>
        <v>6200000</v>
      </c>
      <c r="I29" s="386"/>
      <c r="J29" s="386">
        <f t="shared" ref="J29" si="1">SUM(J19:J28)</f>
        <v>6200000</v>
      </c>
      <c r="K29" s="387"/>
      <c r="L29" s="387"/>
      <c r="M29" s="385"/>
      <c r="N29" s="385"/>
      <c r="O29" s="385"/>
      <c r="P29" s="283"/>
    </row>
    <row r="30" spans="1:16" s="298" customFormat="1" ht="7.5" customHeight="1" thickBot="1" x14ac:dyDescent="0.25">
      <c r="A30" s="323"/>
      <c r="B30" s="389"/>
      <c r="C30" s="390"/>
      <c r="D30" s="391"/>
      <c r="E30" s="392"/>
      <c r="F30" s="393"/>
      <c r="G30" s="394"/>
      <c r="H30" s="395"/>
      <c r="I30" s="396"/>
      <c r="J30" s="394"/>
      <c r="K30" s="394"/>
      <c r="L30" s="393"/>
      <c r="M30" s="393"/>
      <c r="N30" s="393"/>
      <c r="O30" s="397"/>
      <c r="P30" s="398"/>
    </row>
    <row r="31" spans="1:16" ht="43.5" x14ac:dyDescent="0.25">
      <c r="A31" s="323"/>
      <c r="B31" s="407" t="s">
        <v>1</v>
      </c>
      <c r="C31" s="694"/>
      <c r="D31" s="660" t="s">
        <v>224</v>
      </c>
      <c r="E31" s="684" t="s">
        <v>124</v>
      </c>
      <c r="F31" s="690">
        <v>1500000</v>
      </c>
      <c r="G31" s="403"/>
      <c r="H31" s="381">
        <f>F31</f>
        <v>1500000</v>
      </c>
      <c r="I31" s="408"/>
      <c r="J31" s="403"/>
      <c r="K31" s="403"/>
      <c r="L31" s="376"/>
      <c r="M31" s="409"/>
      <c r="N31" s="409">
        <f>H31</f>
        <v>1500000</v>
      </c>
      <c r="O31" s="695"/>
      <c r="P31" s="323"/>
    </row>
    <row r="32" spans="1:16" ht="57.75" thickBot="1" x14ac:dyDescent="0.25">
      <c r="A32" s="323"/>
      <c r="B32" s="696">
        <v>22</v>
      </c>
      <c r="C32" s="683"/>
      <c r="D32" s="692" t="s">
        <v>225</v>
      </c>
      <c r="E32" s="684" t="s">
        <v>124</v>
      </c>
      <c r="F32" s="685">
        <v>2000000</v>
      </c>
      <c r="G32" s="685"/>
      <c r="H32" s="686"/>
      <c r="I32" s="687"/>
      <c r="J32" s="689"/>
      <c r="K32" s="689"/>
      <c r="L32" s="690"/>
      <c r="M32" s="685"/>
      <c r="N32" s="685"/>
      <c r="O32" s="691"/>
      <c r="P32" s="323"/>
    </row>
    <row r="33" spans="1:16" ht="16.5" thickBot="1" x14ac:dyDescent="0.3">
      <c r="A33" s="283"/>
      <c r="B33" s="380"/>
      <c r="C33" s="672"/>
      <c r="D33" s="693"/>
      <c r="E33" s="674"/>
      <c r="F33" s="385">
        <f>SUM(F31:F32)</f>
        <v>3500000</v>
      </c>
      <c r="G33" s="300"/>
      <c r="H33" s="386">
        <f>SUM(H31:H32)</f>
        <v>1500000</v>
      </c>
      <c r="I33" s="386"/>
      <c r="J33" s="386"/>
      <c r="K33" s="386"/>
      <c r="L33" s="386"/>
      <c r="M33" s="386"/>
      <c r="N33" s="386">
        <f t="shared" ref="N33" si="2">SUM(N31:N32)</f>
        <v>1500000</v>
      </c>
      <c r="O33" s="385"/>
      <c r="P33" s="283"/>
    </row>
    <row r="34" spans="1:16" ht="8.25" customHeight="1" thickBot="1" x14ac:dyDescent="0.25">
      <c r="A34" s="323"/>
      <c r="B34" s="389"/>
      <c r="C34" s="390"/>
      <c r="D34" s="391"/>
      <c r="E34" s="392"/>
      <c r="F34" s="393"/>
      <c r="G34" s="394"/>
      <c r="H34" s="395"/>
      <c r="I34" s="396"/>
      <c r="J34" s="394"/>
      <c r="K34" s="394"/>
      <c r="L34" s="397"/>
      <c r="M34" s="393"/>
      <c r="N34" s="393"/>
      <c r="O34" s="397"/>
      <c r="P34" s="398"/>
    </row>
    <row r="35" spans="1:16" ht="29.25" x14ac:dyDescent="0.25">
      <c r="A35" s="323"/>
      <c r="B35" s="372" t="s">
        <v>66</v>
      </c>
      <c r="C35" s="373"/>
      <c r="D35" s="410" t="s">
        <v>226</v>
      </c>
      <c r="E35" s="375" t="s">
        <v>227</v>
      </c>
      <c r="F35" s="376">
        <v>60000</v>
      </c>
      <c r="G35" s="377"/>
      <c r="H35" s="378"/>
      <c r="I35" s="379"/>
      <c r="J35" s="377"/>
      <c r="K35" s="377"/>
      <c r="L35" s="376"/>
      <c r="M35" s="376"/>
      <c r="N35" s="376"/>
      <c r="O35" s="658"/>
      <c r="P35" s="323"/>
    </row>
    <row r="36" spans="1:16" s="298" customFormat="1" ht="29.25" thickBot="1" x14ac:dyDescent="0.25">
      <c r="A36" s="323"/>
      <c r="B36" s="696">
        <v>23</v>
      </c>
      <c r="C36" s="694"/>
      <c r="D36" s="660" t="s">
        <v>228</v>
      </c>
      <c r="E36" s="684" t="s">
        <v>227</v>
      </c>
      <c r="F36" s="690">
        <v>25000</v>
      </c>
      <c r="G36" s="685"/>
      <c r="H36" s="381"/>
      <c r="I36" s="697"/>
      <c r="J36" s="690"/>
      <c r="K36" s="690"/>
      <c r="L36" s="690"/>
      <c r="M36" s="690"/>
      <c r="N36" s="690"/>
      <c r="O36" s="691"/>
      <c r="P36" s="323"/>
    </row>
    <row r="37" spans="1:16" ht="16.5" thickBot="1" x14ac:dyDescent="0.3">
      <c r="A37" s="283"/>
      <c r="B37" s="698"/>
      <c r="C37" s="672"/>
      <c r="D37" s="693"/>
      <c r="E37" s="674"/>
      <c r="F37" s="385">
        <f>SUM(F35:F36)</f>
        <v>85000</v>
      </c>
      <c r="G37" s="300"/>
      <c r="H37" s="386"/>
      <c r="I37" s="388"/>
      <c r="J37" s="387"/>
      <c r="K37" s="387"/>
      <c r="L37" s="387"/>
      <c r="M37" s="385"/>
      <c r="N37" s="385"/>
      <c r="O37" s="385"/>
      <c r="P37" s="283"/>
    </row>
    <row r="38" spans="1:16" ht="9" customHeight="1" thickBot="1" x14ac:dyDescent="0.25">
      <c r="A38" s="323"/>
      <c r="B38" s="389"/>
      <c r="C38" s="390"/>
      <c r="D38" s="391"/>
      <c r="E38" s="392"/>
      <c r="F38" s="393"/>
      <c r="G38" s="394"/>
      <c r="H38" s="395"/>
      <c r="I38" s="396"/>
      <c r="J38" s="394"/>
      <c r="K38" s="394"/>
      <c r="L38" s="397"/>
      <c r="M38" s="393"/>
      <c r="N38" s="393"/>
      <c r="O38" s="397"/>
      <c r="P38" s="398"/>
    </row>
    <row r="39" spans="1:16" s="298" customFormat="1" ht="36" customHeight="1" x14ac:dyDescent="0.25">
      <c r="A39" s="323"/>
      <c r="B39" s="407" t="s">
        <v>10</v>
      </c>
      <c r="C39" s="694" t="s">
        <v>229</v>
      </c>
      <c r="D39" s="660" t="s">
        <v>154</v>
      </c>
      <c r="E39" s="684" t="s">
        <v>145</v>
      </c>
      <c r="F39" s="690">
        <v>125000</v>
      </c>
      <c r="G39" s="403"/>
      <c r="H39" s="381">
        <f>F39</f>
        <v>125000</v>
      </c>
      <c r="I39" s="408"/>
      <c r="J39" s="409"/>
      <c r="K39" s="409"/>
      <c r="L39" s="409"/>
      <c r="M39" s="409"/>
      <c r="N39" s="409"/>
      <c r="O39" s="695">
        <f>H39</f>
        <v>125000</v>
      </c>
      <c r="P39" s="323"/>
    </row>
    <row r="40" spans="1:16" s="298" customFormat="1" ht="15" x14ac:dyDescent="0.2">
      <c r="A40" s="323"/>
      <c r="B40" s="380">
        <v>31</v>
      </c>
      <c r="C40" s="699"/>
      <c r="D40" s="660" t="s">
        <v>230</v>
      </c>
      <c r="E40" s="684" t="s">
        <v>231</v>
      </c>
      <c r="F40" s="665">
        <f>3000000*1.21</f>
        <v>3630000</v>
      </c>
      <c r="G40" s="685"/>
      <c r="H40" s="381"/>
      <c r="I40" s="697"/>
      <c r="J40" s="685"/>
      <c r="K40" s="685"/>
      <c r="L40" s="690"/>
      <c r="M40" s="690"/>
      <c r="N40" s="690"/>
      <c r="O40" s="691"/>
      <c r="P40" s="323"/>
    </row>
    <row r="41" spans="1:16" s="298" customFormat="1" ht="28.5" x14ac:dyDescent="0.2">
      <c r="A41" s="323"/>
      <c r="B41" s="700"/>
      <c r="C41" s="694"/>
      <c r="D41" s="660" t="s">
        <v>232</v>
      </c>
      <c r="E41" s="684" t="s">
        <v>145</v>
      </c>
      <c r="F41" s="690">
        <f>4100000*1.21</f>
        <v>4961000</v>
      </c>
      <c r="G41" s="701"/>
      <c r="H41" s="381">
        <f>F41</f>
        <v>4961000</v>
      </c>
      <c r="I41" s="702"/>
      <c r="J41" s="685"/>
      <c r="K41" s="685"/>
      <c r="L41" s="690"/>
      <c r="M41" s="703"/>
      <c r="N41" s="703"/>
      <c r="O41" s="691">
        <f>H41</f>
        <v>4961000</v>
      </c>
      <c r="P41" s="323"/>
    </row>
    <row r="42" spans="1:16" s="298" customFormat="1" ht="28.5" x14ac:dyDescent="0.2">
      <c r="A42" s="282"/>
      <c r="B42" s="286"/>
      <c r="C42" s="694"/>
      <c r="D42" s="660" t="s">
        <v>233</v>
      </c>
      <c r="E42" s="665"/>
      <c r="F42" s="690">
        <f>260000*1.21</f>
        <v>314600</v>
      </c>
      <c r="G42" s="701"/>
      <c r="H42" s="381">
        <f>F42</f>
        <v>314600</v>
      </c>
      <c r="I42" s="702"/>
      <c r="J42" s="703"/>
      <c r="K42" s="703"/>
      <c r="L42" s="704"/>
      <c r="M42" s="703"/>
      <c r="N42" s="703">
        <f>H42</f>
        <v>314600</v>
      </c>
      <c r="O42" s="691"/>
      <c r="P42" s="282"/>
    </row>
    <row r="43" spans="1:16" s="298" customFormat="1" ht="29.25" thickBot="1" x14ac:dyDescent="0.25">
      <c r="A43" s="323"/>
      <c r="B43" s="682"/>
      <c r="C43" s="694"/>
      <c r="D43" s="660" t="s">
        <v>234</v>
      </c>
      <c r="E43" s="684" t="s">
        <v>235</v>
      </c>
      <c r="F43" s="690">
        <f>700000*1.21</f>
        <v>847000</v>
      </c>
      <c r="G43" s="685"/>
      <c r="H43" s="381"/>
      <c r="I43" s="697"/>
      <c r="J43" s="690"/>
      <c r="K43" s="690"/>
      <c r="L43" s="690"/>
      <c r="M43" s="690"/>
      <c r="N43" s="690"/>
      <c r="O43" s="691"/>
      <c r="P43" s="323"/>
    </row>
    <row r="44" spans="1:16" s="406" customFormat="1" ht="19.5" customHeight="1" thickBot="1" x14ac:dyDescent="0.3">
      <c r="A44" s="283"/>
      <c r="B44" s="671"/>
      <c r="C44" s="672"/>
      <c r="D44" s="693"/>
      <c r="E44" s="674"/>
      <c r="F44" s="385">
        <f>SUM(F39:F43)</f>
        <v>9877600</v>
      </c>
      <c r="G44" s="300"/>
      <c r="H44" s="386">
        <f>SUM(H39:H43)</f>
        <v>5400600</v>
      </c>
      <c r="I44" s="388"/>
      <c r="J44" s="385"/>
      <c r="K44" s="385"/>
      <c r="L44" s="385"/>
      <c r="M44" s="385"/>
      <c r="N44" s="385">
        <f>SUM(N39:N43)</f>
        <v>314600</v>
      </c>
      <c r="O44" s="385">
        <f>SUM(O39:O43)</f>
        <v>5086000</v>
      </c>
      <c r="P44" s="283"/>
    </row>
    <row r="45" spans="1:16" s="298" customFormat="1" ht="8.25" customHeight="1" thickBot="1" x14ac:dyDescent="0.25">
      <c r="A45" s="323"/>
      <c r="B45" s="412"/>
      <c r="C45" s="413"/>
      <c r="D45" s="414"/>
      <c r="E45" s="415"/>
      <c r="F45" s="416"/>
      <c r="G45" s="417"/>
      <c r="H45" s="418"/>
      <c r="I45" s="419"/>
      <c r="J45" s="417"/>
      <c r="K45" s="417"/>
      <c r="L45" s="420"/>
      <c r="M45" s="416"/>
      <c r="N45" s="416"/>
      <c r="O45" s="420"/>
      <c r="P45" s="398"/>
    </row>
    <row r="46" spans="1:16" ht="58.5" customHeight="1" x14ac:dyDescent="0.25">
      <c r="A46" s="323"/>
      <c r="B46" s="372" t="s">
        <v>67</v>
      </c>
      <c r="C46" s="373"/>
      <c r="D46" s="410" t="s">
        <v>236</v>
      </c>
      <c r="E46" s="375" t="s">
        <v>237</v>
      </c>
      <c r="F46" s="376">
        <v>1200000</v>
      </c>
      <c r="G46" s="377"/>
      <c r="H46" s="378">
        <f>F46</f>
        <v>1200000</v>
      </c>
      <c r="I46" s="379"/>
      <c r="J46" s="376">
        <f>H46</f>
        <v>1200000</v>
      </c>
      <c r="K46" s="377"/>
      <c r="L46" s="376"/>
      <c r="M46" s="376"/>
      <c r="N46" s="376"/>
      <c r="O46" s="658"/>
      <c r="P46" s="323"/>
    </row>
    <row r="47" spans="1:16" s="298" customFormat="1" ht="15.75" thickBot="1" x14ac:dyDescent="0.25">
      <c r="A47" s="323"/>
      <c r="B47" s="696">
        <v>33</v>
      </c>
      <c r="C47" s="699"/>
      <c r="D47" s="660"/>
      <c r="E47" s="660"/>
      <c r="F47" s="665"/>
      <c r="G47" s="677"/>
      <c r="H47" s="678"/>
      <c r="I47" s="705"/>
      <c r="J47" s="677"/>
      <c r="K47" s="677"/>
      <c r="L47" s="665"/>
      <c r="M47" s="665"/>
      <c r="N47" s="665"/>
      <c r="O47" s="680"/>
      <c r="P47" s="323"/>
    </row>
    <row r="48" spans="1:16" ht="16.5" thickBot="1" x14ac:dyDescent="0.3">
      <c r="A48" s="283"/>
      <c r="B48" s="698"/>
      <c r="C48" s="672"/>
      <c r="D48" s="706"/>
      <c r="E48" s="707"/>
      <c r="F48" s="385">
        <f>F46</f>
        <v>1200000</v>
      </c>
      <c r="G48" s="300"/>
      <c r="H48" s="386">
        <f>SUM(H46:H47)</f>
        <v>1200000</v>
      </c>
      <c r="I48" s="386"/>
      <c r="J48" s="386">
        <f t="shared" ref="J48" si="3">SUM(J46:J47)</f>
        <v>1200000</v>
      </c>
      <c r="K48" s="385"/>
      <c r="L48" s="387"/>
      <c r="M48" s="385"/>
      <c r="N48" s="385"/>
      <c r="O48" s="385"/>
      <c r="P48" s="283"/>
    </row>
    <row r="49" spans="1:17" ht="8.25" customHeight="1" thickBot="1" x14ac:dyDescent="0.25">
      <c r="A49" s="323"/>
      <c r="B49" s="389"/>
      <c r="C49" s="390"/>
      <c r="D49" s="391"/>
      <c r="E49" s="392"/>
      <c r="F49" s="393"/>
      <c r="G49" s="394"/>
      <c r="H49" s="395"/>
      <c r="I49" s="396"/>
      <c r="J49" s="394"/>
      <c r="K49" s="394"/>
      <c r="L49" s="397"/>
      <c r="M49" s="393"/>
      <c r="N49" s="393"/>
      <c r="O49" s="397"/>
      <c r="P49" s="398"/>
    </row>
    <row r="50" spans="1:17" s="298" customFormat="1" ht="29.25" x14ac:dyDescent="0.25">
      <c r="A50" s="323"/>
      <c r="B50" s="372" t="s">
        <v>7</v>
      </c>
      <c r="C50" s="373"/>
      <c r="D50" s="410" t="s">
        <v>238</v>
      </c>
      <c r="E50" s="376" t="s">
        <v>239</v>
      </c>
      <c r="F50" s="376">
        <v>5000000</v>
      </c>
      <c r="G50" s="377"/>
      <c r="H50" s="378">
        <f>F50</f>
        <v>5000000</v>
      </c>
      <c r="I50" s="379"/>
      <c r="J50" s="377"/>
      <c r="K50" s="377"/>
      <c r="L50" s="376"/>
      <c r="M50" s="376">
        <v>3000000</v>
      </c>
      <c r="N50" s="376"/>
      <c r="O50" s="658">
        <v>2000000</v>
      </c>
      <c r="P50" s="323"/>
    </row>
    <row r="51" spans="1:17" s="298" customFormat="1" ht="28.5" x14ac:dyDescent="0.2">
      <c r="A51" s="323"/>
      <c r="B51" s="380">
        <v>41</v>
      </c>
      <c r="C51" s="708"/>
      <c r="D51" s="411" t="s">
        <v>240</v>
      </c>
      <c r="E51" s="692" t="s">
        <v>241</v>
      </c>
      <c r="F51" s="709">
        <v>500000</v>
      </c>
      <c r="G51" s="677"/>
      <c r="H51" s="678"/>
      <c r="I51" s="705"/>
      <c r="J51" s="677"/>
      <c r="K51" s="677"/>
      <c r="L51" s="665"/>
      <c r="M51" s="665"/>
      <c r="N51" s="665"/>
      <c r="O51" s="680"/>
      <c r="P51" s="323"/>
    </row>
    <row r="52" spans="1:17" s="298" customFormat="1" ht="15.75" thickBot="1" x14ac:dyDescent="0.25">
      <c r="A52" s="323"/>
      <c r="B52" s="700"/>
      <c r="C52" s="699"/>
      <c r="D52" s="692" t="s">
        <v>242</v>
      </c>
      <c r="E52" s="692" t="s">
        <v>241</v>
      </c>
      <c r="F52" s="665">
        <v>900000</v>
      </c>
      <c r="G52" s="677"/>
      <c r="H52" s="678"/>
      <c r="I52" s="705"/>
      <c r="J52" s="677"/>
      <c r="K52" s="677"/>
      <c r="L52" s="665"/>
      <c r="M52" s="665"/>
      <c r="N52" s="665"/>
      <c r="O52" s="680"/>
      <c r="P52" s="323"/>
    </row>
    <row r="53" spans="1:17" s="299" customFormat="1" ht="16.5" thickBot="1" x14ac:dyDescent="0.3">
      <c r="A53" s="283"/>
      <c r="B53" s="671"/>
      <c r="C53" s="672"/>
      <c r="D53" s="693"/>
      <c r="E53" s="674"/>
      <c r="F53" s="385">
        <f>SUM(F50:F52)</f>
        <v>6400000</v>
      </c>
      <c r="G53" s="300"/>
      <c r="H53" s="386">
        <f>SUM(H50:H52)</f>
        <v>5000000</v>
      </c>
      <c r="I53" s="386"/>
      <c r="J53" s="386"/>
      <c r="K53" s="386"/>
      <c r="L53" s="386"/>
      <c r="M53" s="386">
        <f t="shared" ref="M53:O53" si="4">SUM(M50:M52)</f>
        <v>3000000</v>
      </c>
      <c r="N53" s="386"/>
      <c r="O53" s="386">
        <f t="shared" si="4"/>
        <v>2000000</v>
      </c>
      <c r="P53" s="283"/>
    </row>
    <row r="54" spans="1:17" s="406" customFormat="1" ht="9" customHeight="1" thickBot="1" x14ac:dyDescent="0.25">
      <c r="A54" s="323"/>
      <c r="B54" s="412"/>
      <c r="C54" s="413"/>
      <c r="D54" s="414"/>
      <c r="E54" s="415"/>
      <c r="F54" s="416"/>
      <c r="G54" s="417"/>
      <c r="H54" s="418"/>
      <c r="I54" s="419"/>
      <c r="J54" s="417"/>
      <c r="K54" s="417"/>
      <c r="L54" s="420"/>
      <c r="M54" s="416"/>
      <c r="N54" s="416"/>
      <c r="O54" s="420"/>
      <c r="P54" s="398"/>
    </row>
    <row r="55" spans="1:17" ht="29.25" x14ac:dyDescent="0.25">
      <c r="A55" s="323"/>
      <c r="B55" s="372" t="s">
        <v>0</v>
      </c>
      <c r="C55" s="373"/>
      <c r="D55" s="410" t="s">
        <v>243</v>
      </c>
      <c r="E55" s="375" t="s">
        <v>4</v>
      </c>
      <c r="F55" s="376">
        <v>2057000</v>
      </c>
      <c r="G55" s="377"/>
      <c r="H55" s="710">
        <f>F55</f>
        <v>2057000</v>
      </c>
      <c r="I55" s="421"/>
      <c r="J55" s="377">
        <f>H55</f>
        <v>2057000</v>
      </c>
      <c r="K55" s="377"/>
      <c r="L55" s="377"/>
      <c r="M55" s="376"/>
      <c r="N55" s="376"/>
      <c r="O55" s="658"/>
      <c r="P55" s="323"/>
    </row>
    <row r="56" spans="1:17" ht="28.5" x14ac:dyDescent="0.2">
      <c r="A56" s="323"/>
      <c r="B56" s="696">
        <v>51</v>
      </c>
      <c r="C56" s="399"/>
      <c r="D56" s="411" t="s">
        <v>244</v>
      </c>
      <c r="E56" s="423" t="s">
        <v>4</v>
      </c>
      <c r="F56" s="409"/>
      <c r="G56" s="403"/>
      <c r="H56" s="381"/>
      <c r="I56" s="408"/>
      <c r="J56" s="665"/>
      <c r="K56" s="403"/>
      <c r="L56" s="409"/>
      <c r="M56" s="409"/>
      <c r="N56" s="409"/>
      <c r="O56" s="695"/>
      <c r="P56" s="323"/>
      <c r="Q56" s="323"/>
    </row>
    <row r="57" spans="1:17" ht="28.5" x14ac:dyDescent="0.2">
      <c r="A57" s="323"/>
      <c r="B57" s="422"/>
      <c r="C57" s="399"/>
      <c r="D57" s="411" t="s">
        <v>245</v>
      </c>
      <c r="E57" s="423" t="s">
        <v>4</v>
      </c>
      <c r="F57" s="409"/>
      <c r="G57" s="403"/>
      <c r="H57" s="711"/>
      <c r="I57" s="712"/>
      <c r="J57" s="665"/>
      <c r="K57" s="403"/>
      <c r="L57" s="665"/>
      <c r="M57" s="409"/>
      <c r="N57" s="409"/>
      <c r="O57" s="695"/>
      <c r="P57" s="323"/>
    </row>
    <row r="58" spans="1:17" ht="15" x14ac:dyDescent="0.2">
      <c r="A58" s="323"/>
      <c r="B58" s="422"/>
      <c r="C58" s="399"/>
      <c r="D58" s="411" t="s">
        <v>155</v>
      </c>
      <c r="E58" s="423" t="s">
        <v>122</v>
      </c>
      <c r="F58" s="409">
        <v>14515000</v>
      </c>
      <c r="G58" s="403"/>
      <c r="H58" s="424"/>
      <c r="I58" s="425"/>
      <c r="J58" s="665"/>
      <c r="K58" s="403"/>
      <c r="L58" s="409"/>
      <c r="M58" s="409"/>
      <c r="N58" s="409"/>
      <c r="O58" s="695"/>
      <c r="P58" s="323"/>
    </row>
    <row r="59" spans="1:17" ht="43.5" thickBot="1" x14ac:dyDescent="0.25">
      <c r="A59" s="323"/>
      <c r="B59" s="422"/>
      <c r="C59" s="399"/>
      <c r="D59" s="411" t="s">
        <v>134</v>
      </c>
      <c r="E59" s="423" t="s">
        <v>125</v>
      </c>
      <c r="F59" s="409">
        <v>1920000</v>
      </c>
      <c r="G59" s="403"/>
      <c r="H59" s="381"/>
      <c r="I59" s="408"/>
      <c r="J59" s="665"/>
      <c r="K59" s="403"/>
      <c r="L59" s="409"/>
      <c r="M59" s="409"/>
      <c r="N59" s="409"/>
      <c r="O59" s="695"/>
      <c r="P59" s="323"/>
    </row>
    <row r="60" spans="1:17" ht="16.5" thickBot="1" x14ac:dyDescent="0.3">
      <c r="A60" s="283"/>
      <c r="B60" s="671"/>
      <c r="C60" s="672"/>
      <c r="D60" s="693"/>
      <c r="E60" s="674"/>
      <c r="F60" s="385">
        <f>SUM(F55:F59)</f>
        <v>18492000</v>
      </c>
      <c r="G60" s="300"/>
      <c r="H60" s="386">
        <f>SUM(H55:H59)</f>
        <v>2057000</v>
      </c>
      <c r="I60" s="386"/>
      <c r="J60" s="386">
        <f t="shared" ref="J60" si="5">SUM(J55:J59)</f>
        <v>2057000</v>
      </c>
      <c r="K60" s="387"/>
      <c r="L60" s="387"/>
      <c r="M60" s="385"/>
      <c r="N60" s="385"/>
      <c r="O60" s="385"/>
      <c r="P60" s="283"/>
    </row>
    <row r="61" spans="1:17" ht="9" customHeight="1" thickBot="1" x14ac:dyDescent="0.25">
      <c r="A61" s="323"/>
      <c r="B61" s="412"/>
      <c r="C61" s="413"/>
      <c r="D61" s="414"/>
      <c r="E61" s="415"/>
      <c r="F61" s="416"/>
      <c r="G61" s="417"/>
      <c r="H61" s="395"/>
      <c r="I61" s="419"/>
      <c r="J61" s="417"/>
      <c r="K61" s="417"/>
      <c r="L61" s="426"/>
      <c r="M61" s="416"/>
      <c r="N61" s="416"/>
      <c r="O61" s="420"/>
      <c r="P61" s="398"/>
    </row>
    <row r="62" spans="1:17" ht="29.25" x14ac:dyDescent="0.25">
      <c r="A62" s="323"/>
      <c r="B62" s="372" t="s">
        <v>2</v>
      </c>
      <c r="C62" s="713"/>
      <c r="D62" s="410" t="s">
        <v>246</v>
      </c>
      <c r="E62" s="375" t="s">
        <v>156</v>
      </c>
      <c r="F62" s="376">
        <v>220000</v>
      </c>
      <c r="G62" s="377"/>
      <c r="H62" s="378">
        <f>F62</f>
        <v>220000</v>
      </c>
      <c r="I62" s="379"/>
      <c r="J62" s="377">
        <f>H62</f>
        <v>220000</v>
      </c>
      <c r="K62" s="377"/>
      <c r="L62" s="376"/>
      <c r="M62" s="376"/>
      <c r="N62" s="376"/>
      <c r="O62" s="658"/>
      <c r="P62" s="323"/>
    </row>
    <row r="63" spans="1:17" ht="29.25" thickBot="1" x14ac:dyDescent="0.25">
      <c r="A63" s="323"/>
      <c r="B63" s="696">
        <v>56</v>
      </c>
      <c r="C63" s="399"/>
      <c r="D63" s="411" t="s">
        <v>247</v>
      </c>
      <c r="E63" s="423" t="s">
        <v>156</v>
      </c>
      <c r="F63" s="409">
        <v>600000</v>
      </c>
      <c r="G63" s="403"/>
      <c r="H63" s="381"/>
      <c r="I63" s="408"/>
      <c r="J63" s="665"/>
      <c r="K63" s="403"/>
      <c r="L63" s="409"/>
      <c r="M63" s="409"/>
      <c r="N63" s="409"/>
      <c r="O63" s="695"/>
      <c r="P63" s="323"/>
    </row>
    <row r="64" spans="1:17" ht="16.5" thickBot="1" x14ac:dyDescent="0.3">
      <c r="A64" s="283"/>
      <c r="B64" s="698"/>
      <c r="C64" s="672"/>
      <c r="D64" s="693"/>
      <c r="E64" s="674"/>
      <c r="F64" s="385">
        <f>SUM(F62:F63)</f>
        <v>820000</v>
      </c>
      <c r="G64" s="300"/>
      <c r="H64" s="386">
        <f>SUM(H62:H63)</f>
        <v>220000</v>
      </c>
      <c r="I64" s="386"/>
      <c r="J64" s="386">
        <f t="shared" ref="J64" si="6">SUM(J62:J63)</f>
        <v>220000</v>
      </c>
      <c r="K64" s="387"/>
      <c r="L64" s="387"/>
      <c r="M64" s="387"/>
      <c r="N64" s="387"/>
      <c r="O64" s="714"/>
      <c r="P64" s="283"/>
    </row>
    <row r="65" spans="1:16" ht="9" customHeight="1" thickBot="1" x14ac:dyDescent="0.25">
      <c r="A65" s="323"/>
      <c r="B65" s="427"/>
      <c r="C65" s="715"/>
      <c r="D65" s="716"/>
      <c r="E65" s="717"/>
      <c r="F65" s="718"/>
      <c r="G65" s="719"/>
      <c r="H65" s="395"/>
      <c r="I65" s="720"/>
      <c r="J65" s="719"/>
      <c r="K65" s="719"/>
      <c r="L65" s="393"/>
      <c r="M65" s="718"/>
      <c r="N65" s="718"/>
      <c r="O65" s="721"/>
      <c r="P65" s="398"/>
    </row>
    <row r="66" spans="1:16" ht="16.5" thickBot="1" x14ac:dyDescent="0.3">
      <c r="A66" s="323"/>
      <c r="B66" s="407" t="s">
        <v>131</v>
      </c>
      <c r="C66" s="399"/>
      <c r="D66" s="411"/>
      <c r="E66" s="423"/>
      <c r="F66" s="409"/>
      <c r="G66" s="403"/>
      <c r="H66" s="381"/>
      <c r="I66" s="408"/>
      <c r="J66" s="403"/>
      <c r="K66" s="403"/>
      <c r="L66" s="409"/>
      <c r="M66" s="409"/>
      <c r="N66" s="409"/>
      <c r="O66" s="695"/>
      <c r="P66" s="323"/>
    </row>
    <row r="67" spans="1:16" ht="16.5" thickBot="1" x14ac:dyDescent="0.3">
      <c r="A67" s="283"/>
      <c r="B67" s="722">
        <v>71</v>
      </c>
      <c r="C67" s="672"/>
      <c r="D67" s="693"/>
      <c r="E67" s="723"/>
      <c r="F67" s="385"/>
      <c r="G67" s="300"/>
      <c r="H67" s="386"/>
      <c r="I67" s="388"/>
      <c r="J67" s="387"/>
      <c r="K67" s="387"/>
      <c r="L67" s="387"/>
      <c r="M67" s="387"/>
      <c r="N67" s="387"/>
      <c r="O67" s="714"/>
      <c r="P67" s="283"/>
    </row>
    <row r="68" spans="1:16" ht="9" customHeight="1" thickBot="1" x14ac:dyDescent="0.25">
      <c r="A68" s="323"/>
      <c r="B68" s="412"/>
      <c r="C68" s="715"/>
      <c r="D68" s="715"/>
      <c r="E68" s="715"/>
      <c r="F68" s="715"/>
      <c r="G68" s="417"/>
      <c r="H68" s="395"/>
      <c r="I68" s="419"/>
      <c r="J68" s="417"/>
      <c r="K68" s="417"/>
      <c r="L68" s="426"/>
      <c r="M68" s="416"/>
      <c r="N68" s="416"/>
      <c r="O68" s="420"/>
      <c r="P68" s="398"/>
    </row>
    <row r="69" spans="1:16" s="298" customFormat="1" ht="29.25" x14ac:dyDescent="0.25">
      <c r="A69" s="323"/>
      <c r="B69" s="372" t="s">
        <v>8</v>
      </c>
      <c r="C69" s="399" t="s">
        <v>248</v>
      </c>
      <c r="D69" s="411" t="s">
        <v>249</v>
      </c>
      <c r="E69" s="411" t="s">
        <v>160</v>
      </c>
      <c r="F69" s="376">
        <v>1700000</v>
      </c>
      <c r="G69" s="377"/>
      <c r="H69" s="378">
        <f>F69</f>
        <v>1700000</v>
      </c>
      <c r="I69" s="379"/>
      <c r="J69" s="377"/>
      <c r="K69" s="377"/>
      <c r="L69" s="376"/>
      <c r="M69" s="376">
        <f>400000+650000</f>
        <v>1050000</v>
      </c>
      <c r="N69" s="376"/>
      <c r="O69" s="658">
        <f>F69-M69</f>
        <v>650000</v>
      </c>
      <c r="P69" s="323"/>
    </row>
    <row r="70" spans="1:16" ht="28.5" x14ac:dyDescent="0.2">
      <c r="A70" s="323"/>
      <c r="B70" s="696">
        <v>81</v>
      </c>
      <c r="C70" s="399"/>
      <c r="D70" s="660" t="s">
        <v>250</v>
      </c>
      <c r="E70" s="411" t="s">
        <v>251</v>
      </c>
      <c r="F70" s="409">
        <v>16000000</v>
      </c>
      <c r="G70" s="403"/>
      <c r="H70" s="381"/>
      <c r="I70" s="408"/>
      <c r="J70" s="403"/>
      <c r="K70" s="403"/>
      <c r="L70" s="409"/>
      <c r="M70" s="409"/>
      <c r="N70" s="409"/>
      <c r="O70" s="695"/>
      <c r="P70" s="323"/>
    </row>
    <row r="71" spans="1:16" ht="28.5" x14ac:dyDescent="0.2">
      <c r="A71" s="323"/>
      <c r="B71" s="700"/>
      <c r="C71" s="699"/>
      <c r="D71" s="660" t="s">
        <v>252</v>
      </c>
      <c r="E71" s="411" t="s">
        <v>251</v>
      </c>
      <c r="F71" s="665">
        <v>6000000</v>
      </c>
      <c r="G71" s="677"/>
      <c r="H71" s="678"/>
      <c r="I71" s="705"/>
      <c r="J71" s="677"/>
      <c r="K71" s="677"/>
      <c r="L71" s="665"/>
      <c r="M71" s="665"/>
      <c r="N71" s="665"/>
      <c r="O71" s="680"/>
      <c r="P71" s="323"/>
    </row>
    <row r="72" spans="1:16" ht="15" x14ac:dyDescent="0.2">
      <c r="A72" s="323"/>
      <c r="B72" s="700"/>
      <c r="C72" s="699"/>
      <c r="D72" s="660" t="s">
        <v>253</v>
      </c>
      <c r="E72" s="660" t="s">
        <v>254</v>
      </c>
      <c r="F72" s="665">
        <v>400000</v>
      </c>
      <c r="G72" s="677"/>
      <c r="H72" s="678">
        <f>F72</f>
        <v>400000</v>
      </c>
      <c r="I72" s="705"/>
      <c r="J72" s="677"/>
      <c r="K72" s="677"/>
      <c r="L72" s="665"/>
      <c r="M72" s="665">
        <f>H72</f>
        <v>400000</v>
      </c>
      <c r="N72" s="665"/>
      <c r="O72" s="680"/>
      <c r="P72" s="323"/>
    </row>
    <row r="73" spans="1:16" ht="15" x14ac:dyDescent="0.2">
      <c r="A73" s="323"/>
      <c r="B73" s="700"/>
      <c r="C73" s="699"/>
      <c r="D73" s="660" t="s">
        <v>132</v>
      </c>
      <c r="E73" s="660" t="s">
        <v>158</v>
      </c>
      <c r="F73" s="665">
        <v>10500000</v>
      </c>
      <c r="G73" s="677"/>
      <c r="H73" s="678">
        <f>F73</f>
        <v>10500000</v>
      </c>
      <c r="I73" s="705"/>
      <c r="J73" s="677"/>
      <c r="K73" s="677"/>
      <c r="L73" s="665"/>
      <c r="M73" s="665">
        <v>5000000</v>
      </c>
      <c r="N73" s="665"/>
      <c r="O73" s="680">
        <v>5500000</v>
      </c>
      <c r="P73" s="323"/>
    </row>
    <row r="74" spans="1:16" ht="15" x14ac:dyDescent="0.2">
      <c r="A74" s="323"/>
      <c r="B74" s="700"/>
      <c r="C74" s="699"/>
      <c r="D74" s="660" t="s">
        <v>255</v>
      </c>
      <c r="E74" s="660" t="s">
        <v>256</v>
      </c>
      <c r="F74" s="665">
        <v>6000000</v>
      </c>
      <c r="G74" s="677"/>
      <c r="H74" s="678"/>
      <c r="I74" s="705"/>
      <c r="J74" s="677"/>
      <c r="K74" s="677"/>
      <c r="L74" s="665"/>
      <c r="M74" s="665"/>
      <c r="N74" s="665"/>
      <c r="O74" s="680"/>
      <c r="P74" s="323"/>
    </row>
    <row r="75" spans="1:16" ht="15" x14ac:dyDescent="0.2">
      <c r="A75" s="323"/>
      <c r="B75" s="700"/>
      <c r="C75" s="699"/>
      <c r="D75" s="660" t="s">
        <v>143</v>
      </c>
      <c r="E75" s="660" t="s">
        <v>159</v>
      </c>
      <c r="F75" s="665">
        <v>1500000</v>
      </c>
      <c r="G75" s="677"/>
      <c r="H75" s="678"/>
      <c r="I75" s="705"/>
      <c r="J75" s="677"/>
      <c r="K75" s="677"/>
      <c r="L75" s="665"/>
      <c r="M75" s="665"/>
      <c r="N75" s="665"/>
      <c r="O75" s="680"/>
      <c r="P75" s="323"/>
    </row>
    <row r="76" spans="1:16" ht="15" x14ac:dyDescent="0.2">
      <c r="A76" s="323"/>
      <c r="B76" s="700"/>
      <c r="C76" s="699"/>
      <c r="D76" s="660" t="s">
        <v>157</v>
      </c>
      <c r="E76" s="660" t="s">
        <v>257</v>
      </c>
      <c r="F76" s="665">
        <v>800000</v>
      </c>
      <c r="G76" s="677"/>
      <c r="H76" s="678"/>
      <c r="I76" s="705"/>
      <c r="J76" s="677"/>
      <c r="K76" s="677"/>
      <c r="L76" s="665"/>
      <c r="M76" s="665"/>
      <c r="N76" s="665"/>
      <c r="O76" s="680"/>
      <c r="P76" s="323"/>
    </row>
    <row r="77" spans="1:16" s="298" customFormat="1" ht="15.75" thickBot="1" x14ac:dyDescent="0.25">
      <c r="A77" s="323"/>
      <c r="B77" s="700"/>
      <c r="C77" s="699"/>
      <c r="D77" s="660" t="s">
        <v>258</v>
      </c>
      <c r="E77" s="660" t="s">
        <v>257</v>
      </c>
      <c r="F77" s="665">
        <v>1500000</v>
      </c>
      <c r="G77" s="677"/>
      <c r="H77" s="678"/>
      <c r="I77" s="705"/>
      <c r="J77" s="677"/>
      <c r="K77" s="677"/>
      <c r="L77" s="665"/>
      <c r="M77" s="665"/>
      <c r="N77" s="665"/>
      <c r="O77" s="680"/>
      <c r="P77" s="323"/>
    </row>
    <row r="78" spans="1:16" s="406" customFormat="1" ht="17.25" customHeight="1" thickBot="1" x14ac:dyDescent="0.3">
      <c r="A78" s="283"/>
      <c r="B78" s="671"/>
      <c r="C78" s="672"/>
      <c r="D78" s="693"/>
      <c r="E78" s="674"/>
      <c r="F78" s="385">
        <f>SUM(F69:F77)</f>
        <v>44400000</v>
      </c>
      <c r="G78" s="300"/>
      <c r="H78" s="386">
        <f>SUM(H69:H77)</f>
        <v>12600000</v>
      </c>
      <c r="I78" s="386"/>
      <c r="J78" s="386"/>
      <c r="K78" s="386"/>
      <c r="L78" s="386"/>
      <c r="M78" s="386">
        <f>SUM(M69:M77)</f>
        <v>6450000</v>
      </c>
      <c r="N78" s="386"/>
      <c r="O78" s="386">
        <f>SUM(O69:O77)</f>
        <v>6150000</v>
      </c>
      <c r="P78" s="283"/>
    </row>
    <row r="79" spans="1:16" ht="9" customHeight="1" thickBot="1" x14ac:dyDescent="0.25">
      <c r="A79" s="323"/>
      <c r="B79" s="427"/>
      <c r="C79" s="715"/>
      <c r="D79" s="716"/>
      <c r="E79" s="717"/>
      <c r="F79" s="718"/>
      <c r="G79" s="719"/>
      <c r="H79" s="395"/>
      <c r="I79" s="720"/>
      <c r="J79" s="719"/>
      <c r="K79" s="719"/>
      <c r="L79" s="393"/>
      <c r="M79" s="718"/>
      <c r="N79" s="718"/>
      <c r="O79" s="721"/>
      <c r="P79" s="398"/>
    </row>
    <row r="80" spans="1:16" s="298" customFormat="1" ht="43.5" x14ac:dyDescent="0.25">
      <c r="A80" s="282"/>
      <c r="B80" s="724" t="s">
        <v>3</v>
      </c>
      <c r="C80" s="280"/>
      <c r="D80" s="410" t="s">
        <v>259</v>
      </c>
      <c r="E80" s="428" t="s">
        <v>4</v>
      </c>
      <c r="F80" s="409">
        <v>800000</v>
      </c>
      <c r="G80" s="281"/>
      <c r="H80" s="381">
        <f>F80</f>
        <v>800000</v>
      </c>
      <c r="I80" s="382"/>
      <c r="J80" s="384">
        <f>H80</f>
        <v>800000</v>
      </c>
      <c r="K80" s="383"/>
      <c r="L80" s="384"/>
      <c r="M80" s="384"/>
      <c r="N80" s="384"/>
      <c r="O80" s="662"/>
      <c r="P80" s="282"/>
    </row>
    <row r="81" spans="1:16" s="298" customFormat="1" ht="28.5" x14ac:dyDescent="0.2">
      <c r="A81" s="282"/>
      <c r="B81" s="696">
        <v>82</v>
      </c>
      <c r="C81" s="280"/>
      <c r="D81" s="411" t="s">
        <v>260</v>
      </c>
      <c r="E81" s="725" t="s">
        <v>4</v>
      </c>
      <c r="F81" s="404">
        <v>220000</v>
      </c>
      <c r="G81" s="281"/>
      <c r="H81" s="381"/>
      <c r="I81" s="382"/>
      <c r="J81" s="384"/>
      <c r="K81" s="383"/>
      <c r="L81" s="384"/>
      <c r="M81" s="384"/>
      <c r="N81" s="384"/>
      <c r="O81" s="662"/>
      <c r="P81" s="282"/>
    </row>
    <row r="82" spans="1:16" s="298" customFormat="1" ht="29.25" thickBot="1" x14ac:dyDescent="0.25">
      <c r="A82" s="282"/>
      <c r="B82" s="696"/>
      <c r="C82" s="280"/>
      <c r="D82" s="411" t="s">
        <v>261</v>
      </c>
      <c r="E82" s="726" t="s">
        <v>4</v>
      </c>
      <c r="F82" s="665">
        <v>15000000</v>
      </c>
      <c r="G82" s="281"/>
      <c r="H82" s="381"/>
      <c r="I82" s="382"/>
      <c r="J82" s="384"/>
      <c r="K82" s="383"/>
      <c r="L82" s="384"/>
      <c r="M82" s="384"/>
      <c r="N82" s="384"/>
      <c r="O82" s="662"/>
      <c r="P82" s="282"/>
    </row>
    <row r="83" spans="1:16" s="298" customFormat="1" ht="16.5" thickBot="1" x14ac:dyDescent="0.3">
      <c r="A83" s="283"/>
      <c r="B83" s="727"/>
      <c r="C83" s="728"/>
      <c r="D83" s="729"/>
      <c r="E83" s="429"/>
      <c r="F83" s="385">
        <f>SUM(F80:F82)</f>
        <v>16020000</v>
      </c>
      <c r="G83" s="431"/>
      <c r="H83" s="386">
        <f>SUM(H80:H82)</f>
        <v>800000</v>
      </c>
      <c r="I83" s="386"/>
      <c r="J83" s="386">
        <f t="shared" ref="J83" si="7">SUM(J80:J82)</f>
        <v>800000</v>
      </c>
      <c r="K83" s="387"/>
      <c r="L83" s="387"/>
      <c r="M83" s="432"/>
      <c r="N83" s="432"/>
      <c r="O83" s="385"/>
      <c r="P83" s="283"/>
    </row>
    <row r="84" spans="1:16" s="298" customFormat="1" ht="8.25" customHeight="1" thickBot="1" x14ac:dyDescent="0.25">
      <c r="A84" s="323"/>
      <c r="B84" s="389"/>
      <c r="C84" s="390"/>
      <c r="D84" s="392"/>
      <c r="E84" s="392"/>
      <c r="F84" s="393"/>
      <c r="G84" s="397"/>
      <c r="H84" s="395"/>
      <c r="I84" s="396"/>
      <c r="J84" s="394"/>
      <c r="K84" s="394"/>
      <c r="L84" s="397"/>
      <c r="M84" s="393"/>
      <c r="N84" s="393"/>
      <c r="O84" s="397"/>
      <c r="P84" s="398"/>
    </row>
    <row r="85" spans="1:16" ht="16.5" thickBot="1" x14ac:dyDescent="0.3">
      <c r="A85" s="323"/>
      <c r="B85" s="372" t="s">
        <v>133</v>
      </c>
      <c r="C85" s="373"/>
      <c r="D85" s="410"/>
      <c r="E85" s="375"/>
      <c r="F85" s="376"/>
      <c r="G85" s="377"/>
      <c r="H85" s="378"/>
      <c r="I85" s="379"/>
      <c r="J85" s="377"/>
      <c r="K85" s="377"/>
      <c r="L85" s="376"/>
      <c r="M85" s="376"/>
      <c r="N85" s="376"/>
      <c r="O85" s="658"/>
      <c r="P85" s="323"/>
    </row>
    <row r="86" spans="1:16" ht="16.5" thickBot="1" x14ac:dyDescent="0.3">
      <c r="A86" s="283"/>
      <c r="B86" s="722">
        <v>83</v>
      </c>
      <c r="C86" s="728"/>
      <c r="D86" s="729"/>
      <c r="E86" s="730"/>
      <c r="F86" s="430"/>
      <c r="G86" s="300"/>
      <c r="H86" s="386"/>
      <c r="I86" s="388"/>
      <c r="J86" s="387"/>
      <c r="K86" s="387"/>
      <c r="L86" s="387"/>
      <c r="M86" s="385"/>
      <c r="N86" s="385"/>
      <c r="O86" s="385"/>
      <c r="P86" s="283"/>
    </row>
    <row r="87" spans="1:16" ht="9" customHeight="1" thickBot="1" x14ac:dyDescent="0.25">
      <c r="A87" s="323"/>
      <c r="B87" s="731"/>
      <c r="C87" s="732"/>
      <c r="D87" s="391"/>
      <c r="E87" s="392"/>
      <c r="F87" s="397"/>
      <c r="G87" s="733"/>
      <c r="H87" s="395"/>
      <c r="I87" s="419"/>
      <c r="J87" s="417"/>
      <c r="K87" s="417"/>
      <c r="L87" s="420"/>
      <c r="M87" s="416"/>
      <c r="N87" s="416"/>
      <c r="O87" s="420"/>
      <c r="P87" s="398"/>
    </row>
    <row r="88" spans="1:16" ht="15.75" x14ac:dyDescent="0.25">
      <c r="A88" s="323"/>
      <c r="B88" s="372" t="s">
        <v>59</v>
      </c>
      <c r="C88" s="399"/>
      <c r="D88" s="428"/>
      <c r="E88" s="409"/>
      <c r="F88" s="409"/>
      <c r="G88" s="377"/>
      <c r="H88" s="378"/>
      <c r="I88" s="379"/>
      <c r="J88" s="377"/>
      <c r="K88" s="377"/>
      <c r="L88" s="376"/>
      <c r="M88" s="376"/>
      <c r="N88" s="376"/>
      <c r="O88" s="658"/>
      <c r="P88" s="323"/>
    </row>
    <row r="89" spans="1:16" ht="28.5" x14ac:dyDescent="0.2">
      <c r="A89" s="323"/>
      <c r="B89" s="696">
        <v>84</v>
      </c>
      <c r="C89" s="699"/>
      <c r="D89" s="428" t="s">
        <v>262</v>
      </c>
      <c r="E89" s="660" t="s">
        <v>213</v>
      </c>
      <c r="F89" s="409">
        <v>5000000</v>
      </c>
      <c r="G89" s="403"/>
      <c r="H89" s="381"/>
      <c r="I89" s="408"/>
      <c r="J89" s="403"/>
      <c r="K89" s="403"/>
      <c r="L89" s="409"/>
      <c r="M89" s="409"/>
      <c r="N89" s="409"/>
      <c r="O89" s="695"/>
      <c r="P89" s="323"/>
    </row>
    <row r="90" spans="1:16" ht="15" x14ac:dyDescent="0.2">
      <c r="A90" s="323"/>
      <c r="B90" s="696"/>
      <c r="C90" s="699"/>
      <c r="D90" s="428" t="s">
        <v>263</v>
      </c>
      <c r="E90" s="409" t="s">
        <v>264</v>
      </c>
      <c r="F90" s="409">
        <v>400000</v>
      </c>
      <c r="G90" s="403"/>
      <c r="H90" s="381"/>
      <c r="I90" s="408"/>
      <c r="J90" s="403"/>
      <c r="K90" s="403"/>
      <c r="L90" s="409"/>
      <c r="M90" s="409"/>
      <c r="N90" s="409"/>
      <c r="O90" s="695"/>
      <c r="P90" s="323"/>
    </row>
    <row r="91" spans="1:16" ht="15" x14ac:dyDescent="0.2">
      <c r="A91" s="323"/>
      <c r="B91" s="696"/>
      <c r="C91" s="699"/>
      <c r="D91" s="428" t="s">
        <v>265</v>
      </c>
      <c r="E91" s="409" t="s">
        <v>264</v>
      </c>
      <c r="F91" s="409">
        <v>300000</v>
      </c>
      <c r="G91" s="403"/>
      <c r="H91" s="381"/>
      <c r="I91" s="408"/>
      <c r="J91" s="403"/>
      <c r="K91" s="403"/>
      <c r="L91" s="409"/>
      <c r="M91" s="409"/>
      <c r="N91" s="409"/>
      <c r="O91" s="695"/>
      <c r="P91" s="323"/>
    </row>
    <row r="92" spans="1:16" ht="28.5" x14ac:dyDescent="0.2">
      <c r="A92" s="323"/>
      <c r="B92" s="696"/>
      <c r="C92" s="699"/>
      <c r="D92" s="428" t="s">
        <v>266</v>
      </c>
      <c r="E92" s="409" t="s">
        <v>264</v>
      </c>
      <c r="F92" s="409">
        <v>700000</v>
      </c>
      <c r="G92" s="403"/>
      <c r="H92" s="381">
        <f>F92</f>
        <v>700000</v>
      </c>
      <c r="I92" s="408"/>
      <c r="J92" s="403">
        <f>H92</f>
        <v>700000</v>
      </c>
      <c r="K92" s="403"/>
      <c r="L92" s="409"/>
      <c r="M92" s="409"/>
      <c r="N92" s="409"/>
      <c r="O92" s="695"/>
      <c r="P92" s="323"/>
    </row>
    <row r="93" spans="1:16" ht="28.5" x14ac:dyDescent="0.2">
      <c r="A93" s="323"/>
      <c r="B93" s="696"/>
      <c r="C93" s="699"/>
      <c r="D93" s="428" t="s">
        <v>267</v>
      </c>
      <c r="E93" s="409" t="s">
        <v>264</v>
      </c>
      <c r="F93" s="409">
        <v>200000</v>
      </c>
      <c r="G93" s="403"/>
      <c r="H93" s="381"/>
      <c r="I93" s="408"/>
      <c r="J93" s="403"/>
      <c r="K93" s="403"/>
      <c r="L93" s="409"/>
      <c r="M93" s="409"/>
      <c r="N93" s="409"/>
      <c r="O93" s="695"/>
      <c r="P93" s="323"/>
    </row>
    <row r="94" spans="1:16" ht="42.75" x14ac:dyDescent="0.2">
      <c r="A94" s="323"/>
      <c r="B94" s="696"/>
      <c r="C94" s="699"/>
      <c r="D94" s="428" t="s">
        <v>268</v>
      </c>
      <c r="E94" s="409" t="s">
        <v>264</v>
      </c>
      <c r="F94" s="409">
        <v>350000</v>
      </c>
      <c r="G94" s="403"/>
      <c r="H94" s="381"/>
      <c r="I94" s="408"/>
      <c r="J94" s="403"/>
      <c r="K94" s="403"/>
      <c r="L94" s="409"/>
      <c r="M94" s="409"/>
      <c r="N94" s="409"/>
      <c r="O94" s="695"/>
      <c r="P94" s="323"/>
    </row>
    <row r="95" spans="1:16" ht="28.5" x14ac:dyDescent="0.2">
      <c r="A95" s="323"/>
      <c r="B95" s="696"/>
      <c r="C95" s="699"/>
      <c r="D95" s="428" t="s">
        <v>269</v>
      </c>
      <c r="E95" s="409" t="s">
        <v>264</v>
      </c>
      <c r="F95" s="409">
        <v>50000</v>
      </c>
      <c r="G95" s="403"/>
      <c r="H95" s="381"/>
      <c r="I95" s="408"/>
      <c r="J95" s="403"/>
      <c r="K95" s="403"/>
      <c r="L95" s="409"/>
      <c r="M95" s="409"/>
      <c r="N95" s="409"/>
      <c r="O95" s="695"/>
      <c r="P95" s="323"/>
    </row>
    <row r="96" spans="1:16" ht="15.75" thickBot="1" x14ac:dyDescent="0.25">
      <c r="A96" s="323"/>
      <c r="B96" s="696"/>
      <c r="C96" s="699"/>
      <c r="D96" s="428"/>
      <c r="E96" s="428"/>
      <c r="F96" s="409"/>
      <c r="G96" s="403"/>
      <c r="H96" s="381"/>
      <c r="I96" s="408"/>
      <c r="J96" s="403"/>
      <c r="K96" s="403"/>
      <c r="L96" s="409"/>
      <c r="M96" s="409"/>
      <c r="N96" s="409"/>
      <c r="O96" s="695"/>
      <c r="P96" s="323"/>
    </row>
    <row r="97" spans="1:16" ht="16.5" thickBot="1" x14ac:dyDescent="0.3">
      <c r="A97" s="283"/>
      <c r="B97" s="671"/>
      <c r="C97" s="672"/>
      <c r="D97" s="693"/>
      <c r="E97" s="674"/>
      <c r="F97" s="385">
        <f>SUM(F88:F96)</f>
        <v>7000000</v>
      </c>
      <c r="G97" s="300"/>
      <c r="H97" s="386">
        <f>SUM(H88:H96)</f>
        <v>700000</v>
      </c>
      <c r="I97" s="386"/>
      <c r="J97" s="386">
        <f>SUM(J88:J96)</f>
        <v>700000</v>
      </c>
      <c r="K97" s="387"/>
      <c r="L97" s="387"/>
      <c r="M97" s="385"/>
      <c r="N97" s="385"/>
      <c r="O97" s="385"/>
      <c r="P97" s="283"/>
    </row>
    <row r="98" spans="1:16" ht="8.25" customHeight="1" thickBot="1" x14ac:dyDescent="0.25">
      <c r="A98" s="323"/>
      <c r="B98" s="389"/>
      <c r="C98" s="390"/>
      <c r="D98" s="391"/>
      <c r="E98" s="392"/>
      <c r="F98" s="393"/>
      <c r="G98" s="394"/>
      <c r="H98" s="395"/>
      <c r="I98" s="396"/>
      <c r="J98" s="394"/>
      <c r="K98" s="394"/>
      <c r="L98" s="397"/>
      <c r="M98" s="393"/>
      <c r="N98" s="393"/>
      <c r="O98" s="397"/>
      <c r="P98" s="398"/>
    </row>
    <row r="99" spans="1:16" ht="16.5" thickBot="1" x14ac:dyDescent="0.3">
      <c r="A99" s="323"/>
      <c r="B99" s="372" t="s">
        <v>47</v>
      </c>
      <c r="C99" s="373"/>
      <c r="D99" s="410"/>
      <c r="E99" s="375"/>
      <c r="F99" s="376"/>
      <c r="G99" s="377"/>
      <c r="H99" s="378"/>
      <c r="I99" s="379"/>
      <c r="J99" s="377"/>
      <c r="K99" s="377"/>
      <c r="L99" s="376"/>
      <c r="M99" s="376"/>
      <c r="N99" s="376"/>
      <c r="O99" s="658"/>
      <c r="P99" s="323"/>
    </row>
    <row r="100" spans="1:16" ht="16.5" thickBot="1" x14ac:dyDescent="0.3">
      <c r="A100" s="283"/>
      <c r="B100" s="722">
        <v>87</v>
      </c>
      <c r="C100" s="672"/>
      <c r="D100" s="693"/>
      <c r="E100" s="674"/>
      <c r="F100" s="405"/>
      <c r="G100" s="300"/>
      <c r="H100" s="386"/>
      <c r="I100" s="388"/>
      <c r="J100" s="387"/>
      <c r="K100" s="387"/>
      <c r="L100" s="387"/>
      <c r="M100" s="385"/>
      <c r="N100" s="385"/>
      <c r="O100" s="385"/>
      <c r="P100" s="283"/>
    </row>
    <row r="101" spans="1:16" ht="9" customHeight="1" thickBot="1" x14ac:dyDescent="0.25">
      <c r="A101" s="323"/>
      <c r="B101" s="389"/>
      <c r="C101" s="390"/>
      <c r="D101" s="391"/>
      <c r="E101" s="392"/>
      <c r="F101" s="393"/>
      <c r="G101" s="394"/>
      <c r="H101" s="395"/>
      <c r="I101" s="396"/>
      <c r="J101" s="394"/>
      <c r="K101" s="394"/>
      <c r="L101" s="397"/>
      <c r="M101" s="393"/>
      <c r="N101" s="393"/>
      <c r="O101" s="397"/>
      <c r="P101" s="398"/>
    </row>
    <row r="102" spans="1:16" s="298" customFormat="1" ht="43.5" x14ac:dyDescent="0.25">
      <c r="A102" s="323"/>
      <c r="B102" s="407" t="s">
        <v>123</v>
      </c>
      <c r="C102" s="433"/>
      <c r="D102" s="428" t="s">
        <v>270</v>
      </c>
      <c r="E102" s="423"/>
      <c r="F102" s="409">
        <v>6780000</v>
      </c>
      <c r="G102" s="403"/>
      <c r="H102" s="850">
        <v>4000000</v>
      </c>
      <c r="I102" s="409"/>
      <c r="J102" s="409"/>
      <c r="K102" s="403"/>
      <c r="L102" s="850">
        <f>H102</f>
        <v>4000000</v>
      </c>
      <c r="M102" s="409"/>
      <c r="N102" s="409"/>
      <c r="O102" s="695"/>
      <c r="P102" s="323"/>
    </row>
    <row r="103" spans="1:16" s="298" customFormat="1" ht="42.75" x14ac:dyDescent="0.2">
      <c r="A103" s="323"/>
      <c r="B103" s="696">
        <v>92</v>
      </c>
      <c r="C103" s="734"/>
      <c r="D103" s="428" t="s">
        <v>271</v>
      </c>
      <c r="E103" s="423"/>
      <c r="F103" s="409">
        <v>450000</v>
      </c>
      <c r="G103" s="403"/>
      <c r="H103" s="851"/>
      <c r="I103" s="409"/>
      <c r="J103" s="409"/>
      <c r="K103" s="403"/>
      <c r="L103" s="851"/>
      <c r="M103" s="409"/>
      <c r="N103" s="409"/>
      <c r="O103" s="695"/>
      <c r="P103" s="323"/>
    </row>
    <row r="104" spans="1:16" s="298" customFormat="1" ht="28.5" x14ac:dyDescent="0.2">
      <c r="A104" s="323"/>
      <c r="B104" s="735"/>
      <c r="C104" s="734"/>
      <c r="D104" s="428" t="s">
        <v>272</v>
      </c>
      <c r="E104" s="423"/>
      <c r="F104" s="409">
        <v>130000</v>
      </c>
      <c r="G104" s="403"/>
      <c r="H104" s="851"/>
      <c r="I104" s="409"/>
      <c r="J104" s="409"/>
      <c r="K104" s="403"/>
      <c r="L104" s="851"/>
      <c r="M104" s="409"/>
      <c r="N104" s="409"/>
      <c r="O104" s="695"/>
      <c r="P104" s="323"/>
    </row>
    <row r="105" spans="1:16" s="298" customFormat="1" ht="28.5" x14ac:dyDescent="0.2">
      <c r="A105" s="323"/>
      <c r="B105" s="735"/>
      <c r="C105" s="734"/>
      <c r="D105" s="428" t="s">
        <v>273</v>
      </c>
      <c r="E105" s="423"/>
      <c r="F105" s="409">
        <v>1000000</v>
      </c>
      <c r="G105" s="403"/>
      <c r="H105" s="851"/>
      <c r="I105" s="409"/>
      <c r="J105" s="409"/>
      <c r="K105" s="403"/>
      <c r="L105" s="851"/>
      <c r="M105" s="409"/>
      <c r="N105" s="409"/>
      <c r="O105" s="695"/>
      <c r="P105" s="323"/>
    </row>
    <row r="106" spans="1:16" s="298" customFormat="1" ht="14.25" customHeight="1" thickBot="1" x14ac:dyDescent="0.25">
      <c r="A106" s="323"/>
      <c r="B106" s="735"/>
      <c r="C106" s="734"/>
      <c r="D106" s="736" t="s">
        <v>274</v>
      </c>
      <c r="E106" s="423"/>
      <c r="F106" s="409">
        <v>900000</v>
      </c>
      <c r="G106" s="403"/>
      <c r="H106" s="852"/>
      <c r="I106" s="409"/>
      <c r="J106" s="409"/>
      <c r="K106" s="403"/>
      <c r="L106" s="852"/>
      <c r="M106" s="409"/>
      <c r="N106" s="409"/>
      <c r="O106" s="695"/>
      <c r="P106" s="323"/>
    </row>
    <row r="107" spans="1:16" ht="16.5" thickBot="1" x14ac:dyDescent="0.3">
      <c r="A107" s="283"/>
      <c r="B107" s="671"/>
      <c r="C107" s="672"/>
      <c r="D107" s="693"/>
      <c r="E107" s="674"/>
      <c r="F107" s="385">
        <f>SUM(F102:F106)</f>
        <v>9260000</v>
      </c>
      <c r="G107" s="300"/>
      <c r="H107" s="386">
        <f>SUM(H102:H106)</f>
        <v>4000000</v>
      </c>
      <c r="I107" s="386"/>
      <c r="J107" s="386"/>
      <c r="K107" s="386"/>
      <c r="L107" s="386">
        <f>SUM(L102:L106)</f>
        <v>4000000</v>
      </c>
      <c r="M107" s="385"/>
      <c r="N107" s="385"/>
      <c r="O107" s="385"/>
      <c r="P107" s="283"/>
    </row>
    <row r="108" spans="1:16" ht="9" customHeight="1" thickBot="1" x14ac:dyDescent="0.25">
      <c r="A108" s="323"/>
      <c r="B108" s="412"/>
      <c r="C108" s="413"/>
      <c r="D108" s="414"/>
      <c r="E108" s="415"/>
      <c r="F108" s="416"/>
      <c r="G108" s="417"/>
      <c r="H108" s="418"/>
      <c r="I108" s="419"/>
      <c r="J108" s="417"/>
      <c r="K108" s="417"/>
      <c r="L108" s="420"/>
      <c r="M108" s="416"/>
      <c r="N108" s="416"/>
      <c r="O108" s="420"/>
      <c r="P108" s="398"/>
    </row>
    <row r="109" spans="1:16" s="298" customFormat="1" ht="15.75" x14ac:dyDescent="0.25">
      <c r="A109" s="323"/>
      <c r="B109" s="372" t="s">
        <v>5</v>
      </c>
      <c r="C109" s="373" t="s">
        <v>275</v>
      </c>
      <c r="D109" s="374" t="s">
        <v>146</v>
      </c>
      <c r="E109" s="410" t="s">
        <v>161</v>
      </c>
      <c r="F109" s="376">
        <v>6000000</v>
      </c>
      <c r="G109" s="377"/>
      <c r="H109" s="737">
        <f>F109</f>
        <v>6000000</v>
      </c>
      <c r="I109" s="379"/>
      <c r="J109" s="376">
        <f>H109</f>
        <v>6000000</v>
      </c>
      <c r="K109" s="377"/>
      <c r="L109" s="376"/>
      <c r="M109" s="376"/>
      <c r="N109" s="376"/>
      <c r="O109" s="658"/>
      <c r="P109" s="323"/>
    </row>
    <row r="110" spans="1:16" s="298" customFormat="1" ht="15" x14ac:dyDescent="0.2">
      <c r="A110" s="323"/>
      <c r="B110" s="696">
        <v>99</v>
      </c>
      <c r="C110" s="699"/>
      <c r="D110" s="660" t="s">
        <v>276</v>
      </c>
      <c r="E110" s="684" t="s">
        <v>162</v>
      </c>
      <c r="F110" s="685">
        <v>5000000</v>
      </c>
      <c r="G110" s="677"/>
      <c r="H110" s="738">
        <v>1000000</v>
      </c>
      <c r="I110" s="705"/>
      <c r="J110" s="665">
        <f t="shared" ref="J110:J117" si="8">H110</f>
        <v>1000000</v>
      </c>
      <c r="K110" s="677"/>
      <c r="L110" s="665"/>
      <c r="M110" s="665"/>
      <c r="N110" s="665"/>
      <c r="O110" s="680"/>
      <c r="P110" s="323"/>
    </row>
    <row r="111" spans="1:16" s="298" customFormat="1" ht="15" x14ac:dyDescent="0.2">
      <c r="A111" s="323"/>
      <c r="B111" s="696"/>
      <c r="C111" s="699"/>
      <c r="D111" s="692" t="s">
        <v>277</v>
      </c>
      <c r="E111" s="684" t="s">
        <v>162</v>
      </c>
      <c r="F111" s="685">
        <v>350000</v>
      </c>
      <c r="G111" s="677"/>
      <c r="H111" s="738"/>
      <c r="I111" s="705"/>
      <c r="J111" s="665"/>
      <c r="K111" s="677"/>
      <c r="L111" s="665"/>
      <c r="M111" s="665"/>
      <c r="N111" s="665"/>
      <c r="O111" s="680"/>
      <c r="P111" s="323"/>
    </row>
    <row r="112" spans="1:16" s="298" customFormat="1" ht="15" x14ac:dyDescent="0.2">
      <c r="A112" s="323"/>
      <c r="B112" s="700"/>
      <c r="C112" s="699" t="s">
        <v>278</v>
      </c>
      <c r="D112" s="692" t="s">
        <v>163</v>
      </c>
      <c r="E112" s="684" t="s">
        <v>162</v>
      </c>
      <c r="F112" s="685">
        <v>600000</v>
      </c>
      <c r="G112" s="677"/>
      <c r="H112" s="738">
        <f>F112</f>
        <v>600000</v>
      </c>
      <c r="I112" s="705"/>
      <c r="J112" s="665">
        <f t="shared" si="8"/>
        <v>600000</v>
      </c>
      <c r="K112" s="677"/>
      <c r="L112" s="665"/>
      <c r="M112" s="665"/>
      <c r="N112" s="665"/>
      <c r="O112" s="680"/>
      <c r="P112" s="323"/>
    </row>
    <row r="113" spans="1:16" s="298" customFormat="1" ht="15" x14ac:dyDescent="0.2">
      <c r="A113" s="323"/>
      <c r="B113" s="700"/>
      <c r="C113" s="699"/>
      <c r="D113" s="692" t="s">
        <v>279</v>
      </c>
      <c r="E113" s="684" t="s">
        <v>162</v>
      </c>
      <c r="F113" s="685">
        <v>500000</v>
      </c>
      <c r="G113" s="677"/>
      <c r="H113" s="738">
        <f>F113</f>
        <v>500000</v>
      </c>
      <c r="I113" s="705"/>
      <c r="J113" s="665">
        <f t="shared" si="8"/>
        <v>500000</v>
      </c>
      <c r="K113" s="677"/>
      <c r="L113" s="665"/>
      <c r="M113" s="665"/>
      <c r="N113" s="665"/>
      <c r="O113" s="680"/>
      <c r="P113" s="323"/>
    </row>
    <row r="114" spans="1:16" s="298" customFormat="1" ht="15" x14ac:dyDescent="0.2">
      <c r="A114" s="323"/>
      <c r="B114" s="700"/>
      <c r="C114" s="699"/>
      <c r="D114" s="692" t="s">
        <v>277</v>
      </c>
      <c r="E114" s="684" t="s">
        <v>280</v>
      </c>
      <c r="F114" s="685">
        <v>450000</v>
      </c>
      <c r="G114" s="677"/>
      <c r="H114" s="738"/>
      <c r="I114" s="705"/>
      <c r="J114" s="665"/>
      <c r="K114" s="677"/>
      <c r="L114" s="665"/>
      <c r="M114" s="665"/>
      <c r="N114" s="665"/>
      <c r="O114" s="680"/>
      <c r="P114" s="323"/>
    </row>
    <row r="115" spans="1:16" s="298" customFormat="1" ht="15" x14ac:dyDescent="0.2">
      <c r="A115" s="323"/>
      <c r="B115" s="700"/>
      <c r="C115" s="699"/>
      <c r="D115" s="692" t="s">
        <v>157</v>
      </c>
      <c r="E115" s="684" t="s">
        <v>280</v>
      </c>
      <c r="F115" s="685">
        <v>200000</v>
      </c>
      <c r="G115" s="677"/>
      <c r="H115" s="738">
        <f>F115</f>
        <v>200000</v>
      </c>
      <c r="I115" s="705"/>
      <c r="J115" s="665">
        <f t="shared" si="8"/>
        <v>200000</v>
      </c>
      <c r="K115" s="677"/>
      <c r="L115" s="665"/>
      <c r="M115" s="665"/>
      <c r="N115" s="665"/>
      <c r="O115" s="680"/>
      <c r="P115" s="323"/>
    </row>
    <row r="116" spans="1:16" s="298" customFormat="1" ht="15" x14ac:dyDescent="0.2">
      <c r="A116" s="323"/>
      <c r="B116" s="700"/>
      <c r="C116" s="699"/>
      <c r="D116" s="692" t="s">
        <v>281</v>
      </c>
      <c r="E116" s="684" t="s">
        <v>280</v>
      </c>
      <c r="F116" s="685">
        <v>3000000</v>
      </c>
      <c r="G116" s="677"/>
      <c r="H116" s="738"/>
      <c r="I116" s="705"/>
      <c r="J116" s="665"/>
      <c r="K116" s="677"/>
      <c r="L116" s="665"/>
      <c r="M116" s="665"/>
      <c r="N116" s="665"/>
      <c r="O116" s="680"/>
      <c r="P116" s="323"/>
    </row>
    <row r="117" spans="1:16" s="299" customFormat="1" ht="15" x14ac:dyDescent="0.2">
      <c r="A117" s="323"/>
      <c r="B117" s="700"/>
      <c r="C117" s="699"/>
      <c r="D117" s="660" t="s">
        <v>164</v>
      </c>
      <c r="E117" s="684" t="s">
        <v>165</v>
      </c>
      <c r="F117" s="685">
        <v>300000</v>
      </c>
      <c r="G117" s="677"/>
      <c r="H117" s="738">
        <f>F117</f>
        <v>300000</v>
      </c>
      <c r="I117" s="705"/>
      <c r="J117" s="409">
        <f t="shared" si="8"/>
        <v>300000</v>
      </c>
      <c r="K117" s="677"/>
      <c r="L117" s="665"/>
      <c r="M117" s="665"/>
      <c r="N117" s="665"/>
      <c r="O117" s="680"/>
      <c r="P117" s="323"/>
    </row>
    <row r="118" spans="1:16" s="299" customFormat="1" ht="28.5" x14ac:dyDescent="0.2">
      <c r="A118" s="323"/>
      <c r="B118" s="700"/>
      <c r="C118" s="699"/>
      <c r="D118" s="660" t="s">
        <v>282</v>
      </c>
      <c r="E118" s="684" t="s">
        <v>280</v>
      </c>
      <c r="F118" s="685">
        <v>200000</v>
      </c>
      <c r="G118" s="677"/>
      <c r="H118" s="738"/>
      <c r="I118" s="705"/>
      <c r="J118" s="677"/>
      <c r="K118" s="677"/>
      <c r="L118" s="665"/>
      <c r="M118" s="665"/>
      <c r="N118" s="665"/>
      <c r="O118" s="680"/>
      <c r="P118" s="323"/>
    </row>
    <row r="119" spans="1:16" s="299" customFormat="1" ht="15.75" thickBot="1" x14ac:dyDescent="0.25">
      <c r="A119" s="323"/>
      <c r="B119" s="700"/>
      <c r="C119" s="699" t="s">
        <v>283</v>
      </c>
      <c r="D119" s="660" t="s">
        <v>166</v>
      </c>
      <c r="E119" s="684" t="s">
        <v>167</v>
      </c>
      <c r="F119" s="685">
        <v>22000000</v>
      </c>
      <c r="G119" s="677"/>
      <c r="H119" s="738"/>
      <c r="I119" s="705"/>
      <c r="J119" s="677"/>
      <c r="K119" s="677"/>
      <c r="L119" s="665"/>
      <c r="M119" s="665"/>
      <c r="N119" s="665"/>
      <c r="O119" s="680"/>
      <c r="P119" s="323"/>
    </row>
    <row r="120" spans="1:16" s="406" customFormat="1" ht="22.5" customHeight="1" thickBot="1" x14ac:dyDescent="0.3">
      <c r="A120" s="283"/>
      <c r="B120" s="671"/>
      <c r="C120" s="672"/>
      <c r="D120" s="739"/>
      <c r="E120" s="674"/>
      <c r="F120" s="385">
        <f>SUM(F109:F119)</f>
        <v>38600000</v>
      </c>
      <c r="G120" s="300"/>
      <c r="H120" s="386">
        <f>SUM(H109:H119)</f>
        <v>8600000</v>
      </c>
      <c r="I120" s="386"/>
      <c r="J120" s="386">
        <f>SUM(J109:J119)</f>
        <v>8600000</v>
      </c>
      <c r="K120" s="386"/>
      <c r="L120" s="386"/>
      <c r="M120" s="386"/>
      <c r="N120" s="385"/>
      <c r="O120" s="385"/>
      <c r="P120" s="283"/>
    </row>
    <row r="121" spans="1:16" s="298" customFormat="1" ht="9" customHeight="1" thickBot="1" x14ac:dyDescent="0.3">
      <c r="A121" s="323"/>
      <c r="B121" s="389"/>
      <c r="C121" s="390"/>
      <c r="D121" s="391"/>
      <c r="E121" s="392"/>
      <c r="F121" s="393"/>
      <c r="G121" s="394"/>
      <c r="H121" s="434"/>
      <c r="I121" s="396"/>
      <c r="J121" s="394"/>
      <c r="K121" s="394"/>
      <c r="L121" s="397"/>
      <c r="M121" s="393"/>
      <c r="N121" s="393"/>
      <c r="O121" s="397"/>
      <c r="P121" s="398"/>
    </row>
    <row r="122" spans="1:16" ht="15.75" thickBot="1" x14ac:dyDescent="0.25">
      <c r="A122" s="435"/>
      <c r="B122" s="436"/>
      <c r="C122" s="740"/>
      <c r="D122" s="741" t="s">
        <v>128</v>
      </c>
      <c r="E122" s="742"/>
      <c r="F122" s="437">
        <f>F120+F107+F97+F86+F83+F78+F67+F64+F60+F53+F48+F44+F37+F33+F29+F17+F100</f>
        <v>181679600</v>
      </c>
      <c r="G122" s="437"/>
      <c r="H122" s="438">
        <f>H120+H107+H97+H86+H83+H78+H67+H64+H60+H53+H48+H44+H37+H33+H29+H17+H100</f>
        <v>55174600</v>
      </c>
      <c r="I122" s="439">
        <f t="shared" ref="I122:O122" si="9">I120+I107+I97+I86+I83+I78+I67+I64+I60+I53+I48+I44+I37+I33+I29+I17+I100</f>
        <v>0</v>
      </c>
      <c r="J122" s="439">
        <f>J120+J107+J97+J86+J83+J78+J67+J64+J60+J53+J48+J44+J37+J33+J29+J17+J100</f>
        <v>25101000</v>
      </c>
      <c r="K122" s="439">
        <f>K120+K107+K97+K86+K83+K78+K67+K64+K60+K53+K48+K44+K37+K33+K29+K17+K100</f>
        <v>0</v>
      </c>
      <c r="L122" s="439">
        <f>L120+L107+L97+L86+L83+L78+L67+L64+L60+L53+L48+L44+L37+L33+L29+L17+L100</f>
        <v>4000000</v>
      </c>
      <c r="M122" s="439">
        <f t="shared" si="9"/>
        <v>9450000</v>
      </c>
      <c r="N122" s="439">
        <f>N120+N107+N97+N86+N83+N78+N67+N64+N60+N53+N48+N44+N37+N33+N29+N17+N100</f>
        <v>3387600</v>
      </c>
      <c r="O122" s="439">
        <f t="shared" si="9"/>
        <v>13236000</v>
      </c>
      <c r="P122" s="435"/>
    </row>
    <row r="123" spans="1:16" ht="18" x14ac:dyDescent="0.25">
      <c r="A123" s="323"/>
      <c r="B123" s="323"/>
      <c r="C123" s="440"/>
      <c r="D123" s="441"/>
      <c r="E123" s="323"/>
      <c r="F123" s="442"/>
      <c r="G123" s="442"/>
      <c r="H123" s="443"/>
      <c r="I123" s="442"/>
      <c r="J123" s="442"/>
      <c r="K123" s="442"/>
      <c r="L123" s="323"/>
      <c r="M123" s="442"/>
      <c r="N123" s="442"/>
      <c r="O123" s="442"/>
      <c r="P123" s="323"/>
    </row>
    <row r="124" spans="1:16" x14ac:dyDescent="0.2">
      <c r="D124" s="445" t="s">
        <v>168</v>
      </c>
      <c r="E124" s="743">
        <f>I122+J122+K122+L122+M122</f>
        <v>38551000</v>
      </c>
    </row>
    <row r="125" spans="1:16" x14ac:dyDescent="0.2">
      <c r="D125" s="445" t="s">
        <v>169</v>
      </c>
      <c r="E125" s="743">
        <f>N122+O122</f>
        <v>16623600</v>
      </c>
    </row>
    <row r="126" spans="1:16" x14ac:dyDescent="0.2">
      <c r="D126" s="744">
        <v>9201</v>
      </c>
    </row>
  </sheetData>
  <dataConsolidate link="1"/>
  <mergeCells count="3">
    <mergeCell ref="B3:B5"/>
    <mergeCell ref="H102:H106"/>
    <mergeCell ref="L102:L106"/>
  </mergeCells>
  <pageMargins left="0.25" right="0.25" top="0.75" bottom="0.75" header="0.3" footer="0.3"/>
  <pageSetup paperSize="8" scale="70" fitToHeight="0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defaultRowHeight="12.75" x14ac:dyDescent="0.2"/>
  <cols>
    <col min="1" max="1" width="4.5703125" style="3" customWidth="1"/>
    <col min="2" max="2" width="17.7109375" style="3" customWidth="1"/>
    <col min="3" max="3" width="8.42578125" style="4" customWidth="1"/>
    <col min="4" max="4" width="10" style="3" customWidth="1"/>
    <col min="5" max="5" width="7.7109375" style="4" customWidth="1"/>
    <col min="6" max="6" width="9" style="3" customWidth="1"/>
    <col min="7" max="7" width="10.7109375" style="3" customWidth="1"/>
    <col min="8" max="8" width="10" style="3" customWidth="1"/>
    <col min="9" max="9" width="3.5703125" style="3" customWidth="1"/>
    <col min="10" max="10" width="8.5703125" style="49" customWidth="1"/>
    <col min="11" max="11" width="10" style="3" customWidth="1"/>
    <col min="12" max="12" width="2.140625" style="3" customWidth="1"/>
    <col min="13" max="256" width="9.140625" style="3"/>
    <col min="257" max="257" width="4.5703125" style="3" customWidth="1"/>
    <col min="258" max="258" width="17.7109375" style="3" customWidth="1"/>
    <col min="259" max="259" width="8.42578125" style="3" customWidth="1"/>
    <col min="260" max="260" width="10" style="3" customWidth="1"/>
    <col min="261" max="261" width="7.7109375" style="3" customWidth="1"/>
    <col min="262" max="262" width="9" style="3" customWidth="1"/>
    <col min="263" max="263" width="10.7109375" style="3" customWidth="1"/>
    <col min="264" max="264" width="10" style="3" customWidth="1"/>
    <col min="265" max="265" width="3.5703125" style="3" customWidth="1"/>
    <col min="266" max="266" width="8.5703125" style="3" customWidth="1"/>
    <col min="267" max="267" width="10" style="3" customWidth="1"/>
    <col min="268" max="268" width="2.140625" style="3" customWidth="1"/>
    <col min="269" max="512" width="9.140625" style="3"/>
    <col min="513" max="513" width="4.5703125" style="3" customWidth="1"/>
    <col min="514" max="514" width="17.7109375" style="3" customWidth="1"/>
    <col min="515" max="515" width="8.42578125" style="3" customWidth="1"/>
    <col min="516" max="516" width="10" style="3" customWidth="1"/>
    <col min="517" max="517" width="7.7109375" style="3" customWidth="1"/>
    <col min="518" max="518" width="9" style="3" customWidth="1"/>
    <col min="519" max="519" width="10.7109375" style="3" customWidth="1"/>
    <col min="520" max="520" width="10" style="3" customWidth="1"/>
    <col min="521" max="521" width="3.5703125" style="3" customWidth="1"/>
    <col min="522" max="522" width="8.5703125" style="3" customWidth="1"/>
    <col min="523" max="523" width="10" style="3" customWidth="1"/>
    <col min="524" max="524" width="2.140625" style="3" customWidth="1"/>
    <col min="525" max="768" width="9.140625" style="3"/>
    <col min="769" max="769" width="4.5703125" style="3" customWidth="1"/>
    <col min="770" max="770" width="17.7109375" style="3" customWidth="1"/>
    <col min="771" max="771" width="8.42578125" style="3" customWidth="1"/>
    <col min="772" max="772" width="10" style="3" customWidth="1"/>
    <col min="773" max="773" width="7.7109375" style="3" customWidth="1"/>
    <col min="774" max="774" width="9" style="3" customWidth="1"/>
    <col min="775" max="775" width="10.7109375" style="3" customWidth="1"/>
    <col min="776" max="776" width="10" style="3" customWidth="1"/>
    <col min="777" max="777" width="3.5703125" style="3" customWidth="1"/>
    <col min="778" max="778" width="8.5703125" style="3" customWidth="1"/>
    <col min="779" max="779" width="10" style="3" customWidth="1"/>
    <col min="780" max="780" width="2.140625" style="3" customWidth="1"/>
    <col min="781" max="1024" width="9.140625" style="3"/>
    <col min="1025" max="1025" width="4.5703125" style="3" customWidth="1"/>
    <col min="1026" max="1026" width="17.7109375" style="3" customWidth="1"/>
    <col min="1027" max="1027" width="8.42578125" style="3" customWidth="1"/>
    <col min="1028" max="1028" width="10" style="3" customWidth="1"/>
    <col min="1029" max="1029" width="7.7109375" style="3" customWidth="1"/>
    <col min="1030" max="1030" width="9" style="3" customWidth="1"/>
    <col min="1031" max="1031" width="10.7109375" style="3" customWidth="1"/>
    <col min="1032" max="1032" width="10" style="3" customWidth="1"/>
    <col min="1033" max="1033" width="3.5703125" style="3" customWidth="1"/>
    <col min="1034" max="1034" width="8.5703125" style="3" customWidth="1"/>
    <col min="1035" max="1035" width="10" style="3" customWidth="1"/>
    <col min="1036" max="1036" width="2.140625" style="3" customWidth="1"/>
    <col min="1037" max="1280" width="9.140625" style="3"/>
    <col min="1281" max="1281" width="4.5703125" style="3" customWidth="1"/>
    <col min="1282" max="1282" width="17.7109375" style="3" customWidth="1"/>
    <col min="1283" max="1283" width="8.42578125" style="3" customWidth="1"/>
    <col min="1284" max="1284" width="10" style="3" customWidth="1"/>
    <col min="1285" max="1285" width="7.7109375" style="3" customWidth="1"/>
    <col min="1286" max="1286" width="9" style="3" customWidth="1"/>
    <col min="1287" max="1287" width="10.7109375" style="3" customWidth="1"/>
    <col min="1288" max="1288" width="10" style="3" customWidth="1"/>
    <col min="1289" max="1289" width="3.5703125" style="3" customWidth="1"/>
    <col min="1290" max="1290" width="8.5703125" style="3" customWidth="1"/>
    <col min="1291" max="1291" width="10" style="3" customWidth="1"/>
    <col min="1292" max="1292" width="2.140625" style="3" customWidth="1"/>
    <col min="1293" max="1536" width="9.140625" style="3"/>
    <col min="1537" max="1537" width="4.5703125" style="3" customWidth="1"/>
    <col min="1538" max="1538" width="17.7109375" style="3" customWidth="1"/>
    <col min="1539" max="1539" width="8.42578125" style="3" customWidth="1"/>
    <col min="1540" max="1540" width="10" style="3" customWidth="1"/>
    <col min="1541" max="1541" width="7.7109375" style="3" customWidth="1"/>
    <col min="1542" max="1542" width="9" style="3" customWidth="1"/>
    <col min="1543" max="1543" width="10.7109375" style="3" customWidth="1"/>
    <col min="1544" max="1544" width="10" style="3" customWidth="1"/>
    <col min="1545" max="1545" width="3.5703125" style="3" customWidth="1"/>
    <col min="1546" max="1546" width="8.5703125" style="3" customWidth="1"/>
    <col min="1547" max="1547" width="10" style="3" customWidth="1"/>
    <col min="1548" max="1548" width="2.140625" style="3" customWidth="1"/>
    <col min="1549" max="1792" width="9.140625" style="3"/>
    <col min="1793" max="1793" width="4.5703125" style="3" customWidth="1"/>
    <col min="1794" max="1794" width="17.7109375" style="3" customWidth="1"/>
    <col min="1795" max="1795" width="8.42578125" style="3" customWidth="1"/>
    <col min="1796" max="1796" width="10" style="3" customWidth="1"/>
    <col min="1797" max="1797" width="7.7109375" style="3" customWidth="1"/>
    <col min="1798" max="1798" width="9" style="3" customWidth="1"/>
    <col min="1799" max="1799" width="10.7109375" style="3" customWidth="1"/>
    <col min="1800" max="1800" width="10" style="3" customWidth="1"/>
    <col min="1801" max="1801" width="3.5703125" style="3" customWidth="1"/>
    <col min="1802" max="1802" width="8.5703125" style="3" customWidth="1"/>
    <col min="1803" max="1803" width="10" style="3" customWidth="1"/>
    <col min="1804" max="1804" width="2.140625" style="3" customWidth="1"/>
    <col min="1805" max="2048" width="9.140625" style="3"/>
    <col min="2049" max="2049" width="4.5703125" style="3" customWidth="1"/>
    <col min="2050" max="2050" width="17.7109375" style="3" customWidth="1"/>
    <col min="2051" max="2051" width="8.42578125" style="3" customWidth="1"/>
    <col min="2052" max="2052" width="10" style="3" customWidth="1"/>
    <col min="2053" max="2053" width="7.7109375" style="3" customWidth="1"/>
    <col min="2054" max="2054" width="9" style="3" customWidth="1"/>
    <col min="2055" max="2055" width="10.7109375" style="3" customWidth="1"/>
    <col min="2056" max="2056" width="10" style="3" customWidth="1"/>
    <col min="2057" max="2057" width="3.5703125" style="3" customWidth="1"/>
    <col min="2058" max="2058" width="8.5703125" style="3" customWidth="1"/>
    <col min="2059" max="2059" width="10" style="3" customWidth="1"/>
    <col min="2060" max="2060" width="2.140625" style="3" customWidth="1"/>
    <col min="2061" max="2304" width="9.140625" style="3"/>
    <col min="2305" max="2305" width="4.5703125" style="3" customWidth="1"/>
    <col min="2306" max="2306" width="17.7109375" style="3" customWidth="1"/>
    <col min="2307" max="2307" width="8.42578125" style="3" customWidth="1"/>
    <col min="2308" max="2308" width="10" style="3" customWidth="1"/>
    <col min="2309" max="2309" width="7.7109375" style="3" customWidth="1"/>
    <col min="2310" max="2310" width="9" style="3" customWidth="1"/>
    <col min="2311" max="2311" width="10.7109375" style="3" customWidth="1"/>
    <col min="2312" max="2312" width="10" style="3" customWidth="1"/>
    <col min="2313" max="2313" width="3.5703125" style="3" customWidth="1"/>
    <col min="2314" max="2314" width="8.5703125" style="3" customWidth="1"/>
    <col min="2315" max="2315" width="10" style="3" customWidth="1"/>
    <col min="2316" max="2316" width="2.140625" style="3" customWidth="1"/>
    <col min="2317" max="2560" width="9.140625" style="3"/>
    <col min="2561" max="2561" width="4.5703125" style="3" customWidth="1"/>
    <col min="2562" max="2562" width="17.7109375" style="3" customWidth="1"/>
    <col min="2563" max="2563" width="8.42578125" style="3" customWidth="1"/>
    <col min="2564" max="2564" width="10" style="3" customWidth="1"/>
    <col min="2565" max="2565" width="7.7109375" style="3" customWidth="1"/>
    <col min="2566" max="2566" width="9" style="3" customWidth="1"/>
    <col min="2567" max="2567" width="10.7109375" style="3" customWidth="1"/>
    <col min="2568" max="2568" width="10" style="3" customWidth="1"/>
    <col min="2569" max="2569" width="3.5703125" style="3" customWidth="1"/>
    <col min="2570" max="2570" width="8.5703125" style="3" customWidth="1"/>
    <col min="2571" max="2571" width="10" style="3" customWidth="1"/>
    <col min="2572" max="2572" width="2.140625" style="3" customWidth="1"/>
    <col min="2573" max="2816" width="9.140625" style="3"/>
    <col min="2817" max="2817" width="4.5703125" style="3" customWidth="1"/>
    <col min="2818" max="2818" width="17.7109375" style="3" customWidth="1"/>
    <col min="2819" max="2819" width="8.42578125" style="3" customWidth="1"/>
    <col min="2820" max="2820" width="10" style="3" customWidth="1"/>
    <col min="2821" max="2821" width="7.7109375" style="3" customWidth="1"/>
    <col min="2822" max="2822" width="9" style="3" customWidth="1"/>
    <col min="2823" max="2823" width="10.7109375" style="3" customWidth="1"/>
    <col min="2824" max="2824" width="10" style="3" customWidth="1"/>
    <col min="2825" max="2825" width="3.5703125" style="3" customWidth="1"/>
    <col min="2826" max="2826" width="8.5703125" style="3" customWidth="1"/>
    <col min="2827" max="2827" width="10" style="3" customWidth="1"/>
    <col min="2828" max="2828" width="2.140625" style="3" customWidth="1"/>
    <col min="2829" max="3072" width="9.140625" style="3"/>
    <col min="3073" max="3073" width="4.5703125" style="3" customWidth="1"/>
    <col min="3074" max="3074" width="17.7109375" style="3" customWidth="1"/>
    <col min="3075" max="3075" width="8.42578125" style="3" customWidth="1"/>
    <col min="3076" max="3076" width="10" style="3" customWidth="1"/>
    <col min="3077" max="3077" width="7.7109375" style="3" customWidth="1"/>
    <col min="3078" max="3078" width="9" style="3" customWidth="1"/>
    <col min="3079" max="3079" width="10.7109375" style="3" customWidth="1"/>
    <col min="3080" max="3080" width="10" style="3" customWidth="1"/>
    <col min="3081" max="3081" width="3.5703125" style="3" customWidth="1"/>
    <col min="3082" max="3082" width="8.5703125" style="3" customWidth="1"/>
    <col min="3083" max="3083" width="10" style="3" customWidth="1"/>
    <col min="3084" max="3084" width="2.140625" style="3" customWidth="1"/>
    <col min="3085" max="3328" width="9.140625" style="3"/>
    <col min="3329" max="3329" width="4.5703125" style="3" customWidth="1"/>
    <col min="3330" max="3330" width="17.7109375" style="3" customWidth="1"/>
    <col min="3331" max="3331" width="8.42578125" style="3" customWidth="1"/>
    <col min="3332" max="3332" width="10" style="3" customWidth="1"/>
    <col min="3333" max="3333" width="7.7109375" style="3" customWidth="1"/>
    <col min="3334" max="3334" width="9" style="3" customWidth="1"/>
    <col min="3335" max="3335" width="10.7109375" style="3" customWidth="1"/>
    <col min="3336" max="3336" width="10" style="3" customWidth="1"/>
    <col min="3337" max="3337" width="3.5703125" style="3" customWidth="1"/>
    <col min="3338" max="3338" width="8.5703125" style="3" customWidth="1"/>
    <col min="3339" max="3339" width="10" style="3" customWidth="1"/>
    <col min="3340" max="3340" width="2.140625" style="3" customWidth="1"/>
    <col min="3341" max="3584" width="9.140625" style="3"/>
    <col min="3585" max="3585" width="4.5703125" style="3" customWidth="1"/>
    <col min="3586" max="3586" width="17.7109375" style="3" customWidth="1"/>
    <col min="3587" max="3587" width="8.42578125" style="3" customWidth="1"/>
    <col min="3588" max="3588" width="10" style="3" customWidth="1"/>
    <col min="3589" max="3589" width="7.7109375" style="3" customWidth="1"/>
    <col min="3590" max="3590" width="9" style="3" customWidth="1"/>
    <col min="3591" max="3591" width="10.7109375" style="3" customWidth="1"/>
    <col min="3592" max="3592" width="10" style="3" customWidth="1"/>
    <col min="3593" max="3593" width="3.5703125" style="3" customWidth="1"/>
    <col min="3594" max="3594" width="8.5703125" style="3" customWidth="1"/>
    <col min="3595" max="3595" width="10" style="3" customWidth="1"/>
    <col min="3596" max="3596" width="2.140625" style="3" customWidth="1"/>
    <col min="3597" max="3840" width="9.140625" style="3"/>
    <col min="3841" max="3841" width="4.5703125" style="3" customWidth="1"/>
    <col min="3842" max="3842" width="17.7109375" style="3" customWidth="1"/>
    <col min="3843" max="3843" width="8.42578125" style="3" customWidth="1"/>
    <col min="3844" max="3844" width="10" style="3" customWidth="1"/>
    <col min="3845" max="3845" width="7.7109375" style="3" customWidth="1"/>
    <col min="3846" max="3846" width="9" style="3" customWidth="1"/>
    <col min="3847" max="3847" width="10.7109375" style="3" customWidth="1"/>
    <col min="3848" max="3848" width="10" style="3" customWidth="1"/>
    <col min="3849" max="3849" width="3.5703125" style="3" customWidth="1"/>
    <col min="3850" max="3850" width="8.5703125" style="3" customWidth="1"/>
    <col min="3851" max="3851" width="10" style="3" customWidth="1"/>
    <col min="3852" max="3852" width="2.140625" style="3" customWidth="1"/>
    <col min="3853" max="4096" width="9.140625" style="3"/>
    <col min="4097" max="4097" width="4.5703125" style="3" customWidth="1"/>
    <col min="4098" max="4098" width="17.7109375" style="3" customWidth="1"/>
    <col min="4099" max="4099" width="8.42578125" style="3" customWidth="1"/>
    <col min="4100" max="4100" width="10" style="3" customWidth="1"/>
    <col min="4101" max="4101" width="7.7109375" style="3" customWidth="1"/>
    <col min="4102" max="4102" width="9" style="3" customWidth="1"/>
    <col min="4103" max="4103" width="10.7109375" style="3" customWidth="1"/>
    <col min="4104" max="4104" width="10" style="3" customWidth="1"/>
    <col min="4105" max="4105" width="3.5703125" style="3" customWidth="1"/>
    <col min="4106" max="4106" width="8.5703125" style="3" customWidth="1"/>
    <col min="4107" max="4107" width="10" style="3" customWidth="1"/>
    <col min="4108" max="4108" width="2.140625" style="3" customWidth="1"/>
    <col min="4109" max="4352" width="9.140625" style="3"/>
    <col min="4353" max="4353" width="4.5703125" style="3" customWidth="1"/>
    <col min="4354" max="4354" width="17.7109375" style="3" customWidth="1"/>
    <col min="4355" max="4355" width="8.42578125" style="3" customWidth="1"/>
    <col min="4356" max="4356" width="10" style="3" customWidth="1"/>
    <col min="4357" max="4357" width="7.7109375" style="3" customWidth="1"/>
    <col min="4358" max="4358" width="9" style="3" customWidth="1"/>
    <col min="4359" max="4359" width="10.7109375" style="3" customWidth="1"/>
    <col min="4360" max="4360" width="10" style="3" customWidth="1"/>
    <col min="4361" max="4361" width="3.5703125" style="3" customWidth="1"/>
    <col min="4362" max="4362" width="8.5703125" style="3" customWidth="1"/>
    <col min="4363" max="4363" width="10" style="3" customWidth="1"/>
    <col min="4364" max="4364" width="2.140625" style="3" customWidth="1"/>
    <col min="4365" max="4608" width="9.140625" style="3"/>
    <col min="4609" max="4609" width="4.5703125" style="3" customWidth="1"/>
    <col min="4610" max="4610" width="17.7109375" style="3" customWidth="1"/>
    <col min="4611" max="4611" width="8.42578125" style="3" customWidth="1"/>
    <col min="4612" max="4612" width="10" style="3" customWidth="1"/>
    <col min="4613" max="4613" width="7.7109375" style="3" customWidth="1"/>
    <col min="4614" max="4614" width="9" style="3" customWidth="1"/>
    <col min="4615" max="4615" width="10.7109375" style="3" customWidth="1"/>
    <col min="4616" max="4616" width="10" style="3" customWidth="1"/>
    <col min="4617" max="4617" width="3.5703125" style="3" customWidth="1"/>
    <col min="4618" max="4618" width="8.5703125" style="3" customWidth="1"/>
    <col min="4619" max="4619" width="10" style="3" customWidth="1"/>
    <col min="4620" max="4620" width="2.140625" style="3" customWidth="1"/>
    <col min="4621" max="4864" width="9.140625" style="3"/>
    <col min="4865" max="4865" width="4.5703125" style="3" customWidth="1"/>
    <col min="4866" max="4866" width="17.7109375" style="3" customWidth="1"/>
    <col min="4867" max="4867" width="8.42578125" style="3" customWidth="1"/>
    <col min="4868" max="4868" width="10" style="3" customWidth="1"/>
    <col min="4869" max="4869" width="7.7109375" style="3" customWidth="1"/>
    <col min="4870" max="4870" width="9" style="3" customWidth="1"/>
    <col min="4871" max="4871" width="10.7109375" style="3" customWidth="1"/>
    <col min="4872" max="4872" width="10" style="3" customWidth="1"/>
    <col min="4873" max="4873" width="3.5703125" style="3" customWidth="1"/>
    <col min="4874" max="4874" width="8.5703125" style="3" customWidth="1"/>
    <col min="4875" max="4875" width="10" style="3" customWidth="1"/>
    <col min="4876" max="4876" width="2.140625" style="3" customWidth="1"/>
    <col min="4877" max="5120" width="9.140625" style="3"/>
    <col min="5121" max="5121" width="4.5703125" style="3" customWidth="1"/>
    <col min="5122" max="5122" width="17.7109375" style="3" customWidth="1"/>
    <col min="5123" max="5123" width="8.42578125" style="3" customWidth="1"/>
    <col min="5124" max="5124" width="10" style="3" customWidth="1"/>
    <col min="5125" max="5125" width="7.7109375" style="3" customWidth="1"/>
    <col min="5126" max="5126" width="9" style="3" customWidth="1"/>
    <col min="5127" max="5127" width="10.7109375" style="3" customWidth="1"/>
    <col min="5128" max="5128" width="10" style="3" customWidth="1"/>
    <col min="5129" max="5129" width="3.5703125" style="3" customWidth="1"/>
    <col min="5130" max="5130" width="8.5703125" style="3" customWidth="1"/>
    <col min="5131" max="5131" width="10" style="3" customWidth="1"/>
    <col min="5132" max="5132" width="2.140625" style="3" customWidth="1"/>
    <col min="5133" max="5376" width="9.140625" style="3"/>
    <col min="5377" max="5377" width="4.5703125" style="3" customWidth="1"/>
    <col min="5378" max="5378" width="17.7109375" style="3" customWidth="1"/>
    <col min="5379" max="5379" width="8.42578125" style="3" customWidth="1"/>
    <col min="5380" max="5380" width="10" style="3" customWidth="1"/>
    <col min="5381" max="5381" width="7.7109375" style="3" customWidth="1"/>
    <col min="5382" max="5382" width="9" style="3" customWidth="1"/>
    <col min="5383" max="5383" width="10.7109375" style="3" customWidth="1"/>
    <col min="5384" max="5384" width="10" style="3" customWidth="1"/>
    <col min="5385" max="5385" width="3.5703125" style="3" customWidth="1"/>
    <col min="5386" max="5386" width="8.5703125" style="3" customWidth="1"/>
    <col min="5387" max="5387" width="10" style="3" customWidth="1"/>
    <col min="5388" max="5388" width="2.140625" style="3" customWidth="1"/>
    <col min="5389" max="5632" width="9.140625" style="3"/>
    <col min="5633" max="5633" width="4.5703125" style="3" customWidth="1"/>
    <col min="5634" max="5634" width="17.7109375" style="3" customWidth="1"/>
    <col min="5635" max="5635" width="8.42578125" style="3" customWidth="1"/>
    <col min="5636" max="5636" width="10" style="3" customWidth="1"/>
    <col min="5637" max="5637" width="7.7109375" style="3" customWidth="1"/>
    <col min="5638" max="5638" width="9" style="3" customWidth="1"/>
    <col min="5639" max="5639" width="10.7109375" style="3" customWidth="1"/>
    <col min="5640" max="5640" width="10" style="3" customWidth="1"/>
    <col min="5641" max="5641" width="3.5703125" style="3" customWidth="1"/>
    <col min="5642" max="5642" width="8.5703125" style="3" customWidth="1"/>
    <col min="5643" max="5643" width="10" style="3" customWidth="1"/>
    <col min="5644" max="5644" width="2.140625" style="3" customWidth="1"/>
    <col min="5645" max="5888" width="9.140625" style="3"/>
    <col min="5889" max="5889" width="4.5703125" style="3" customWidth="1"/>
    <col min="5890" max="5890" width="17.7109375" style="3" customWidth="1"/>
    <col min="5891" max="5891" width="8.42578125" style="3" customWidth="1"/>
    <col min="5892" max="5892" width="10" style="3" customWidth="1"/>
    <col min="5893" max="5893" width="7.7109375" style="3" customWidth="1"/>
    <col min="5894" max="5894" width="9" style="3" customWidth="1"/>
    <col min="5895" max="5895" width="10.7109375" style="3" customWidth="1"/>
    <col min="5896" max="5896" width="10" style="3" customWidth="1"/>
    <col min="5897" max="5897" width="3.5703125" style="3" customWidth="1"/>
    <col min="5898" max="5898" width="8.5703125" style="3" customWidth="1"/>
    <col min="5899" max="5899" width="10" style="3" customWidth="1"/>
    <col min="5900" max="5900" width="2.140625" style="3" customWidth="1"/>
    <col min="5901" max="6144" width="9.140625" style="3"/>
    <col min="6145" max="6145" width="4.5703125" style="3" customWidth="1"/>
    <col min="6146" max="6146" width="17.7109375" style="3" customWidth="1"/>
    <col min="6147" max="6147" width="8.42578125" style="3" customWidth="1"/>
    <col min="6148" max="6148" width="10" style="3" customWidth="1"/>
    <col min="6149" max="6149" width="7.7109375" style="3" customWidth="1"/>
    <col min="6150" max="6150" width="9" style="3" customWidth="1"/>
    <col min="6151" max="6151" width="10.7109375" style="3" customWidth="1"/>
    <col min="6152" max="6152" width="10" style="3" customWidth="1"/>
    <col min="6153" max="6153" width="3.5703125" style="3" customWidth="1"/>
    <col min="6154" max="6154" width="8.5703125" style="3" customWidth="1"/>
    <col min="6155" max="6155" width="10" style="3" customWidth="1"/>
    <col min="6156" max="6156" width="2.140625" style="3" customWidth="1"/>
    <col min="6157" max="6400" width="9.140625" style="3"/>
    <col min="6401" max="6401" width="4.5703125" style="3" customWidth="1"/>
    <col min="6402" max="6402" width="17.7109375" style="3" customWidth="1"/>
    <col min="6403" max="6403" width="8.42578125" style="3" customWidth="1"/>
    <col min="6404" max="6404" width="10" style="3" customWidth="1"/>
    <col min="6405" max="6405" width="7.7109375" style="3" customWidth="1"/>
    <col min="6406" max="6406" width="9" style="3" customWidth="1"/>
    <col min="6407" max="6407" width="10.7109375" style="3" customWidth="1"/>
    <col min="6408" max="6408" width="10" style="3" customWidth="1"/>
    <col min="6409" max="6409" width="3.5703125" style="3" customWidth="1"/>
    <col min="6410" max="6410" width="8.5703125" style="3" customWidth="1"/>
    <col min="6411" max="6411" width="10" style="3" customWidth="1"/>
    <col min="6412" max="6412" width="2.140625" style="3" customWidth="1"/>
    <col min="6413" max="6656" width="9.140625" style="3"/>
    <col min="6657" max="6657" width="4.5703125" style="3" customWidth="1"/>
    <col min="6658" max="6658" width="17.7109375" style="3" customWidth="1"/>
    <col min="6659" max="6659" width="8.42578125" style="3" customWidth="1"/>
    <col min="6660" max="6660" width="10" style="3" customWidth="1"/>
    <col min="6661" max="6661" width="7.7109375" style="3" customWidth="1"/>
    <col min="6662" max="6662" width="9" style="3" customWidth="1"/>
    <col min="6663" max="6663" width="10.7109375" style="3" customWidth="1"/>
    <col min="6664" max="6664" width="10" style="3" customWidth="1"/>
    <col min="6665" max="6665" width="3.5703125" style="3" customWidth="1"/>
    <col min="6666" max="6666" width="8.5703125" style="3" customWidth="1"/>
    <col min="6667" max="6667" width="10" style="3" customWidth="1"/>
    <col min="6668" max="6668" width="2.140625" style="3" customWidth="1"/>
    <col min="6669" max="6912" width="9.140625" style="3"/>
    <col min="6913" max="6913" width="4.5703125" style="3" customWidth="1"/>
    <col min="6914" max="6914" width="17.7109375" style="3" customWidth="1"/>
    <col min="6915" max="6915" width="8.42578125" style="3" customWidth="1"/>
    <col min="6916" max="6916" width="10" style="3" customWidth="1"/>
    <col min="6917" max="6917" width="7.7109375" style="3" customWidth="1"/>
    <col min="6918" max="6918" width="9" style="3" customWidth="1"/>
    <col min="6919" max="6919" width="10.7109375" style="3" customWidth="1"/>
    <col min="6920" max="6920" width="10" style="3" customWidth="1"/>
    <col min="6921" max="6921" width="3.5703125" style="3" customWidth="1"/>
    <col min="6922" max="6922" width="8.5703125" style="3" customWidth="1"/>
    <col min="6923" max="6923" width="10" style="3" customWidth="1"/>
    <col min="6924" max="6924" width="2.140625" style="3" customWidth="1"/>
    <col min="6925" max="7168" width="9.140625" style="3"/>
    <col min="7169" max="7169" width="4.5703125" style="3" customWidth="1"/>
    <col min="7170" max="7170" width="17.7109375" style="3" customWidth="1"/>
    <col min="7171" max="7171" width="8.42578125" style="3" customWidth="1"/>
    <col min="7172" max="7172" width="10" style="3" customWidth="1"/>
    <col min="7173" max="7173" width="7.7109375" style="3" customWidth="1"/>
    <col min="7174" max="7174" width="9" style="3" customWidth="1"/>
    <col min="7175" max="7175" width="10.7109375" style="3" customWidth="1"/>
    <col min="7176" max="7176" width="10" style="3" customWidth="1"/>
    <col min="7177" max="7177" width="3.5703125" style="3" customWidth="1"/>
    <col min="7178" max="7178" width="8.5703125" style="3" customWidth="1"/>
    <col min="7179" max="7179" width="10" style="3" customWidth="1"/>
    <col min="7180" max="7180" width="2.140625" style="3" customWidth="1"/>
    <col min="7181" max="7424" width="9.140625" style="3"/>
    <col min="7425" max="7425" width="4.5703125" style="3" customWidth="1"/>
    <col min="7426" max="7426" width="17.7109375" style="3" customWidth="1"/>
    <col min="7427" max="7427" width="8.42578125" style="3" customWidth="1"/>
    <col min="7428" max="7428" width="10" style="3" customWidth="1"/>
    <col min="7429" max="7429" width="7.7109375" style="3" customWidth="1"/>
    <col min="7430" max="7430" width="9" style="3" customWidth="1"/>
    <col min="7431" max="7431" width="10.7109375" style="3" customWidth="1"/>
    <col min="7432" max="7432" width="10" style="3" customWidth="1"/>
    <col min="7433" max="7433" width="3.5703125" style="3" customWidth="1"/>
    <col min="7434" max="7434" width="8.5703125" style="3" customWidth="1"/>
    <col min="7435" max="7435" width="10" style="3" customWidth="1"/>
    <col min="7436" max="7436" width="2.140625" style="3" customWidth="1"/>
    <col min="7437" max="7680" width="9.140625" style="3"/>
    <col min="7681" max="7681" width="4.5703125" style="3" customWidth="1"/>
    <col min="7682" max="7682" width="17.7109375" style="3" customWidth="1"/>
    <col min="7683" max="7683" width="8.42578125" style="3" customWidth="1"/>
    <col min="7684" max="7684" width="10" style="3" customWidth="1"/>
    <col min="7685" max="7685" width="7.7109375" style="3" customWidth="1"/>
    <col min="7686" max="7686" width="9" style="3" customWidth="1"/>
    <col min="7687" max="7687" width="10.7109375" style="3" customWidth="1"/>
    <col min="7688" max="7688" width="10" style="3" customWidth="1"/>
    <col min="7689" max="7689" width="3.5703125" style="3" customWidth="1"/>
    <col min="7690" max="7690" width="8.5703125" style="3" customWidth="1"/>
    <col min="7691" max="7691" width="10" style="3" customWidth="1"/>
    <col min="7692" max="7692" width="2.140625" style="3" customWidth="1"/>
    <col min="7693" max="7936" width="9.140625" style="3"/>
    <col min="7937" max="7937" width="4.5703125" style="3" customWidth="1"/>
    <col min="7938" max="7938" width="17.7109375" style="3" customWidth="1"/>
    <col min="7939" max="7939" width="8.42578125" style="3" customWidth="1"/>
    <col min="7940" max="7940" width="10" style="3" customWidth="1"/>
    <col min="7941" max="7941" width="7.7109375" style="3" customWidth="1"/>
    <col min="7942" max="7942" width="9" style="3" customWidth="1"/>
    <col min="7943" max="7943" width="10.7109375" style="3" customWidth="1"/>
    <col min="7944" max="7944" width="10" style="3" customWidth="1"/>
    <col min="7945" max="7945" width="3.5703125" style="3" customWidth="1"/>
    <col min="7946" max="7946" width="8.5703125" style="3" customWidth="1"/>
    <col min="7947" max="7947" width="10" style="3" customWidth="1"/>
    <col min="7948" max="7948" width="2.140625" style="3" customWidth="1"/>
    <col min="7949" max="8192" width="9.140625" style="3"/>
    <col min="8193" max="8193" width="4.5703125" style="3" customWidth="1"/>
    <col min="8194" max="8194" width="17.7109375" style="3" customWidth="1"/>
    <col min="8195" max="8195" width="8.42578125" style="3" customWidth="1"/>
    <col min="8196" max="8196" width="10" style="3" customWidth="1"/>
    <col min="8197" max="8197" width="7.7109375" style="3" customWidth="1"/>
    <col min="8198" max="8198" width="9" style="3" customWidth="1"/>
    <col min="8199" max="8199" width="10.7109375" style="3" customWidth="1"/>
    <col min="8200" max="8200" width="10" style="3" customWidth="1"/>
    <col min="8201" max="8201" width="3.5703125" style="3" customWidth="1"/>
    <col min="8202" max="8202" width="8.5703125" style="3" customWidth="1"/>
    <col min="8203" max="8203" width="10" style="3" customWidth="1"/>
    <col min="8204" max="8204" width="2.140625" style="3" customWidth="1"/>
    <col min="8205" max="8448" width="9.140625" style="3"/>
    <col min="8449" max="8449" width="4.5703125" style="3" customWidth="1"/>
    <col min="8450" max="8450" width="17.7109375" style="3" customWidth="1"/>
    <col min="8451" max="8451" width="8.42578125" style="3" customWidth="1"/>
    <col min="8452" max="8452" width="10" style="3" customWidth="1"/>
    <col min="8453" max="8453" width="7.7109375" style="3" customWidth="1"/>
    <col min="8454" max="8454" width="9" style="3" customWidth="1"/>
    <col min="8455" max="8455" width="10.7109375" style="3" customWidth="1"/>
    <col min="8456" max="8456" width="10" style="3" customWidth="1"/>
    <col min="8457" max="8457" width="3.5703125" style="3" customWidth="1"/>
    <col min="8458" max="8458" width="8.5703125" style="3" customWidth="1"/>
    <col min="8459" max="8459" width="10" style="3" customWidth="1"/>
    <col min="8460" max="8460" width="2.140625" style="3" customWidth="1"/>
    <col min="8461" max="8704" width="9.140625" style="3"/>
    <col min="8705" max="8705" width="4.5703125" style="3" customWidth="1"/>
    <col min="8706" max="8706" width="17.7109375" style="3" customWidth="1"/>
    <col min="8707" max="8707" width="8.42578125" style="3" customWidth="1"/>
    <col min="8708" max="8708" width="10" style="3" customWidth="1"/>
    <col min="8709" max="8709" width="7.7109375" style="3" customWidth="1"/>
    <col min="8710" max="8710" width="9" style="3" customWidth="1"/>
    <col min="8711" max="8711" width="10.7109375" style="3" customWidth="1"/>
    <col min="8712" max="8712" width="10" style="3" customWidth="1"/>
    <col min="8713" max="8713" width="3.5703125" style="3" customWidth="1"/>
    <col min="8714" max="8714" width="8.5703125" style="3" customWidth="1"/>
    <col min="8715" max="8715" width="10" style="3" customWidth="1"/>
    <col min="8716" max="8716" width="2.140625" style="3" customWidth="1"/>
    <col min="8717" max="8960" width="9.140625" style="3"/>
    <col min="8961" max="8961" width="4.5703125" style="3" customWidth="1"/>
    <col min="8962" max="8962" width="17.7109375" style="3" customWidth="1"/>
    <col min="8963" max="8963" width="8.42578125" style="3" customWidth="1"/>
    <col min="8964" max="8964" width="10" style="3" customWidth="1"/>
    <col min="8965" max="8965" width="7.7109375" style="3" customWidth="1"/>
    <col min="8966" max="8966" width="9" style="3" customWidth="1"/>
    <col min="8967" max="8967" width="10.7109375" style="3" customWidth="1"/>
    <col min="8968" max="8968" width="10" style="3" customWidth="1"/>
    <col min="8969" max="8969" width="3.5703125" style="3" customWidth="1"/>
    <col min="8970" max="8970" width="8.5703125" style="3" customWidth="1"/>
    <col min="8971" max="8971" width="10" style="3" customWidth="1"/>
    <col min="8972" max="8972" width="2.140625" style="3" customWidth="1"/>
    <col min="8973" max="9216" width="9.140625" style="3"/>
    <col min="9217" max="9217" width="4.5703125" style="3" customWidth="1"/>
    <col min="9218" max="9218" width="17.7109375" style="3" customWidth="1"/>
    <col min="9219" max="9219" width="8.42578125" style="3" customWidth="1"/>
    <col min="9220" max="9220" width="10" style="3" customWidth="1"/>
    <col min="9221" max="9221" width="7.7109375" style="3" customWidth="1"/>
    <col min="9222" max="9222" width="9" style="3" customWidth="1"/>
    <col min="9223" max="9223" width="10.7109375" style="3" customWidth="1"/>
    <col min="9224" max="9224" width="10" style="3" customWidth="1"/>
    <col min="9225" max="9225" width="3.5703125" style="3" customWidth="1"/>
    <col min="9226" max="9226" width="8.5703125" style="3" customWidth="1"/>
    <col min="9227" max="9227" width="10" style="3" customWidth="1"/>
    <col min="9228" max="9228" width="2.140625" style="3" customWidth="1"/>
    <col min="9229" max="9472" width="9.140625" style="3"/>
    <col min="9473" max="9473" width="4.5703125" style="3" customWidth="1"/>
    <col min="9474" max="9474" width="17.7109375" style="3" customWidth="1"/>
    <col min="9475" max="9475" width="8.42578125" style="3" customWidth="1"/>
    <col min="9476" max="9476" width="10" style="3" customWidth="1"/>
    <col min="9477" max="9477" width="7.7109375" style="3" customWidth="1"/>
    <col min="9478" max="9478" width="9" style="3" customWidth="1"/>
    <col min="9479" max="9479" width="10.7109375" style="3" customWidth="1"/>
    <col min="9480" max="9480" width="10" style="3" customWidth="1"/>
    <col min="9481" max="9481" width="3.5703125" style="3" customWidth="1"/>
    <col min="9482" max="9482" width="8.5703125" style="3" customWidth="1"/>
    <col min="9483" max="9483" width="10" style="3" customWidth="1"/>
    <col min="9484" max="9484" width="2.140625" style="3" customWidth="1"/>
    <col min="9485" max="9728" width="9.140625" style="3"/>
    <col min="9729" max="9729" width="4.5703125" style="3" customWidth="1"/>
    <col min="9730" max="9730" width="17.7109375" style="3" customWidth="1"/>
    <col min="9731" max="9731" width="8.42578125" style="3" customWidth="1"/>
    <col min="9732" max="9732" width="10" style="3" customWidth="1"/>
    <col min="9733" max="9733" width="7.7109375" style="3" customWidth="1"/>
    <col min="9734" max="9734" width="9" style="3" customWidth="1"/>
    <col min="9735" max="9735" width="10.7109375" style="3" customWidth="1"/>
    <col min="9736" max="9736" width="10" style="3" customWidth="1"/>
    <col min="9737" max="9737" width="3.5703125" style="3" customWidth="1"/>
    <col min="9738" max="9738" width="8.5703125" style="3" customWidth="1"/>
    <col min="9739" max="9739" width="10" style="3" customWidth="1"/>
    <col min="9740" max="9740" width="2.140625" style="3" customWidth="1"/>
    <col min="9741" max="9984" width="9.140625" style="3"/>
    <col min="9985" max="9985" width="4.5703125" style="3" customWidth="1"/>
    <col min="9986" max="9986" width="17.7109375" style="3" customWidth="1"/>
    <col min="9987" max="9987" width="8.42578125" style="3" customWidth="1"/>
    <col min="9988" max="9988" width="10" style="3" customWidth="1"/>
    <col min="9989" max="9989" width="7.7109375" style="3" customWidth="1"/>
    <col min="9990" max="9990" width="9" style="3" customWidth="1"/>
    <col min="9991" max="9991" width="10.7109375" style="3" customWidth="1"/>
    <col min="9992" max="9992" width="10" style="3" customWidth="1"/>
    <col min="9993" max="9993" width="3.5703125" style="3" customWidth="1"/>
    <col min="9994" max="9994" width="8.5703125" style="3" customWidth="1"/>
    <col min="9995" max="9995" width="10" style="3" customWidth="1"/>
    <col min="9996" max="9996" width="2.140625" style="3" customWidth="1"/>
    <col min="9997" max="10240" width="9.140625" style="3"/>
    <col min="10241" max="10241" width="4.5703125" style="3" customWidth="1"/>
    <col min="10242" max="10242" width="17.7109375" style="3" customWidth="1"/>
    <col min="10243" max="10243" width="8.42578125" style="3" customWidth="1"/>
    <col min="10244" max="10244" width="10" style="3" customWidth="1"/>
    <col min="10245" max="10245" width="7.7109375" style="3" customWidth="1"/>
    <col min="10246" max="10246" width="9" style="3" customWidth="1"/>
    <col min="10247" max="10247" width="10.7109375" style="3" customWidth="1"/>
    <col min="10248" max="10248" width="10" style="3" customWidth="1"/>
    <col min="10249" max="10249" width="3.5703125" style="3" customWidth="1"/>
    <col min="10250" max="10250" width="8.5703125" style="3" customWidth="1"/>
    <col min="10251" max="10251" width="10" style="3" customWidth="1"/>
    <col min="10252" max="10252" width="2.140625" style="3" customWidth="1"/>
    <col min="10253" max="10496" width="9.140625" style="3"/>
    <col min="10497" max="10497" width="4.5703125" style="3" customWidth="1"/>
    <col min="10498" max="10498" width="17.7109375" style="3" customWidth="1"/>
    <col min="10499" max="10499" width="8.42578125" style="3" customWidth="1"/>
    <col min="10500" max="10500" width="10" style="3" customWidth="1"/>
    <col min="10501" max="10501" width="7.7109375" style="3" customWidth="1"/>
    <col min="10502" max="10502" width="9" style="3" customWidth="1"/>
    <col min="10503" max="10503" width="10.7109375" style="3" customWidth="1"/>
    <col min="10504" max="10504" width="10" style="3" customWidth="1"/>
    <col min="10505" max="10505" width="3.5703125" style="3" customWidth="1"/>
    <col min="10506" max="10506" width="8.5703125" style="3" customWidth="1"/>
    <col min="10507" max="10507" width="10" style="3" customWidth="1"/>
    <col min="10508" max="10508" width="2.140625" style="3" customWidth="1"/>
    <col min="10509" max="10752" width="9.140625" style="3"/>
    <col min="10753" max="10753" width="4.5703125" style="3" customWidth="1"/>
    <col min="10754" max="10754" width="17.7109375" style="3" customWidth="1"/>
    <col min="10755" max="10755" width="8.42578125" style="3" customWidth="1"/>
    <col min="10756" max="10756" width="10" style="3" customWidth="1"/>
    <col min="10757" max="10757" width="7.7109375" style="3" customWidth="1"/>
    <col min="10758" max="10758" width="9" style="3" customWidth="1"/>
    <col min="10759" max="10759" width="10.7109375" style="3" customWidth="1"/>
    <col min="10760" max="10760" width="10" style="3" customWidth="1"/>
    <col min="10761" max="10761" width="3.5703125" style="3" customWidth="1"/>
    <col min="10762" max="10762" width="8.5703125" style="3" customWidth="1"/>
    <col min="10763" max="10763" width="10" style="3" customWidth="1"/>
    <col min="10764" max="10764" width="2.140625" style="3" customWidth="1"/>
    <col min="10765" max="11008" width="9.140625" style="3"/>
    <col min="11009" max="11009" width="4.5703125" style="3" customWidth="1"/>
    <col min="11010" max="11010" width="17.7109375" style="3" customWidth="1"/>
    <col min="11011" max="11011" width="8.42578125" style="3" customWidth="1"/>
    <col min="11012" max="11012" width="10" style="3" customWidth="1"/>
    <col min="11013" max="11013" width="7.7109375" style="3" customWidth="1"/>
    <col min="11014" max="11014" width="9" style="3" customWidth="1"/>
    <col min="11015" max="11015" width="10.7109375" style="3" customWidth="1"/>
    <col min="11016" max="11016" width="10" style="3" customWidth="1"/>
    <col min="11017" max="11017" width="3.5703125" style="3" customWidth="1"/>
    <col min="11018" max="11018" width="8.5703125" style="3" customWidth="1"/>
    <col min="11019" max="11019" width="10" style="3" customWidth="1"/>
    <col min="11020" max="11020" width="2.140625" style="3" customWidth="1"/>
    <col min="11021" max="11264" width="9.140625" style="3"/>
    <col min="11265" max="11265" width="4.5703125" style="3" customWidth="1"/>
    <col min="11266" max="11266" width="17.7109375" style="3" customWidth="1"/>
    <col min="11267" max="11267" width="8.42578125" style="3" customWidth="1"/>
    <col min="11268" max="11268" width="10" style="3" customWidth="1"/>
    <col min="11269" max="11269" width="7.7109375" style="3" customWidth="1"/>
    <col min="11270" max="11270" width="9" style="3" customWidth="1"/>
    <col min="11271" max="11271" width="10.7109375" style="3" customWidth="1"/>
    <col min="11272" max="11272" width="10" style="3" customWidth="1"/>
    <col min="11273" max="11273" width="3.5703125" style="3" customWidth="1"/>
    <col min="11274" max="11274" width="8.5703125" style="3" customWidth="1"/>
    <col min="11275" max="11275" width="10" style="3" customWidth="1"/>
    <col min="11276" max="11276" width="2.140625" style="3" customWidth="1"/>
    <col min="11277" max="11520" width="9.140625" style="3"/>
    <col min="11521" max="11521" width="4.5703125" style="3" customWidth="1"/>
    <col min="11522" max="11522" width="17.7109375" style="3" customWidth="1"/>
    <col min="11523" max="11523" width="8.42578125" style="3" customWidth="1"/>
    <col min="11524" max="11524" width="10" style="3" customWidth="1"/>
    <col min="11525" max="11525" width="7.7109375" style="3" customWidth="1"/>
    <col min="11526" max="11526" width="9" style="3" customWidth="1"/>
    <col min="11527" max="11527" width="10.7109375" style="3" customWidth="1"/>
    <col min="11528" max="11528" width="10" style="3" customWidth="1"/>
    <col min="11529" max="11529" width="3.5703125" style="3" customWidth="1"/>
    <col min="11530" max="11530" width="8.5703125" style="3" customWidth="1"/>
    <col min="11531" max="11531" width="10" style="3" customWidth="1"/>
    <col min="11532" max="11532" width="2.140625" style="3" customWidth="1"/>
    <col min="11533" max="11776" width="9.140625" style="3"/>
    <col min="11777" max="11777" width="4.5703125" style="3" customWidth="1"/>
    <col min="11778" max="11778" width="17.7109375" style="3" customWidth="1"/>
    <col min="11779" max="11779" width="8.42578125" style="3" customWidth="1"/>
    <col min="11780" max="11780" width="10" style="3" customWidth="1"/>
    <col min="11781" max="11781" width="7.7109375" style="3" customWidth="1"/>
    <col min="11782" max="11782" width="9" style="3" customWidth="1"/>
    <col min="11783" max="11783" width="10.7109375" style="3" customWidth="1"/>
    <col min="11784" max="11784" width="10" style="3" customWidth="1"/>
    <col min="11785" max="11785" width="3.5703125" style="3" customWidth="1"/>
    <col min="11786" max="11786" width="8.5703125" style="3" customWidth="1"/>
    <col min="11787" max="11787" width="10" style="3" customWidth="1"/>
    <col min="11788" max="11788" width="2.140625" style="3" customWidth="1"/>
    <col min="11789" max="12032" width="9.140625" style="3"/>
    <col min="12033" max="12033" width="4.5703125" style="3" customWidth="1"/>
    <col min="12034" max="12034" width="17.7109375" style="3" customWidth="1"/>
    <col min="12035" max="12035" width="8.42578125" style="3" customWidth="1"/>
    <col min="12036" max="12036" width="10" style="3" customWidth="1"/>
    <col min="12037" max="12037" width="7.7109375" style="3" customWidth="1"/>
    <col min="12038" max="12038" width="9" style="3" customWidth="1"/>
    <col min="12039" max="12039" width="10.7109375" style="3" customWidth="1"/>
    <col min="12040" max="12040" width="10" style="3" customWidth="1"/>
    <col min="12041" max="12041" width="3.5703125" style="3" customWidth="1"/>
    <col min="12042" max="12042" width="8.5703125" style="3" customWidth="1"/>
    <col min="12043" max="12043" width="10" style="3" customWidth="1"/>
    <col min="12044" max="12044" width="2.140625" style="3" customWidth="1"/>
    <col min="12045" max="12288" width="9.140625" style="3"/>
    <col min="12289" max="12289" width="4.5703125" style="3" customWidth="1"/>
    <col min="12290" max="12290" width="17.7109375" style="3" customWidth="1"/>
    <col min="12291" max="12291" width="8.42578125" style="3" customWidth="1"/>
    <col min="12292" max="12292" width="10" style="3" customWidth="1"/>
    <col min="12293" max="12293" width="7.7109375" style="3" customWidth="1"/>
    <col min="12294" max="12294" width="9" style="3" customWidth="1"/>
    <col min="12295" max="12295" width="10.7109375" style="3" customWidth="1"/>
    <col min="12296" max="12296" width="10" style="3" customWidth="1"/>
    <col min="12297" max="12297" width="3.5703125" style="3" customWidth="1"/>
    <col min="12298" max="12298" width="8.5703125" style="3" customWidth="1"/>
    <col min="12299" max="12299" width="10" style="3" customWidth="1"/>
    <col min="12300" max="12300" width="2.140625" style="3" customWidth="1"/>
    <col min="12301" max="12544" width="9.140625" style="3"/>
    <col min="12545" max="12545" width="4.5703125" style="3" customWidth="1"/>
    <col min="12546" max="12546" width="17.7109375" style="3" customWidth="1"/>
    <col min="12547" max="12547" width="8.42578125" style="3" customWidth="1"/>
    <col min="12548" max="12548" width="10" style="3" customWidth="1"/>
    <col min="12549" max="12549" width="7.7109375" style="3" customWidth="1"/>
    <col min="12550" max="12550" width="9" style="3" customWidth="1"/>
    <col min="12551" max="12551" width="10.7109375" style="3" customWidth="1"/>
    <col min="12552" max="12552" width="10" style="3" customWidth="1"/>
    <col min="12553" max="12553" width="3.5703125" style="3" customWidth="1"/>
    <col min="12554" max="12554" width="8.5703125" style="3" customWidth="1"/>
    <col min="12555" max="12555" width="10" style="3" customWidth="1"/>
    <col min="12556" max="12556" width="2.140625" style="3" customWidth="1"/>
    <col min="12557" max="12800" width="9.140625" style="3"/>
    <col min="12801" max="12801" width="4.5703125" style="3" customWidth="1"/>
    <col min="12802" max="12802" width="17.7109375" style="3" customWidth="1"/>
    <col min="12803" max="12803" width="8.42578125" style="3" customWidth="1"/>
    <col min="12804" max="12804" width="10" style="3" customWidth="1"/>
    <col min="12805" max="12805" width="7.7109375" style="3" customWidth="1"/>
    <col min="12806" max="12806" width="9" style="3" customWidth="1"/>
    <col min="12807" max="12807" width="10.7109375" style="3" customWidth="1"/>
    <col min="12808" max="12808" width="10" style="3" customWidth="1"/>
    <col min="12809" max="12809" width="3.5703125" style="3" customWidth="1"/>
    <col min="12810" max="12810" width="8.5703125" style="3" customWidth="1"/>
    <col min="12811" max="12811" width="10" style="3" customWidth="1"/>
    <col min="12812" max="12812" width="2.140625" style="3" customWidth="1"/>
    <col min="12813" max="13056" width="9.140625" style="3"/>
    <col min="13057" max="13057" width="4.5703125" style="3" customWidth="1"/>
    <col min="13058" max="13058" width="17.7109375" style="3" customWidth="1"/>
    <col min="13059" max="13059" width="8.42578125" style="3" customWidth="1"/>
    <col min="13060" max="13060" width="10" style="3" customWidth="1"/>
    <col min="13061" max="13061" width="7.7109375" style="3" customWidth="1"/>
    <col min="13062" max="13062" width="9" style="3" customWidth="1"/>
    <col min="13063" max="13063" width="10.7109375" style="3" customWidth="1"/>
    <col min="13064" max="13064" width="10" style="3" customWidth="1"/>
    <col min="13065" max="13065" width="3.5703125" style="3" customWidth="1"/>
    <col min="13066" max="13066" width="8.5703125" style="3" customWidth="1"/>
    <col min="13067" max="13067" width="10" style="3" customWidth="1"/>
    <col min="13068" max="13068" width="2.140625" style="3" customWidth="1"/>
    <col min="13069" max="13312" width="9.140625" style="3"/>
    <col min="13313" max="13313" width="4.5703125" style="3" customWidth="1"/>
    <col min="13314" max="13314" width="17.7109375" style="3" customWidth="1"/>
    <col min="13315" max="13315" width="8.42578125" style="3" customWidth="1"/>
    <col min="13316" max="13316" width="10" style="3" customWidth="1"/>
    <col min="13317" max="13317" width="7.7109375" style="3" customWidth="1"/>
    <col min="13318" max="13318" width="9" style="3" customWidth="1"/>
    <col min="13319" max="13319" width="10.7109375" style="3" customWidth="1"/>
    <col min="13320" max="13320" width="10" style="3" customWidth="1"/>
    <col min="13321" max="13321" width="3.5703125" style="3" customWidth="1"/>
    <col min="13322" max="13322" width="8.5703125" style="3" customWidth="1"/>
    <col min="13323" max="13323" width="10" style="3" customWidth="1"/>
    <col min="13324" max="13324" width="2.140625" style="3" customWidth="1"/>
    <col min="13325" max="13568" width="9.140625" style="3"/>
    <col min="13569" max="13569" width="4.5703125" style="3" customWidth="1"/>
    <col min="13570" max="13570" width="17.7109375" style="3" customWidth="1"/>
    <col min="13571" max="13571" width="8.42578125" style="3" customWidth="1"/>
    <col min="13572" max="13572" width="10" style="3" customWidth="1"/>
    <col min="13573" max="13573" width="7.7109375" style="3" customWidth="1"/>
    <col min="13574" max="13574" width="9" style="3" customWidth="1"/>
    <col min="13575" max="13575" width="10.7109375" style="3" customWidth="1"/>
    <col min="13576" max="13576" width="10" style="3" customWidth="1"/>
    <col min="13577" max="13577" width="3.5703125" style="3" customWidth="1"/>
    <col min="13578" max="13578" width="8.5703125" style="3" customWidth="1"/>
    <col min="13579" max="13579" width="10" style="3" customWidth="1"/>
    <col min="13580" max="13580" width="2.140625" style="3" customWidth="1"/>
    <col min="13581" max="13824" width="9.140625" style="3"/>
    <col min="13825" max="13825" width="4.5703125" style="3" customWidth="1"/>
    <col min="13826" max="13826" width="17.7109375" style="3" customWidth="1"/>
    <col min="13827" max="13827" width="8.42578125" style="3" customWidth="1"/>
    <col min="13828" max="13828" width="10" style="3" customWidth="1"/>
    <col min="13829" max="13829" width="7.7109375" style="3" customWidth="1"/>
    <col min="13830" max="13830" width="9" style="3" customWidth="1"/>
    <col min="13831" max="13831" width="10.7109375" style="3" customWidth="1"/>
    <col min="13832" max="13832" width="10" style="3" customWidth="1"/>
    <col min="13833" max="13833" width="3.5703125" style="3" customWidth="1"/>
    <col min="13834" max="13834" width="8.5703125" style="3" customWidth="1"/>
    <col min="13835" max="13835" width="10" style="3" customWidth="1"/>
    <col min="13836" max="13836" width="2.140625" style="3" customWidth="1"/>
    <col min="13837" max="14080" width="9.140625" style="3"/>
    <col min="14081" max="14081" width="4.5703125" style="3" customWidth="1"/>
    <col min="14082" max="14082" width="17.7109375" style="3" customWidth="1"/>
    <col min="14083" max="14083" width="8.42578125" style="3" customWidth="1"/>
    <col min="14084" max="14084" width="10" style="3" customWidth="1"/>
    <col min="14085" max="14085" width="7.7109375" style="3" customWidth="1"/>
    <col min="14086" max="14086" width="9" style="3" customWidth="1"/>
    <col min="14087" max="14087" width="10.7109375" style="3" customWidth="1"/>
    <col min="14088" max="14088" width="10" style="3" customWidth="1"/>
    <col min="14089" max="14089" width="3.5703125" style="3" customWidth="1"/>
    <col min="14090" max="14090" width="8.5703125" style="3" customWidth="1"/>
    <col min="14091" max="14091" width="10" style="3" customWidth="1"/>
    <col min="14092" max="14092" width="2.140625" style="3" customWidth="1"/>
    <col min="14093" max="14336" width="9.140625" style="3"/>
    <col min="14337" max="14337" width="4.5703125" style="3" customWidth="1"/>
    <col min="14338" max="14338" width="17.7109375" style="3" customWidth="1"/>
    <col min="14339" max="14339" width="8.42578125" style="3" customWidth="1"/>
    <col min="14340" max="14340" width="10" style="3" customWidth="1"/>
    <col min="14341" max="14341" width="7.7109375" style="3" customWidth="1"/>
    <col min="14342" max="14342" width="9" style="3" customWidth="1"/>
    <col min="14343" max="14343" width="10.7109375" style="3" customWidth="1"/>
    <col min="14344" max="14344" width="10" style="3" customWidth="1"/>
    <col min="14345" max="14345" width="3.5703125" style="3" customWidth="1"/>
    <col min="14346" max="14346" width="8.5703125" style="3" customWidth="1"/>
    <col min="14347" max="14347" width="10" style="3" customWidth="1"/>
    <col min="14348" max="14348" width="2.140625" style="3" customWidth="1"/>
    <col min="14349" max="14592" width="9.140625" style="3"/>
    <col min="14593" max="14593" width="4.5703125" style="3" customWidth="1"/>
    <col min="14594" max="14594" width="17.7109375" style="3" customWidth="1"/>
    <col min="14595" max="14595" width="8.42578125" style="3" customWidth="1"/>
    <col min="14596" max="14596" width="10" style="3" customWidth="1"/>
    <col min="14597" max="14597" width="7.7109375" style="3" customWidth="1"/>
    <col min="14598" max="14598" width="9" style="3" customWidth="1"/>
    <col min="14599" max="14599" width="10.7109375" style="3" customWidth="1"/>
    <col min="14600" max="14600" width="10" style="3" customWidth="1"/>
    <col min="14601" max="14601" width="3.5703125" style="3" customWidth="1"/>
    <col min="14602" max="14602" width="8.5703125" style="3" customWidth="1"/>
    <col min="14603" max="14603" width="10" style="3" customWidth="1"/>
    <col min="14604" max="14604" width="2.140625" style="3" customWidth="1"/>
    <col min="14605" max="14848" width="9.140625" style="3"/>
    <col min="14849" max="14849" width="4.5703125" style="3" customWidth="1"/>
    <col min="14850" max="14850" width="17.7109375" style="3" customWidth="1"/>
    <col min="14851" max="14851" width="8.42578125" style="3" customWidth="1"/>
    <col min="14852" max="14852" width="10" style="3" customWidth="1"/>
    <col min="14853" max="14853" width="7.7109375" style="3" customWidth="1"/>
    <col min="14854" max="14854" width="9" style="3" customWidth="1"/>
    <col min="14855" max="14855" width="10.7109375" style="3" customWidth="1"/>
    <col min="14856" max="14856" width="10" style="3" customWidth="1"/>
    <col min="14857" max="14857" width="3.5703125" style="3" customWidth="1"/>
    <col min="14858" max="14858" width="8.5703125" style="3" customWidth="1"/>
    <col min="14859" max="14859" width="10" style="3" customWidth="1"/>
    <col min="14860" max="14860" width="2.140625" style="3" customWidth="1"/>
    <col min="14861" max="15104" width="9.140625" style="3"/>
    <col min="15105" max="15105" width="4.5703125" style="3" customWidth="1"/>
    <col min="15106" max="15106" width="17.7109375" style="3" customWidth="1"/>
    <col min="15107" max="15107" width="8.42578125" style="3" customWidth="1"/>
    <col min="15108" max="15108" width="10" style="3" customWidth="1"/>
    <col min="15109" max="15109" width="7.7109375" style="3" customWidth="1"/>
    <col min="15110" max="15110" width="9" style="3" customWidth="1"/>
    <col min="15111" max="15111" width="10.7109375" style="3" customWidth="1"/>
    <col min="15112" max="15112" width="10" style="3" customWidth="1"/>
    <col min="15113" max="15113" width="3.5703125" style="3" customWidth="1"/>
    <col min="15114" max="15114" width="8.5703125" style="3" customWidth="1"/>
    <col min="15115" max="15115" width="10" style="3" customWidth="1"/>
    <col min="15116" max="15116" width="2.140625" style="3" customWidth="1"/>
    <col min="15117" max="15360" width="9.140625" style="3"/>
    <col min="15361" max="15361" width="4.5703125" style="3" customWidth="1"/>
    <col min="15362" max="15362" width="17.7109375" style="3" customWidth="1"/>
    <col min="15363" max="15363" width="8.42578125" style="3" customWidth="1"/>
    <col min="15364" max="15364" width="10" style="3" customWidth="1"/>
    <col min="15365" max="15365" width="7.7109375" style="3" customWidth="1"/>
    <col min="15366" max="15366" width="9" style="3" customWidth="1"/>
    <col min="15367" max="15367" width="10.7109375" style="3" customWidth="1"/>
    <col min="15368" max="15368" width="10" style="3" customWidth="1"/>
    <col min="15369" max="15369" width="3.5703125" style="3" customWidth="1"/>
    <col min="15370" max="15370" width="8.5703125" style="3" customWidth="1"/>
    <col min="15371" max="15371" width="10" style="3" customWidth="1"/>
    <col min="15372" max="15372" width="2.140625" style="3" customWidth="1"/>
    <col min="15373" max="15616" width="9.140625" style="3"/>
    <col min="15617" max="15617" width="4.5703125" style="3" customWidth="1"/>
    <col min="15618" max="15618" width="17.7109375" style="3" customWidth="1"/>
    <col min="15619" max="15619" width="8.42578125" style="3" customWidth="1"/>
    <col min="15620" max="15620" width="10" style="3" customWidth="1"/>
    <col min="15621" max="15621" width="7.7109375" style="3" customWidth="1"/>
    <col min="15622" max="15622" width="9" style="3" customWidth="1"/>
    <col min="15623" max="15623" width="10.7109375" style="3" customWidth="1"/>
    <col min="15624" max="15624" width="10" style="3" customWidth="1"/>
    <col min="15625" max="15625" width="3.5703125" style="3" customWidth="1"/>
    <col min="15626" max="15626" width="8.5703125" style="3" customWidth="1"/>
    <col min="15627" max="15627" width="10" style="3" customWidth="1"/>
    <col min="15628" max="15628" width="2.140625" style="3" customWidth="1"/>
    <col min="15629" max="15872" width="9.140625" style="3"/>
    <col min="15873" max="15873" width="4.5703125" style="3" customWidth="1"/>
    <col min="15874" max="15874" width="17.7109375" style="3" customWidth="1"/>
    <col min="15875" max="15875" width="8.42578125" style="3" customWidth="1"/>
    <col min="15876" max="15876" width="10" style="3" customWidth="1"/>
    <col min="15877" max="15877" width="7.7109375" style="3" customWidth="1"/>
    <col min="15878" max="15878" width="9" style="3" customWidth="1"/>
    <col min="15879" max="15879" width="10.7109375" style="3" customWidth="1"/>
    <col min="15880" max="15880" width="10" style="3" customWidth="1"/>
    <col min="15881" max="15881" width="3.5703125" style="3" customWidth="1"/>
    <col min="15882" max="15882" width="8.5703125" style="3" customWidth="1"/>
    <col min="15883" max="15883" width="10" style="3" customWidth="1"/>
    <col min="15884" max="15884" width="2.140625" style="3" customWidth="1"/>
    <col min="15885" max="16128" width="9.140625" style="3"/>
    <col min="16129" max="16129" width="4.5703125" style="3" customWidth="1"/>
    <col min="16130" max="16130" width="17.7109375" style="3" customWidth="1"/>
    <col min="16131" max="16131" width="8.42578125" style="3" customWidth="1"/>
    <col min="16132" max="16132" width="10" style="3" customWidth="1"/>
    <col min="16133" max="16133" width="7.7109375" style="3" customWidth="1"/>
    <col min="16134" max="16134" width="9" style="3" customWidth="1"/>
    <col min="16135" max="16135" width="10.7109375" style="3" customWidth="1"/>
    <col min="16136" max="16136" width="10" style="3" customWidth="1"/>
    <col min="16137" max="16137" width="3.5703125" style="3" customWidth="1"/>
    <col min="16138" max="16138" width="8.5703125" style="3" customWidth="1"/>
    <col min="16139" max="16139" width="10" style="3" customWidth="1"/>
    <col min="16140" max="16140" width="2.140625" style="3" customWidth="1"/>
    <col min="16141" max="16384" width="9.140625" style="3"/>
  </cols>
  <sheetData>
    <row r="1" spans="1:13" ht="15.75" x14ac:dyDescent="0.25">
      <c r="A1" s="2" t="s">
        <v>286</v>
      </c>
      <c r="J1" s="301"/>
    </row>
    <row r="3" spans="1:13" x14ac:dyDescent="0.2">
      <c r="E3" s="302"/>
      <c r="F3" s="196" t="s">
        <v>170</v>
      </c>
      <c r="G3" s="196"/>
      <c r="H3" s="303"/>
      <c r="J3" s="745" t="s">
        <v>171</v>
      </c>
    </row>
    <row r="4" spans="1:13" ht="12.75" customHeight="1" x14ac:dyDescent="0.2">
      <c r="A4" s="746"/>
      <c r="B4" s="747"/>
      <c r="C4" s="748"/>
      <c r="D4" s="853" t="s">
        <v>287</v>
      </c>
      <c r="E4" s="854"/>
      <c r="F4" s="854"/>
      <c r="G4" s="854"/>
      <c r="H4" s="855"/>
      <c r="J4" s="856" t="s">
        <v>76</v>
      </c>
    </row>
    <row r="5" spans="1:13" ht="54" customHeight="1" x14ac:dyDescent="0.2">
      <c r="A5" s="5" t="s">
        <v>6</v>
      </c>
      <c r="B5" s="6"/>
      <c r="C5" s="7" t="s">
        <v>288</v>
      </c>
      <c r="D5" s="7" t="s">
        <v>289</v>
      </c>
      <c r="E5" s="8" t="s">
        <v>77</v>
      </c>
      <c r="F5" s="9" t="s">
        <v>290</v>
      </c>
      <c r="G5" s="10" t="s">
        <v>78</v>
      </c>
      <c r="H5" s="11" t="s">
        <v>291</v>
      </c>
      <c r="I5" s="12"/>
      <c r="J5" s="857"/>
    </row>
    <row r="6" spans="1:13" s="21" customFormat="1" x14ac:dyDescent="0.2">
      <c r="A6" s="13"/>
      <c r="B6" s="14"/>
      <c r="C6" s="15">
        <v>1</v>
      </c>
      <c r="D6" s="16">
        <v>2</v>
      </c>
      <c r="E6" s="17" t="s">
        <v>79</v>
      </c>
      <c r="F6" s="18">
        <v>3</v>
      </c>
      <c r="G6" s="19">
        <v>4</v>
      </c>
      <c r="H6" s="20">
        <v>5</v>
      </c>
      <c r="J6" s="22">
        <v>7</v>
      </c>
    </row>
    <row r="7" spans="1:13" ht="15" customHeight="1" x14ac:dyDescent="0.2">
      <c r="A7" s="23">
        <v>11</v>
      </c>
      <c r="B7" s="24" t="s">
        <v>65</v>
      </c>
      <c r="C7" s="197">
        <f>'Odhad odpisu'!D6</f>
        <v>19025.229070000001</v>
      </c>
      <c r="D7" s="197">
        <v>59155.379110000009</v>
      </c>
      <c r="E7" s="198">
        <v>316</v>
      </c>
      <c r="F7" s="199"/>
      <c r="G7" s="197">
        <f t="shared" ref="G7:G27" si="0">C7*0.5</f>
        <v>9512.6145350000006</v>
      </c>
      <c r="H7" s="197">
        <f>D7+F7+G7</f>
        <v>68667.99364500001</v>
      </c>
      <c r="I7" s="25"/>
      <c r="J7" s="26"/>
      <c r="M7" s="25"/>
    </row>
    <row r="8" spans="1:13" ht="15" customHeight="1" x14ac:dyDescent="0.2">
      <c r="A8" s="27">
        <v>21</v>
      </c>
      <c r="B8" s="28" t="s">
        <v>9</v>
      </c>
      <c r="C8" s="200">
        <f>'Odhad odpisu'!D7</f>
        <v>2540.65798</v>
      </c>
      <c r="D8" s="200">
        <v>11415.460129999999</v>
      </c>
      <c r="E8" s="201"/>
      <c r="F8" s="202"/>
      <c r="G8" s="200">
        <f t="shared" si="0"/>
        <v>1270.32899</v>
      </c>
      <c r="H8" s="200">
        <f t="shared" ref="H8:H29" si="1">D8+F8+G8</f>
        <v>12685.789119999999</v>
      </c>
      <c r="I8" s="25"/>
      <c r="J8" s="29"/>
      <c r="M8" s="25"/>
    </row>
    <row r="9" spans="1:13" ht="15" customHeight="1" x14ac:dyDescent="0.2">
      <c r="A9" s="27">
        <v>22</v>
      </c>
      <c r="B9" s="28" t="s">
        <v>1</v>
      </c>
      <c r="C9" s="200">
        <f>'Odhad odpisu'!D8</f>
        <v>1511.16516</v>
      </c>
      <c r="D9" s="200">
        <v>35159.637170000009</v>
      </c>
      <c r="E9" s="201"/>
      <c r="F9" s="202"/>
      <c r="G9" s="200">
        <f>C9*0.5</f>
        <v>755.58258000000001</v>
      </c>
      <c r="H9" s="200">
        <f t="shared" si="1"/>
        <v>35915.219750000011</v>
      </c>
      <c r="I9" s="25"/>
      <c r="J9" s="29"/>
      <c r="M9" s="25"/>
    </row>
    <row r="10" spans="1:13" ht="15" customHeight="1" x14ac:dyDescent="0.2">
      <c r="A10" s="27">
        <v>23</v>
      </c>
      <c r="B10" s="28" t="s">
        <v>66</v>
      </c>
      <c r="C10" s="200">
        <f>'Odhad odpisu'!D9</f>
        <v>1388.9220199999997</v>
      </c>
      <c r="D10" s="200">
        <v>9024.0102999999981</v>
      </c>
      <c r="E10" s="201"/>
      <c r="F10" s="202"/>
      <c r="G10" s="200">
        <f t="shared" si="0"/>
        <v>694.46100999999987</v>
      </c>
      <c r="H10" s="200">
        <f t="shared" si="1"/>
        <v>9718.4713099999972</v>
      </c>
      <c r="I10" s="25"/>
      <c r="J10" s="29"/>
      <c r="M10" s="25"/>
    </row>
    <row r="11" spans="1:13" ht="15" customHeight="1" x14ac:dyDescent="0.2">
      <c r="A11" s="27">
        <v>31</v>
      </c>
      <c r="B11" s="30" t="s">
        <v>10</v>
      </c>
      <c r="C11" s="200">
        <f>'Odhad odpisu'!D10</f>
        <v>8775.5040700000009</v>
      </c>
      <c r="D11" s="200">
        <v>36081.35115000001</v>
      </c>
      <c r="E11" s="201">
        <v>6753</v>
      </c>
      <c r="F11" s="202"/>
      <c r="G11" s="200">
        <f t="shared" si="0"/>
        <v>4387.7520350000004</v>
      </c>
      <c r="H11" s="200">
        <f t="shared" si="1"/>
        <v>40469.103185000007</v>
      </c>
      <c r="I11" s="25"/>
      <c r="J11" s="29"/>
      <c r="M11" s="25"/>
    </row>
    <row r="12" spans="1:13" ht="15" customHeight="1" x14ac:dyDescent="0.2">
      <c r="A12" s="27">
        <v>33</v>
      </c>
      <c r="B12" s="28" t="s">
        <v>67</v>
      </c>
      <c r="C12" s="200">
        <f>'Odhad odpisu'!D11</f>
        <v>3261.7966099999999</v>
      </c>
      <c r="D12" s="200">
        <v>8580.926889999997</v>
      </c>
      <c r="E12" s="201">
        <v>1800</v>
      </c>
      <c r="F12" s="202"/>
      <c r="G12" s="200">
        <f t="shared" si="0"/>
        <v>1630.8983049999999</v>
      </c>
      <c r="H12" s="200">
        <f t="shared" si="1"/>
        <v>10211.825194999998</v>
      </c>
      <c r="I12" s="25"/>
      <c r="J12" s="29"/>
      <c r="M12" s="25"/>
    </row>
    <row r="13" spans="1:13" ht="15" customHeight="1" x14ac:dyDescent="0.2">
      <c r="A13" s="27">
        <v>41</v>
      </c>
      <c r="B13" s="30" t="s">
        <v>7</v>
      </c>
      <c r="C13" s="200">
        <f>'Odhad odpisu'!D12</f>
        <v>777.36405000000002</v>
      </c>
      <c r="D13" s="200">
        <v>3018.8014899999998</v>
      </c>
      <c r="E13" s="201">
        <v>191</v>
      </c>
      <c r="F13" s="202"/>
      <c r="G13" s="200">
        <f t="shared" si="0"/>
        <v>388.68202500000001</v>
      </c>
      <c r="H13" s="200">
        <f t="shared" si="1"/>
        <v>3407.4835149999999</v>
      </c>
      <c r="I13" s="25"/>
      <c r="J13" s="29"/>
      <c r="M13" s="25"/>
    </row>
    <row r="14" spans="1:13" ht="15" customHeight="1" x14ac:dyDescent="0.2">
      <c r="A14" s="27">
        <v>51</v>
      </c>
      <c r="B14" s="30" t="s">
        <v>0</v>
      </c>
      <c r="C14" s="200">
        <f>'Odhad odpisu'!D13</f>
        <v>2003.7677999999999</v>
      </c>
      <c r="D14" s="200">
        <v>5754.47037</v>
      </c>
      <c r="E14" s="201"/>
      <c r="F14" s="202"/>
      <c r="G14" s="200">
        <f t="shared" si="0"/>
        <v>1001.8838999999999</v>
      </c>
      <c r="H14" s="200">
        <f t="shared" si="1"/>
        <v>6756.3542699999998</v>
      </c>
      <c r="I14" s="25"/>
      <c r="J14" s="29"/>
      <c r="M14" s="25"/>
    </row>
    <row r="15" spans="1:13" ht="15" customHeight="1" x14ac:dyDescent="0.2">
      <c r="A15" s="27">
        <v>56</v>
      </c>
      <c r="B15" s="30" t="s">
        <v>2</v>
      </c>
      <c r="C15" s="200">
        <f>'Odhad odpisu'!D14</f>
        <v>765.20793000000003</v>
      </c>
      <c r="D15" s="200">
        <v>15.749269999999553</v>
      </c>
      <c r="E15" s="201"/>
      <c r="F15" s="202"/>
      <c r="G15" s="200">
        <f t="shared" si="0"/>
        <v>382.60396500000002</v>
      </c>
      <c r="H15" s="200">
        <f t="shared" si="1"/>
        <v>398.35323499999959</v>
      </c>
      <c r="I15" s="25"/>
      <c r="J15" s="29"/>
      <c r="M15" s="25"/>
    </row>
    <row r="16" spans="1:13" ht="15" customHeight="1" x14ac:dyDescent="0.2">
      <c r="A16" s="27">
        <v>71</v>
      </c>
      <c r="B16" s="28" t="s">
        <v>302</v>
      </c>
      <c r="C16" s="200">
        <f>'Odhad odpisu'!D15</f>
        <v>4178.6832599999998</v>
      </c>
      <c r="D16" s="200">
        <v>12552.325329999998</v>
      </c>
      <c r="E16" s="201">
        <v>12263.23179</v>
      </c>
      <c r="F16" s="202"/>
      <c r="G16" s="200">
        <f t="shared" si="0"/>
        <v>2089.3416299999999</v>
      </c>
      <c r="H16" s="200">
        <f t="shared" si="1"/>
        <v>14641.666959999999</v>
      </c>
      <c r="I16" s="25"/>
      <c r="J16" s="29"/>
      <c r="M16" s="25"/>
    </row>
    <row r="17" spans="1:14" ht="15" customHeight="1" x14ac:dyDescent="0.2">
      <c r="A17" s="27">
        <v>76</v>
      </c>
      <c r="B17" s="28" t="s">
        <v>80</v>
      </c>
      <c r="C17" s="200">
        <f>'Odhad odpisu'!D16</f>
        <v>1.1883599999999999</v>
      </c>
      <c r="D17" s="200">
        <v>1.91994</v>
      </c>
      <c r="E17" s="201"/>
      <c r="F17" s="202"/>
      <c r="G17" s="200">
        <f t="shared" si="0"/>
        <v>0.59417999999999993</v>
      </c>
      <c r="H17" s="200">
        <f t="shared" si="1"/>
        <v>2.5141200000000001</v>
      </c>
      <c r="I17" s="25"/>
      <c r="J17" s="29"/>
      <c r="M17" s="25"/>
    </row>
    <row r="18" spans="1:14" ht="15" customHeight="1" x14ac:dyDescent="0.2">
      <c r="A18" s="27">
        <v>81</v>
      </c>
      <c r="B18" s="30" t="s">
        <v>8</v>
      </c>
      <c r="C18" s="200">
        <f>'Odhad odpisu'!D17</f>
        <v>8178.8675900000007</v>
      </c>
      <c r="D18" s="200">
        <v>4609.6925100000008</v>
      </c>
      <c r="E18" s="201">
        <v>126</v>
      </c>
      <c r="F18" s="202"/>
      <c r="G18" s="200">
        <f t="shared" si="0"/>
        <v>4089.4337950000004</v>
      </c>
      <c r="H18" s="200">
        <f t="shared" si="1"/>
        <v>8699.1263050000016</v>
      </c>
      <c r="I18" s="25"/>
      <c r="J18" s="29"/>
      <c r="M18" s="25"/>
    </row>
    <row r="19" spans="1:14" ht="15" customHeight="1" x14ac:dyDescent="0.2">
      <c r="A19" s="27">
        <v>82</v>
      </c>
      <c r="B19" s="30" t="s">
        <v>3</v>
      </c>
      <c r="C19" s="200">
        <f>'Odhad odpisu'!D18</f>
        <v>2.274</v>
      </c>
      <c r="D19" s="200">
        <v>2189.0834199999999</v>
      </c>
      <c r="E19" s="201">
        <v>795</v>
      </c>
      <c r="F19" s="202"/>
      <c r="G19" s="200">
        <f t="shared" si="0"/>
        <v>1.137</v>
      </c>
      <c r="H19" s="200">
        <f t="shared" si="1"/>
        <v>2190.2204200000001</v>
      </c>
      <c r="I19" s="25"/>
      <c r="J19" s="29"/>
      <c r="M19" s="25"/>
    </row>
    <row r="20" spans="1:14" ht="15" customHeight="1" x14ac:dyDescent="0.2">
      <c r="A20" s="27">
        <v>83</v>
      </c>
      <c r="B20" s="30" t="s">
        <v>58</v>
      </c>
      <c r="C20" s="200">
        <f>'Odhad odpisu'!D19</f>
        <v>649.88443999999993</v>
      </c>
      <c r="D20" s="200">
        <v>1833.6135800000002</v>
      </c>
      <c r="E20" s="201"/>
      <c r="F20" s="202"/>
      <c r="G20" s="200">
        <f t="shared" si="0"/>
        <v>324.94221999999996</v>
      </c>
      <c r="H20" s="200">
        <f t="shared" si="1"/>
        <v>2158.5558000000001</v>
      </c>
      <c r="I20" s="25"/>
      <c r="J20" s="29"/>
      <c r="M20" s="25"/>
    </row>
    <row r="21" spans="1:14" ht="15" customHeight="1" x14ac:dyDescent="0.2">
      <c r="A21" s="27">
        <v>84</v>
      </c>
      <c r="B21" s="30" t="s">
        <v>59</v>
      </c>
      <c r="C21" s="200">
        <f>'Odhad odpisu'!D20</f>
        <v>7.9386000000000001</v>
      </c>
      <c r="D21" s="200">
        <v>366.27368000000001</v>
      </c>
      <c r="E21" s="201"/>
      <c r="F21" s="202"/>
      <c r="G21" s="200">
        <f t="shared" si="0"/>
        <v>3.9693000000000001</v>
      </c>
      <c r="H21" s="200">
        <f t="shared" si="1"/>
        <v>370.24297999999999</v>
      </c>
      <c r="I21" s="25"/>
      <c r="J21" s="29"/>
      <c r="M21" s="25"/>
    </row>
    <row r="22" spans="1:14" ht="15" customHeight="1" x14ac:dyDescent="0.2">
      <c r="A22" s="27">
        <v>85</v>
      </c>
      <c r="B22" s="30" t="s">
        <v>60</v>
      </c>
      <c r="C22" s="200">
        <f>'Odhad odpisu'!D21</f>
        <v>179.66630000000001</v>
      </c>
      <c r="D22" s="200">
        <v>0</v>
      </c>
      <c r="E22" s="201"/>
      <c r="F22" s="202"/>
      <c r="G22" s="200">
        <f t="shared" si="0"/>
        <v>89.833150000000003</v>
      </c>
      <c r="H22" s="200">
        <f t="shared" si="1"/>
        <v>89.833150000000003</v>
      </c>
      <c r="I22" s="25"/>
      <c r="J22" s="29"/>
    </row>
    <row r="23" spans="1:14" ht="15" customHeight="1" x14ac:dyDescent="0.2">
      <c r="A23" s="27">
        <v>87</v>
      </c>
      <c r="B23" s="28" t="s">
        <v>47</v>
      </c>
      <c r="C23" s="200">
        <f>'Odhad odpisu'!D22</f>
        <v>162.76334</v>
      </c>
      <c r="D23" s="200">
        <v>1090.1059099999998</v>
      </c>
      <c r="E23" s="201">
        <v>333</v>
      </c>
      <c r="F23" s="202"/>
      <c r="G23" s="200">
        <f t="shared" si="0"/>
        <v>81.38167</v>
      </c>
      <c r="H23" s="200">
        <f t="shared" si="1"/>
        <v>1171.4875799999998</v>
      </c>
      <c r="I23" s="25"/>
      <c r="J23" s="29"/>
      <c r="M23" s="25"/>
    </row>
    <row r="24" spans="1:14" ht="15" customHeight="1" x14ac:dyDescent="0.2">
      <c r="A24" s="27">
        <v>92</v>
      </c>
      <c r="B24" s="30" t="s">
        <v>75</v>
      </c>
      <c r="C24" s="200">
        <f>'Odhad odpisu'!D23</f>
        <v>20122.27954</v>
      </c>
      <c r="D24" s="200">
        <v>22882.826430000005</v>
      </c>
      <c r="E24" s="201">
        <v>959</v>
      </c>
      <c r="F24" s="202"/>
      <c r="G24" s="200">
        <v>0</v>
      </c>
      <c r="H24" s="200">
        <f t="shared" si="1"/>
        <v>22882.826430000005</v>
      </c>
      <c r="I24" s="25"/>
      <c r="J24" s="29"/>
      <c r="M24" s="25"/>
    </row>
    <row r="25" spans="1:14" ht="15" customHeight="1" x14ac:dyDescent="0.2">
      <c r="A25" s="27">
        <v>96</v>
      </c>
      <c r="B25" s="30" t="s">
        <v>62</v>
      </c>
      <c r="C25" s="200">
        <f>'Odhad odpisu'!D24</f>
        <v>0.30299999999999999</v>
      </c>
      <c r="D25" s="200">
        <v>1741.0799</v>
      </c>
      <c r="E25" s="201"/>
      <c r="F25" s="202"/>
      <c r="G25" s="200">
        <f t="shared" si="0"/>
        <v>0.1515</v>
      </c>
      <c r="H25" s="200">
        <f t="shared" si="1"/>
        <v>1741.2313999999999</v>
      </c>
      <c r="I25" s="25"/>
      <c r="J25" s="29"/>
      <c r="M25" s="25"/>
    </row>
    <row r="26" spans="1:14" ht="15" customHeight="1" x14ac:dyDescent="0.2">
      <c r="A26" s="27">
        <v>97</v>
      </c>
      <c r="B26" s="30" t="s">
        <v>63</v>
      </c>
      <c r="C26" s="200">
        <f>'Odhad odpisu'!D25</f>
        <v>50.123899999999999</v>
      </c>
      <c r="D26" s="200">
        <v>2559.4320800000005</v>
      </c>
      <c r="E26" s="201"/>
      <c r="F26" s="202"/>
      <c r="G26" s="200">
        <f t="shared" si="0"/>
        <v>25.06195</v>
      </c>
      <c r="H26" s="200">
        <f>D26+F26+G26</f>
        <v>2584.4940300000003</v>
      </c>
      <c r="I26" s="25"/>
      <c r="J26" s="29"/>
      <c r="M26" s="25"/>
    </row>
    <row r="27" spans="1:14" ht="15" customHeight="1" x14ac:dyDescent="0.2">
      <c r="A27" s="27">
        <v>99</v>
      </c>
      <c r="B27" s="28" t="s">
        <v>81</v>
      </c>
      <c r="C27" s="200">
        <f>'Odhad odpisu'!D26</f>
        <v>2363.2087799999999</v>
      </c>
      <c r="D27" s="200">
        <f>239144-D28-D29</f>
        <v>12618</v>
      </c>
      <c r="E27" s="201"/>
      <c r="F27" s="202"/>
      <c r="G27" s="200">
        <f t="shared" si="0"/>
        <v>1181.60439</v>
      </c>
      <c r="H27" s="200">
        <f t="shared" si="1"/>
        <v>13799.60439</v>
      </c>
      <c r="I27" s="25"/>
      <c r="J27" s="29"/>
      <c r="M27" s="25"/>
    </row>
    <row r="28" spans="1:14" s="37" customFormat="1" ht="12" x14ac:dyDescent="0.2">
      <c r="A28" s="31"/>
      <c r="B28" s="32" t="s">
        <v>82</v>
      </c>
      <c r="C28" s="203"/>
      <c r="D28" s="33">
        <v>188934</v>
      </c>
      <c r="E28" s="34"/>
      <c r="F28" s="204"/>
      <c r="G28" s="33"/>
      <c r="H28" s="33">
        <f t="shared" si="1"/>
        <v>188934</v>
      </c>
      <c r="I28" s="35"/>
      <c r="J28" s="36"/>
    </row>
    <row r="29" spans="1:14" ht="15" customHeight="1" x14ac:dyDescent="0.2">
      <c r="A29" s="38"/>
      <c r="B29" s="39" t="s">
        <v>83</v>
      </c>
      <c r="C29" s="205"/>
      <c r="D29" s="304">
        <v>37592</v>
      </c>
      <c r="E29" s="201">
        <v>435</v>
      </c>
      <c r="F29" s="206"/>
      <c r="G29" s="40">
        <f>C30*0.5+0.5*C24</f>
        <v>48034.537669999998</v>
      </c>
      <c r="H29" s="40">
        <f t="shared" si="1"/>
        <v>85626.537669999991</v>
      </c>
      <c r="I29" s="25"/>
      <c r="J29" s="207">
        <f>G29</f>
        <v>48034.537669999998</v>
      </c>
    </row>
    <row r="30" spans="1:14" ht="15" customHeight="1" x14ac:dyDescent="0.2">
      <c r="A30" s="749"/>
      <c r="B30" s="750" t="s">
        <v>128</v>
      </c>
      <c r="C30" s="751">
        <f>SUM(C7:C29)</f>
        <v>75946.795799999993</v>
      </c>
      <c r="D30" s="751">
        <f>SUM(D7:D29)</f>
        <v>457176.13866000006</v>
      </c>
      <c r="E30" s="752">
        <f>SUM(E7:E29)</f>
        <v>23971.231789999998</v>
      </c>
      <c r="F30" s="753">
        <f t="shared" ref="F30:G30" si="2">SUM(F7:F29)</f>
        <v>0</v>
      </c>
      <c r="G30" s="751">
        <f t="shared" si="2"/>
        <v>75946.795799999993</v>
      </c>
      <c r="H30" s="751">
        <f>SUM(H7:H29)</f>
        <v>533122.93446000002</v>
      </c>
      <c r="I30" s="25"/>
      <c r="J30" s="754">
        <f>SUM(J7:J29)</f>
        <v>48034.537669999998</v>
      </c>
      <c r="N30" s="25"/>
    </row>
    <row r="31" spans="1:14" s="37" customFormat="1" ht="11.25" x14ac:dyDescent="0.2">
      <c r="A31" s="41" t="s">
        <v>84</v>
      </c>
      <c r="B31" s="42" t="s">
        <v>85</v>
      </c>
      <c r="C31" s="43"/>
      <c r="D31" s="43"/>
      <c r="E31" s="35"/>
      <c r="J31" s="44"/>
    </row>
    <row r="33" spans="1:10" s="45" customFormat="1" ht="12" x14ac:dyDescent="0.2">
      <c r="B33" s="45" t="s">
        <v>86</v>
      </c>
      <c r="C33" s="46">
        <f>SUM(C7:C15)</f>
        <v>40049.614689999995</v>
      </c>
      <c r="D33" s="305">
        <f>SUM(D7:D15)</f>
        <v>168205.78588000001</v>
      </c>
      <c r="E33" s="46">
        <f>SUM(E7:E15)</f>
        <v>9060</v>
      </c>
      <c r="F33" s="305">
        <f t="shared" ref="F33:H33" si="3">SUM(F7:F15)</f>
        <v>0</v>
      </c>
      <c r="G33" s="305">
        <f>SUM(G7:G15)</f>
        <v>20024.807344999997</v>
      </c>
      <c r="H33" s="305">
        <f t="shared" si="3"/>
        <v>188230.59322500005</v>
      </c>
      <c r="J33" s="47"/>
    </row>
    <row r="34" spans="1:10" s="45" customFormat="1" ht="12" x14ac:dyDescent="0.2">
      <c r="B34" s="45" t="s">
        <v>87</v>
      </c>
      <c r="C34" s="46">
        <f>SUM(C16:C29)</f>
        <v>35897.181109999998</v>
      </c>
      <c r="D34" s="305">
        <f>SUM(D16:D29)</f>
        <v>288970.35278000002</v>
      </c>
      <c r="E34" s="46">
        <f>SUM(E16:E29)</f>
        <v>14911.23179</v>
      </c>
      <c r="F34" s="305">
        <f t="shared" ref="F34:H34" si="4">SUM(F16:F29)</f>
        <v>0</v>
      </c>
      <c r="G34" s="305">
        <f t="shared" si="4"/>
        <v>55921.988454999999</v>
      </c>
      <c r="H34" s="305">
        <f t="shared" si="4"/>
        <v>344892.341235</v>
      </c>
      <c r="J34" s="47"/>
    </row>
    <row r="35" spans="1:10" x14ac:dyDescent="0.2">
      <c r="D35" s="25"/>
      <c r="E35" s="48"/>
    </row>
    <row r="37" spans="1:10" x14ac:dyDescent="0.2">
      <c r="A37" s="50" t="s">
        <v>292</v>
      </c>
    </row>
    <row r="38" spans="1:10" x14ac:dyDescent="0.2">
      <c r="A38" s="50"/>
    </row>
  </sheetData>
  <mergeCells count="2">
    <mergeCell ref="D4:H4"/>
    <mergeCell ref="J4:J5"/>
  </mergeCells>
  <pageMargins left="0.78740157499999996" right="0.34" top="0.984251969" bottom="0.984251969" header="0.4921259845" footer="0.49212598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1.25" x14ac:dyDescent="0.2"/>
  <cols>
    <col min="1" max="1" width="4.42578125" style="80" customWidth="1"/>
    <col min="2" max="2" width="10" style="52" customWidth="1"/>
    <col min="3" max="3" width="8.28515625" style="53" customWidth="1"/>
    <col min="4" max="4" width="9.7109375" style="53" customWidth="1"/>
    <col min="5" max="5" width="8.7109375" style="53" bestFit="1" customWidth="1"/>
    <col min="6" max="6" width="12.85546875" style="53" bestFit="1" customWidth="1"/>
    <col min="7" max="7" width="9.7109375" style="53" customWidth="1"/>
    <col min="8" max="8" width="8.28515625" style="53" customWidth="1"/>
    <col min="9" max="255" width="9.140625" style="53"/>
    <col min="256" max="256" width="4.42578125" style="53" customWidth="1"/>
    <col min="257" max="257" width="10" style="53" customWidth="1"/>
    <col min="258" max="258" width="8.28515625" style="53" customWidth="1"/>
    <col min="259" max="259" width="9.7109375" style="53" customWidth="1"/>
    <col min="260" max="261" width="8.28515625" style="53" customWidth="1"/>
    <col min="262" max="262" width="9.7109375" style="53" customWidth="1"/>
    <col min="263" max="263" width="8.28515625" style="53" customWidth="1"/>
    <col min="264" max="511" width="9.140625" style="53"/>
    <col min="512" max="512" width="4.42578125" style="53" customWidth="1"/>
    <col min="513" max="513" width="10" style="53" customWidth="1"/>
    <col min="514" max="514" width="8.28515625" style="53" customWidth="1"/>
    <col min="515" max="515" width="9.7109375" style="53" customWidth="1"/>
    <col min="516" max="517" width="8.28515625" style="53" customWidth="1"/>
    <col min="518" max="518" width="9.7109375" style="53" customWidth="1"/>
    <col min="519" max="519" width="8.28515625" style="53" customWidth="1"/>
    <col min="520" max="767" width="9.140625" style="53"/>
    <col min="768" max="768" width="4.42578125" style="53" customWidth="1"/>
    <col min="769" max="769" width="10" style="53" customWidth="1"/>
    <col min="770" max="770" width="8.28515625" style="53" customWidth="1"/>
    <col min="771" max="771" width="9.7109375" style="53" customWidth="1"/>
    <col min="772" max="773" width="8.28515625" style="53" customWidth="1"/>
    <col min="774" max="774" width="9.7109375" style="53" customWidth="1"/>
    <col min="775" max="775" width="8.28515625" style="53" customWidth="1"/>
    <col min="776" max="1023" width="9.140625" style="53"/>
    <col min="1024" max="1024" width="4.42578125" style="53" customWidth="1"/>
    <col min="1025" max="1025" width="10" style="53" customWidth="1"/>
    <col min="1026" max="1026" width="8.28515625" style="53" customWidth="1"/>
    <col min="1027" max="1027" width="9.7109375" style="53" customWidth="1"/>
    <col min="1028" max="1029" width="8.28515625" style="53" customWidth="1"/>
    <col min="1030" max="1030" width="9.7109375" style="53" customWidth="1"/>
    <col min="1031" max="1031" width="8.28515625" style="53" customWidth="1"/>
    <col min="1032" max="1279" width="9.140625" style="53"/>
    <col min="1280" max="1280" width="4.42578125" style="53" customWidth="1"/>
    <col min="1281" max="1281" width="10" style="53" customWidth="1"/>
    <col min="1282" max="1282" width="8.28515625" style="53" customWidth="1"/>
    <col min="1283" max="1283" width="9.7109375" style="53" customWidth="1"/>
    <col min="1284" max="1285" width="8.28515625" style="53" customWidth="1"/>
    <col min="1286" max="1286" width="9.7109375" style="53" customWidth="1"/>
    <col min="1287" max="1287" width="8.28515625" style="53" customWidth="1"/>
    <col min="1288" max="1535" width="9.140625" style="53"/>
    <col min="1536" max="1536" width="4.42578125" style="53" customWidth="1"/>
    <col min="1537" max="1537" width="10" style="53" customWidth="1"/>
    <col min="1538" max="1538" width="8.28515625" style="53" customWidth="1"/>
    <col min="1539" max="1539" width="9.7109375" style="53" customWidth="1"/>
    <col min="1540" max="1541" width="8.28515625" style="53" customWidth="1"/>
    <col min="1542" max="1542" width="9.7109375" style="53" customWidth="1"/>
    <col min="1543" max="1543" width="8.28515625" style="53" customWidth="1"/>
    <col min="1544" max="1791" width="9.140625" style="53"/>
    <col min="1792" max="1792" width="4.42578125" style="53" customWidth="1"/>
    <col min="1793" max="1793" width="10" style="53" customWidth="1"/>
    <col min="1794" max="1794" width="8.28515625" style="53" customWidth="1"/>
    <col min="1795" max="1795" width="9.7109375" style="53" customWidth="1"/>
    <col min="1796" max="1797" width="8.28515625" style="53" customWidth="1"/>
    <col min="1798" max="1798" width="9.7109375" style="53" customWidth="1"/>
    <col min="1799" max="1799" width="8.28515625" style="53" customWidth="1"/>
    <col min="1800" max="2047" width="9.140625" style="53"/>
    <col min="2048" max="2048" width="4.42578125" style="53" customWidth="1"/>
    <col min="2049" max="2049" width="10" style="53" customWidth="1"/>
    <col min="2050" max="2050" width="8.28515625" style="53" customWidth="1"/>
    <col min="2051" max="2051" width="9.7109375" style="53" customWidth="1"/>
    <col min="2052" max="2053" width="8.28515625" style="53" customWidth="1"/>
    <col min="2054" max="2054" width="9.7109375" style="53" customWidth="1"/>
    <col min="2055" max="2055" width="8.28515625" style="53" customWidth="1"/>
    <col min="2056" max="2303" width="9.140625" style="53"/>
    <col min="2304" max="2304" width="4.42578125" style="53" customWidth="1"/>
    <col min="2305" max="2305" width="10" style="53" customWidth="1"/>
    <col min="2306" max="2306" width="8.28515625" style="53" customWidth="1"/>
    <col min="2307" max="2307" width="9.7109375" style="53" customWidth="1"/>
    <col min="2308" max="2309" width="8.28515625" style="53" customWidth="1"/>
    <col min="2310" max="2310" width="9.7109375" style="53" customWidth="1"/>
    <col min="2311" max="2311" width="8.28515625" style="53" customWidth="1"/>
    <col min="2312" max="2559" width="9.140625" style="53"/>
    <col min="2560" max="2560" width="4.42578125" style="53" customWidth="1"/>
    <col min="2561" max="2561" width="10" style="53" customWidth="1"/>
    <col min="2562" max="2562" width="8.28515625" style="53" customWidth="1"/>
    <col min="2563" max="2563" width="9.7109375" style="53" customWidth="1"/>
    <col min="2564" max="2565" width="8.28515625" style="53" customWidth="1"/>
    <col min="2566" max="2566" width="9.7109375" style="53" customWidth="1"/>
    <col min="2567" max="2567" width="8.28515625" style="53" customWidth="1"/>
    <col min="2568" max="2815" width="9.140625" style="53"/>
    <col min="2816" max="2816" width="4.42578125" style="53" customWidth="1"/>
    <col min="2817" max="2817" width="10" style="53" customWidth="1"/>
    <col min="2818" max="2818" width="8.28515625" style="53" customWidth="1"/>
    <col min="2819" max="2819" width="9.7109375" style="53" customWidth="1"/>
    <col min="2820" max="2821" width="8.28515625" style="53" customWidth="1"/>
    <col min="2822" max="2822" width="9.7109375" style="53" customWidth="1"/>
    <col min="2823" max="2823" width="8.28515625" style="53" customWidth="1"/>
    <col min="2824" max="3071" width="9.140625" style="53"/>
    <col min="3072" max="3072" width="4.42578125" style="53" customWidth="1"/>
    <col min="3073" max="3073" width="10" style="53" customWidth="1"/>
    <col min="3074" max="3074" width="8.28515625" style="53" customWidth="1"/>
    <col min="3075" max="3075" width="9.7109375" style="53" customWidth="1"/>
    <col min="3076" max="3077" width="8.28515625" style="53" customWidth="1"/>
    <col min="3078" max="3078" width="9.7109375" style="53" customWidth="1"/>
    <col min="3079" max="3079" width="8.28515625" style="53" customWidth="1"/>
    <col min="3080" max="3327" width="9.140625" style="53"/>
    <col min="3328" max="3328" width="4.42578125" style="53" customWidth="1"/>
    <col min="3329" max="3329" width="10" style="53" customWidth="1"/>
    <col min="3330" max="3330" width="8.28515625" style="53" customWidth="1"/>
    <col min="3331" max="3331" width="9.7109375" style="53" customWidth="1"/>
    <col min="3332" max="3333" width="8.28515625" style="53" customWidth="1"/>
    <col min="3334" max="3334" width="9.7109375" style="53" customWidth="1"/>
    <col min="3335" max="3335" width="8.28515625" style="53" customWidth="1"/>
    <col min="3336" max="3583" width="9.140625" style="53"/>
    <col min="3584" max="3584" width="4.42578125" style="53" customWidth="1"/>
    <col min="3585" max="3585" width="10" style="53" customWidth="1"/>
    <col min="3586" max="3586" width="8.28515625" style="53" customWidth="1"/>
    <col min="3587" max="3587" width="9.7109375" style="53" customWidth="1"/>
    <col min="3588" max="3589" width="8.28515625" style="53" customWidth="1"/>
    <col min="3590" max="3590" width="9.7109375" style="53" customWidth="1"/>
    <col min="3591" max="3591" width="8.28515625" style="53" customWidth="1"/>
    <col min="3592" max="3839" width="9.140625" style="53"/>
    <col min="3840" max="3840" width="4.42578125" style="53" customWidth="1"/>
    <col min="3841" max="3841" width="10" style="53" customWidth="1"/>
    <col min="3842" max="3842" width="8.28515625" style="53" customWidth="1"/>
    <col min="3843" max="3843" width="9.7109375" style="53" customWidth="1"/>
    <col min="3844" max="3845" width="8.28515625" style="53" customWidth="1"/>
    <col min="3846" max="3846" width="9.7109375" style="53" customWidth="1"/>
    <col min="3847" max="3847" width="8.28515625" style="53" customWidth="1"/>
    <col min="3848" max="4095" width="9.140625" style="53"/>
    <col min="4096" max="4096" width="4.42578125" style="53" customWidth="1"/>
    <col min="4097" max="4097" width="10" style="53" customWidth="1"/>
    <col min="4098" max="4098" width="8.28515625" style="53" customWidth="1"/>
    <col min="4099" max="4099" width="9.7109375" style="53" customWidth="1"/>
    <col min="4100" max="4101" width="8.28515625" style="53" customWidth="1"/>
    <col min="4102" max="4102" width="9.7109375" style="53" customWidth="1"/>
    <col min="4103" max="4103" width="8.28515625" style="53" customWidth="1"/>
    <col min="4104" max="4351" width="9.140625" style="53"/>
    <col min="4352" max="4352" width="4.42578125" style="53" customWidth="1"/>
    <col min="4353" max="4353" width="10" style="53" customWidth="1"/>
    <col min="4354" max="4354" width="8.28515625" style="53" customWidth="1"/>
    <col min="4355" max="4355" width="9.7109375" style="53" customWidth="1"/>
    <col min="4356" max="4357" width="8.28515625" style="53" customWidth="1"/>
    <col min="4358" max="4358" width="9.7109375" style="53" customWidth="1"/>
    <col min="4359" max="4359" width="8.28515625" style="53" customWidth="1"/>
    <col min="4360" max="4607" width="9.140625" style="53"/>
    <col min="4608" max="4608" width="4.42578125" style="53" customWidth="1"/>
    <col min="4609" max="4609" width="10" style="53" customWidth="1"/>
    <col min="4610" max="4610" width="8.28515625" style="53" customWidth="1"/>
    <col min="4611" max="4611" width="9.7109375" style="53" customWidth="1"/>
    <col min="4612" max="4613" width="8.28515625" style="53" customWidth="1"/>
    <col min="4614" max="4614" width="9.7109375" style="53" customWidth="1"/>
    <col min="4615" max="4615" width="8.28515625" style="53" customWidth="1"/>
    <col min="4616" max="4863" width="9.140625" style="53"/>
    <col min="4864" max="4864" width="4.42578125" style="53" customWidth="1"/>
    <col min="4865" max="4865" width="10" style="53" customWidth="1"/>
    <col min="4866" max="4866" width="8.28515625" style="53" customWidth="1"/>
    <col min="4867" max="4867" width="9.7109375" style="53" customWidth="1"/>
    <col min="4868" max="4869" width="8.28515625" style="53" customWidth="1"/>
    <col min="4870" max="4870" width="9.7109375" style="53" customWidth="1"/>
    <col min="4871" max="4871" width="8.28515625" style="53" customWidth="1"/>
    <col min="4872" max="5119" width="9.140625" style="53"/>
    <col min="5120" max="5120" width="4.42578125" style="53" customWidth="1"/>
    <col min="5121" max="5121" width="10" style="53" customWidth="1"/>
    <col min="5122" max="5122" width="8.28515625" style="53" customWidth="1"/>
    <col min="5123" max="5123" width="9.7109375" style="53" customWidth="1"/>
    <col min="5124" max="5125" width="8.28515625" style="53" customWidth="1"/>
    <col min="5126" max="5126" width="9.7109375" style="53" customWidth="1"/>
    <col min="5127" max="5127" width="8.28515625" style="53" customWidth="1"/>
    <col min="5128" max="5375" width="9.140625" style="53"/>
    <col min="5376" max="5376" width="4.42578125" style="53" customWidth="1"/>
    <col min="5377" max="5377" width="10" style="53" customWidth="1"/>
    <col min="5378" max="5378" width="8.28515625" style="53" customWidth="1"/>
    <col min="5379" max="5379" width="9.7109375" style="53" customWidth="1"/>
    <col min="5380" max="5381" width="8.28515625" style="53" customWidth="1"/>
    <col min="5382" max="5382" width="9.7109375" style="53" customWidth="1"/>
    <col min="5383" max="5383" width="8.28515625" style="53" customWidth="1"/>
    <col min="5384" max="5631" width="9.140625" style="53"/>
    <col min="5632" max="5632" width="4.42578125" style="53" customWidth="1"/>
    <col min="5633" max="5633" width="10" style="53" customWidth="1"/>
    <col min="5634" max="5634" width="8.28515625" style="53" customWidth="1"/>
    <col min="5635" max="5635" width="9.7109375" style="53" customWidth="1"/>
    <col min="5636" max="5637" width="8.28515625" style="53" customWidth="1"/>
    <col min="5638" max="5638" width="9.7109375" style="53" customWidth="1"/>
    <col min="5639" max="5639" width="8.28515625" style="53" customWidth="1"/>
    <col min="5640" max="5887" width="9.140625" style="53"/>
    <col min="5888" max="5888" width="4.42578125" style="53" customWidth="1"/>
    <col min="5889" max="5889" width="10" style="53" customWidth="1"/>
    <col min="5890" max="5890" width="8.28515625" style="53" customWidth="1"/>
    <col min="5891" max="5891" width="9.7109375" style="53" customWidth="1"/>
    <col min="5892" max="5893" width="8.28515625" style="53" customWidth="1"/>
    <col min="5894" max="5894" width="9.7109375" style="53" customWidth="1"/>
    <col min="5895" max="5895" width="8.28515625" style="53" customWidth="1"/>
    <col min="5896" max="6143" width="9.140625" style="53"/>
    <col min="6144" max="6144" width="4.42578125" style="53" customWidth="1"/>
    <col min="6145" max="6145" width="10" style="53" customWidth="1"/>
    <col min="6146" max="6146" width="8.28515625" style="53" customWidth="1"/>
    <col min="6147" max="6147" width="9.7109375" style="53" customWidth="1"/>
    <col min="6148" max="6149" width="8.28515625" style="53" customWidth="1"/>
    <col min="6150" max="6150" width="9.7109375" style="53" customWidth="1"/>
    <col min="6151" max="6151" width="8.28515625" style="53" customWidth="1"/>
    <col min="6152" max="6399" width="9.140625" style="53"/>
    <col min="6400" max="6400" width="4.42578125" style="53" customWidth="1"/>
    <col min="6401" max="6401" width="10" style="53" customWidth="1"/>
    <col min="6402" max="6402" width="8.28515625" style="53" customWidth="1"/>
    <col min="6403" max="6403" width="9.7109375" style="53" customWidth="1"/>
    <col min="6404" max="6405" width="8.28515625" style="53" customWidth="1"/>
    <col min="6406" max="6406" width="9.7109375" style="53" customWidth="1"/>
    <col min="6407" max="6407" width="8.28515625" style="53" customWidth="1"/>
    <col min="6408" max="6655" width="9.140625" style="53"/>
    <col min="6656" max="6656" width="4.42578125" style="53" customWidth="1"/>
    <col min="6657" max="6657" width="10" style="53" customWidth="1"/>
    <col min="6658" max="6658" width="8.28515625" style="53" customWidth="1"/>
    <col min="6659" max="6659" width="9.7109375" style="53" customWidth="1"/>
    <col min="6660" max="6661" width="8.28515625" style="53" customWidth="1"/>
    <col min="6662" max="6662" width="9.7109375" style="53" customWidth="1"/>
    <col min="6663" max="6663" width="8.28515625" style="53" customWidth="1"/>
    <col min="6664" max="6911" width="9.140625" style="53"/>
    <col min="6912" max="6912" width="4.42578125" style="53" customWidth="1"/>
    <col min="6913" max="6913" width="10" style="53" customWidth="1"/>
    <col min="6914" max="6914" width="8.28515625" style="53" customWidth="1"/>
    <col min="6915" max="6915" width="9.7109375" style="53" customWidth="1"/>
    <col min="6916" max="6917" width="8.28515625" style="53" customWidth="1"/>
    <col min="6918" max="6918" width="9.7109375" style="53" customWidth="1"/>
    <col min="6919" max="6919" width="8.28515625" style="53" customWidth="1"/>
    <col min="6920" max="7167" width="9.140625" style="53"/>
    <col min="7168" max="7168" width="4.42578125" style="53" customWidth="1"/>
    <col min="7169" max="7169" width="10" style="53" customWidth="1"/>
    <col min="7170" max="7170" width="8.28515625" style="53" customWidth="1"/>
    <col min="7171" max="7171" width="9.7109375" style="53" customWidth="1"/>
    <col min="7172" max="7173" width="8.28515625" style="53" customWidth="1"/>
    <col min="7174" max="7174" width="9.7109375" style="53" customWidth="1"/>
    <col min="7175" max="7175" width="8.28515625" style="53" customWidth="1"/>
    <col min="7176" max="7423" width="9.140625" style="53"/>
    <col min="7424" max="7424" width="4.42578125" style="53" customWidth="1"/>
    <col min="7425" max="7425" width="10" style="53" customWidth="1"/>
    <col min="7426" max="7426" width="8.28515625" style="53" customWidth="1"/>
    <col min="7427" max="7427" width="9.7109375" style="53" customWidth="1"/>
    <col min="7428" max="7429" width="8.28515625" style="53" customWidth="1"/>
    <col min="7430" max="7430" width="9.7109375" style="53" customWidth="1"/>
    <col min="7431" max="7431" width="8.28515625" style="53" customWidth="1"/>
    <col min="7432" max="7679" width="9.140625" style="53"/>
    <col min="7680" max="7680" width="4.42578125" style="53" customWidth="1"/>
    <col min="7681" max="7681" width="10" style="53" customWidth="1"/>
    <col min="7682" max="7682" width="8.28515625" style="53" customWidth="1"/>
    <col min="7683" max="7683" width="9.7109375" style="53" customWidth="1"/>
    <col min="7684" max="7685" width="8.28515625" style="53" customWidth="1"/>
    <col min="7686" max="7686" width="9.7109375" style="53" customWidth="1"/>
    <col min="7687" max="7687" width="8.28515625" style="53" customWidth="1"/>
    <col min="7688" max="7935" width="9.140625" style="53"/>
    <col min="7936" max="7936" width="4.42578125" style="53" customWidth="1"/>
    <col min="7937" max="7937" width="10" style="53" customWidth="1"/>
    <col min="7938" max="7938" width="8.28515625" style="53" customWidth="1"/>
    <col min="7939" max="7939" width="9.7109375" style="53" customWidth="1"/>
    <col min="7940" max="7941" width="8.28515625" style="53" customWidth="1"/>
    <col min="7942" max="7942" width="9.7109375" style="53" customWidth="1"/>
    <col min="7943" max="7943" width="8.28515625" style="53" customWidth="1"/>
    <col min="7944" max="8191" width="9.140625" style="53"/>
    <col min="8192" max="8192" width="4.42578125" style="53" customWidth="1"/>
    <col min="8193" max="8193" width="10" style="53" customWidth="1"/>
    <col min="8194" max="8194" width="8.28515625" style="53" customWidth="1"/>
    <col min="8195" max="8195" width="9.7109375" style="53" customWidth="1"/>
    <col min="8196" max="8197" width="8.28515625" style="53" customWidth="1"/>
    <col min="8198" max="8198" width="9.7109375" style="53" customWidth="1"/>
    <col min="8199" max="8199" width="8.28515625" style="53" customWidth="1"/>
    <col min="8200" max="8447" width="9.140625" style="53"/>
    <col min="8448" max="8448" width="4.42578125" style="53" customWidth="1"/>
    <col min="8449" max="8449" width="10" style="53" customWidth="1"/>
    <col min="8450" max="8450" width="8.28515625" style="53" customWidth="1"/>
    <col min="8451" max="8451" width="9.7109375" style="53" customWidth="1"/>
    <col min="8452" max="8453" width="8.28515625" style="53" customWidth="1"/>
    <col min="8454" max="8454" width="9.7109375" style="53" customWidth="1"/>
    <col min="8455" max="8455" width="8.28515625" style="53" customWidth="1"/>
    <col min="8456" max="8703" width="9.140625" style="53"/>
    <col min="8704" max="8704" width="4.42578125" style="53" customWidth="1"/>
    <col min="8705" max="8705" width="10" style="53" customWidth="1"/>
    <col min="8706" max="8706" width="8.28515625" style="53" customWidth="1"/>
    <col min="8707" max="8707" width="9.7109375" style="53" customWidth="1"/>
    <col min="8708" max="8709" width="8.28515625" style="53" customWidth="1"/>
    <col min="8710" max="8710" width="9.7109375" style="53" customWidth="1"/>
    <col min="8711" max="8711" width="8.28515625" style="53" customWidth="1"/>
    <col min="8712" max="8959" width="9.140625" style="53"/>
    <col min="8960" max="8960" width="4.42578125" style="53" customWidth="1"/>
    <col min="8961" max="8961" width="10" style="53" customWidth="1"/>
    <col min="8962" max="8962" width="8.28515625" style="53" customWidth="1"/>
    <col min="8963" max="8963" width="9.7109375" style="53" customWidth="1"/>
    <col min="8964" max="8965" width="8.28515625" style="53" customWidth="1"/>
    <col min="8966" max="8966" width="9.7109375" style="53" customWidth="1"/>
    <col min="8967" max="8967" width="8.28515625" style="53" customWidth="1"/>
    <col min="8968" max="9215" width="9.140625" style="53"/>
    <col min="9216" max="9216" width="4.42578125" style="53" customWidth="1"/>
    <col min="9217" max="9217" width="10" style="53" customWidth="1"/>
    <col min="9218" max="9218" width="8.28515625" style="53" customWidth="1"/>
    <col min="9219" max="9219" width="9.7109375" style="53" customWidth="1"/>
    <col min="9220" max="9221" width="8.28515625" style="53" customWidth="1"/>
    <col min="9222" max="9222" width="9.7109375" style="53" customWidth="1"/>
    <col min="9223" max="9223" width="8.28515625" style="53" customWidth="1"/>
    <col min="9224" max="9471" width="9.140625" style="53"/>
    <col min="9472" max="9472" width="4.42578125" style="53" customWidth="1"/>
    <col min="9473" max="9473" width="10" style="53" customWidth="1"/>
    <col min="9474" max="9474" width="8.28515625" style="53" customWidth="1"/>
    <col min="9475" max="9475" width="9.7109375" style="53" customWidth="1"/>
    <col min="9476" max="9477" width="8.28515625" style="53" customWidth="1"/>
    <col min="9478" max="9478" width="9.7109375" style="53" customWidth="1"/>
    <col min="9479" max="9479" width="8.28515625" style="53" customWidth="1"/>
    <col min="9480" max="9727" width="9.140625" style="53"/>
    <col min="9728" max="9728" width="4.42578125" style="53" customWidth="1"/>
    <col min="9729" max="9729" width="10" style="53" customWidth="1"/>
    <col min="9730" max="9730" width="8.28515625" style="53" customWidth="1"/>
    <col min="9731" max="9731" width="9.7109375" style="53" customWidth="1"/>
    <col min="9732" max="9733" width="8.28515625" style="53" customWidth="1"/>
    <col min="9734" max="9734" width="9.7109375" style="53" customWidth="1"/>
    <col min="9735" max="9735" width="8.28515625" style="53" customWidth="1"/>
    <col min="9736" max="9983" width="9.140625" style="53"/>
    <col min="9984" max="9984" width="4.42578125" style="53" customWidth="1"/>
    <col min="9985" max="9985" width="10" style="53" customWidth="1"/>
    <col min="9986" max="9986" width="8.28515625" style="53" customWidth="1"/>
    <col min="9987" max="9987" width="9.7109375" style="53" customWidth="1"/>
    <col min="9988" max="9989" width="8.28515625" style="53" customWidth="1"/>
    <col min="9990" max="9990" width="9.7109375" style="53" customWidth="1"/>
    <col min="9991" max="9991" width="8.28515625" style="53" customWidth="1"/>
    <col min="9992" max="10239" width="9.140625" style="53"/>
    <col min="10240" max="10240" width="4.42578125" style="53" customWidth="1"/>
    <col min="10241" max="10241" width="10" style="53" customWidth="1"/>
    <col min="10242" max="10242" width="8.28515625" style="53" customWidth="1"/>
    <col min="10243" max="10243" width="9.7109375" style="53" customWidth="1"/>
    <col min="10244" max="10245" width="8.28515625" style="53" customWidth="1"/>
    <col min="10246" max="10246" width="9.7109375" style="53" customWidth="1"/>
    <col min="10247" max="10247" width="8.28515625" style="53" customWidth="1"/>
    <col min="10248" max="10495" width="9.140625" style="53"/>
    <col min="10496" max="10496" width="4.42578125" style="53" customWidth="1"/>
    <col min="10497" max="10497" width="10" style="53" customWidth="1"/>
    <col min="10498" max="10498" width="8.28515625" style="53" customWidth="1"/>
    <col min="10499" max="10499" width="9.7109375" style="53" customWidth="1"/>
    <col min="10500" max="10501" width="8.28515625" style="53" customWidth="1"/>
    <col min="10502" max="10502" width="9.7109375" style="53" customWidth="1"/>
    <col min="10503" max="10503" width="8.28515625" style="53" customWidth="1"/>
    <col min="10504" max="10751" width="9.140625" style="53"/>
    <col min="10752" max="10752" width="4.42578125" style="53" customWidth="1"/>
    <col min="10753" max="10753" width="10" style="53" customWidth="1"/>
    <col min="10754" max="10754" width="8.28515625" style="53" customWidth="1"/>
    <col min="10755" max="10755" width="9.7109375" style="53" customWidth="1"/>
    <col min="10756" max="10757" width="8.28515625" style="53" customWidth="1"/>
    <col min="10758" max="10758" width="9.7109375" style="53" customWidth="1"/>
    <col min="10759" max="10759" width="8.28515625" style="53" customWidth="1"/>
    <col min="10760" max="11007" width="9.140625" style="53"/>
    <col min="11008" max="11008" width="4.42578125" style="53" customWidth="1"/>
    <col min="11009" max="11009" width="10" style="53" customWidth="1"/>
    <col min="11010" max="11010" width="8.28515625" style="53" customWidth="1"/>
    <col min="11011" max="11011" width="9.7109375" style="53" customWidth="1"/>
    <col min="11012" max="11013" width="8.28515625" style="53" customWidth="1"/>
    <col min="11014" max="11014" width="9.7109375" style="53" customWidth="1"/>
    <col min="11015" max="11015" width="8.28515625" style="53" customWidth="1"/>
    <col min="11016" max="11263" width="9.140625" style="53"/>
    <col min="11264" max="11264" width="4.42578125" style="53" customWidth="1"/>
    <col min="11265" max="11265" width="10" style="53" customWidth="1"/>
    <col min="11266" max="11266" width="8.28515625" style="53" customWidth="1"/>
    <col min="11267" max="11267" width="9.7109375" style="53" customWidth="1"/>
    <col min="11268" max="11269" width="8.28515625" style="53" customWidth="1"/>
    <col min="11270" max="11270" width="9.7109375" style="53" customWidth="1"/>
    <col min="11271" max="11271" width="8.28515625" style="53" customWidth="1"/>
    <col min="11272" max="11519" width="9.140625" style="53"/>
    <col min="11520" max="11520" width="4.42578125" style="53" customWidth="1"/>
    <col min="11521" max="11521" width="10" style="53" customWidth="1"/>
    <col min="11522" max="11522" width="8.28515625" style="53" customWidth="1"/>
    <col min="11523" max="11523" width="9.7109375" style="53" customWidth="1"/>
    <col min="11524" max="11525" width="8.28515625" style="53" customWidth="1"/>
    <col min="11526" max="11526" width="9.7109375" style="53" customWidth="1"/>
    <col min="11527" max="11527" width="8.28515625" style="53" customWidth="1"/>
    <col min="11528" max="11775" width="9.140625" style="53"/>
    <col min="11776" max="11776" width="4.42578125" style="53" customWidth="1"/>
    <col min="11777" max="11777" width="10" style="53" customWidth="1"/>
    <col min="11778" max="11778" width="8.28515625" style="53" customWidth="1"/>
    <col min="11779" max="11779" width="9.7109375" style="53" customWidth="1"/>
    <col min="11780" max="11781" width="8.28515625" style="53" customWidth="1"/>
    <col min="11782" max="11782" width="9.7109375" style="53" customWidth="1"/>
    <col min="11783" max="11783" width="8.28515625" style="53" customWidth="1"/>
    <col min="11784" max="12031" width="9.140625" style="53"/>
    <col min="12032" max="12032" width="4.42578125" style="53" customWidth="1"/>
    <col min="12033" max="12033" width="10" style="53" customWidth="1"/>
    <col min="12034" max="12034" width="8.28515625" style="53" customWidth="1"/>
    <col min="12035" max="12035" width="9.7109375" style="53" customWidth="1"/>
    <col min="12036" max="12037" width="8.28515625" style="53" customWidth="1"/>
    <col min="12038" max="12038" width="9.7109375" style="53" customWidth="1"/>
    <col min="12039" max="12039" width="8.28515625" style="53" customWidth="1"/>
    <col min="12040" max="12287" width="9.140625" style="53"/>
    <col min="12288" max="12288" width="4.42578125" style="53" customWidth="1"/>
    <col min="12289" max="12289" width="10" style="53" customWidth="1"/>
    <col min="12290" max="12290" width="8.28515625" style="53" customWidth="1"/>
    <col min="12291" max="12291" width="9.7109375" style="53" customWidth="1"/>
    <col min="12292" max="12293" width="8.28515625" style="53" customWidth="1"/>
    <col min="12294" max="12294" width="9.7109375" style="53" customWidth="1"/>
    <col min="12295" max="12295" width="8.28515625" style="53" customWidth="1"/>
    <col min="12296" max="12543" width="9.140625" style="53"/>
    <col min="12544" max="12544" width="4.42578125" style="53" customWidth="1"/>
    <col min="12545" max="12545" width="10" style="53" customWidth="1"/>
    <col min="12546" max="12546" width="8.28515625" style="53" customWidth="1"/>
    <col min="12547" max="12547" width="9.7109375" style="53" customWidth="1"/>
    <col min="12548" max="12549" width="8.28515625" style="53" customWidth="1"/>
    <col min="12550" max="12550" width="9.7109375" style="53" customWidth="1"/>
    <col min="12551" max="12551" width="8.28515625" style="53" customWidth="1"/>
    <col min="12552" max="12799" width="9.140625" style="53"/>
    <col min="12800" max="12800" width="4.42578125" style="53" customWidth="1"/>
    <col min="12801" max="12801" width="10" style="53" customWidth="1"/>
    <col min="12802" max="12802" width="8.28515625" style="53" customWidth="1"/>
    <col min="12803" max="12803" width="9.7109375" style="53" customWidth="1"/>
    <col min="12804" max="12805" width="8.28515625" style="53" customWidth="1"/>
    <col min="12806" max="12806" width="9.7109375" style="53" customWidth="1"/>
    <col min="12807" max="12807" width="8.28515625" style="53" customWidth="1"/>
    <col min="12808" max="13055" width="9.140625" style="53"/>
    <col min="13056" max="13056" width="4.42578125" style="53" customWidth="1"/>
    <col min="13057" max="13057" width="10" style="53" customWidth="1"/>
    <col min="13058" max="13058" width="8.28515625" style="53" customWidth="1"/>
    <col min="13059" max="13059" width="9.7109375" style="53" customWidth="1"/>
    <col min="13060" max="13061" width="8.28515625" style="53" customWidth="1"/>
    <col min="13062" max="13062" width="9.7109375" style="53" customWidth="1"/>
    <col min="13063" max="13063" width="8.28515625" style="53" customWidth="1"/>
    <col min="13064" max="13311" width="9.140625" style="53"/>
    <col min="13312" max="13312" width="4.42578125" style="53" customWidth="1"/>
    <col min="13313" max="13313" width="10" style="53" customWidth="1"/>
    <col min="13314" max="13314" width="8.28515625" style="53" customWidth="1"/>
    <col min="13315" max="13315" width="9.7109375" style="53" customWidth="1"/>
    <col min="13316" max="13317" width="8.28515625" style="53" customWidth="1"/>
    <col min="13318" max="13318" width="9.7109375" style="53" customWidth="1"/>
    <col min="13319" max="13319" width="8.28515625" style="53" customWidth="1"/>
    <col min="13320" max="13567" width="9.140625" style="53"/>
    <col min="13568" max="13568" width="4.42578125" style="53" customWidth="1"/>
    <col min="13569" max="13569" width="10" style="53" customWidth="1"/>
    <col min="13570" max="13570" width="8.28515625" style="53" customWidth="1"/>
    <col min="13571" max="13571" width="9.7109375" style="53" customWidth="1"/>
    <col min="13572" max="13573" width="8.28515625" style="53" customWidth="1"/>
    <col min="13574" max="13574" width="9.7109375" style="53" customWidth="1"/>
    <col min="13575" max="13575" width="8.28515625" style="53" customWidth="1"/>
    <col min="13576" max="13823" width="9.140625" style="53"/>
    <col min="13824" max="13824" width="4.42578125" style="53" customWidth="1"/>
    <col min="13825" max="13825" width="10" style="53" customWidth="1"/>
    <col min="13826" max="13826" width="8.28515625" style="53" customWidth="1"/>
    <col min="13827" max="13827" width="9.7109375" style="53" customWidth="1"/>
    <col min="13828" max="13829" width="8.28515625" style="53" customWidth="1"/>
    <col min="13830" max="13830" width="9.7109375" style="53" customWidth="1"/>
    <col min="13831" max="13831" width="8.28515625" style="53" customWidth="1"/>
    <col min="13832" max="14079" width="9.140625" style="53"/>
    <col min="14080" max="14080" width="4.42578125" style="53" customWidth="1"/>
    <col min="14081" max="14081" width="10" style="53" customWidth="1"/>
    <col min="14082" max="14082" width="8.28515625" style="53" customWidth="1"/>
    <col min="14083" max="14083" width="9.7109375" style="53" customWidth="1"/>
    <col min="14084" max="14085" width="8.28515625" style="53" customWidth="1"/>
    <col min="14086" max="14086" width="9.7109375" style="53" customWidth="1"/>
    <col min="14087" max="14087" width="8.28515625" style="53" customWidth="1"/>
    <col min="14088" max="14335" width="9.140625" style="53"/>
    <col min="14336" max="14336" width="4.42578125" style="53" customWidth="1"/>
    <col min="14337" max="14337" width="10" style="53" customWidth="1"/>
    <col min="14338" max="14338" width="8.28515625" style="53" customWidth="1"/>
    <col min="14339" max="14339" width="9.7109375" style="53" customWidth="1"/>
    <col min="14340" max="14341" width="8.28515625" style="53" customWidth="1"/>
    <col min="14342" max="14342" width="9.7109375" style="53" customWidth="1"/>
    <col min="14343" max="14343" width="8.28515625" style="53" customWidth="1"/>
    <col min="14344" max="14591" width="9.140625" style="53"/>
    <col min="14592" max="14592" width="4.42578125" style="53" customWidth="1"/>
    <col min="14593" max="14593" width="10" style="53" customWidth="1"/>
    <col min="14594" max="14594" width="8.28515625" style="53" customWidth="1"/>
    <col min="14595" max="14595" width="9.7109375" style="53" customWidth="1"/>
    <col min="14596" max="14597" width="8.28515625" style="53" customWidth="1"/>
    <col min="14598" max="14598" width="9.7109375" style="53" customWidth="1"/>
    <col min="14599" max="14599" width="8.28515625" style="53" customWidth="1"/>
    <col min="14600" max="14847" width="9.140625" style="53"/>
    <col min="14848" max="14848" width="4.42578125" style="53" customWidth="1"/>
    <col min="14849" max="14849" width="10" style="53" customWidth="1"/>
    <col min="14850" max="14850" width="8.28515625" style="53" customWidth="1"/>
    <col min="14851" max="14851" width="9.7109375" style="53" customWidth="1"/>
    <col min="14852" max="14853" width="8.28515625" style="53" customWidth="1"/>
    <col min="14854" max="14854" width="9.7109375" style="53" customWidth="1"/>
    <col min="14855" max="14855" width="8.28515625" style="53" customWidth="1"/>
    <col min="14856" max="15103" width="9.140625" style="53"/>
    <col min="15104" max="15104" width="4.42578125" style="53" customWidth="1"/>
    <col min="15105" max="15105" width="10" style="53" customWidth="1"/>
    <col min="15106" max="15106" width="8.28515625" style="53" customWidth="1"/>
    <col min="15107" max="15107" width="9.7109375" style="53" customWidth="1"/>
    <col min="15108" max="15109" width="8.28515625" style="53" customWidth="1"/>
    <col min="15110" max="15110" width="9.7109375" style="53" customWidth="1"/>
    <col min="15111" max="15111" width="8.28515625" style="53" customWidth="1"/>
    <col min="15112" max="15359" width="9.140625" style="53"/>
    <col min="15360" max="15360" width="4.42578125" style="53" customWidth="1"/>
    <col min="15361" max="15361" width="10" style="53" customWidth="1"/>
    <col min="15362" max="15362" width="8.28515625" style="53" customWidth="1"/>
    <col min="15363" max="15363" width="9.7109375" style="53" customWidth="1"/>
    <col min="15364" max="15365" width="8.28515625" style="53" customWidth="1"/>
    <col min="15366" max="15366" width="9.7109375" style="53" customWidth="1"/>
    <col min="15367" max="15367" width="8.28515625" style="53" customWidth="1"/>
    <col min="15368" max="15615" width="9.140625" style="53"/>
    <col min="15616" max="15616" width="4.42578125" style="53" customWidth="1"/>
    <col min="15617" max="15617" width="10" style="53" customWidth="1"/>
    <col min="15618" max="15618" width="8.28515625" style="53" customWidth="1"/>
    <col min="15619" max="15619" width="9.7109375" style="53" customWidth="1"/>
    <col min="15620" max="15621" width="8.28515625" style="53" customWidth="1"/>
    <col min="15622" max="15622" width="9.7109375" style="53" customWidth="1"/>
    <col min="15623" max="15623" width="8.28515625" style="53" customWidth="1"/>
    <col min="15624" max="15871" width="9.140625" style="53"/>
    <col min="15872" max="15872" width="4.42578125" style="53" customWidth="1"/>
    <col min="15873" max="15873" width="10" style="53" customWidth="1"/>
    <col min="15874" max="15874" width="8.28515625" style="53" customWidth="1"/>
    <col min="15875" max="15875" width="9.7109375" style="53" customWidth="1"/>
    <col min="15876" max="15877" width="8.28515625" style="53" customWidth="1"/>
    <col min="15878" max="15878" width="9.7109375" style="53" customWidth="1"/>
    <col min="15879" max="15879" width="8.28515625" style="53" customWidth="1"/>
    <col min="15880" max="16127" width="9.140625" style="53"/>
    <col min="16128" max="16128" width="4.42578125" style="53" customWidth="1"/>
    <col min="16129" max="16129" width="10" style="53" customWidth="1"/>
    <col min="16130" max="16130" width="8.28515625" style="53" customWidth="1"/>
    <col min="16131" max="16131" width="9.7109375" style="53" customWidth="1"/>
    <col min="16132" max="16133" width="8.28515625" style="53" customWidth="1"/>
    <col min="16134" max="16134" width="9.7109375" style="53" customWidth="1"/>
    <col min="16135" max="16135" width="8.28515625" style="53" customWidth="1"/>
    <col min="16136" max="16384" width="9.140625" style="53"/>
  </cols>
  <sheetData>
    <row r="1" spans="1:8" ht="12.75" x14ac:dyDescent="0.2">
      <c r="A1" s="51" t="s">
        <v>293</v>
      </c>
    </row>
    <row r="2" spans="1:8" ht="14.25" customHeight="1" thickBot="1" x14ac:dyDescent="0.25">
      <c r="A2" s="54"/>
      <c r="C2" s="858"/>
      <c r="D2" s="858"/>
      <c r="E2" s="858"/>
      <c r="F2" s="858"/>
      <c r="G2" s="858"/>
      <c r="H2" s="858"/>
    </row>
    <row r="3" spans="1:8" ht="34.5" customHeight="1" x14ac:dyDescent="0.2">
      <c r="A3" s="55"/>
      <c r="B3" s="755"/>
      <c r="C3" s="859" t="s">
        <v>294</v>
      </c>
      <c r="D3" s="860"/>
      <c r="E3" s="861"/>
      <c r="F3" s="859" t="s">
        <v>295</v>
      </c>
      <c r="G3" s="860"/>
      <c r="H3" s="861"/>
    </row>
    <row r="4" spans="1:8" ht="18" customHeight="1" x14ac:dyDescent="0.2">
      <c r="A4" s="756" t="s">
        <v>6</v>
      </c>
      <c r="B4" s="757"/>
      <c r="C4" s="758" t="s">
        <v>88</v>
      </c>
      <c r="D4" s="759" t="s">
        <v>89</v>
      </c>
      <c r="E4" s="760" t="s">
        <v>15</v>
      </c>
      <c r="F4" s="758" t="s">
        <v>90</v>
      </c>
      <c r="G4" s="761" t="s">
        <v>89</v>
      </c>
      <c r="H4" s="762" t="s">
        <v>15</v>
      </c>
    </row>
    <row r="5" spans="1:8" s="56" customFormat="1" x14ac:dyDescent="0.2">
      <c r="A5" s="763"/>
      <c r="B5" s="764"/>
      <c r="C5" s="765">
        <v>4</v>
      </c>
      <c r="D5" s="766">
        <v>5</v>
      </c>
      <c r="E5" s="767">
        <v>6</v>
      </c>
      <c r="F5" s="765">
        <v>7</v>
      </c>
      <c r="G5" s="768">
        <v>8</v>
      </c>
      <c r="H5" s="769">
        <v>9</v>
      </c>
    </row>
    <row r="6" spans="1:8" ht="15" customHeight="1" x14ac:dyDescent="0.2">
      <c r="A6" s="57">
        <v>11</v>
      </c>
      <c r="B6" s="770" t="s">
        <v>65</v>
      </c>
      <c r="C6" s="771">
        <v>13056.06494</v>
      </c>
      <c r="D6" s="772">
        <v>19025.229070000001</v>
      </c>
      <c r="E6" s="773">
        <f t="shared" ref="E6:E27" si="0">SUM(C6:D6)</f>
        <v>32081.294010000001</v>
      </c>
      <c r="F6" s="59"/>
      <c r="G6" s="60"/>
      <c r="H6" s="58">
        <f t="shared" ref="H6:H27" si="1">SUM(F6:G6)</f>
        <v>0</v>
      </c>
    </row>
    <row r="7" spans="1:8" ht="15" customHeight="1" x14ac:dyDescent="0.2">
      <c r="A7" s="61">
        <v>21</v>
      </c>
      <c r="B7" s="774" t="s">
        <v>9</v>
      </c>
      <c r="C7" s="771">
        <v>23321.599189999997</v>
      </c>
      <c r="D7" s="772">
        <v>2540.65798</v>
      </c>
      <c r="E7" s="775">
        <f t="shared" si="0"/>
        <v>25862.257169999997</v>
      </c>
      <c r="F7" s="59"/>
      <c r="G7" s="60"/>
      <c r="H7" s="62">
        <f t="shared" si="1"/>
        <v>0</v>
      </c>
    </row>
    <row r="8" spans="1:8" ht="15" customHeight="1" x14ac:dyDescent="0.2">
      <c r="A8" s="61">
        <v>22</v>
      </c>
      <c r="B8" s="774" t="s">
        <v>1</v>
      </c>
      <c r="C8" s="771">
        <v>3236.328</v>
      </c>
      <c r="D8" s="772">
        <v>1511.16516</v>
      </c>
      <c r="E8" s="775">
        <f t="shared" si="0"/>
        <v>4747.49316</v>
      </c>
      <c r="F8" s="63"/>
      <c r="G8" s="64"/>
      <c r="H8" s="62">
        <f t="shared" si="1"/>
        <v>0</v>
      </c>
    </row>
    <row r="9" spans="1:8" ht="15" customHeight="1" x14ac:dyDescent="0.2">
      <c r="A9" s="61">
        <v>23</v>
      </c>
      <c r="B9" s="774" t="s">
        <v>66</v>
      </c>
      <c r="C9" s="771">
        <v>4036.7715800000001</v>
      </c>
      <c r="D9" s="772">
        <v>1388.9220199999997</v>
      </c>
      <c r="E9" s="775">
        <f t="shared" si="0"/>
        <v>5425.6935999999996</v>
      </c>
      <c r="F9" s="63"/>
      <c r="G9" s="64"/>
      <c r="H9" s="62">
        <f t="shared" si="1"/>
        <v>0</v>
      </c>
    </row>
    <row r="10" spans="1:8" ht="15" customHeight="1" x14ac:dyDescent="0.2">
      <c r="A10" s="61">
        <v>31</v>
      </c>
      <c r="B10" s="774" t="s">
        <v>10</v>
      </c>
      <c r="C10" s="771">
        <v>122459.3863</v>
      </c>
      <c r="D10" s="772">
        <v>8775.5040700000009</v>
      </c>
      <c r="E10" s="775">
        <f t="shared" si="0"/>
        <v>131234.89037000001</v>
      </c>
      <c r="F10" s="63"/>
      <c r="G10" s="64"/>
      <c r="H10" s="62">
        <f t="shared" si="1"/>
        <v>0</v>
      </c>
    </row>
    <row r="11" spans="1:8" ht="15" customHeight="1" x14ac:dyDescent="0.2">
      <c r="A11" s="61">
        <v>33</v>
      </c>
      <c r="B11" s="774" t="s">
        <v>67</v>
      </c>
      <c r="C11" s="771">
        <v>25868.641459999999</v>
      </c>
      <c r="D11" s="772">
        <v>3261.7966099999999</v>
      </c>
      <c r="E11" s="775">
        <f t="shared" si="0"/>
        <v>29130.43807</v>
      </c>
      <c r="F11" s="63"/>
      <c r="G11" s="64"/>
      <c r="H11" s="62">
        <f t="shared" si="1"/>
        <v>0</v>
      </c>
    </row>
    <row r="12" spans="1:8" ht="15" customHeight="1" x14ac:dyDescent="0.2">
      <c r="A12" s="61">
        <v>41</v>
      </c>
      <c r="B12" s="774" t="s">
        <v>7</v>
      </c>
      <c r="C12" s="771">
        <v>8070.0069299999996</v>
      </c>
      <c r="D12" s="772">
        <v>777.36405000000002</v>
      </c>
      <c r="E12" s="775">
        <f t="shared" si="0"/>
        <v>8847.3709799999997</v>
      </c>
      <c r="F12" s="63"/>
      <c r="G12" s="64"/>
      <c r="H12" s="62">
        <f t="shared" si="1"/>
        <v>0</v>
      </c>
    </row>
    <row r="13" spans="1:8" ht="15" customHeight="1" x14ac:dyDescent="0.2">
      <c r="A13" s="61">
        <v>51</v>
      </c>
      <c r="B13" s="774" t="s">
        <v>0</v>
      </c>
      <c r="C13" s="771">
        <v>2700.51613</v>
      </c>
      <c r="D13" s="772">
        <v>2003.7677999999999</v>
      </c>
      <c r="E13" s="775">
        <f t="shared" si="0"/>
        <v>4704.2839299999996</v>
      </c>
      <c r="F13" s="63"/>
      <c r="G13" s="64"/>
      <c r="H13" s="62">
        <f t="shared" si="1"/>
        <v>0</v>
      </c>
    </row>
    <row r="14" spans="1:8" ht="15" customHeight="1" x14ac:dyDescent="0.2">
      <c r="A14" s="65">
        <v>56</v>
      </c>
      <c r="B14" s="776" t="s">
        <v>2</v>
      </c>
      <c r="C14" s="777">
        <v>5292.4009700000006</v>
      </c>
      <c r="D14" s="778">
        <v>765.20793000000003</v>
      </c>
      <c r="E14" s="779">
        <f t="shared" si="0"/>
        <v>6057.6089000000011</v>
      </c>
      <c r="F14" s="67"/>
      <c r="G14" s="68"/>
      <c r="H14" s="66">
        <f t="shared" si="1"/>
        <v>0</v>
      </c>
    </row>
    <row r="15" spans="1:8" ht="15" customHeight="1" x14ac:dyDescent="0.2">
      <c r="A15" s="57">
        <v>71</v>
      </c>
      <c r="B15" s="770" t="s">
        <v>302</v>
      </c>
      <c r="C15" s="771">
        <v>284280.51642</v>
      </c>
      <c r="D15" s="772">
        <v>4178.6832599999998</v>
      </c>
      <c r="E15" s="773">
        <f t="shared" si="0"/>
        <v>288459.19968000002</v>
      </c>
      <c r="F15" s="69"/>
      <c r="G15" s="70"/>
      <c r="H15" s="58"/>
    </row>
    <row r="16" spans="1:8" ht="15" customHeight="1" x14ac:dyDescent="0.2">
      <c r="A16" s="61">
        <v>79</v>
      </c>
      <c r="B16" s="774" t="s">
        <v>80</v>
      </c>
      <c r="C16" s="771">
        <v>1561.5525600000001</v>
      </c>
      <c r="D16" s="772">
        <v>1.1883599999999999</v>
      </c>
      <c r="E16" s="775">
        <f t="shared" si="0"/>
        <v>1562.7409200000002</v>
      </c>
      <c r="F16" s="59"/>
      <c r="G16" s="60"/>
      <c r="H16" s="62"/>
    </row>
    <row r="17" spans="1:8" ht="15" customHeight="1" x14ac:dyDescent="0.2">
      <c r="A17" s="71">
        <v>81</v>
      </c>
      <c r="B17" s="780" t="s">
        <v>8</v>
      </c>
      <c r="C17" s="771">
        <v>3650.8883700000001</v>
      </c>
      <c r="D17" s="772">
        <v>8178.8675900000007</v>
      </c>
      <c r="E17" s="781">
        <f t="shared" si="0"/>
        <v>11829.75596</v>
      </c>
      <c r="F17" s="63"/>
      <c r="G17" s="64">
        <v>0</v>
      </c>
      <c r="H17" s="72">
        <f t="shared" si="1"/>
        <v>0</v>
      </c>
    </row>
    <row r="18" spans="1:8" ht="15" customHeight="1" x14ac:dyDescent="0.2">
      <c r="A18" s="61">
        <v>82</v>
      </c>
      <c r="B18" s="774" t="s">
        <v>3</v>
      </c>
      <c r="C18" s="771">
        <v>75123.333249999996</v>
      </c>
      <c r="D18" s="772">
        <v>2.274</v>
      </c>
      <c r="E18" s="775">
        <f t="shared" si="0"/>
        <v>75125.607250000001</v>
      </c>
      <c r="F18" s="63"/>
      <c r="G18" s="73">
        <v>0</v>
      </c>
      <c r="H18" s="62">
        <f t="shared" si="1"/>
        <v>0</v>
      </c>
    </row>
    <row r="19" spans="1:8" ht="15" customHeight="1" x14ac:dyDescent="0.2">
      <c r="A19" s="61">
        <v>83</v>
      </c>
      <c r="B19" s="774" t="s">
        <v>58</v>
      </c>
      <c r="C19" s="771">
        <v>2095.5274800000002</v>
      </c>
      <c r="D19" s="772">
        <v>649.88443999999993</v>
      </c>
      <c r="E19" s="775">
        <f t="shared" si="0"/>
        <v>2745.41192</v>
      </c>
      <c r="F19" s="63"/>
      <c r="G19" s="73">
        <v>670</v>
      </c>
      <c r="H19" s="62">
        <f t="shared" si="1"/>
        <v>670</v>
      </c>
    </row>
    <row r="20" spans="1:8" ht="15" customHeight="1" x14ac:dyDescent="0.2">
      <c r="A20" s="61">
        <v>84</v>
      </c>
      <c r="B20" s="774" t="s">
        <v>59</v>
      </c>
      <c r="C20" s="771">
        <v>644.3664</v>
      </c>
      <c r="D20" s="772">
        <v>7.9386000000000001</v>
      </c>
      <c r="E20" s="775">
        <f t="shared" si="0"/>
        <v>652.30499999999995</v>
      </c>
      <c r="F20" s="63"/>
      <c r="G20" s="73">
        <v>10</v>
      </c>
      <c r="H20" s="62">
        <f t="shared" si="1"/>
        <v>10</v>
      </c>
    </row>
    <row r="21" spans="1:8" ht="15" customHeight="1" x14ac:dyDescent="0.2">
      <c r="A21" s="61">
        <v>85</v>
      </c>
      <c r="B21" s="774" t="s">
        <v>60</v>
      </c>
      <c r="C21" s="771">
        <v>10.163</v>
      </c>
      <c r="D21" s="772">
        <v>179.66630000000001</v>
      </c>
      <c r="E21" s="782">
        <f t="shared" si="0"/>
        <v>189.82930000000002</v>
      </c>
      <c r="F21" s="59"/>
      <c r="G21" s="60">
        <v>0</v>
      </c>
      <c r="H21" s="74">
        <f t="shared" si="1"/>
        <v>0</v>
      </c>
    </row>
    <row r="22" spans="1:8" ht="15" customHeight="1" x14ac:dyDescent="0.2">
      <c r="A22" s="61">
        <v>87</v>
      </c>
      <c r="B22" s="774" t="s">
        <v>47</v>
      </c>
      <c r="C22" s="771">
        <v>538.80883999999992</v>
      </c>
      <c r="D22" s="772">
        <v>162.76334</v>
      </c>
      <c r="E22" s="775">
        <f>SUM(C22:D22)</f>
        <v>701.57217999999989</v>
      </c>
      <c r="F22" s="59"/>
      <c r="G22" s="60">
        <v>150</v>
      </c>
      <c r="H22" s="62">
        <f t="shared" si="1"/>
        <v>150</v>
      </c>
    </row>
    <row r="23" spans="1:8" ht="15" customHeight="1" x14ac:dyDescent="0.2">
      <c r="A23" s="61">
        <v>92</v>
      </c>
      <c r="B23" s="774" t="s">
        <v>75</v>
      </c>
      <c r="C23" s="771">
        <v>20004.129820000002</v>
      </c>
      <c r="D23" s="772">
        <v>20122.27954</v>
      </c>
      <c r="E23" s="775">
        <f t="shared" si="0"/>
        <v>40126.409360000005</v>
      </c>
      <c r="F23" s="59"/>
      <c r="G23" s="60">
        <v>0</v>
      </c>
      <c r="H23" s="62">
        <f t="shared" si="1"/>
        <v>0</v>
      </c>
    </row>
    <row r="24" spans="1:8" ht="15" customHeight="1" x14ac:dyDescent="0.2">
      <c r="A24" s="61">
        <v>96</v>
      </c>
      <c r="B24" s="774" t="s">
        <v>62</v>
      </c>
      <c r="C24" s="771">
        <v>33.091999999999999</v>
      </c>
      <c r="D24" s="772">
        <v>0.30299999999999999</v>
      </c>
      <c r="E24" s="775">
        <f t="shared" si="0"/>
        <v>33.394999999999996</v>
      </c>
      <c r="F24" s="59"/>
      <c r="G24" s="60">
        <v>0</v>
      </c>
      <c r="H24" s="62">
        <f t="shared" si="1"/>
        <v>0</v>
      </c>
    </row>
    <row r="25" spans="1:8" ht="15" customHeight="1" x14ac:dyDescent="0.2">
      <c r="A25" s="61">
        <v>97</v>
      </c>
      <c r="B25" s="774" t="s">
        <v>63</v>
      </c>
      <c r="C25" s="771">
        <v>0</v>
      </c>
      <c r="D25" s="772">
        <v>50.123899999999999</v>
      </c>
      <c r="E25" s="775">
        <f t="shared" si="0"/>
        <v>50.123899999999999</v>
      </c>
      <c r="F25" s="59"/>
      <c r="G25" s="60">
        <v>0</v>
      </c>
      <c r="H25" s="62">
        <f t="shared" si="1"/>
        <v>0</v>
      </c>
    </row>
    <row r="26" spans="1:8" ht="15" customHeight="1" x14ac:dyDescent="0.2">
      <c r="A26" s="65">
        <v>99</v>
      </c>
      <c r="B26" s="776" t="s">
        <v>5</v>
      </c>
      <c r="C26" s="771">
        <v>8423.7760999999991</v>
      </c>
      <c r="D26" s="778">
        <v>2363.2087799999999</v>
      </c>
      <c r="E26" s="783">
        <f t="shared" si="0"/>
        <v>10786.98488</v>
      </c>
      <c r="F26" s="59"/>
      <c r="G26" s="60">
        <v>2000</v>
      </c>
      <c r="H26" s="75">
        <f t="shared" si="1"/>
        <v>2000</v>
      </c>
    </row>
    <row r="27" spans="1:8" x14ac:dyDescent="0.2">
      <c r="A27" s="784" t="s">
        <v>15</v>
      </c>
      <c r="B27" s="785"/>
      <c r="C27" s="786">
        <f>SUM(C6:C26)</f>
        <v>604407.86973999999</v>
      </c>
      <c r="D27" s="787">
        <f>SUM(D6:D26)</f>
        <v>75946.795799999993</v>
      </c>
      <c r="E27" s="788">
        <f t="shared" si="0"/>
        <v>680354.66553999996</v>
      </c>
      <c r="F27" s="789">
        <f>SUM(F6:F26)</f>
        <v>0</v>
      </c>
      <c r="G27" s="790">
        <f>SUM(G6:G26)</f>
        <v>2830</v>
      </c>
      <c r="H27" s="788">
        <f t="shared" si="1"/>
        <v>2830</v>
      </c>
    </row>
    <row r="28" spans="1:8" x14ac:dyDescent="0.2">
      <c r="A28" s="76" t="s">
        <v>91</v>
      </c>
      <c r="B28" s="791"/>
      <c r="C28" s="59">
        <f t="shared" ref="C28:H28" si="2">SUM(C6:C14)</f>
        <v>208041.71549999999</v>
      </c>
      <c r="D28" s="792">
        <f t="shared" si="2"/>
        <v>40049.614689999995</v>
      </c>
      <c r="E28" s="78">
        <f t="shared" si="2"/>
        <v>248091.33019000001</v>
      </c>
      <c r="F28" s="77">
        <f t="shared" si="2"/>
        <v>0</v>
      </c>
      <c r="G28" s="79">
        <f t="shared" si="2"/>
        <v>0</v>
      </c>
      <c r="H28" s="78">
        <f t="shared" si="2"/>
        <v>0</v>
      </c>
    </row>
    <row r="29" spans="1:8" ht="12" thickBot="1" x14ac:dyDescent="0.25">
      <c r="A29" s="793" t="s">
        <v>87</v>
      </c>
      <c r="B29" s="794"/>
      <c r="C29" s="795">
        <f>SUM(C15:C26)</f>
        <v>396366.15424</v>
      </c>
      <c r="D29" s="796">
        <f>SUM(D15:D26)</f>
        <v>35897.181109999998</v>
      </c>
      <c r="E29" s="797">
        <f>SUM(E15:E26)</f>
        <v>432263.33535000001</v>
      </c>
      <c r="F29" s="798">
        <f>SUM(F17:F26)</f>
        <v>0</v>
      </c>
      <c r="G29" s="799">
        <f>SUM(G17:G26)</f>
        <v>2830</v>
      </c>
      <c r="H29" s="797">
        <f>SUM(H17:H26)</f>
        <v>2830</v>
      </c>
    </row>
    <row r="30" spans="1:8" ht="11.25" hidden="1" customHeight="1" x14ac:dyDescent="0.2">
      <c r="C30" s="81">
        <f>C27/E27*100</f>
        <v>88.837175719266853</v>
      </c>
      <c r="D30" s="81">
        <f t="shared" ref="D30:D35" si="3">D27/E27*100</f>
        <v>11.16282428073316</v>
      </c>
      <c r="E30" s="81">
        <f t="shared" ref="E30:E35" si="4">C30+D30</f>
        <v>100.00000000000001</v>
      </c>
      <c r="F30" s="81">
        <f>F27/H27*100</f>
        <v>0</v>
      </c>
      <c r="G30" s="81">
        <f>G27/H27*100</f>
        <v>100</v>
      </c>
      <c r="H30" s="81">
        <f>F30+G30</f>
        <v>100</v>
      </c>
    </row>
    <row r="31" spans="1:8" ht="11.25" hidden="1" customHeight="1" x14ac:dyDescent="0.2">
      <c r="C31" s="81">
        <f t="shared" ref="C31:C35" si="5">C28/E28*100</f>
        <v>83.856906785364842</v>
      </c>
      <c r="D31" s="81">
        <f t="shared" si="3"/>
        <v>16.143093214635158</v>
      </c>
      <c r="E31" s="81">
        <f t="shared" si="4"/>
        <v>100</v>
      </c>
      <c r="F31" s="81" t="e">
        <f>F28/H28*100</f>
        <v>#DIV/0!</v>
      </c>
      <c r="G31" s="81" t="e">
        <f>G28/H28*100</f>
        <v>#DIV/0!</v>
      </c>
      <c r="H31" s="81" t="e">
        <f>F31+G31</f>
        <v>#DIV/0!</v>
      </c>
    </row>
    <row r="32" spans="1:8" ht="11.25" hidden="1" customHeight="1" x14ac:dyDescent="0.2">
      <c r="C32" s="81">
        <f t="shared" si="5"/>
        <v>91.695529513060748</v>
      </c>
      <c r="D32" s="81">
        <f t="shared" si="3"/>
        <v>8.3044704869392518</v>
      </c>
      <c r="E32" s="81">
        <f t="shared" si="4"/>
        <v>100</v>
      </c>
      <c r="F32" s="81">
        <f>F29/H29*100</f>
        <v>0</v>
      </c>
      <c r="G32" s="81">
        <f>G29/H29*100</f>
        <v>100</v>
      </c>
      <c r="H32" s="81">
        <f>F32+G32</f>
        <v>100</v>
      </c>
    </row>
    <row r="33" spans="1:8" hidden="1" x14ac:dyDescent="0.2">
      <c r="C33" s="81">
        <f>C30/E30*100</f>
        <v>88.837175719266838</v>
      </c>
      <c r="D33" s="81">
        <f t="shared" si="3"/>
        <v>11.162824280733158</v>
      </c>
      <c r="E33" s="81">
        <f t="shared" si="4"/>
        <v>100</v>
      </c>
      <c r="F33" s="81"/>
      <c r="G33" s="81"/>
      <c r="H33" s="81"/>
    </row>
    <row r="34" spans="1:8" hidden="1" x14ac:dyDescent="0.2">
      <c r="A34" s="82"/>
      <c r="B34" s="83"/>
      <c r="C34" s="81">
        <f t="shared" si="5"/>
        <v>83.856906785364842</v>
      </c>
      <c r="D34" s="81">
        <f t="shared" si="3"/>
        <v>16.143093214635158</v>
      </c>
      <c r="E34" s="81">
        <f t="shared" si="4"/>
        <v>100</v>
      </c>
      <c r="F34" s="81"/>
      <c r="G34" s="81"/>
      <c r="H34" s="81"/>
    </row>
    <row r="35" spans="1:8" hidden="1" x14ac:dyDescent="0.2">
      <c r="C35" s="81">
        <f t="shared" si="5"/>
        <v>91.695529513060748</v>
      </c>
      <c r="D35" s="81">
        <f t="shared" si="3"/>
        <v>8.3044704869392518</v>
      </c>
      <c r="E35" s="81">
        <f t="shared" si="4"/>
        <v>100</v>
      </c>
      <c r="F35" s="81"/>
      <c r="G35" s="81"/>
      <c r="H35" s="81"/>
    </row>
    <row r="36" spans="1:8" s="56" customFormat="1" x14ac:dyDescent="0.2">
      <c r="A36" s="84" t="s">
        <v>92</v>
      </c>
      <c r="B36" s="85"/>
    </row>
    <row r="37" spans="1:8" s="56" customFormat="1" x14ac:dyDescent="0.2">
      <c r="A37" s="86"/>
      <c r="B37" s="85"/>
    </row>
    <row r="39" spans="1:8" x14ac:dyDescent="0.2">
      <c r="A39" s="87" t="s">
        <v>172</v>
      </c>
      <c r="B39" s="88"/>
      <c r="C39" s="447">
        <v>43160</v>
      </c>
    </row>
    <row r="40" spans="1:8" x14ac:dyDescent="0.2">
      <c r="A40" s="87"/>
      <c r="B40" s="88"/>
    </row>
    <row r="41" spans="1:8" x14ac:dyDescent="0.2">
      <c r="A41" s="54"/>
    </row>
  </sheetData>
  <mergeCells count="4">
    <mergeCell ref="C2:E2"/>
    <mergeCell ref="F2:H2"/>
    <mergeCell ref="C3:E3"/>
    <mergeCell ref="F3:H3"/>
  </mergeCells>
  <pageMargins left="0.76" right="0.32" top="0.64" bottom="0.56999999999999995" header="0.4921259845" footer="0.4921259845"/>
  <pageSetup paperSize="9" orientation="portrait" r:id="rId1"/>
  <headerFooter alignWithMargins="0">
    <oddHeader>&amp;R&amp;8Příloha 5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4.425781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10" style="89" customWidth="1"/>
    <col min="10" max="10" width="9" style="89" customWidth="1"/>
    <col min="11" max="12" width="8.7109375" style="90" customWidth="1"/>
    <col min="13" max="16" width="10.85546875" style="92" customWidth="1"/>
    <col min="17" max="16384" width="8.85546875" style="89"/>
  </cols>
  <sheetData>
    <row r="1" spans="1:13" x14ac:dyDescent="0.2">
      <c r="F1" s="89"/>
      <c r="M1" s="89"/>
    </row>
    <row r="2" spans="1:13" x14ac:dyDescent="0.2">
      <c r="M2" s="91" t="s">
        <v>11</v>
      </c>
    </row>
    <row r="3" spans="1:13" x14ac:dyDescent="0.2">
      <c r="A3" s="495"/>
      <c r="B3" s="496"/>
      <c r="C3" s="497"/>
      <c r="D3" s="497"/>
      <c r="E3" s="498"/>
      <c r="F3" s="498"/>
      <c r="G3" s="498"/>
      <c r="H3" s="498"/>
      <c r="I3" s="530"/>
      <c r="J3" s="498"/>
      <c r="K3" s="498"/>
      <c r="L3" s="498"/>
      <c r="M3" s="499"/>
    </row>
    <row r="4" spans="1:13" x14ac:dyDescent="0.2">
      <c r="A4" s="500"/>
      <c r="B4" s="803" t="s">
        <v>284</v>
      </c>
      <c r="C4" s="804"/>
      <c r="D4" s="95"/>
      <c r="E4" s="96"/>
      <c r="F4" s="96"/>
      <c r="G4" s="96"/>
      <c r="H4" s="96"/>
      <c r="I4" s="226"/>
      <c r="J4" s="96"/>
      <c r="K4" s="96"/>
      <c r="L4" s="96"/>
      <c r="M4" s="501"/>
    </row>
    <row r="5" spans="1:13" x14ac:dyDescent="0.2">
      <c r="A5" s="500"/>
      <c r="B5" s="805"/>
      <c r="C5" s="804"/>
      <c r="D5" s="227" t="s">
        <v>65</v>
      </c>
      <c r="E5" s="97" t="s">
        <v>9</v>
      </c>
      <c r="F5" s="97" t="s">
        <v>1</v>
      </c>
      <c r="G5" s="97" t="s">
        <v>66</v>
      </c>
      <c r="H5" s="97" t="s">
        <v>10</v>
      </c>
      <c r="I5" s="228" t="s">
        <v>67</v>
      </c>
      <c r="J5" s="97" t="s">
        <v>7</v>
      </c>
      <c r="K5" s="97" t="s">
        <v>0</v>
      </c>
      <c r="L5" s="97" t="s">
        <v>2</v>
      </c>
      <c r="M5" s="502" t="s">
        <v>69</v>
      </c>
    </row>
    <row r="6" spans="1:13" ht="15.75" x14ac:dyDescent="0.25">
      <c r="A6" s="119"/>
      <c r="B6" s="99" t="s">
        <v>16</v>
      </c>
      <c r="C6" s="100" t="s">
        <v>70</v>
      </c>
      <c r="D6" s="101">
        <v>11</v>
      </c>
      <c r="E6" s="101">
        <v>21</v>
      </c>
      <c r="F6" s="101">
        <v>22</v>
      </c>
      <c r="G6" s="101">
        <v>23</v>
      </c>
      <c r="H6" s="101">
        <v>31</v>
      </c>
      <c r="I6" s="229">
        <v>33</v>
      </c>
      <c r="J6" s="101">
        <v>41</v>
      </c>
      <c r="K6" s="101">
        <v>51</v>
      </c>
      <c r="L6" s="101">
        <v>56</v>
      </c>
      <c r="M6" s="503" t="s">
        <v>15</v>
      </c>
    </row>
    <row r="7" spans="1:13" x14ac:dyDescent="0.2">
      <c r="A7" s="459"/>
      <c r="B7" s="459"/>
      <c r="C7" s="460"/>
      <c r="D7" s="103"/>
      <c r="E7" s="104"/>
      <c r="F7" s="104"/>
      <c r="G7" s="104"/>
      <c r="H7" s="104"/>
      <c r="I7" s="230"/>
      <c r="J7" s="104"/>
      <c r="K7" s="104"/>
      <c r="L7" s="104"/>
      <c r="M7" s="504"/>
    </row>
    <row r="8" spans="1:13" x14ac:dyDescent="0.2">
      <c r="A8" s="505">
        <v>1</v>
      </c>
      <c r="B8" s="461" t="s">
        <v>23</v>
      </c>
      <c r="C8" s="462"/>
      <c r="D8" s="463">
        <f t="shared" ref="D8:L8" si="0">D9+SUM(D15:D21)</f>
        <v>226140.30885999999</v>
      </c>
      <c r="E8" s="464">
        <f t="shared" si="0"/>
        <v>22380</v>
      </c>
      <c r="F8" s="464">
        <f t="shared" si="0"/>
        <v>13000</v>
      </c>
      <c r="G8" s="464">
        <f t="shared" si="0"/>
        <v>37820</v>
      </c>
      <c r="H8" s="464">
        <f t="shared" si="0"/>
        <v>208939.1</v>
      </c>
      <c r="I8" s="464">
        <f t="shared" si="0"/>
        <v>28627</v>
      </c>
      <c r="J8" s="464">
        <f t="shared" si="0"/>
        <v>20705</v>
      </c>
      <c r="K8" s="464">
        <f t="shared" si="0"/>
        <v>17176</v>
      </c>
      <c r="L8" s="464">
        <f t="shared" si="0"/>
        <v>23140</v>
      </c>
      <c r="M8" s="506">
        <f t="shared" ref="M8:M21" si="1">SUM(D8:L8)</f>
        <v>597927.40885999997</v>
      </c>
    </row>
    <row r="9" spans="1:13" x14ac:dyDescent="0.2">
      <c r="A9" s="458">
        <v>2</v>
      </c>
      <c r="B9" s="105" t="s">
        <v>24</v>
      </c>
      <c r="C9" s="106"/>
      <c r="D9" s="465">
        <f t="shared" ref="D9:L9" si="2">SUM(D10:D14)</f>
        <v>200792.65586</v>
      </c>
      <c r="E9" s="466">
        <f t="shared" si="2"/>
        <v>21378</v>
      </c>
      <c r="F9" s="466">
        <f t="shared" si="2"/>
        <v>10000</v>
      </c>
      <c r="G9" s="466">
        <f t="shared" si="2"/>
        <v>34495</v>
      </c>
      <c r="H9" s="466">
        <f t="shared" si="2"/>
        <v>189000</v>
      </c>
      <c r="I9" s="466">
        <f t="shared" si="2"/>
        <v>19756</v>
      </c>
      <c r="J9" s="466">
        <f t="shared" si="2"/>
        <v>14890</v>
      </c>
      <c r="K9" s="466">
        <f t="shared" si="2"/>
        <v>14058</v>
      </c>
      <c r="L9" s="466">
        <f t="shared" si="2"/>
        <v>19627</v>
      </c>
      <c r="M9" s="507">
        <f t="shared" si="1"/>
        <v>523996.65586</v>
      </c>
    </row>
    <row r="10" spans="1:13" x14ac:dyDescent="0.2">
      <c r="A10" s="508">
        <v>3</v>
      </c>
      <c r="B10" s="107"/>
      <c r="C10" s="108" t="s">
        <v>25</v>
      </c>
      <c r="D10" s="109">
        <f>LF!D10</f>
        <v>0</v>
      </c>
      <c r="E10" s="110">
        <f>FF!D10</f>
        <v>0</v>
      </c>
      <c r="F10" s="110">
        <f>PrF!D10</f>
        <v>0</v>
      </c>
      <c r="G10" s="110">
        <f>FSS!D10</f>
        <v>0</v>
      </c>
      <c r="H10" s="110">
        <f>PřF!D10</f>
        <v>7600</v>
      </c>
      <c r="I10" s="110">
        <f>FI!D10</f>
        <v>500</v>
      </c>
      <c r="J10" s="110">
        <f>PdF!D10</f>
        <v>0</v>
      </c>
      <c r="K10" s="110">
        <f>FSpS!D10</f>
        <v>0</v>
      </c>
      <c r="L10" s="110">
        <f>ESF!D10</f>
        <v>0</v>
      </c>
      <c r="M10" s="509">
        <f t="shared" si="1"/>
        <v>8100</v>
      </c>
    </row>
    <row r="11" spans="1:13" x14ac:dyDescent="0.2">
      <c r="A11" s="508">
        <v>4</v>
      </c>
      <c r="B11" s="107"/>
      <c r="C11" s="108" t="s">
        <v>26</v>
      </c>
      <c r="D11" s="109">
        <f>LF!D11</f>
        <v>0</v>
      </c>
      <c r="E11" s="110">
        <f>FF!D11</f>
        <v>0</v>
      </c>
      <c r="F11" s="110">
        <f>PrF!D11</f>
        <v>0</v>
      </c>
      <c r="G11" s="110">
        <f>FSS!D11</f>
        <v>0</v>
      </c>
      <c r="H11" s="110">
        <f>PřF!D11</f>
        <v>0</v>
      </c>
      <c r="I11" s="110">
        <f>FI!D11</f>
        <v>0</v>
      </c>
      <c r="J11" s="110">
        <f>PdF!D11</f>
        <v>0</v>
      </c>
      <c r="K11" s="110">
        <f>FSpS!D11</f>
        <v>0</v>
      </c>
      <c r="L11" s="110">
        <f>ESF!D11</f>
        <v>0</v>
      </c>
      <c r="M11" s="509">
        <f t="shared" si="1"/>
        <v>0</v>
      </c>
    </row>
    <row r="12" spans="1:13" x14ac:dyDescent="0.2">
      <c r="A12" s="508">
        <v>5</v>
      </c>
      <c r="B12" s="107"/>
      <c r="C12" s="108" t="s">
        <v>27</v>
      </c>
      <c r="D12" s="109">
        <f>LF!D12</f>
        <v>0</v>
      </c>
      <c r="E12" s="110">
        <f>FF!D12</f>
        <v>2341</v>
      </c>
      <c r="F12" s="110">
        <f>PrF!D12</f>
        <v>0</v>
      </c>
      <c r="G12" s="110">
        <f>FSS!D12</f>
        <v>0</v>
      </c>
      <c r="H12" s="110">
        <f>PřF!D12</f>
        <v>6000</v>
      </c>
      <c r="I12" s="110">
        <f>FI!D12</f>
        <v>0</v>
      </c>
      <c r="J12" s="110">
        <f>PdF!D12</f>
        <v>0</v>
      </c>
      <c r="K12" s="110">
        <f>FSpS!D12</f>
        <v>0</v>
      </c>
      <c r="L12" s="110">
        <f>ESF!D12</f>
        <v>0</v>
      </c>
      <c r="M12" s="509">
        <f t="shared" si="1"/>
        <v>8341</v>
      </c>
    </row>
    <row r="13" spans="1:13" x14ac:dyDescent="0.2">
      <c r="A13" s="508">
        <v>6</v>
      </c>
      <c r="B13" s="107"/>
      <c r="C13" s="108" t="s">
        <v>147</v>
      </c>
      <c r="D13" s="109">
        <f>LF!D13</f>
        <v>200792.65586</v>
      </c>
      <c r="E13" s="110">
        <f>FF!D13</f>
        <v>19037</v>
      </c>
      <c r="F13" s="110">
        <f>PrF!D13</f>
        <v>10000</v>
      </c>
      <c r="G13" s="110">
        <f>FSS!D13</f>
        <v>34495</v>
      </c>
      <c r="H13" s="110">
        <f>PřF!D13</f>
        <v>175400</v>
      </c>
      <c r="I13" s="110">
        <f>FI!D13</f>
        <v>19256</v>
      </c>
      <c r="J13" s="110">
        <f>PdF!D13</f>
        <v>14890</v>
      </c>
      <c r="K13" s="110">
        <f>FSpS!D13</f>
        <v>14058</v>
      </c>
      <c r="L13" s="110">
        <f>ESF!D13</f>
        <v>19627</v>
      </c>
      <c r="M13" s="509">
        <f t="shared" si="1"/>
        <v>507555.65586</v>
      </c>
    </row>
    <row r="14" spans="1:13" x14ac:dyDescent="0.2">
      <c r="A14" s="510">
        <v>7</v>
      </c>
      <c r="B14" s="111"/>
      <c r="C14" s="112" t="s">
        <v>28</v>
      </c>
      <c r="D14" s="231">
        <f>LF!D14</f>
        <v>0</v>
      </c>
      <c r="E14" s="232">
        <f>FF!D14</f>
        <v>0</v>
      </c>
      <c r="F14" s="232">
        <f>PrF!D14</f>
        <v>0</v>
      </c>
      <c r="G14" s="232">
        <f>FSS!D14</f>
        <v>0</v>
      </c>
      <c r="H14" s="232">
        <f>PřF!D14</f>
        <v>0</v>
      </c>
      <c r="I14" s="232">
        <f>FI!D14</f>
        <v>0</v>
      </c>
      <c r="J14" s="232">
        <f>PdF!D14</f>
        <v>0</v>
      </c>
      <c r="K14" s="232">
        <f>FSpS!D14</f>
        <v>0</v>
      </c>
      <c r="L14" s="232">
        <f>ESF!D14</f>
        <v>0</v>
      </c>
      <c r="M14" s="511">
        <f t="shared" si="1"/>
        <v>0</v>
      </c>
    </row>
    <row r="15" spans="1:13" x14ac:dyDescent="0.2">
      <c r="A15" s="512">
        <v>8</v>
      </c>
      <c r="B15" s="467" t="s">
        <v>29</v>
      </c>
      <c r="C15" s="468"/>
      <c r="D15" s="469">
        <f>LF!D15</f>
        <v>0</v>
      </c>
      <c r="E15" s="470">
        <f>FF!D15</f>
        <v>0</v>
      </c>
      <c r="F15" s="470">
        <f>PrF!D15</f>
        <v>0</v>
      </c>
      <c r="G15" s="470">
        <f>FSS!D15</f>
        <v>0</v>
      </c>
      <c r="H15" s="470">
        <f>PřF!D15</f>
        <v>4000</v>
      </c>
      <c r="I15" s="470">
        <f>FI!D15</f>
        <v>1953</v>
      </c>
      <c r="J15" s="470">
        <f>PdF!D15</f>
        <v>0</v>
      </c>
      <c r="K15" s="470">
        <f>FSpS!D15</f>
        <v>0</v>
      </c>
      <c r="L15" s="470">
        <f>ESF!D15</f>
        <v>2280</v>
      </c>
      <c r="M15" s="513">
        <f t="shared" si="1"/>
        <v>8233</v>
      </c>
    </row>
    <row r="16" spans="1:13" x14ac:dyDescent="0.2">
      <c r="A16" s="512">
        <v>9</v>
      </c>
      <c r="B16" s="467" t="s">
        <v>30</v>
      </c>
      <c r="C16" s="468"/>
      <c r="D16" s="469">
        <f>LF!D16</f>
        <v>0</v>
      </c>
      <c r="E16" s="470">
        <f>FF!D16</f>
        <v>0</v>
      </c>
      <c r="F16" s="470">
        <f>PrF!D16</f>
        <v>0</v>
      </c>
      <c r="G16" s="470">
        <f>FSS!D16</f>
        <v>0</v>
      </c>
      <c r="H16" s="470">
        <f>PřF!D16</f>
        <v>0</v>
      </c>
      <c r="I16" s="470">
        <f>FI!D16</f>
        <v>0</v>
      </c>
      <c r="J16" s="470">
        <f>PdF!D16</f>
        <v>0</v>
      </c>
      <c r="K16" s="470">
        <f>FSpS!D16</f>
        <v>0</v>
      </c>
      <c r="L16" s="470">
        <f>ESF!D16</f>
        <v>0</v>
      </c>
      <c r="M16" s="514">
        <f t="shared" si="1"/>
        <v>0</v>
      </c>
    </row>
    <row r="17" spans="1:13" x14ac:dyDescent="0.2">
      <c r="A17" s="512">
        <v>10</v>
      </c>
      <c r="B17" s="467" t="s">
        <v>31</v>
      </c>
      <c r="C17" s="468"/>
      <c r="D17" s="469">
        <f>LF!D17</f>
        <v>3558</v>
      </c>
      <c r="E17" s="470">
        <f>FF!D17</f>
        <v>0</v>
      </c>
      <c r="F17" s="470">
        <f>PrF!D17</f>
        <v>0</v>
      </c>
      <c r="G17" s="470">
        <f>FSS!D17</f>
        <v>0</v>
      </c>
      <c r="H17" s="470">
        <f>PřF!D17</f>
        <v>0</v>
      </c>
      <c r="I17" s="470">
        <f>FI!D17</f>
        <v>0</v>
      </c>
      <c r="J17" s="470">
        <f>PdF!D17</f>
        <v>0</v>
      </c>
      <c r="K17" s="470">
        <f>FSpS!D17</f>
        <v>0</v>
      </c>
      <c r="L17" s="470">
        <f>ESF!D17</f>
        <v>0</v>
      </c>
      <c r="M17" s="514">
        <f t="shared" si="1"/>
        <v>3558</v>
      </c>
    </row>
    <row r="18" spans="1:13" x14ac:dyDescent="0.2">
      <c r="A18" s="512">
        <v>11</v>
      </c>
      <c r="B18" s="467" t="s">
        <v>148</v>
      </c>
      <c r="C18" s="468"/>
      <c r="D18" s="469">
        <f>LF!D18</f>
        <v>21789.653000000002</v>
      </c>
      <c r="E18" s="470">
        <f>FF!D18</f>
        <v>1002</v>
      </c>
      <c r="F18" s="470">
        <f>PrF!D18</f>
        <v>3000</v>
      </c>
      <c r="G18" s="470">
        <f>FSS!D18</f>
        <v>3325</v>
      </c>
      <c r="H18" s="470">
        <f>PřF!D18</f>
        <v>12850.6</v>
      </c>
      <c r="I18" s="470">
        <f>FI!D18</f>
        <v>6918</v>
      </c>
      <c r="J18" s="470">
        <f>PdF!D18</f>
        <v>5815</v>
      </c>
      <c r="K18" s="470">
        <f>FSpS!D18</f>
        <v>3118</v>
      </c>
      <c r="L18" s="470">
        <f>ESF!D18</f>
        <v>1233</v>
      </c>
      <c r="M18" s="514">
        <f t="shared" si="1"/>
        <v>59051.253000000004</v>
      </c>
    </row>
    <row r="19" spans="1:13" x14ac:dyDescent="0.2">
      <c r="A19" s="512">
        <v>12</v>
      </c>
      <c r="B19" s="467" t="s">
        <v>150</v>
      </c>
      <c r="C19" s="468"/>
      <c r="D19" s="469">
        <f>LF!D19</f>
        <v>0</v>
      </c>
      <c r="E19" s="470">
        <f>FF!D19</f>
        <v>0</v>
      </c>
      <c r="F19" s="470">
        <f>PrF!D19</f>
        <v>0</v>
      </c>
      <c r="G19" s="470">
        <f>FSS!D19</f>
        <v>0</v>
      </c>
      <c r="H19" s="470">
        <f>PřF!D19</f>
        <v>3088.5</v>
      </c>
      <c r="I19" s="470">
        <f>FI!D19</f>
        <v>0</v>
      </c>
      <c r="J19" s="470">
        <f>PdF!D19</f>
        <v>0</v>
      </c>
      <c r="K19" s="470">
        <f>FSpS!D19</f>
        <v>0</v>
      </c>
      <c r="L19" s="470">
        <f>ESF!D19</f>
        <v>0</v>
      </c>
      <c r="M19" s="514">
        <f t="shared" ref="M19" si="3">SUM(D19:L19)</f>
        <v>3088.5</v>
      </c>
    </row>
    <row r="20" spans="1:13" x14ac:dyDescent="0.2">
      <c r="A20" s="512">
        <v>13</v>
      </c>
      <c r="B20" s="467" t="s">
        <v>32</v>
      </c>
      <c r="C20" s="468"/>
      <c r="D20" s="469">
        <f>LF!D20</f>
        <v>0</v>
      </c>
      <c r="E20" s="470">
        <f>FF!D20</f>
        <v>0</v>
      </c>
      <c r="F20" s="470">
        <f>PrF!D20</f>
        <v>0</v>
      </c>
      <c r="G20" s="470">
        <f>FSS!D20</f>
        <v>0</v>
      </c>
      <c r="H20" s="470">
        <f>PřF!D20</f>
        <v>0</v>
      </c>
      <c r="I20" s="470">
        <f>FI!D20</f>
        <v>0</v>
      </c>
      <c r="J20" s="470">
        <f>PdF!D20</f>
        <v>0</v>
      </c>
      <c r="K20" s="470">
        <f>FSpS!D20</f>
        <v>0</v>
      </c>
      <c r="L20" s="470">
        <f>ESF!D20</f>
        <v>0</v>
      </c>
      <c r="M20" s="514">
        <f t="shared" si="1"/>
        <v>0</v>
      </c>
    </row>
    <row r="21" spans="1:13" x14ac:dyDescent="0.2">
      <c r="A21" s="512">
        <v>14</v>
      </c>
      <c r="B21" s="467" t="s">
        <v>33</v>
      </c>
      <c r="C21" s="468"/>
      <c r="D21" s="469">
        <f>LF!D21</f>
        <v>0</v>
      </c>
      <c r="E21" s="470">
        <f>FF!D21</f>
        <v>0</v>
      </c>
      <c r="F21" s="470">
        <f>PrF!D21</f>
        <v>0</v>
      </c>
      <c r="G21" s="470">
        <f>FSS!D21</f>
        <v>0</v>
      </c>
      <c r="H21" s="470">
        <f>PřF!D21</f>
        <v>0</v>
      </c>
      <c r="I21" s="470">
        <f>FI!D21</f>
        <v>0</v>
      </c>
      <c r="J21" s="470">
        <f>PdF!D21</f>
        <v>0</v>
      </c>
      <c r="K21" s="470">
        <f>FSpS!D21</f>
        <v>0</v>
      </c>
      <c r="L21" s="470">
        <f>ESF!D21</f>
        <v>0</v>
      </c>
      <c r="M21" s="514">
        <f t="shared" si="1"/>
        <v>0</v>
      </c>
    </row>
    <row r="24" spans="1:13" x14ac:dyDescent="0.2">
      <c r="H24" s="91"/>
      <c r="I24" s="90"/>
      <c r="J24" s="90"/>
      <c r="L24" s="91" t="s">
        <v>11</v>
      </c>
    </row>
    <row r="25" spans="1:13" s="117" customFormat="1" ht="15" customHeight="1" x14ac:dyDescent="0.25">
      <c r="A25" s="495"/>
      <c r="B25" s="495"/>
      <c r="C25" s="515"/>
      <c r="D25" s="806" t="s">
        <v>12</v>
      </c>
      <c r="E25" s="807"/>
      <c r="F25" s="807"/>
      <c r="G25" s="807"/>
      <c r="H25" s="807"/>
      <c r="I25" s="807"/>
      <c r="J25" s="807"/>
      <c r="K25" s="807"/>
      <c r="L25" s="808"/>
    </row>
    <row r="26" spans="1:13" s="117" customFormat="1" x14ac:dyDescent="0.2">
      <c r="A26" s="500"/>
      <c r="B26" s="809" t="s">
        <v>284</v>
      </c>
      <c r="C26" s="810"/>
      <c r="D26" s="483"/>
      <c r="E26" s="812" t="s">
        <v>37</v>
      </c>
      <c r="F26" s="813"/>
      <c r="G26" s="813"/>
      <c r="H26" s="814"/>
      <c r="I26" s="815" t="s">
        <v>36</v>
      </c>
      <c r="J26" s="816"/>
      <c r="K26" s="816"/>
      <c r="L26" s="817"/>
    </row>
    <row r="27" spans="1:13" s="117" customFormat="1" x14ac:dyDescent="0.2">
      <c r="A27" s="500"/>
      <c r="B27" s="811"/>
      <c r="C27" s="810"/>
      <c r="D27" s="483" t="s">
        <v>13</v>
      </c>
      <c r="E27" s="233"/>
      <c r="F27" s="471" t="s">
        <v>14</v>
      </c>
      <c r="G27" s="235"/>
      <c r="H27" s="472" t="s">
        <v>15</v>
      </c>
      <c r="I27" s="233"/>
      <c r="J27" s="471" t="s">
        <v>14</v>
      </c>
      <c r="K27" s="235"/>
      <c r="L27" s="472" t="s">
        <v>15</v>
      </c>
    </row>
    <row r="28" spans="1:13" s="121" customFormat="1" ht="15.75" x14ac:dyDescent="0.25">
      <c r="A28" s="119"/>
      <c r="B28" s="119" t="s">
        <v>16</v>
      </c>
      <c r="C28" s="100" t="s">
        <v>74</v>
      </c>
      <c r="D28" s="484" t="s">
        <v>17</v>
      </c>
      <c r="E28" s="238" t="s">
        <v>18</v>
      </c>
      <c r="F28" s="239" t="s">
        <v>19</v>
      </c>
      <c r="G28" s="240" t="s">
        <v>20</v>
      </c>
      <c r="H28" s="241" t="s">
        <v>21</v>
      </c>
      <c r="I28" s="238" t="s">
        <v>18</v>
      </c>
      <c r="J28" s="239" t="s">
        <v>19</v>
      </c>
      <c r="K28" s="240" t="s">
        <v>20</v>
      </c>
      <c r="L28" s="241" t="s">
        <v>22</v>
      </c>
    </row>
    <row r="29" spans="1:13" s="127" customFormat="1" ht="12" x14ac:dyDescent="0.2">
      <c r="A29" s="475"/>
      <c r="B29" s="473"/>
      <c r="C29" s="460"/>
      <c r="D29" s="485">
        <v>1</v>
      </c>
      <c r="E29" s="473">
        <v>2</v>
      </c>
      <c r="F29" s="474">
        <v>3</v>
      </c>
      <c r="G29" s="460">
        <v>4</v>
      </c>
      <c r="H29" s="475">
        <v>5</v>
      </c>
      <c r="I29" s="473">
        <v>6</v>
      </c>
      <c r="J29" s="474">
        <v>7</v>
      </c>
      <c r="K29" s="460">
        <v>8</v>
      </c>
      <c r="L29" s="475">
        <v>9</v>
      </c>
    </row>
    <row r="30" spans="1:13" s="135" customFormat="1" ht="15" customHeight="1" x14ac:dyDescent="0.2">
      <c r="A30" s="516">
        <v>1</v>
      </c>
      <c r="B30" s="476" t="s">
        <v>23</v>
      </c>
      <c r="C30" s="486"/>
      <c r="D30" s="479">
        <f t="shared" ref="D30:L30" si="4">SUM(D37:D43)+D31</f>
        <v>597927.40885999997</v>
      </c>
      <c r="E30" s="477">
        <f t="shared" si="4"/>
        <v>246345.62499000001</v>
      </c>
      <c r="F30" s="478">
        <f t="shared" si="4"/>
        <v>333582.50482000003</v>
      </c>
      <c r="G30" s="479">
        <f t="shared" si="4"/>
        <v>17999.279049999997</v>
      </c>
      <c r="H30" s="480">
        <f t="shared" si="4"/>
        <v>597927.40885999997</v>
      </c>
      <c r="I30" s="477">
        <f t="shared" si="4"/>
        <v>0</v>
      </c>
      <c r="J30" s="478">
        <f t="shared" si="4"/>
        <v>0</v>
      </c>
      <c r="K30" s="479">
        <f t="shared" si="4"/>
        <v>0</v>
      </c>
      <c r="L30" s="480">
        <f t="shared" si="4"/>
        <v>0</v>
      </c>
    </row>
    <row r="31" spans="1:13" s="135" customFormat="1" ht="15" customHeight="1" x14ac:dyDescent="0.2">
      <c r="A31" s="517">
        <v>2</v>
      </c>
      <c r="B31" s="105" t="s">
        <v>24</v>
      </c>
      <c r="C31" s="106"/>
      <c r="D31" s="465">
        <f t="shared" ref="D31:D43" si="5">H31+L31</f>
        <v>523996.65586</v>
      </c>
      <c r="E31" s="466">
        <f>SUM(E32:E36)</f>
        <v>216488.49299</v>
      </c>
      <c r="F31" s="466">
        <f>SUM(F32:F36)</f>
        <v>292006.34782000002</v>
      </c>
      <c r="G31" s="466">
        <f>SUM(G32:G36)</f>
        <v>15501.815049999999</v>
      </c>
      <c r="H31" s="466">
        <f>SUM(E31:G31)</f>
        <v>523996.65586</v>
      </c>
      <c r="I31" s="466">
        <f>SUM(I32:I36)</f>
        <v>0</v>
      </c>
      <c r="J31" s="466">
        <f>SUM(J32:J36)</f>
        <v>0</v>
      </c>
      <c r="K31" s="466">
        <f>SUM(K32:K36)</f>
        <v>0</v>
      </c>
      <c r="L31" s="466">
        <f>SUM(I31:K31)</f>
        <v>0</v>
      </c>
    </row>
    <row r="32" spans="1:13" s="155" customFormat="1" ht="15" customHeight="1" x14ac:dyDescent="0.2">
      <c r="A32" s="519">
        <v>3</v>
      </c>
      <c r="B32" s="107"/>
      <c r="C32" s="108" t="s">
        <v>25</v>
      </c>
      <c r="D32" s="109">
        <f t="shared" si="5"/>
        <v>8100</v>
      </c>
      <c r="E32" s="110">
        <f>LF!E10+FF!E10+PrF!E10+FSS!E10+PřF!E10+PdF!E10+FSpS!E10+ESF!E10+FI!E10</f>
        <v>0</v>
      </c>
      <c r="F32" s="110">
        <f>LF!F10+FF!F10+PrF!F10+FSS!F10+PřF!F10+PdF!F10+FSpS!F10+ESF!F10+FI!F10</f>
        <v>8100</v>
      </c>
      <c r="G32" s="110">
        <f>LF!G10+FF!G10+PrF!G10+FSS!G10+PřF!G10+PdF!G10+FSpS!G10+ESF!G10+FI!G10</f>
        <v>0</v>
      </c>
      <c r="H32" s="245">
        <f>LF!H10+FF!H10+PrF!H10+FSS!H10+PřF!H10+PdF!H10+FSpS!H10+ESF!H10+FI!H10</f>
        <v>8100</v>
      </c>
      <c r="I32" s="110">
        <f>LF!I10+FF!I10+PrF!I10+FSS!I10+PřF!I10+PdF!I10+FSpS!I10+ESF!I10+FI!I10</f>
        <v>0</v>
      </c>
      <c r="J32" s="110">
        <f>LF!J10+FF!J10+PrF!J10+FSS!J10+PřF!J10+PdF!J10+FSpS!J10+ESF!J10+FI!J10</f>
        <v>0</v>
      </c>
      <c r="K32" s="110">
        <f>LF!K10+FF!K10+PrF!K10+FSS!K10+PřF!K10+PdF!K10+FSpS!K10+ESF!K10+FI!K10</f>
        <v>0</v>
      </c>
      <c r="L32" s="110">
        <f>LF!L10+FF!L10+PrF!L10+FSS!L10+PřF!L10+PdF!L10+FSpS!L10+ESF!L10+FI!L10</f>
        <v>0</v>
      </c>
    </row>
    <row r="33" spans="1:12" s="155" customFormat="1" ht="15" customHeight="1" x14ac:dyDescent="0.2">
      <c r="A33" s="519">
        <v>4</v>
      </c>
      <c r="B33" s="107"/>
      <c r="C33" s="108" t="s">
        <v>26</v>
      </c>
      <c r="D33" s="109">
        <f t="shared" si="5"/>
        <v>0</v>
      </c>
      <c r="E33" s="110">
        <f>LF!E11+FF!E11+PrF!E11+FSS!E11+PřF!E11+PdF!E11+FSpS!E11+ESF!E11+FI!E11</f>
        <v>0</v>
      </c>
      <c r="F33" s="110">
        <f>LF!F11+FF!F11+PrF!F11+FSS!F11+PřF!F11+PdF!F11+FSpS!F11+ESF!F11+FI!F11</f>
        <v>0</v>
      </c>
      <c r="G33" s="110">
        <f>LF!G11+FF!G11+PrF!G11+FSS!G11+PřF!G11+PdF!G11+FSpS!G11+ESF!G11+FI!G11</f>
        <v>0</v>
      </c>
      <c r="H33" s="245">
        <f>LF!H11+FF!H11+PrF!H11+FSS!H11+PřF!H11+PdF!H11+FSpS!H11+ESF!H11+FI!H11</f>
        <v>0</v>
      </c>
      <c r="I33" s="110">
        <f>LF!I11+FF!I11+PrF!I11+FSS!I11+PřF!I11+PdF!I11+FSpS!I11+ESF!I11+FI!I11</f>
        <v>0</v>
      </c>
      <c r="J33" s="110">
        <f>LF!J11+FF!J11+PrF!J11+FSS!J11+PřF!J11+PdF!J11+FSpS!J11+ESF!J11+FI!J11</f>
        <v>0</v>
      </c>
      <c r="K33" s="110">
        <f>LF!K11+FF!K11+PrF!K11+FSS!K11+PřF!K11+PdF!K11+FSpS!K11+ESF!K11+FI!K11</f>
        <v>0</v>
      </c>
      <c r="L33" s="110">
        <f>LF!L11+FF!L11+PrF!L11+FSS!L11+PřF!L11+PdF!L11+FSpS!L11+ESF!L11+FI!L11</f>
        <v>0</v>
      </c>
    </row>
    <row r="34" spans="1:12" s="155" customFormat="1" ht="15" customHeight="1" x14ac:dyDescent="0.2">
      <c r="A34" s="519">
        <v>5</v>
      </c>
      <c r="B34" s="107"/>
      <c r="C34" s="108" t="s">
        <v>27</v>
      </c>
      <c r="D34" s="109">
        <f t="shared" si="5"/>
        <v>8341</v>
      </c>
      <c r="E34" s="110">
        <f>LF!E12+FF!E12+PrF!E12+FSS!E12+PřF!E12+PdF!E12+FSpS!E12+ESF!E12+FI!E12</f>
        <v>0</v>
      </c>
      <c r="F34" s="110">
        <f>LF!F12+FF!F12+PrF!F12+FSS!F12+PřF!F12+PdF!F12+FSpS!F12+ESF!F12+FI!F12</f>
        <v>8341</v>
      </c>
      <c r="G34" s="110">
        <f>LF!G12+FF!G12+PrF!G12+FSS!G12+PřF!G12+PdF!G12+FSpS!G12+ESF!G12+FI!G12</f>
        <v>0</v>
      </c>
      <c r="H34" s="245">
        <f>LF!H12+FF!H12+PrF!H12+FSS!H12+PřF!H12+PdF!H12+FSpS!H12+ESF!H12+FI!H12</f>
        <v>8341</v>
      </c>
      <c r="I34" s="110">
        <f>LF!I12+FF!I12+PrF!I12+FSS!I12+PřF!I12+PdF!I12+FSpS!I12+ESF!I12+FI!I12</f>
        <v>0</v>
      </c>
      <c r="J34" s="110">
        <f>LF!J12+FF!J12+PrF!J12+FSS!J12+PřF!J12+PdF!J12+FSpS!J12+ESF!J12+FI!J12</f>
        <v>0</v>
      </c>
      <c r="K34" s="110">
        <f>LF!K12+FF!K12+PrF!K12+FSS!K12+PřF!K12+PdF!K12+FSpS!K12+ESF!K12+FI!K12</f>
        <v>0</v>
      </c>
      <c r="L34" s="110">
        <f>LF!L12+FF!L12+PrF!L12+FSS!L12+PřF!L12+PdF!L12+FSpS!L12+ESF!L12+FI!L12</f>
        <v>0</v>
      </c>
    </row>
    <row r="35" spans="1:12" s="155" customFormat="1" ht="15" customHeight="1" x14ac:dyDescent="0.2">
      <c r="A35" s="519">
        <v>6</v>
      </c>
      <c r="B35" s="107"/>
      <c r="C35" s="108" t="s">
        <v>147</v>
      </c>
      <c r="D35" s="109">
        <f t="shared" si="5"/>
        <v>507555.65586</v>
      </c>
      <c r="E35" s="110">
        <f>LF!E13+FF!E13+PrF!E13+FSS!E13+PřF!E13+PdF!E13+FSpS!E13+ESF!E13+FI!E13</f>
        <v>216488.49299</v>
      </c>
      <c r="F35" s="110">
        <f>LF!F13+FF!F13+PrF!F13+FSS!F13+PřF!F13+PdF!F13+FSpS!F13+ESF!F13+FI!F13</f>
        <v>275565.34782000002</v>
      </c>
      <c r="G35" s="110">
        <f>LF!G13+FF!G13+PrF!G13+FSS!G13+PřF!G13+PdF!G13+FSpS!G13+ESF!G13+FI!G13</f>
        <v>15501.815049999999</v>
      </c>
      <c r="H35" s="245">
        <f>LF!H13+FF!H13+PrF!H13+FSS!H13+PřF!H13+PdF!H13+FSpS!H13+ESF!H13+FI!H13</f>
        <v>507555.65586</v>
      </c>
      <c r="I35" s="110">
        <f>LF!I13+FF!I13+PrF!I13+FSS!I13+PřF!I13+PdF!I13+FSpS!I13+ESF!I13+FI!I13</f>
        <v>0</v>
      </c>
      <c r="J35" s="110">
        <f>LF!J13+FF!J13+PrF!J13+FSS!J13+PřF!J13+PdF!J13+FSpS!J13+ESF!J13+FI!J13</f>
        <v>0</v>
      </c>
      <c r="K35" s="110">
        <f>LF!K13+FF!K13+PrF!K13+FSS!K13+PřF!K13+PdF!K13+FSpS!K13+ESF!K13+FI!K13</f>
        <v>0</v>
      </c>
      <c r="L35" s="110">
        <f>LF!L13+FF!L13+PrF!L13+FSS!L13+PřF!L13+PdF!L13+FSpS!L13+ESF!L13+FI!L13</f>
        <v>0</v>
      </c>
    </row>
    <row r="36" spans="1:12" s="155" customFormat="1" ht="15" customHeight="1" x14ac:dyDescent="0.2">
      <c r="A36" s="521">
        <v>7</v>
      </c>
      <c r="B36" s="111"/>
      <c r="C36" s="112" t="s">
        <v>28</v>
      </c>
      <c r="D36" s="231">
        <f t="shared" si="5"/>
        <v>0</v>
      </c>
      <c r="E36" s="232">
        <f>LF!E14+FF!E14+PrF!E14+FSS!E14+PřF!E14+PdF!E14+FSpS!E14+ESF!E14+FI!E14</f>
        <v>0</v>
      </c>
      <c r="F36" s="232">
        <f>LF!F14+FF!F14+PrF!F14+FSS!F14+PřF!F14+PdF!F14+FSpS!F14+ESF!F14+FI!F14</f>
        <v>0</v>
      </c>
      <c r="G36" s="232">
        <f>LF!G14+FF!G14+PrF!G14+FSS!G14+PřF!G14+PdF!G14+FSpS!G14+ESF!G14+FI!G14</f>
        <v>0</v>
      </c>
      <c r="H36" s="246">
        <f>LF!H14+FF!H14+PrF!H14+FSS!H14+PřF!H14+PdF!H14+FSpS!H14+ESF!H14+FI!H14</f>
        <v>0</v>
      </c>
      <c r="I36" s="232">
        <f>LF!I14+FF!I14+PrF!I14+FSS!I14+PřF!I14+PdF!I14+FSpS!I14+ESF!I14+FI!I14</f>
        <v>0</v>
      </c>
      <c r="J36" s="232">
        <f>LF!J14+FF!J14+PrF!J14+FSS!J14+PřF!J14+PdF!J14+FSpS!J14+ESF!J14+FI!J14</f>
        <v>0</v>
      </c>
      <c r="K36" s="232">
        <f>LF!K14+FF!K14+PrF!K14+FSS!K14+PřF!K14+PdF!K14+FSpS!K14+ESF!K14+FI!K14</f>
        <v>0</v>
      </c>
      <c r="L36" s="232">
        <f>LF!L14+FF!L14+PrF!L14+FSS!L14+PřF!L14+PdF!L14+FSpS!L14+ESF!L14+FI!L14</f>
        <v>0</v>
      </c>
    </row>
    <row r="37" spans="1:12" s="135" customFormat="1" ht="15" customHeight="1" x14ac:dyDescent="0.2">
      <c r="A37" s="522">
        <v>8</v>
      </c>
      <c r="B37" s="467" t="s">
        <v>29</v>
      </c>
      <c r="C37" s="468"/>
      <c r="D37" s="469">
        <f t="shared" si="5"/>
        <v>8233</v>
      </c>
      <c r="E37" s="470">
        <f>LF!E15+FF!E15+PrF!E15+FSS!E15+PřF!E15+PdF!E15+FSpS!E15+ESF!E15+FI!E15</f>
        <v>2546</v>
      </c>
      <c r="F37" s="470">
        <f>LF!F15+FF!F15+PrF!F15+FSS!F15+PřF!F15+PdF!F15+FSpS!F15+ESF!F15+FI!F15</f>
        <v>5687</v>
      </c>
      <c r="G37" s="470">
        <f>LF!G15+FF!G15+PrF!G15+FSS!G15+PřF!G15+PdF!G15+FSpS!G15+ESF!G15+FI!G15</f>
        <v>0</v>
      </c>
      <c r="H37" s="482">
        <f>LF!H15+FF!H15+PrF!H15+FSS!H15+PřF!H15+PdF!H15+FSpS!H15+ESF!H15+FI!H15</f>
        <v>8233</v>
      </c>
      <c r="I37" s="470">
        <f>LF!I15+FF!I15+PrF!I15+FSS!I15+PřF!I15+PdF!I15+FSpS!I15+ESF!I15+FI!I15</f>
        <v>0</v>
      </c>
      <c r="J37" s="470">
        <f>LF!J15+FF!J15+PrF!J15+FSS!J15+PřF!J15+PdF!J15+FSpS!J15+ESF!J15+FI!J15</f>
        <v>0</v>
      </c>
      <c r="K37" s="470">
        <f>LF!K15+FF!K15+PrF!K15+FSS!K15+PřF!K15+PdF!K15+FSpS!K15+ESF!K15+FI!K15</f>
        <v>0</v>
      </c>
      <c r="L37" s="470">
        <f>LF!L15+FF!L15+PrF!L15+FSS!L15+PřF!L15+PdF!L15+FSpS!L15+ESF!L15+FI!L15</f>
        <v>0</v>
      </c>
    </row>
    <row r="38" spans="1:12" s="135" customFormat="1" ht="15" customHeight="1" x14ac:dyDescent="0.2">
      <c r="A38" s="522">
        <v>9</v>
      </c>
      <c r="B38" s="467" t="s">
        <v>30</v>
      </c>
      <c r="C38" s="468"/>
      <c r="D38" s="469">
        <f t="shared" si="5"/>
        <v>0</v>
      </c>
      <c r="E38" s="470">
        <f>LF!E16+FF!E16+PrF!E16+FSS!E16+PřF!E16+PdF!E16+FSpS!E16+ESF!E16+FI!E16</f>
        <v>0</v>
      </c>
      <c r="F38" s="470">
        <f>LF!F16+FF!F16+PrF!F16+FSS!F16+PřF!F16+PdF!F16+FSpS!F16+ESF!F16+FI!F16</f>
        <v>0</v>
      </c>
      <c r="G38" s="470">
        <f>LF!G16+FF!G16+PrF!G16+FSS!G16+PřF!G16+PdF!G16+FSpS!G16+ESF!G16+FI!G16</f>
        <v>0</v>
      </c>
      <c r="H38" s="482">
        <f>LF!H16+FF!H16+PrF!H16+FSS!H16+PřF!H16+PdF!H16+FSpS!H16+ESF!H16+FI!H16</f>
        <v>0</v>
      </c>
      <c r="I38" s="470">
        <f>LF!I16+FF!I16+PrF!I16+FSS!I16+PřF!I16+PdF!I16+FSpS!I16+ESF!I16+FI!I16</f>
        <v>0</v>
      </c>
      <c r="J38" s="470">
        <f>LF!J16+FF!J16+PrF!J16+FSS!J16+PřF!J16+PdF!J16+FSpS!J16+ESF!J16+FI!J16</f>
        <v>0</v>
      </c>
      <c r="K38" s="470">
        <f>LF!K16+FF!K16+PrF!K16+FSS!K16+PřF!K16+PdF!K16+FSpS!K16+ESF!K16+FI!K16</f>
        <v>0</v>
      </c>
      <c r="L38" s="470">
        <f>LF!L16+FF!L16+PrF!L16+FSS!L16+PřF!L16+PdF!L16+FSpS!L16+ESF!L16+FI!L16</f>
        <v>0</v>
      </c>
    </row>
    <row r="39" spans="1:12" s="135" customFormat="1" ht="15" customHeight="1" x14ac:dyDescent="0.2">
      <c r="A39" s="517">
        <v>10</v>
      </c>
      <c r="B39" s="467" t="s">
        <v>31</v>
      </c>
      <c r="C39" s="468"/>
      <c r="D39" s="469">
        <f t="shared" si="5"/>
        <v>3558</v>
      </c>
      <c r="E39" s="470">
        <f>LF!E17+FF!E17+PrF!E17+FSS!E17+PřF!E17+PdF!E17+FSpS!E17+ESF!E17+FI!E17</f>
        <v>0</v>
      </c>
      <c r="F39" s="470">
        <f>LF!F17+FF!F17+PrF!F17+FSS!F17+PřF!F17+PdF!F17+FSpS!F17+ESF!F17+FI!F17</f>
        <v>3558</v>
      </c>
      <c r="G39" s="470">
        <f>LF!G17+FF!G17+PrF!G17+FSS!G17+PřF!G17+PdF!G17+FSpS!G17+ESF!G17+FI!G17</f>
        <v>0</v>
      </c>
      <c r="H39" s="482">
        <f>LF!H17+FF!H17+PrF!H17+FSS!H17+PřF!H17+PdF!H17+FSpS!H17+ESF!H17+FI!H17</f>
        <v>3558</v>
      </c>
      <c r="I39" s="470">
        <f>LF!I17+FF!I17+PrF!I17+FSS!I17+PřF!I17+PdF!I17+FSpS!I17+ESF!I17+FI!I17</f>
        <v>0</v>
      </c>
      <c r="J39" s="470">
        <f>LF!J17+FF!J17+PrF!J17+FSS!J17+PřF!J17+PdF!J17+FSpS!J17+ESF!J17+FI!J17</f>
        <v>0</v>
      </c>
      <c r="K39" s="470">
        <f>LF!K17+FF!K17+PrF!K17+FSS!K17+PřF!K17+PdF!K17+FSpS!K17+ESF!K17+FI!K17</f>
        <v>0</v>
      </c>
      <c r="L39" s="470">
        <f>LF!L17+FF!L17+PrF!L17+FSS!L17+PřF!L17+PdF!L17+FSpS!L17+ESF!L17+FI!L17</f>
        <v>0</v>
      </c>
    </row>
    <row r="40" spans="1:12" s="135" customFormat="1" ht="15" customHeight="1" x14ac:dyDescent="0.2">
      <c r="A40" s="522">
        <v>11</v>
      </c>
      <c r="B40" s="467" t="s">
        <v>148</v>
      </c>
      <c r="C40" s="468"/>
      <c r="D40" s="469">
        <f t="shared" si="5"/>
        <v>59051.253000000004</v>
      </c>
      <c r="E40" s="470">
        <f>LF!E18+FF!E18+PrF!E18+FSS!E18+PřF!E18+PdF!E18+FSpS!E18+ESF!E18+FI!E18</f>
        <v>24222.632000000001</v>
      </c>
      <c r="F40" s="470">
        <f>LF!F18+FF!F18+PrF!F18+FSS!F18+PřF!F18+PdF!F18+FSpS!F18+ESF!F18+FI!F18</f>
        <v>32331.156999999999</v>
      </c>
      <c r="G40" s="470">
        <f>LF!G18+FF!G18+PrF!G18+FSS!G18+PřF!G18+PdF!G18+FSpS!G18+ESF!G18+FI!G18</f>
        <v>2497.4639999999999</v>
      </c>
      <c r="H40" s="482">
        <f>LF!H18+FF!H18+PrF!H18+FSS!H18+PřF!H18+PdF!H18+FSpS!H18+ESF!H18+FI!H18</f>
        <v>59051.253000000004</v>
      </c>
      <c r="I40" s="470">
        <f>LF!I18+FF!I18+PrF!I18+FSS!I18+PřF!I18+PdF!I18+FSpS!I18+ESF!I18+FI!I18</f>
        <v>0</v>
      </c>
      <c r="J40" s="470">
        <f>LF!J18+FF!J18+PrF!J18+FSS!J18+PřF!J18+PdF!J18+FSpS!J18+ESF!J18+FI!J18</f>
        <v>0</v>
      </c>
      <c r="K40" s="470">
        <f>LF!K18+FF!K18+PrF!K18+FSS!K18+PřF!K18+PdF!K18+FSpS!K18+ESF!K18+FI!K18</f>
        <v>0</v>
      </c>
      <c r="L40" s="470">
        <f>LF!L18+FF!L18+PrF!L18+FSS!L18+PřF!L18+PdF!L18+FSpS!L18+ESF!L18+FI!L18</f>
        <v>0</v>
      </c>
    </row>
    <row r="41" spans="1:12" s="135" customFormat="1" ht="15" customHeight="1" x14ac:dyDescent="0.2">
      <c r="A41" s="522">
        <v>12</v>
      </c>
      <c r="B41" s="467" t="s">
        <v>150</v>
      </c>
      <c r="C41" s="468"/>
      <c r="D41" s="469">
        <f t="shared" ref="D41" si="6">H41+L41</f>
        <v>3088.5</v>
      </c>
      <c r="E41" s="470">
        <f>LF!E19+FF!E19+PrF!E19+FSS!E19+PřF!E19+PdF!E19+FSpS!E19+ESF!E19+FI!E19</f>
        <v>3088.5</v>
      </c>
      <c r="F41" s="470">
        <f>LF!F19+FF!F19+PrF!F19+FSS!F19+PřF!F19+PdF!F19+FSpS!F19+ESF!F19+FI!F19</f>
        <v>0</v>
      </c>
      <c r="G41" s="470">
        <f>LF!G19+FF!G19+PrF!G19+FSS!G19+PřF!G19+PdF!G19+FSpS!G19+ESF!G19+FI!G19</f>
        <v>0</v>
      </c>
      <c r="H41" s="482">
        <f>LF!H19+FF!H19+PrF!H19+FSS!H19+PřF!H19+PdF!H19+FSpS!H19+ESF!H19+FI!H19</f>
        <v>3088.5</v>
      </c>
      <c r="I41" s="470">
        <f>LF!I19+FF!I19+PrF!I19+FSS!I19+PřF!I19+PdF!I19+FSpS!I19+ESF!I19+FI!I19</f>
        <v>0</v>
      </c>
      <c r="J41" s="470">
        <f>LF!J19+FF!J19+PrF!J19+FSS!J19+PřF!J19+PdF!J19+FSpS!J19+ESF!J19+FI!J19</f>
        <v>0</v>
      </c>
      <c r="K41" s="470">
        <f>LF!K19+FF!K19+PrF!K19+FSS!K19+PřF!K19+PdF!K19+FSpS!K19+ESF!K19+FI!K19</f>
        <v>0</v>
      </c>
      <c r="L41" s="470">
        <f>LF!L19+FF!L19+PrF!L19+FSS!L19+PřF!L19+PdF!L19+FSpS!L19+ESF!L19+FI!L19</f>
        <v>0</v>
      </c>
    </row>
    <row r="42" spans="1:12" s="135" customFormat="1" ht="15" customHeight="1" x14ac:dyDescent="0.2">
      <c r="A42" s="522">
        <v>13</v>
      </c>
      <c r="B42" s="467" t="s">
        <v>32</v>
      </c>
      <c r="C42" s="468"/>
      <c r="D42" s="469">
        <f t="shared" si="5"/>
        <v>0</v>
      </c>
      <c r="E42" s="470">
        <f>LF!E20+FF!E20+PrF!E20+FSS!E20+PřF!E20+PdF!E20+FSpS!E20+ESF!E20+FI!E20</f>
        <v>0</v>
      </c>
      <c r="F42" s="470">
        <f>LF!F20+FF!F20+PrF!F20+FSS!F20+PřF!F20+PdF!F20+FSpS!F20+ESF!F20+FI!F20</f>
        <v>0</v>
      </c>
      <c r="G42" s="470">
        <f>LF!G20+FF!G20+PrF!G20+FSS!G20+PřF!G20+PdF!G20+FSpS!G20+ESF!G20+FI!G20</f>
        <v>0</v>
      </c>
      <c r="H42" s="482">
        <f>LF!H20+FF!H20+PrF!H20+FSS!H20+PřF!H20+PdF!H20+FSpS!H20+ESF!H20+FI!H20</f>
        <v>0</v>
      </c>
      <c r="I42" s="470">
        <f>LF!I20+FF!I20+PrF!I20+FSS!I20+PřF!I20+PdF!I20+FSpS!I20+ESF!I20+FI!I20</f>
        <v>0</v>
      </c>
      <c r="J42" s="470">
        <f>LF!J20+FF!J20+PrF!J20+FSS!J20+PřF!J20+PdF!J20+FSpS!J20+ESF!J20+FI!J20</f>
        <v>0</v>
      </c>
      <c r="K42" s="470">
        <f>LF!K20+FF!K20+PrF!K20+FSS!K20+PřF!K20+PdF!K20+FSpS!K20+ESF!K20+FI!K20</f>
        <v>0</v>
      </c>
      <c r="L42" s="470">
        <f>LF!L20+FF!L20+PrF!L20+FSS!L20+PřF!L20+PdF!L20+FSpS!L20+ESF!L20+FI!L20</f>
        <v>0</v>
      </c>
    </row>
    <row r="43" spans="1:12" s="135" customFormat="1" ht="15" customHeight="1" x14ac:dyDescent="0.2">
      <c r="A43" s="526">
        <v>14</v>
      </c>
      <c r="B43" s="467" t="s">
        <v>33</v>
      </c>
      <c r="C43" s="468"/>
      <c r="D43" s="469">
        <f t="shared" si="5"/>
        <v>0</v>
      </c>
      <c r="E43" s="470">
        <f>LF!E21+FF!E21+PrF!E21+FSS!E21+PřF!E21+PdF!E21+FSpS!E21+ESF!E21+FI!E21</f>
        <v>0</v>
      </c>
      <c r="F43" s="470">
        <f>LF!F21+FF!F21+PrF!F21+FSS!F21+PřF!F21+PdF!F21+FSpS!F21+ESF!F21+FI!F21</f>
        <v>0</v>
      </c>
      <c r="G43" s="470">
        <f>LF!G21+FF!G21+PrF!G21+FSS!G21+PřF!G21+PdF!G21+FSpS!G21+ESF!G21+FI!G21</f>
        <v>0</v>
      </c>
      <c r="H43" s="482">
        <f>LF!H21+FF!H21+PrF!H21+FSS!H21+PřF!H21+PdF!H21+FSpS!H21+ESF!H21+FI!H21</f>
        <v>0</v>
      </c>
      <c r="I43" s="470">
        <f>LF!I21+FF!I21+PrF!I21+FSS!I21+PřF!I21+PdF!I21+FSpS!I21+ESF!I21+FI!I21</f>
        <v>0</v>
      </c>
      <c r="J43" s="470">
        <f>LF!J21+FF!J21+PrF!J21+FSS!J21+PřF!J21+PdF!J21+FSpS!J21+ESF!J21+FI!J21</f>
        <v>0</v>
      </c>
      <c r="K43" s="470">
        <f>LF!K21+FF!K21+PrF!K21+FSS!K21+PřF!K21+PdF!K21+FSpS!K21+ESF!K21+FI!K21</f>
        <v>0</v>
      </c>
      <c r="L43" s="470">
        <f>LF!L21+FF!L21+PrF!L21+FSS!L21+PřF!L21+PdF!L21+FSpS!L21+ESF!L21+FI!L21</f>
        <v>0</v>
      </c>
    </row>
    <row r="44" spans="1:12" s="186" customFormat="1" ht="11.25" x14ac:dyDescent="0.2">
      <c r="A44" s="185" t="s">
        <v>136</v>
      </c>
      <c r="B44" s="185" t="s">
        <v>34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2" s="186" customFormat="1" ht="11.25" x14ac:dyDescent="0.2">
      <c r="A45" s="185"/>
      <c r="B45" s="185" t="s">
        <v>39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2" s="186" customFormat="1" ht="11.25" x14ac:dyDescent="0.2">
      <c r="A46" s="185" t="s">
        <v>137</v>
      </c>
      <c r="B46" s="185" t="s">
        <v>151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</row>
    <row r="47" spans="1:12" s="188" customFormat="1" ht="12" x14ac:dyDescent="0.2">
      <c r="A47" s="187" t="s">
        <v>35</v>
      </c>
      <c r="B47" s="187"/>
      <c r="C47" s="187"/>
      <c r="E47" s="189"/>
    </row>
  </sheetData>
  <mergeCells count="5">
    <mergeCell ref="B4:C5"/>
    <mergeCell ref="D25:L25"/>
    <mergeCell ref="B26:C27"/>
    <mergeCell ref="E26:H26"/>
    <mergeCell ref="I26:L26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80" orientation="landscape" r:id="rId1"/>
  <headerFooter alignWithMargins="0">
    <oddHeader>&amp;L&amp;"Arial CE,kurzíva\&amp;11Osnova rozpočtu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6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4.42578125" style="89" customWidth="1"/>
    <col min="4" max="4" width="9.140625" style="89" customWidth="1"/>
    <col min="5" max="5" width="8.42578125" style="89" customWidth="1"/>
    <col min="6" max="6" width="8.85546875" style="90" customWidth="1"/>
    <col min="7" max="7" width="6.85546875" style="90" customWidth="1"/>
    <col min="8" max="8" width="7.85546875" style="90" customWidth="1"/>
    <col min="9" max="10" width="8.140625" style="89" customWidth="1"/>
    <col min="11" max="11" width="7.85546875" style="90" customWidth="1"/>
    <col min="12" max="12" width="8.28515625" style="90" customWidth="1"/>
    <col min="13" max="14" width="7.85546875" style="90" customWidth="1"/>
    <col min="15" max="15" width="8.42578125" style="89" customWidth="1"/>
    <col min="16" max="16" width="9.42578125" style="92" customWidth="1"/>
    <col min="17" max="19" width="10.85546875" style="92" customWidth="1"/>
    <col min="20" max="16384" width="8.85546875" style="89"/>
  </cols>
  <sheetData>
    <row r="1" spans="1:19" x14ac:dyDescent="0.2">
      <c r="F1" s="89"/>
      <c r="P1" s="89"/>
    </row>
    <row r="2" spans="1:19" x14ac:dyDescent="0.2">
      <c r="O2" s="91" t="s">
        <v>11</v>
      </c>
    </row>
    <row r="3" spans="1:19" x14ac:dyDescent="0.2">
      <c r="A3" s="495"/>
      <c r="B3" s="496"/>
      <c r="C3" s="497"/>
      <c r="D3" s="497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545"/>
      <c r="S3" s="89"/>
    </row>
    <row r="4" spans="1:19" x14ac:dyDescent="0.2">
      <c r="A4" s="500"/>
      <c r="B4" s="803" t="s">
        <v>284</v>
      </c>
      <c r="C4" s="804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535"/>
      <c r="S4" s="89"/>
    </row>
    <row r="5" spans="1:19" x14ac:dyDescent="0.2">
      <c r="A5" s="500"/>
      <c r="B5" s="805"/>
      <c r="C5" s="804"/>
      <c r="D5" s="97" t="s">
        <v>301</v>
      </c>
      <c r="E5" s="97" t="s">
        <v>57</v>
      </c>
      <c r="F5" s="97" t="s">
        <v>8</v>
      </c>
      <c r="G5" s="97" t="s">
        <v>4</v>
      </c>
      <c r="H5" s="97" t="s">
        <v>58</v>
      </c>
      <c r="I5" s="97" t="s">
        <v>59</v>
      </c>
      <c r="J5" s="97" t="s">
        <v>47</v>
      </c>
      <c r="K5" s="97" t="s">
        <v>61</v>
      </c>
      <c r="L5" s="97" t="s">
        <v>62</v>
      </c>
      <c r="M5" s="97" t="s">
        <v>63</v>
      </c>
      <c r="N5" s="97" t="s">
        <v>5</v>
      </c>
      <c r="O5" s="536" t="s">
        <v>64</v>
      </c>
      <c r="S5" s="89"/>
    </row>
    <row r="6" spans="1:19" ht="15.75" x14ac:dyDescent="0.25">
      <c r="A6" s="119"/>
      <c r="B6" s="99" t="s">
        <v>16</v>
      </c>
      <c r="C6" s="100" t="s">
        <v>298</v>
      </c>
      <c r="D6" s="101">
        <v>71</v>
      </c>
      <c r="E6" s="101">
        <v>79</v>
      </c>
      <c r="F6" s="101">
        <v>81</v>
      </c>
      <c r="G6" s="101">
        <v>82</v>
      </c>
      <c r="H6" s="101">
        <v>83</v>
      </c>
      <c r="I6" s="101">
        <v>84</v>
      </c>
      <c r="J6" s="101">
        <v>87</v>
      </c>
      <c r="K6" s="101">
        <v>92</v>
      </c>
      <c r="L6" s="101">
        <v>96</v>
      </c>
      <c r="M6" s="101">
        <v>97</v>
      </c>
      <c r="N6" s="101">
        <v>99</v>
      </c>
      <c r="O6" s="537" t="s">
        <v>15</v>
      </c>
      <c r="S6" s="89"/>
    </row>
    <row r="7" spans="1:19" x14ac:dyDescent="0.2">
      <c r="A7" s="459"/>
      <c r="B7" s="459"/>
      <c r="C7" s="460"/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538"/>
      <c r="S7" s="89"/>
    </row>
    <row r="8" spans="1:19" x14ac:dyDescent="0.2">
      <c r="A8" s="505">
        <v>1</v>
      </c>
      <c r="B8" s="461" t="s">
        <v>23</v>
      </c>
      <c r="C8" s="462"/>
      <c r="D8" s="463">
        <f t="shared" ref="D8:N8" si="0">D9+SUM(D15:D21)</f>
        <v>130600</v>
      </c>
      <c r="E8" s="464">
        <f t="shared" si="0"/>
        <v>0</v>
      </c>
      <c r="F8" s="464">
        <f t="shared" si="0"/>
        <v>14150</v>
      </c>
      <c r="G8" s="464">
        <f t="shared" si="0"/>
        <v>0</v>
      </c>
      <c r="H8" s="464">
        <f t="shared" si="0"/>
        <v>0</v>
      </c>
      <c r="I8" s="464">
        <f t="shared" si="0"/>
        <v>7381</v>
      </c>
      <c r="J8" s="464">
        <f t="shared" si="0"/>
        <v>2200</v>
      </c>
      <c r="K8" s="464">
        <f t="shared" si="0"/>
        <v>58057</v>
      </c>
      <c r="L8" s="464">
        <f t="shared" si="0"/>
        <v>2881</v>
      </c>
      <c r="M8" s="464">
        <f t="shared" si="0"/>
        <v>1300</v>
      </c>
      <c r="N8" s="464">
        <f t="shared" si="0"/>
        <v>338633</v>
      </c>
      <c r="O8" s="539">
        <f t="shared" ref="O8:O21" si="1">SUM(D8:N8)</f>
        <v>555202</v>
      </c>
      <c r="S8" s="89"/>
    </row>
    <row r="9" spans="1:19" x14ac:dyDescent="0.2">
      <c r="A9" s="458">
        <v>2</v>
      </c>
      <c r="B9" s="105" t="s">
        <v>24</v>
      </c>
      <c r="C9" s="106"/>
      <c r="D9" s="465">
        <f t="shared" ref="D9:N9" si="2">SUM(D10:D14)</f>
        <v>130600</v>
      </c>
      <c r="E9" s="466">
        <f t="shared" si="2"/>
        <v>0</v>
      </c>
      <c r="F9" s="466">
        <f t="shared" si="2"/>
        <v>0</v>
      </c>
      <c r="G9" s="466">
        <f t="shared" si="2"/>
        <v>0</v>
      </c>
      <c r="H9" s="466">
        <f t="shared" si="2"/>
        <v>0</v>
      </c>
      <c r="I9" s="466">
        <f t="shared" si="2"/>
        <v>7231</v>
      </c>
      <c r="J9" s="466">
        <f t="shared" si="2"/>
        <v>0</v>
      </c>
      <c r="K9" s="466">
        <f t="shared" si="2"/>
        <v>20096</v>
      </c>
      <c r="L9" s="466">
        <f t="shared" si="2"/>
        <v>1140</v>
      </c>
      <c r="M9" s="466">
        <f t="shared" si="2"/>
        <v>0</v>
      </c>
      <c r="N9" s="466">
        <f t="shared" si="2"/>
        <v>275786</v>
      </c>
      <c r="O9" s="540">
        <f t="shared" si="1"/>
        <v>434853</v>
      </c>
      <c r="S9" s="89"/>
    </row>
    <row r="10" spans="1:19" x14ac:dyDescent="0.2">
      <c r="A10" s="508">
        <v>3</v>
      </c>
      <c r="B10" s="107"/>
      <c r="C10" s="147" t="s">
        <v>25</v>
      </c>
      <c r="D10" s="110">
        <f>'Ceitec '!D10</f>
        <v>0</v>
      </c>
      <c r="E10" s="110">
        <f>'Ceitec CŘS'!D10</f>
        <v>0</v>
      </c>
      <c r="F10" s="110">
        <f>SKM!D10</f>
        <v>0</v>
      </c>
      <c r="G10" s="110">
        <f>SUKB!D10</f>
        <v>0</v>
      </c>
      <c r="H10" s="110">
        <f>UCT!D10</f>
        <v>0</v>
      </c>
      <c r="I10" s="110">
        <f>SPSSN!D10</f>
        <v>0</v>
      </c>
      <c r="J10" s="110">
        <f>CTT!D10</f>
        <v>0</v>
      </c>
      <c r="K10" s="110">
        <f>ÚVT!D10</f>
        <v>885</v>
      </c>
      <c r="L10" s="110">
        <f>CJV!D10</f>
        <v>0</v>
      </c>
      <c r="M10" s="110">
        <f>CZS!D10</f>
        <v>0</v>
      </c>
      <c r="N10" s="110">
        <f>RMU!D10</f>
        <v>125</v>
      </c>
      <c r="O10" s="541">
        <f t="shared" si="1"/>
        <v>1010</v>
      </c>
      <c r="S10" s="89"/>
    </row>
    <row r="11" spans="1:19" x14ac:dyDescent="0.2">
      <c r="A11" s="508">
        <v>4</v>
      </c>
      <c r="B11" s="107"/>
      <c r="C11" s="108" t="s">
        <v>26</v>
      </c>
      <c r="D11" s="109">
        <f>'Ceitec '!D11</f>
        <v>0</v>
      </c>
      <c r="E11" s="110">
        <f>'Ceitec CŘS'!D11</f>
        <v>0</v>
      </c>
      <c r="F11" s="110">
        <f>SKM!D11</f>
        <v>0</v>
      </c>
      <c r="G11" s="110">
        <f>SUKB!D11</f>
        <v>0</v>
      </c>
      <c r="H11" s="110">
        <f>UCT!D11</f>
        <v>0</v>
      </c>
      <c r="I11" s="110">
        <f>SPSSN!D11</f>
        <v>0</v>
      </c>
      <c r="J11" s="110">
        <f>CTT!D11</f>
        <v>0</v>
      </c>
      <c r="K11" s="110">
        <f>ÚVT!D11</f>
        <v>0</v>
      </c>
      <c r="L11" s="110">
        <f>CJV!D11</f>
        <v>0</v>
      </c>
      <c r="M11" s="110">
        <f>CZS!D11</f>
        <v>0</v>
      </c>
      <c r="N11" s="110">
        <f>RMU!D11</f>
        <v>275661</v>
      </c>
      <c r="O11" s="541">
        <f t="shared" si="1"/>
        <v>275661</v>
      </c>
      <c r="S11" s="89"/>
    </row>
    <row r="12" spans="1:19" x14ac:dyDescent="0.2">
      <c r="A12" s="508">
        <v>5</v>
      </c>
      <c r="B12" s="107"/>
      <c r="C12" s="108" t="s">
        <v>27</v>
      </c>
      <c r="D12" s="109">
        <f>'Ceitec '!D12</f>
        <v>10596</v>
      </c>
      <c r="E12" s="110">
        <f>'Ceitec CŘS'!D12</f>
        <v>0</v>
      </c>
      <c r="F12" s="110">
        <f>SKM!D12</f>
        <v>0</v>
      </c>
      <c r="G12" s="110">
        <f>SUKB!D12</f>
        <v>0</v>
      </c>
      <c r="H12" s="110">
        <f>UCT!D12</f>
        <v>0</v>
      </c>
      <c r="I12" s="110">
        <f>SPSSN!D12</f>
        <v>0</v>
      </c>
      <c r="J12" s="110">
        <f>CTT!D12</f>
        <v>0</v>
      </c>
      <c r="K12" s="110">
        <f>ÚVT!D12</f>
        <v>0</v>
      </c>
      <c r="L12" s="110">
        <f>CJV!D12</f>
        <v>0</v>
      </c>
      <c r="M12" s="110">
        <f>CZS!D12</f>
        <v>0</v>
      </c>
      <c r="N12" s="110">
        <f>RMU!D12</f>
        <v>0</v>
      </c>
      <c r="O12" s="541">
        <f t="shared" si="1"/>
        <v>10596</v>
      </c>
      <c r="S12" s="89"/>
    </row>
    <row r="13" spans="1:19" x14ac:dyDescent="0.2">
      <c r="A13" s="508">
        <v>6</v>
      </c>
      <c r="B13" s="107"/>
      <c r="C13" s="108" t="s">
        <v>147</v>
      </c>
      <c r="D13" s="109">
        <f>'Ceitec '!D13</f>
        <v>120004</v>
      </c>
      <c r="E13" s="110">
        <f>'Ceitec CŘS'!D13</f>
        <v>0</v>
      </c>
      <c r="F13" s="110">
        <f>SKM!D13</f>
        <v>0</v>
      </c>
      <c r="G13" s="110">
        <f>SUKB!D13</f>
        <v>0</v>
      </c>
      <c r="H13" s="110">
        <f>UCT!D13</f>
        <v>0</v>
      </c>
      <c r="I13" s="110">
        <f>SPSSN!D13</f>
        <v>7231</v>
      </c>
      <c r="J13" s="110">
        <f>CTT!D13</f>
        <v>0</v>
      </c>
      <c r="K13" s="110">
        <f>ÚVT!D13</f>
        <v>19211</v>
      </c>
      <c r="L13" s="110">
        <f>CJV!D13</f>
        <v>1140</v>
      </c>
      <c r="M13" s="110">
        <f>CZS!D13</f>
        <v>0</v>
      </c>
      <c r="N13" s="110">
        <f>RMU!D13</f>
        <v>0</v>
      </c>
      <c r="O13" s="541">
        <f t="shared" si="1"/>
        <v>147586</v>
      </c>
      <c r="S13" s="89"/>
    </row>
    <row r="14" spans="1:19" x14ac:dyDescent="0.2">
      <c r="A14" s="510">
        <v>7</v>
      </c>
      <c r="B14" s="111"/>
      <c r="C14" s="112" t="s">
        <v>28</v>
      </c>
      <c r="D14" s="113">
        <f>'Ceitec '!D14</f>
        <v>0</v>
      </c>
      <c r="E14" s="114">
        <f>'Ceitec CŘS'!D14</f>
        <v>0</v>
      </c>
      <c r="F14" s="114">
        <f>SKM!D14</f>
        <v>0</v>
      </c>
      <c r="G14" s="114">
        <f>SUKB!D14</f>
        <v>0</v>
      </c>
      <c r="H14" s="114">
        <f>UCT!D14</f>
        <v>0</v>
      </c>
      <c r="I14" s="114">
        <f>SPSSN!D14</f>
        <v>0</v>
      </c>
      <c r="J14" s="114">
        <f>CTT!D14</f>
        <v>0</v>
      </c>
      <c r="K14" s="114">
        <f>ÚVT!D14</f>
        <v>0</v>
      </c>
      <c r="L14" s="114">
        <f>CJV!D14</f>
        <v>0</v>
      </c>
      <c r="M14" s="114">
        <f>CZS!D14</f>
        <v>0</v>
      </c>
      <c r="N14" s="114">
        <f>RMU!D14</f>
        <v>0</v>
      </c>
      <c r="O14" s="542">
        <f t="shared" si="1"/>
        <v>0</v>
      </c>
      <c r="S14" s="89"/>
    </row>
    <row r="15" spans="1:19" x14ac:dyDescent="0.2">
      <c r="A15" s="512">
        <v>8</v>
      </c>
      <c r="B15" s="467" t="s">
        <v>29</v>
      </c>
      <c r="C15" s="468"/>
      <c r="D15" s="469">
        <f>'Ceitec '!D15</f>
        <v>0</v>
      </c>
      <c r="E15" s="470">
        <f>'Ceitec CŘS'!D15</f>
        <v>0</v>
      </c>
      <c r="F15" s="470">
        <f>SKM!D15</f>
        <v>0</v>
      </c>
      <c r="G15" s="470">
        <f>SUKB!D15</f>
        <v>0</v>
      </c>
      <c r="H15" s="470">
        <f>UCT!D15</f>
        <v>0</v>
      </c>
      <c r="I15" s="470">
        <f>SPSSN!D15</f>
        <v>0</v>
      </c>
      <c r="J15" s="470">
        <f>CTT!D15</f>
        <v>0</v>
      </c>
      <c r="K15" s="470">
        <f>ÚVT!D15</f>
        <v>4000</v>
      </c>
      <c r="L15" s="470">
        <f>CJV!D15</f>
        <v>0</v>
      </c>
      <c r="M15" s="470">
        <f>CZS!D15</f>
        <v>0</v>
      </c>
      <c r="N15" s="470">
        <f>RMU!D15</f>
        <v>29000</v>
      </c>
      <c r="O15" s="543">
        <f t="shared" si="1"/>
        <v>33000</v>
      </c>
      <c r="S15" s="89"/>
    </row>
    <row r="16" spans="1:19" x14ac:dyDescent="0.2">
      <c r="A16" s="512">
        <v>9</v>
      </c>
      <c r="B16" s="467" t="s">
        <v>30</v>
      </c>
      <c r="C16" s="468"/>
      <c r="D16" s="531">
        <f>'Ceitec '!D16</f>
        <v>0</v>
      </c>
      <c r="E16" s="532">
        <f>'Ceitec CŘS'!D16</f>
        <v>0</v>
      </c>
      <c r="F16" s="532">
        <f>SKM!D16</f>
        <v>0</v>
      </c>
      <c r="G16" s="532">
        <f>SUKB!D16</f>
        <v>0</v>
      </c>
      <c r="H16" s="532">
        <f>UCT!D16</f>
        <v>0</v>
      </c>
      <c r="I16" s="532">
        <f>SPSSN!D16</f>
        <v>0</v>
      </c>
      <c r="J16" s="532">
        <f>CTT!D16</f>
        <v>0</v>
      </c>
      <c r="K16" s="532">
        <f>ÚVT!D16</f>
        <v>0</v>
      </c>
      <c r="L16" s="532">
        <f>CJV!D16</f>
        <v>0</v>
      </c>
      <c r="M16" s="532">
        <f>CZS!D16</f>
        <v>0</v>
      </c>
      <c r="N16" s="532">
        <f>RMU!D16</f>
        <v>0</v>
      </c>
      <c r="O16" s="544">
        <f t="shared" si="1"/>
        <v>0</v>
      </c>
      <c r="S16" s="89"/>
    </row>
    <row r="17" spans="1:19" x14ac:dyDescent="0.2">
      <c r="A17" s="512">
        <v>10</v>
      </c>
      <c r="B17" s="105" t="s">
        <v>31</v>
      </c>
      <c r="C17" s="106"/>
      <c r="D17" s="531">
        <f>'Ceitec '!D17</f>
        <v>0</v>
      </c>
      <c r="E17" s="532">
        <f>'Ceitec CŘS'!D17</f>
        <v>0</v>
      </c>
      <c r="F17" s="532">
        <f>SKM!D17</f>
        <v>0</v>
      </c>
      <c r="G17" s="532">
        <f>SUKB!D17</f>
        <v>0</v>
      </c>
      <c r="H17" s="532">
        <f>UCT!D17</f>
        <v>0</v>
      </c>
      <c r="I17" s="532">
        <f>SPSSN!D17</f>
        <v>0</v>
      </c>
      <c r="J17" s="532">
        <f>CTT!D17</f>
        <v>0</v>
      </c>
      <c r="K17" s="532">
        <f>ÚVT!D17</f>
        <v>0</v>
      </c>
      <c r="L17" s="532">
        <f>CJV!D17</f>
        <v>0</v>
      </c>
      <c r="M17" s="532">
        <f>CZS!D17</f>
        <v>0</v>
      </c>
      <c r="N17" s="532">
        <f>RMU!D17</f>
        <v>0</v>
      </c>
      <c r="O17" s="544">
        <f t="shared" si="1"/>
        <v>0</v>
      </c>
      <c r="S17" s="89"/>
    </row>
    <row r="18" spans="1:19" x14ac:dyDescent="0.2">
      <c r="A18" s="512">
        <v>11</v>
      </c>
      <c r="B18" s="467" t="s">
        <v>148</v>
      </c>
      <c r="C18" s="468"/>
      <c r="D18" s="531">
        <f>'Ceitec '!D18</f>
        <v>0</v>
      </c>
      <c r="E18" s="532">
        <f>'Ceitec CŘS'!D18</f>
        <v>0</v>
      </c>
      <c r="F18" s="532">
        <f>SKM!D18</f>
        <v>14150</v>
      </c>
      <c r="G18" s="532">
        <f>SUKB!D18</f>
        <v>0</v>
      </c>
      <c r="H18" s="532">
        <f>UCT!D18</f>
        <v>0</v>
      </c>
      <c r="I18" s="532">
        <f>SPSSN!D18</f>
        <v>150</v>
      </c>
      <c r="J18" s="532">
        <f>CTT!D18</f>
        <v>0</v>
      </c>
      <c r="K18" s="532">
        <f>ÚVT!D18</f>
        <v>7011</v>
      </c>
      <c r="L18" s="532">
        <f>CJV!D18</f>
        <v>1741</v>
      </c>
      <c r="M18" s="532">
        <f>CZS!D18</f>
        <v>1300</v>
      </c>
      <c r="N18" s="532">
        <f>RMU!D18</f>
        <v>800</v>
      </c>
      <c r="O18" s="544">
        <f t="shared" si="1"/>
        <v>25152</v>
      </c>
      <c r="S18" s="89"/>
    </row>
    <row r="19" spans="1:19" x14ac:dyDescent="0.2">
      <c r="A19" s="512">
        <v>12</v>
      </c>
      <c r="B19" s="467" t="s">
        <v>150</v>
      </c>
      <c r="C19" s="468"/>
      <c r="D19" s="531">
        <f>'Ceitec '!D19</f>
        <v>0</v>
      </c>
      <c r="E19" s="532">
        <f>'Ceitec CŘS'!D19</f>
        <v>0</v>
      </c>
      <c r="F19" s="532">
        <f>SKM!D19</f>
        <v>0</v>
      </c>
      <c r="G19" s="532">
        <f>SUKB!D19</f>
        <v>0</v>
      </c>
      <c r="H19" s="532">
        <f>UCT!D19</f>
        <v>0</v>
      </c>
      <c r="I19" s="532">
        <f>SPSSN!D19</f>
        <v>0</v>
      </c>
      <c r="J19" s="532">
        <f>CTT!D19</f>
        <v>2200</v>
      </c>
      <c r="K19" s="532">
        <f>ÚVT!D19</f>
        <v>26950</v>
      </c>
      <c r="L19" s="532">
        <f>CJV!D19</f>
        <v>0</v>
      </c>
      <c r="M19" s="532">
        <f>CZS!D19</f>
        <v>0</v>
      </c>
      <c r="N19" s="532">
        <f>RMU!D19</f>
        <v>33047</v>
      </c>
      <c r="O19" s="544">
        <f t="shared" si="1"/>
        <v>62197</v>
      </c>
      <c r="S19" s="89"/>
    </row>
    <row r="20" spans="1:19" x14ac:dyDescent="0.2">
      <c r="A20" s="512">
        <v>13</v>
      </c>
      <c r="B20" s="467" t="s">
        <v>32</v>
      </c>
      <c r="C20" s="468"/>
      <c r="D20" s="531">
        <f>'Ceitec '!D20</f>
        <v>0</v>
      </c>
      <c r="E20" s="532">
        <f>'Ceitec CŘS'!D20</f>
        <v>0</v>
      </c>
      <c r="F20" s="532">
        <f>SKM!D20</f>
        <v>0</v>
      </c>
      <c r="G20" s="532">
        <f>SUKB!D20</f>
        <v>0</v>
      </c>
      <c r="H20" s="532">
        <f>UCT!D20</f>
        <v>0</v>
      </c>
      <c r="I20" s="532">
        <f>SPSSN!D20</f>
        <v>0</v>
      </c>
      <c r="J20" s="532">
        <f>CTT!D20</f>
        <v>0</v>
      </c>
      <c r="K20" s="532">
        <f>ÚVT!D20</f>
        <v>0</v>
      </c>
      <c r="L20" s="532">
        <f>CJV!D20</f>
        <v>0</v>
      </c>
      <c r="M20" s="532">
        <f>CZS!D20</f>
        <v>0</v>
      </c>
      <c r="N20" s="532">
        <f>RMU!D20</f>
        <v>0</v>
      </c>
      <c r="O20" s="544">
        <f t="shared" si="1"/>
        <v>0</v>
      </c>
      <c r="S20" s="89"/>
    </row>
    <row r="21" spans="1:19" x14ac:dyDescent="0.2">
      <c r="A21" s="512">
        <v>14</v>
      </c>
      <c r="B21" s="533" t="s">
        <v>33</v>
      </c>
      <c r="C21" s="534"/>
      <c r="D21" s="531">
        <f>'Ceitec '!D21</f>
        <v>0</v>
      </c>
      <c r="E21" s="532">
        <f>'Ceitec CŘS'!D21</f>
        <v>0</v>
      </c>
      <c r="F21" s="532">
        <f>SKM!D21</f>
        <v>0</v>
      </c>
      <c r="G21" s="532">
        <f>SUKB!D21</f>
        <v>0</v>
      </c>
      <c r="H21" s="532">
        <f>UCT!D21</f>
        <v>0</v>
      </c>
      <c r="I21" s="532">
        <f>SPSSN!D21</f>
        <v>0</v>
      </c>
      <c r="J21" s="532">
        <f>CTT!D21</f>
        <v>0</v>
      </c>
      <c r="K21" s="532">
        <f>ÚVT!D21</f>
        <v>0</v>
      </c>
      <c r="L21" s="532">
        <f>CJV!D21</f>
        <v>0</v>
      </c>
      <c r="M21" s="532">
        <f>CZS!D21</f>
        <v>0</v>
      </c>
      <c r="N21" s="532">
        <f>RMU!D21</f>
        <v>0</v>
      </c>
      <c r="O21" s="544">
        <f t="shared" si="1"/>
        <v>0</v>
      </c>
      <c r="S21" s="89"/>
    </row>
    <row r="23" spans="1:19" x14ac:dyDescent="0.2">
      <c r="H23" s="91"/>
      <c r="I23" s="90"/>
      <c r="J23" s="90"/>
      <c r="L23" s="91" t="s">
        <v>11</v>
      </c>
    </row>
    <row r="24" spans="1:19" s="117" customFormat="1" ht="15" customHeight="1" x14ac:dyDescent="0.25">
      <c r="A24" s="495"/>
      <c r="B24" s="495"/>
      <c r="C24" s="515"/>
      <c r="D24" s="806" t="s">
        <v>12</v>
      </c>
      <c r="E24" s="807"/>
      <c r="F24" s="807"/>
      <c r="G24" s="807"/>
      <c r="H24" s="807"/>
      <c r="I24" s="807"/>
      <c r="J24" s="807"/>
      <c r="K24" s="807"/>
      <c r="L24" s="808"/>
    </row>
    <row r="25" spans="1:19" s="117" customFormat="1" ht="16.5" customHeight="1" x14ac:dyDescent="0.2">
      <c r="A25" s="500"/>
      <c r="B25" s="803" t="s">
        <v>284</v>
      </c>
      <c r="C25" s="804"/>
      <c r="D25" s="483"/>
      <c r="E25" s="812" t="s">
        <v>37</v>
      </c>
      <c r="F25" s="813"/>
      <c r="G25" s="813"/>
      <c r="H25" s="814"/>
      <c r="I25" s="815" t="s">
        <v>36</v>
      </c>
      <c r="J25" s="816"/>
      <c r="K25" s="816"/>
      <c r="L25" s="817"/>
    </row>
    <row r="26" spans="1:19" s="117" customFormat="1" ht="18.75" customHeight="1" x14ac:dyDescent="0.2">
      <c r="A26" s="500"/>
      <c r="B26" s="805"/>
      <c r="C26" s="804"/>
      <c r="D26" s="483" t="s">
        <v>13</v>
      </c>
      <c r="E26" s="190"/>
      <c r="F26" s="546" t="s">
        <v>14</v>
      </c>
      <c r="G26" s="190"/>
      <c r="H26" s="547" t="s">
        <v>15</v>
      </c>
      <c r="I26" s="190"/>
      <c r="J26" s="546" t="s">
        <v>14</v>
      </c>
      <c r="K26" s="191"/>
      <c r="L26" s="548" t="s">
        <v>15</v>
      </c>
    </row>
    <row r="27" spans="1:19" s="121" customFormat="1" ht="15.75" x14ac:dyDescent="0.25">
      <c r="A27" s="119"/>
      <c r="B27" s="119" t="s">
        <v>16</v>
      </c>
      <c r="C27" s="100" t="s">
        <v>298</v>
      </c>
      <c r="D27" s="484" t="s">
        <v>17</v>
      </c>
      <c r="E27" s="192" t="s">
        <v>18</v>
      </c>
      <c r="F27" s="193" t="s">
        <v>19</v>
      </c>
      <c r="G27" s="192" t="s">
        <v>20</v>
      </c>
      <c r="H27" s="194" t="s">
        <v>21</v>
      </c>
      <c r="I27" s="192" t="s">
        <v>18</v>
      </c>
      <c r="J27" s="193" t="s">
        <v>19</v>
      </c>
      <c r="K27" s="195" t="s">
        <v>20</v>
      </c>
      <c r="L27" s="549" t="s">
        <v>22</v>
      </c>
    </row>
    <row r="28" spans="1:19" s="127" customFormat="1" ht="12" x14ac:dyDescent="0.2">
      <c r="A28" s="475"/>
      <c r="B28" s="473"/>
      <c r="C28" s="460"/>
      <c r="D28" s="485">
        <v>1</v>
      </c>
      <c r="E28" s="473">
        <v>2</v>
      </c>
      <c r="F28" s="474">
        <v>3</v>
      </c>
      <c r="G28" s="473">
        <v>4</v>
      </c>
      <c r="H28" s="550">
        <v>5</v>
      </c>
      <c r="I28" s="473">
        <v>6</v>
      </c>
      <c r="J28" s="474">
        <v>7</v>
      </c>
      <c r="K28" s="460">
        <v>8</v>
      </c>
      <c r="L28" s="475">
        <v>9</v>
      </c>
    </row>
    <row r="29" spans="1:19" s="135" customFormat="1" ht="15" customHeight="1" x14ac:dyDescent="0.2">
      <c r="A29" s="516">
        <v>1</v>
      </c>
      <c r="B29" s="476" t="s">
        <v>23</v>
      </c>
      <c r="C29" s="486"/>
      <c r="D29" s="479">
        <f t="shared" ref="D29:L29" si="3">SUM(D36:D42)+D30</f>
        <v>555202</v>
      </c>
      <c r="E29" s="477">
        <f t="shared" si="3"/>
        <v>60767</v>
      </c>
      <c r="F29" s="478">
        <f t="shared" si="3"/>
        <v>188946</v>
      </c>
      <c r="G29" s="551">
        <f t="shared" si="3"/>
        <v>22851</v>
      </c>
      <c r="H29" s="552">
        <f t="shared" si="3"/>
        <v>272564</v>
      </c>
      <c r="I29" s="477">
        <f t="shared" si="3"/>
        <v>282638</v>
      </c>
      <c r="J29" s="478">
        <f t="shared" si="3"/>
        <v>0</v>
      </c>
      <c r="K29" s="479">
        <f t="shared" si="3"/>
        <v>0</v>
      </c>
      <c r="L29" s="480">
        <f t="shared" si="3"/>
        <v>282638</v>
      </c>
    </row>
    <row r="30" spans="1:19" s="135" customFormat="1" ht="15" customHeight="1" x14ac:dyDescent="0.2">
      <c r="A30" s="517">
        <v>2</v>
      </c>
      <c r="B30" s="137" t="s">
        <v>24</v>
      </c>
      <c r="C30" s="106"/>
      <c r="D30" s="487">
        <f t="shared" ref="D30:D42" si="4">H30+L30</f>
        <v>434853</v>
      </c>
      <c r="E30" s="140">
        <f>SUM(E31:E35)</f>
        <v>8167</v>
      </c>
      <c r="F30" s="141">
        <f>SUM(F31:F35)</f>
        <v>148400</v>
      </c>
      <c r="G30" s="142">
        <f>SUM(G31:G35)</f>
        <v>2625</v>
      </c>
      <c r="H30" s="553">
        <f t="shared" ref="H30:H42" si="5">SUM(E30:G30)</f>
        <v>159192</v>
      </c>
      <c r="I30" s="140">
        <f>SUM(I31:I35)</f>
        <v>275661</v>
      </c>
      <c r="J30" s="141">
        <f>SUM(J31:J35)</f>
        <v>0</v>
      </c>
      <c r="K30" s="143">
        <f>SUM(K31:K35)</f>
        <v>0</v>
      </c>
      <c r="L30" s="518">
        <f t="shared" ref="L30:L42" si="6">SUM(I30:K30)</f>
        <v>275661</v>
      </c>
    </row>
    <row r="31" spans="1:19" s="155" customFormat="1" ht="15" customHeight="1" x14ac:dyDescent="0.25">
      <c r="A31" s="519">
        <v>3</v>
      </c>
      <c r="B31" s="146"/>
      <c r="C31" s="108" t="s">
        <v>25</v>
      </c>
      <c r="D31" s="488">
        <f t="shared" si="4"/>
        <v>1010</v>
      </c>
      <c r="E31" s="148">
        <f>'Ceitec '!E10+'Ceitec CŘS'!E10+SKM!E10+SUKB!E10+UCT!E10+SPSSN!E10+CTT!E10+ÚVT!E10+CJV!E10+CZS!E10+RMU!E10</f>
        <v>0</v>
      </c>
      <c r="F31" s="149">
        <f>'Ceitec '!F10+'Ceitec CŘS'!F10+SKM!F10+SUKB!F10+UCT!F10+SPSSN!F10+CTT!F10+ÚVT!F10+CJV!F10+CZS!F10+RMU!F10</f>
        <v>0</v>
      </c>
      <c r="G31" s="149">
        <f>'Ceitec '!G10+'Ceitec CŘS'!G10+SKM!G10+SUKB!G10+UCT!G10+SPSSN!G10+CTT!G10+ÚVT!G10+CJV!G10+CZS!G10+RMU!G10</f>
        <v>1010</v>
      </c>
      <c r="H31" s="150">
        <f t="shared" si="5"/>
        <v>1010</v>
      </c>
      <c r="I31" s="151">
        <f>'Ceitec '!I10+'Ceitec CŘS'!I10+SKM!I10+SUKB!I10+UCT!I10+SPSSN!I10+CTT!I10+ÚVT!I10+CJV!I10+CZS!I10+RMU!I10</f>
        <v>0</v>
      </c>
      <c r="J31" s="152">
        <f>'Ceitec '!J10+'Ceitec CŘS'!J10+SKM!J10+SUKB!J10+UCT!J10+SPSSN!J10+CTT!J10+ÚVT!J10+CJV!J10+CZS!J10+RMU!J10</f>
        <v>0</v>
      </c>
      <c r="K31" s="153">
        <f>'Ceitec '!K10+'Ceitec CŘS'!K10+SKM!K10+SUKB!K10+UCT!K10+SPSSN!K10+CTT!K10+ÚVT!K10+CJV!K10+CZS!K10+RMU!K10</f>
        <v>0</v>
      </c>
      <c r="L31" s="249">
        <f t="shared" si="6"/>
        <v>0</v>
      </c>
    </row>
    <row r="32" spans="1:19" s="155" customFormat="1" ht="15" customHeight="1" x14ac:dyDescent="0.25">
      <c r="A32" s="519">
        <v>4</v>
      </c>
      <c r="B32" s="146"/>
      <c r="C32" s="108" t="s">
        <v>26</v>
      </c>
      <c r="D32" s="488">
        <f t="shared" si="4"/>
        <v>275661</v>
      </c>
      <c r="E32" s="148">
        <f>'Ceitec '!E11+'Ceitec CŘS'!E11+SKM!E11+SUKB!E11+UCT!E11+SPSSN!E11+CTT!E11+ÚVT!E11+CJV!E11+CZS!E11+RMU!E11</f>
        <v>0</v>
      </c>
      <c r="F32" s="149">
        <f>'Ceitec '!F11+'Ceitec CŘS'!F11+SKM!F11+SUKB!F11+UCT!F11+SPSSN!F11+CTT!F11+ÚVT!F11+CJV!F11+CZS!F11+RMU!F11</f>
        <v>0</v>
      </c>
      <c r="G32" s="149">
        <f>'Ceitec '!G11+'Ceitec CŘS'!G11+SKM!G11+SUKB!G11+UCT!G11+SPSSN!G11+CTT!G11+ÚVT!G11+CJV!G11+CZS!G11+RMU!G11</f>
        <v>0</v>
      </c>
      <c r="H32" s="150">
        <f t="shared" si="5"/>
        <v>0</v>
      </c>
      <c r="I32" s="151">
        <f>'Ceitec '!I11+'Ceitec CŘS'!I11+SKM!I11+SUKB!I11+UCT!I11+SPSSN!I11+CTT!I11+ÚVT!I11+CJV!I11+CZS!I11+RMU!I11</f>
        <v>275661</v>
      </c>
      <c r="J32" s="152">
        <f>'Ceitec '!J11+'Ceitec CŘS'!J11+SKM!J11+SUKB!J11+UCT!J11+SPSSN!J11+CTT!J11+ÚVT!J11+CJV!J11+CZS!J11+RMU!J11</f>
        <v>0</v>
      </c>
      <c r="K32" s="153">
        <f>'Ceitec '!K11+'Ceitec CŘS'!K11+SKM!K11+SUKB!K11+UCT!K11+SPSSN!K11+CTT!K11+ÚVT!K11+CJV!K11+CZS!K11+RMU!K11</f>
        <v>0</v>
      </c>
      <c r="L32" s="249">
        <f t="shared" si="6"/>
        <v>275661</v>
      </c>
    </row>
    <row r="33" spans="1:16" s="155" customFormat="1" ht="15" customHeight="1" x14ac:dyDescent="0.25">
      <c r="A33" s="519">
        <v>5</v>
      </c>
      <c r="B33" s="146"/>
      <c r="C33" s="108" t="s">
        <v>27</v>
      </c>
      <c r="D33" s="488">
        <f t="shared" si="4"/>
        <v>10596</v>
      </c>
      <c r="E33" s="148">
        <f>'Ceitec '!E12+'Ceitec CŘS'!E12+SKM!E12+SUKB!E12+UCT!E12+SPSSN!E12+CTT!E12+ÚVT!E12+CJV!E12+CZS!E12+RMU!E12</f>
        <v>4280</v>
      </c>
      <c r="F33" s="149">
        <f>'Ceitec '!F12+'Ceitec CŘS'!F12+SKM!F12+SUKB!F12+UCT!F12+SPSSN!F12+CTT!F12+ÚVT!F12+CJV!F12+CZS!F12+RMU!F12</f>
        <v>6316</v>
      </c>
      <c r="G33" s="149">
        <f>'Ceitec '!G12+'Ceitec CŘS'!G12+SKM!G12+SUKB!G12+UCT!G12+SPSSN!G12+CTT!G12+ÚVT!G12+CJV!G12+CZS!G12+RMU!G12</f>
        <v>0</v>
      </c>
      <c r="H33" s="150">
        <f t="shared" si="5"/>
        <v>10596</v>
      </c>
      <c r="I33" s="156">
        <f>'Ceitec '!I12+'Ceitec CŘS'!I12+SKM!I12+SUKB!I12+UCT!I12+SPSSN!I12+CTT!I12+ÚVT!I12+CJV!I12+CZS!I12+RMU!I12</f>
        <v>0</v>
      </c>
      <c r="J33" s="157">
        <f>'Ceitec '!J12+'Ceitec CŘS'!J12+SKM!J12+SUKB!J12+UCT!J12+SPSSN!J12+CTT!J12+ÚVT!J12+CJV!J12+CZS!J12+RMU!J12</f>
        <v>0</v>
      </c>
      <c r="K33" s="158">
        <f>'Ceitec '!K12+'Ceitec CŘS'!K12+SKM!K12+SUKB!K12+UCT!K12+SPSSN!K12+CTT!K12+ÚVT!K12+CJV!K12+CZS!K12+RMU!K12</f>
        <v>0</v>
      </c>
      <c r="L33" s="520">
        <f t="shared" si="6"/>
        <v>0</v>
      </c>
    </row>
    <row r="34" spans="1:16" s="155" customFormat="1" ht="15" customHeight="1" x14ac:dyDescent="0.25">
      <c r="A34" s="519">
        <v>6</v>
      </c>
      <c r="B34" s="146"/>
      <c r="C34" s="108" t="s">
        <v>147</v>
      </c>
      <c r="D34" s="488">
        <f t="shared" si="4"/>
        <v>147586</v>
      </c>
      <c r="E34" s="148">
        <f>'Ceitec '!E13+'Ceitec CŘS'!E13+SKM!E13+SUKB!E13+UCT!E13+SPSSN!E13+CTT!E13+ÚVT!E13+CJV!E13+CZS!E13+RMU!E13</f>
        <v>3887</v>
      </c>
      <c r="F34" s="149">
        <f>'Ceitec '!F13+'Ceitec CŘS'!F13+SKM!F13+SUKB!F13+UCT!F13+SPSSN!F13+CTT!F13+ÚVT!F13+CJV!F13+CZS!F13+RMU!F13</f>
        <v>142084</v>
      </c>
      <c r="G34" s="149">
        <f>'Ceitec '!G13+'Ceitec CŘS'!G13+SKM!G13+SUKB!G13+UCT!G13+SPSSN!G13+CTT!G13+ÚVT!G13+CJV!G13+CZS!G13+RMU!G13</f>
        <v>1615</v>
      </c>
      <c r="H34" s="150">
        <f t="shared" si="5"/>
        <v>147586</v>
      </c>
      <c r="I34" s="156">
        <f>'Ceitec '!I13+'Ceitec CŘS'!I13+SKM!I13+SUKB!I13+UCT!I13+SPSSN!I13+CTT!I13+ÚVT!I13+CJV!I13+CZS!I13+RMU!I13</f>
        <v>0</v>
      </c>
      <c r="J34" s="157">
        <f>'Ceitec '!J13+'Ceitec CŘS'!J13+SKM!J13+SUKB!J13+UCT!J13+SPSSN!J13+CTT!J13+ÚVT!J13+CJV!J13+CZS!J13+RMU!J13</f>
        <v>0</v>
      </c>
      <c r="K34" s="158">
        <f>'Ceitec '!K13+'Ceitec CŘS'!K13+SKM!K13+SUKB!K13+UCT!K13+SPSSN!K13+CTT!K13+ÚVT!K13+CJV!K13+CZS!K13+RMU!K13</f>
        <v>0</v>
      </c>
      <c r="L34" s="520">
        <f t="shared" si="6"/>
        <v>0</v>
      </c>
      <c r="O34" s="135"/>
      <c r="P34" s="135"/>
    </row>
    <row r="35" spans="1:16" s="155" customFormat="1" ht="15" customHeight="1" x14ac:dyDescent="0.25">
      <c r="A35" s="521">
        <v>7</v>
      </c>
      <c r="B35" s="160"/>
      <c r="C35" s="112" t="s">
        <v>28</v>
      </c>
      <c r="D35" s="489">
        <f t="shared" si="4"/>
        <v>0</v>
      </c>
      <c r="E35" s="162">
        <f>'Ceitec '!E14+'Ceitec CŘS'!E14+SKM!E14+SUKB!E14+UCT!E14+SPSSN!E14+CTT!E14+ÚVT!E14+CJV!E14+CZS!E14+RMU!E14</f>
        <v>0</v>
      </c>
      <c r="F35" s="163">
        <f>'Ceitec '!F14+'Ceitec CŘS'!F14+SKM!F14+SUKB!F14+UCT!F14+SPSSN!F14+CTT!F14+ÚVT!F14+CJV!F14+CZS!F14+RMU!F14</f>
        <v>0</v>
      </c>
      <c r="G35" s="163">
        <f>'Ceitec '!G14+'Ceitec CŘS'!G14+SKM!G14+SUKB!G14+UCT!G14+SPSSN!G14+CTT!G14+ÚVT!G14+CJV!G14+CZS!G14+RMU!G14</f>
        <v>0</v>
      </c>
      <c r="H35" s="164">
        <f t="shared" si="5"/>
        <v>0</v>
      </c>
      <c r="I35" s="165">
        <f>'Ceitec '!I14+'Ceitec CŘS'!I14+SKM!I14+SUKB!I14+UCT!I14+SPSSN!I14+CTT!I14+ÚVT!I14+CJV!I14+CZS!I14+RMU!I14</f>
        <v>0</v>
      </c>
      <c r="J35" s="166">
        <f>'Ceitec '!J14+'Ceitec CŘS'!J14+SKM!J14+SUKB!J14+UCT!J14+SPSSN!J14+CTT!J14+ÚVT!J14+CJV!J14+CZS!J14+RMU!J14</f>
        <v>0</v>
      </c>
      <c r="K35" s="167">
        <f>'Ceitec '!K14+'Ceitec CŘS'!K14+SKM!K14+SUKB!K14+UCT!K14+SPSSN!K14+CTT!K14+ÚVT!K14+CJV!K14+CZS!K14+RMU!K14</f>
        <v>0</v>
      </c>
      <c r="L35" s="252">
        <f t="shared" si="6"/>
        <v>0</v>
      </c>
      <c r="O35" s="135"/>
      <c r="P35" s="135"/>
    </row>
    <row r="36" spans="1:16" s="135" customFormat="1" ht="15" customHeight="1" x14ac:dyDescent="0.25">
      <c r="A36" s="522">
        <v>8</v>
      </c>
      <c r="B36" s="481" t="s">
        <v>29</v>
      </c>
      <c r="C36" s="491"/>
      <c r="D36" s="490">
        <f t="shared" si="4"/>
        <v>33000</v>
      </c>
      <c r="E36" s="554">
        <f>'Ceitec '!E15+'Ceitec CŘS'!E15+SKM!E15+SUKB!E15+UCT!E15+SPSSN!E15+CTT!E15+ÚVT!E15+CJV!E15+CZS!E15+RMU!E15</f>
        <v>33000</v>
      </c>
      <c r="F36" s="555">
        <f>'Ceitec '!F15+'Ceitec CŘS'!F15+SKM!F15+SUKB!F15+UCT!F15+SPSSN!F15+CTT!F15+ÚVT!F15+CJV!F15+CZS!F15+RMU!F15</f>
        <v>0</v>
      </c>
      <c r="G36" s="555">
        <f>'Ceitec '!G15+'Ceitec CŘS'!G15+SKM!G15+SUKB!G15+UCT!G15+SPSSN!G15+CTT!G15+ÚVT!G15+CJV!G15+CZS!G15+RMU!G15</f>
        <v>0</v>
      </c>
      <c r="H36" s="556">
        <f t="shared" si="5"/>
        <v>33000</v>
      </c>
      <c r="I36" s="557">
        <f>'Ceitec '!I15+'Ceitec CŘS'!I15+SKM!I15+SUKB!I15+UCT!I15+SPSSN!I15+CTT!I15+ÚVT!I15+CJV!I15+CZS!I15+RMU!I15</f>
        <v>0</v>
      </c>
      <c r="J36" s="558">
        <f>'Ceitec '!J15+'Ceitec CŘS'!J15+SKM!J15+SUKB!J15+UCT!J15+SPSSN!J15+CTT!J15+ÚVT!J15+CJV!J15+CZS!J15+RMU!J15</f>
        <v>0</v>
      </c>
      <c r="K36" s="559">
        <f>'Ceitec '!K15+'Ceitec CŘS'!K15+SKM!K15+SUKB!K15+UCT!K15+SPSSN!K15+CTT!K15+ÚVT!K15+CJV!K15+CZS!K15+RMU!K15</f>
        <v>0</v>
      </c>
      <c r="L36" s="524">
        <f t="shared" si="6"/>
        <v>0</v>
      </c>
    </row>
    <row r="37" spans="1:16" s="135" customFormat="1" ht="15" customHeight="1" x14ac:dyDescent="0.25">
      <c r="A37" s="522">
        <v>9</v>
      </c>
      <c r="B37" s="481" t="s">
        <v>30</v>
      </c>
      <c r="C37" s="491"/>
      <c r="D37" s="490">
        <f t="shared" si="4"/>
        <v>0</v>
      </c>
      <c r="E37" s="523">
        <f>'Ceitec '!E16+'Ceitec CŘS'!E16+SKM!E16+SUKB!E16+UCT!E16+SPSSN!E16+CTT!E16+ÚVT!E16+CJV!E16+CZS!E16+RMU!E16</f>
        <v>0</v>
      </c>
      <c r="F37" s="560">
        <f>'Ceitec '!F16+'Ceitec CŘS'!F16+SKM!F16+SUKB!F16+UCT!F16+SPSSN!F16+CTT!F16+ÚVT!F16+CJV!F16+CZS!F16+RMU!F16</f>
        <v>0</v>
      </c>
      <c r="G37" s="560">
        <f>'Ceitec '!G16+'Ceitec CŘS'!G16+SKM!G16+SUKB!G16+UCT!G16+SPSSN!G16+CTT!G16+ÚVT!G16+CJV!G16+CZS!G16+RMU!G16</f>
        <v>0</v>
      </c>
      <c r="H37" s="556">
        <f t="shared" si="5"/>
        <v>0</v>
      </c>
      <c r="I37" s="557">
        <f>'Ceitec '!I16+'Ceitec CŘS'!I16+SKM!I16+SUKB!I16+UCT!I16+SPSSN!I16+CTT!I16+ÚVT!I16+CJV!I16+CZS!I16+RMU!I16</f>
        <v>0</v>
      </c>
      <c r="J37" s="558">
        <f>'Ceitec '!J16+'Ceitec CŘS'!J16+SKM!J16+SUKB!J16+UCT!J16+SPSSN!J16+CTT!J16+ÚVT!J16+CJV!J16+CZS!J16+RMU!J16</f>
        <v>0</v>
      </c>
      <c r="K37" s="559">
        <f>'Ceitec '!K16+'Ceitec CŘS'!K16+SKM!K16+SUKB!K16+UCT!K16+SPSSN!K16+CTT!K16+ÚVT!K16+CJV!K16+CZS!K16+RMU!K16</f>
        <v>0</v>
      </c>
      <c r="L37" s="524">
        <f t="shared" si="6"/>
        <v>0</v>
      </c>
    </row>
    <row r="38" spans="1:16" s="135" customFormat="1" ht="15" customHeight="1" x14ac:dyDescent="0.25">
      <c r="A38" s="517">
        <v>10</v>
      </c>
      <c r="B38" s="137" t="s">
        <v>31</v>
      </c>
      <c r="C38" s="492"/>
      <c r="D38" s="490">
        <f t="shared" si="4"/>
        <v>0</v>
      </c>
      <c r="E38" s="523">
        <f>'Ceitec '!E17+'Ceitec CŘS'!E17+SKM!E17+SUKB!E17+UCT!E17+SPSSN!E17+CTT!E17+ÚVT!E17+CJV!E17+CZS!E17+RMU!E17</f>
        <v>0</v>
      </c>
      <c r="F38" s="560">
        <f>'Ceitec '!F17+'Ceitec CŘS'!F17+SKM!F17+SUKB!F17+UCT!F17+SPSSN!F17+CTT!F17+ÚVT!F17+CJV!F17+CZS!F17+RMU!F17</f>
        <v>0</v>
      </c>
      <c r="G38" s="560">
        <f>'Ceitec '!G17+'Ceitec CŘS'!G17+SKM!G17+SUKB!G17+UCT!G17+SPSSN!G17+CTT!G17+ÚVT!G17+CJV!G17+CZS!G17+RMU!G17</f>
        <v>0</v>
      </c>
      <c r="H38" s="177">
        <f t="shared" si="5"/>
        <v>0</v>
      </c>
      <c r="I38" s="178">
        <f>'Ceitec '!I17+'Ceitec CŘS'!I17+SKM!I17+SUKB!I17+UCT!I17+SPSSN!I17+CTT!I17+ÚVT!I17+CJV!I17+CZS!I17+RMU!I17</f>
        <v>0</v>
      </c>
      <c r="J38" s="179">
        <f>'Ceitec '!J17+'Ceitec CŘS'!J17+SKM!J17+SUKB!J17+UCT!J17+SPSSN!J17+CTT!J17+ÚVT!J17+CJV!J17+CZS!J17+RMU!J17</f>
        <v>0</v>
      </c>
      <c r="K38" s="177">
        <f>'Ceitec '!K17+'Ceitec CŘS'!K17+SKM!K17+SUKB!K17+UCT!K17+SPSSN!K17+CTT!K17+ÚVT!K17+CJV!K17+CZS!K17+RMU!K17</f>
        <v>0</v>
      </c>
      <c r="L38" s="270">
        <f t="shared" si="6"/>
        <v>0</v>
      </c>
    </row>
    <row r="39" spans="1:16" s="135" customFormat="1" ht="15" customHeight="1" x14ac:dyDescent="0.25">
      <c r="A39" s="522">
        <v>11</v>
      </c>
      <c r="B39" s="493" t="s">
        <v>148</v>
      </c>
      <c r="C39" s="491"/>
      <c r="D39" s="494">
        <f t="shared" si="4"/>
        <v>25152</v>
      </c>
      <c r="E39" s="523">
        <f>'Ceitec '!E18+'Ceitec CŘS'!E18+SKM!E18+SUKB!E18+UCT!E18+SPSSN!E18+CTT!E18+ÚVT!E18+CJV!E18+CZS!E18+RMU!E18</f>
        <v>10150</v>
      </c>
      <c r="F39" s="560">
        <f>'Ceitec '!F18+'Ceitec CŘS'!F18+SKM!F18+SUKB!F18+UCT!F18+SPSSN!F18+CTT!F18+ÚVT!F18+CJV!F18+CZS!F18+RMU!F18</f>
        <v>12736</v>
      </c>
      <c r="G39" s="560">
        <f>'Ceitec '!G18+'Ceitec CŘS'!G18+SKM!G18+SUKB!G18+UCT!G18+SPSSN!G18+CTT!G18+ÚVT!G18+CJV!G18+CZS!G18+RMU!G18</f>
        <v>2266</v>
      </c>
      <c r="H39" s="177">
        <f t="shared" si="5"/>
        <v>25152</v>
      </c>
      <c r="I39" s="178">
        <f>'Ceitec '!I18+'Ceitec CŘS'!I18+SKM!I18+SUKB!I18+UCT!I18+SPSSN!I18+CTT!I18+ÚVT!I18+CJV!I18+CZS!I18+RMU!I18</f>
        <v>0</v>
      </c>
      <c r="J39" s="179">
        <f>'Ceitec '!J18+'Ceitec CŘS'!J18+SKM!J18+SUKB!J18+UCT!J18+SPSSN!J18+CTT!J18+ÚVT!J18+CJV!J18+CZS!J18+RMU!J18</f>
        <v>0</v>
      </c>
      <c r="K39" s="177">
        <f>'Ceitec '!K18+'Ceitec CŘS'!K18+SKM!K18+SUKB!K18+UCT!K18+SPSSN!K18+CTT!K18+ÚVT!K18+CJV!K18+CZS!K18+RMU!K18</f>
        <v>0</v>
      </c>
      <c r="L39" s="270">
        <f t="shared" si="6"/>
        <v>0</v>
      </c>
    </row>
    <row r="40" spans="1:16" s="135" customFormat="1" ht="15" customHeight="1" x14ac:dyDescent="0.25">
      <c r="A40" s="522">
        <v>12</v>
      </c>
      <c r="B40" s="493" t="s">
        <v>150</v>
      </c>
      <c r="C40" s="491"/>
      <c r="D40" s="494">
        <f t="shared" si="4"/>
        <v>62197</v>
      </c>
      <c r="E40" s="523">
        <f>'Ceitec '!E19+'Ceitec CŘS'!E19+SKM!E19+SUKB!E19+UCT!E19+SPSSN!E19+CTT!E19+ÚVT!E19+CJV!E19+CZS!E19+RMU!E19</f>
        <v>9450</v>
      </c>
      <c r="F40" s="560">
        <f>'Ceitec '!F19+'Ceitec CŘS'!F19+SKM!F19+SUKB!F19+UCT!F19+SPSSN!F19+CTT!F19+ÚVT!F19+CJV!F19+CZS!F19+RMU!F19</f>
        <v>27810</v>
      </c>
      <c r="G40" s="560">
        <f>'Ceitec '!G19+'Ceitec CŘS'!G19+SKM!G19+SUKB!G19+UCT!G19+SPSSN!G19+CTT!G19+ÚVT!G19+CJV!G19+CZS!G19+RMU!G19</f>
        <v>17960</v>
      </c>
      <c r="H40" s="177">
        <f t="shared" ref="H40" si="7">SUM(E40:G40)</f>
        <v>55220</v>
      </c>
      <c r="I40" s="178">
        <f>'Ceitec '!I19+'Ceitec CŘS'!I19+SKM!I19+SUKB!I19+UCT!I19+SPSSN!I19+CTT!I19+ÚVT!I19+CJV!I19+CZS!I19+RMU!I19</f>
        <v>6977</v>
      </c>
      <c r="J40" s="179">
        <f>'Ceitec '!J19+'Ceitec CŘS'!J19+SKM!J19+SUKB!J19+UCT!J19+SPSSN!J19+CTT!J19+ÚVT!J19+CJV!J19+CZS!J19+RMU!J19</f>
        <v>0</v>
      </c>
      <c r="K40" s="177">
        <f>'Ceitec '!K19+'Ceitec CŘS'!K19+SKM!K19+SUKB!K19+UCT!K19+SPSSN!K19+CTT!K19+ÚVT!K19+CJV!K19+CZS!K19+RMU!K19</f>
        <v>0</v>
      </c>
      <c r="L40" s="270">
        <f t="shared" si="6"/>
        <v>6977</v>
      </c>
    </row>
    <row r="41" spans="1:16" s="135" customFormat="1" ht="15" customHeight="1" x14ac:dyDescent="0.25">
      <c r="A41" s="522">
        <v>13</v>
      </c>
      <c r="B41" s="493" t="s">
        <v>32</v>
      </c>
      <c r="C41" s="491"/>
      <c r="D41" s="494">
        <f t="shared" si="4"/>
        <v>0</v>
      </c>
      <c r="E41" s="523">
        <f>'Ceitec '!E20+'Ceitec CŘS'!E20+SKM!E20+SUKB!E20+UCT!E20+SPSSN!E20+CTT!E20+ÚVT!E20+CJV!E20+CZS!E20+RMU!E20</f>
        <v>0</v>
      </c>
      <c r="F41" s="560">
        <f>'Ceitec '!F20+'Ceitec CŘS'!F20+SKM!F20+SUKB!F20+UCT!F20+SPSSN!F20+CTT!F20+ÚVT!F20+CJV!F20+CZS!F20+RMU!F20</f>
        <v>0</v>
      </c>
      <c r="G41" s="560">
        <f>'Ceitec '!G20+'Ceitec CŘS'!G20+SKM!G20+SUKB!G20+UCT!G20+SPSSN!G20+CTT!G20+ÚVT!G20+CJV!G20+CZS!G20+RMU!G20</f>
        <v>0</v>
      </c>
      <c r="H41" s="177">
        <f t="shared" si="5"/>
        <v>0</v>
      </c>
      <c r="I41" s="178">
        <f>'Ceitec '!I20+'Ceitec CŘS'!I20+SKM!I20+SUKB!I20+UCT!I20+SPSSN!I20+CTT!I20+ÚVT!I20+CJV!I20+CZS!I20+RMU!I20</f>
        <v>0</v>
      </c>
      <c r="J41" s="179">
        <f>'Ceitec '!J20+'Ceitec CŘS'!J20+SKM!J20+SUKB!J20+UCT!J20+SPSSN!J20+CTT!J20+ÚVT!J20+CJV!J20+CZS!J20+RMU!J20</f>
        <v>0</v>
      </c>
      <c r="K41" s="177">
        <f>'Ceitec '!K20+'Ceitec CŘS'!K20+SKM!K20+SUKB!K20+UCT!K20+SPSSN!K20+CTT!K20+ÚVT!K20+CJV!K20+CZS!K20+RMU!K20</f>
        <v>0</v>
      </c>
      <c r="L41" s="270">
        <f t="shared" si="6"/>
        <v>0</v>
      </c>
    </row>
    <row r="42" spans="1:16" s="135" customFormat="1" ht="15" customHeight="1" x14ac:dyDescent="0.25">
      <c r="A42" s="526">
        <v>14</v>
      </c>
      <c r="B42" s="527" t="s">
        <v>33</v>
      </c>
      <c r="C42" s="528"/>
      <c r="D42" s="494">
        <f t="shared" si="4"/>
        <v>0</v>
      </c>
      <c r="E42" s="561">
        <f>'Ceitec '!E21+'Ceitec CŘS'!E21+SKM!E21+SUKB!E21+UCT!E21+SPSSN!E21+CTT!E21+ÚVT!E21+CJV!E21+CZS!E21+RMU!E21</f>
        <v>0</v>
      </c>
      <c r="F42" s="562">
        <f>'Ceitec '!F21+'Ceitec CŘS'!F21+SKM!F21+SUKB!F21+UCT!F21+SPSSN!F21+CTT!F21+ÚVT!F21+CJV!F21+CZS!F21+RMU!F21</f>
        <v>0</v>
      </c>
      <c r="G42" s="562">
        <f>'Ceitec '!G21+'Ceitec CŘS'!G21+SKM!G21+SUKB!G21+UCT!G21+SPSSN!G21+CTT!G21+ÚVT!G21+CJV!G21+CZS!G21+RMU!G21</f>
        <v>0</v>
      </c>
      <c r="H42" s="563">
        <f t="shared" si="5"/>
        <v>0</v>
      </c>
      <c r="I42" s="564">
        <f>'Ceitec '!I21+'Ceitec CŘS'!I21+SKM!I21+SUKB!I21+UCT!I21+SPSSN!I21+CTT!I21+ÚVT!I21+CJV!I21+CZS!I21+RMU!I21</f>
        <v>0</v>
      </c>
      <c r="J42" s="565">
        <f>'Ceitec '!J21+'Ceitec CŘS'!J21+SKM!J21+SUKB!J21+UCT!J21+SPSSN!J21+CTT!J21+ÚVT!J21+CJV!J21+CZS!J21+RMU!J21</f>
        <v>0</v>
      </c>
      <c r="K42" s="563">
        <f>'Ceitec '!K21+'Ceitec CŘS'!K21+SKM!K21+SUKB!K21+UCT!K21+SPSSN!K21+CTT!K21+ÚVT!K21+CJV!K21+CZS!K21+RMU!K21</f>
        <v>0</v>
      </c>
      <c r="L42" s="566">
        <f t="shared" si="6"/>
        <v>0</v>
      </c>
    </row>
    <row r="43" spans="1:16" s="186" customFormat="1" ht="11.25" x14ac:dyDescent="0.2">
      <c r="A43" s="185" t="s">
        <v>136</v>
      </c>
      <c r="B43" s="185" t="s">
        <v>34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</row>
    <row r="44" spans="1:16" s="186" customFormat="1" ht="11.25" x14ac:dyDescent="0.2">
      <c r="A44" s="185"/>
      <c r="B44" s="185" t="s">
        <v>39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6" s="186" customFormat="1" ht="11.25" x14ac:dyDescent="0.2">
      <c r="A45" s="185" t="s">
        <v>137</v>
      </c>
      <c r="B45" s="185" t="s">
        <v>151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</row>
    <row r="46" spans="1:16" s="188" customFormat="1" ht="12" x14ac:dyDescent="0.2">
      <c r="A46" s="187" t="s">
        <v>35</v>
      </c>
      <c r="B46" s="187"/>
      <c r="C46" s="187"/>
      <c r="E46" s="189"/>
    </row>
  </sheetData>
  <mergeCells count="5">
    <mergeCell ref="B4:C5"/>
    <mergeCell ref="D24:L24"/>
    <mergeCell ref="B25:C26"/>
    <mergeCell ref="E25:H25"/>
    <mergeCell ref="I25:L25"/>
  </mergeCells>
  <phoneticPr fontId="4" type="noConversion"/>
  <printOptions horizontalCentered="1"/>
  <pageMargins left="0.59055118110236227" right="0.31496062992125984" top="0.5" bottom="0.24" header="0.19685039370078741" footer="0.16"/>
  <pageSetup paperSize="9" scale="75" orientation="landscape" r:id="rId1"/>
  <headerFooter alignWithMargins="0">
    <oddHeader>&amp;L&amp;"Arial CE,kurzíva\&amp;11Osnova rozpočtu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48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226140.30885999999</v>
      </c>
      <c r="E8" s="131">
        <f t="shared" si="0"/>
        <v>173193.52499000001</v>
      </c>
      <c r="F8" s="132">
        <f t="shared" si="0"/>
        <v>43457.504820000002</v>
      </c>
      <c r="G8" s="133">
        <f t="shared" si="0"/>
        <v>9489.2790499999992</v>
      </c>
      <c r="H8" s="244">
        <f t="shared" si="0"/>
        <v>226140.30885999999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200792.65586</v>
      </c>
      <c r="E9" s="140">
        <v>168224.49299</v>
      </c>
      <c r="F9" s="141">
        <v>23553.347819999999</v>
      </c>
      <c r="G9" s="143">
        <v>9014.8150499999992</v>
      </c>
      <c r="H9" s="247">
        <f t="shared" ref="H9:H21" si="2">SUM(E9:G9)</f>
        <v>200792.65586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200792.65586</v>
      </c>
      <c r="E13" s="148">
        <v>168224.49299</v>
      </c>
      <c r="F13" s="149">
        <v>23553.347819999999</v>
      </c>
      <c r="G13" s="153">
        <v>9014.8150499999992</v>
      </c>
      <c r="H13" s="449">
        <f t="shared" si="2"/>
        <v>200792.65586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3558</v>
      </c>
      <c r="E17" s="268"/>
      <c r="F17" s="269">
        <v>3558</v>
      </c>
      <c r="G17" s="177"/>
      <c r="H17" s="270">
        <f t="shared" si="2"/>
        <v>3558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21789.653000000002</v>
      </c>
      <c r="E18" s="268">
        <v>4969.0320000000002</v>
      </c>
      <c r="F18" s="269">
        <v>16346.157000000001</v>
      </c>
      <c r="G18" s="177">
        <v>474.464</v>
      </c>
      <c r="H18" s="270">
        <f t="shared" si="2"/>
        <v>21789.653000000002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49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22380</v>
      </c>
      <c r="E8" s="131">
        <f t="shared" si="0"/>
        <v>0</v>
      </c>
      <c r="F8" s="132">
        <f t="shared" si="0"/>
        <v>22380</v>
      </c>
      <c r="G8" s="133">
        <f t="shared" si="0"/>
        <v>0</v>
      </c>
      <c r="H8" s="244">
        <f t="shared" si="0"/>
        <v>22380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21378</v>
      </c>
      <c r="E9" s="140">
        <f>SUM(E10:E14)</f>
        <v>0</v>
      </c>
      <c r="F9" s="141">
        <f>SUM(F10:F14)</f>
        <v>21378</v>
      </c>
      <c r="G9" s="143">
        <f>SUM(G10:G14)</f>
        <v>0</v>
      </c>
      <c r="H9" s="247">
        <f t="shared" ref="H9:H21" si="2">SUM(E9:G9)</f>
        <v>21378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2341</v>
      </c>
      <c r="E12" s="148"/>
      <c r="F12" s="149">
        <v>2341</v>
      </c>
      <c r="G12" s="153"/>
      <c r="H12" s="449">
        <f t="shared" si="2"/>
        <v>2341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19037</v>
      </c>
      <c r="E13" s="148"/>
      <c r="F13" s="149">
        <v>19037</v>
      </c>
      <c r="G13" s="153"/>
      <c r="H13" s="449">
        <f t="shared" si="2"/>
        <v>19037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1002</v>
      </c>
      <c r="E18" s="268"/>
      <c r="F18" s="269">
        <v>1002</v>
      </c>
      <c r="G18" s="177"/>
      <c r="H18" s="270">
        <f t="shared" si="2"/>
        <v>1002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50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13000</v>
      </c>
      <c r="E8" s="131">
        <f t="shared" si="0"/>
        <v>0</v>
      </c>
      <c r="F8" s="132">
        <f t="shared" si="0"/>
        <v>6750</v>
      </c>
      <c r="G8" s="133">
        <f t="shared" si="0"/>
        <v>6250</v>
      </c>
      <c r="H8" s="244">
        <f t="shared" si="0"/>
        <v>13000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10000</v>
      </c>
      <c r="E9" s="140">
        <f>SUM(E10:E14)</f>
        <v>0</v>
      </c>
      <c r="F9" s="141">
        <f>SUM(F10:F14)</f>
        <v>5750</v>
      </c>
      <c r="G9" s="143">
        <f>SUM(G10:G14)</f>
        <v>4250</v>
      </c>
      <c r="H9" s="247">
        <f t="shared" ref="H9:H21" si="2">SUM(E9:G9)</f>
        <v>10000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10000</v>
      </c>
      <c r="E13" s="148"/>
      <c r="F13" s="149">
        <v>5750</v>
      </c>
      <c r="G13" s="153">
        <v>4250</v>
      </c>
      <c r="H13" s="449">
        <f t="shared" si="2"/>
        <v>10000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3000</v>
      </c>
      <c r="E18" s="268"/>
      <c r="F18" s="269">
        <v>1000</v>
      </c>
      <c r="G18" s="177">
        <v>2000</v>
      </c>
      <c r="H18" s="270">
        <f t="shared" si="2"/>
        <v>3000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5" width="10.85546875" style="92" customWidth="1"/>
    <col min="16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51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37820</v>
      </c>
      <c r="E8" s="131">
        <f t="shared" si="0"/>
        <v>500</v>
      </c>
      <c r="F8" s="132">
        <f t="shared" si="0"/>
        <v>37320</v>
      </c>
      <c r="G8" s="133">
        <f t="shared" si="0"/>
        <v>0</v>
      </c>
      <c r="H8" s="244">
        <f t="shared" si="0"/>
        <v>37820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34495</v>
      </c>
      <c r="E9" s="140">
        <f>SUM(E10:E14)</f>
        <v>0</v>
      </c>
      <c r="F9" s="141">
        <f>SUM(F10:F14)</f>
        <v>34495</v>
      </c>
      <c r="G9" s="143">
        <f>SUM(G10:G14)</f>
        <v>0</v>
      </c>
      <c r="H9" s="247">
        <f t="shared" ref="H9:H21" si="2">SUM(E9:G9)</f>
        <v>34495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0</v>
      </c>
      <c r="E10" s="148"/>
      <c r="F10" s="149"/>
      <c r="G10" s="153"/>
      <c r="H10" s="449">
        <f t="shared" si="2"/>
        <v>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0</v>
      </c>
      <c r="E12" s="148"/>
      <c r="F12" s="149"/>
      <c r="G12" s="153"/>
      <c r="H12" s="449">
        <f t="shared" si="2"/>
        <v>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34495</v>
      </c>
      <c r="E13" s="148"/>
      <c r="F13" s="149">
        <v>34495</v>
      </c>
      <c r="G13" s="153"/>
      <c r="H13" s="449">
        <f t="shared" si="2"/>
        <v>34495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0</v>
      </c>
      <c r="E15" s="266"/>
      <c r="F15" s="267"/>
      <c r="G15" s="175"/>
      <c r="H15" s="253">
        <f t="shared" si="2"/>
        <v>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3325</v>
      </c>
      <c r="E18" s="268">
        <v>500</v>
      </c>
      <c r="F18" s="269">
        <v>2825</v>
      </c>
      <c r="G18" s="177"/>
      <c r="H18" s="270">
        <f t="shared" si="2"/>
        <v>3325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0</v>
      </c>
      <c r="E19" s="268"/>
      <c r="F19" s="269"/>
      <c r="G19" s="177"/>
      <c r="H19" s="270">
        <f t="shared" si="2"/>
        <v>0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47"/>
  <sheetViews>
    <sheetView showGridLines="0" workbookViewId="0"/>
  </sheetViews>
  <sheetFormatPr defaultColWidth="8.85546875" defaultRowHeight="12.75" x14ac:dyDescent="0.2"/>
  <cols>
    <col min="1" max="1" width="4.42578125" style="89" customWidth="1"/>
    <col min="2" max="2" width="5.42578125" style="89" customWidth="1"/>
    <col min="3" max="3" width="37.140625" style="89" customWidth="1"/>
    <col min="4" max="4" width="10.85546875" style="89" customWidth="1"/>
    <col min="5" max="5" width="10.140625" style="89" customWidth="1"/>
    <col min="6" max="6" width="10" style="90" customWidth="1"/>
    <col min="7" max="7" width="9.42578125" style="90" customWidth="1"/>
    <col min="8" max="8" width="10.140625" style="90" customWidth="1"/>
    <col min="9" max="9" width="8" style="89" customWidth="1"/>
    <col min="10" max="10" width="8.7109375" style="89" customWidth="1"/>
    <col min="11" max="11" width="7.85546875" style="90" customWidth="1"/>
    <col min="12" max="12" width="8.7109375" style="90" customWidth="1"/>
    <col min="13" max="14" width="10.85546875" style="92" customWidth="1"/>
    <col min="15" max="16384" width="8.85546875" style="89"/>
  </cols>
  <sheetData>
    <row r="2" spans="1:12" ht="13.5" thickBot="1" x14ac:dyDescent="0.25">
      <c r="H2" s="91"/>
      <c r="I2" s="90"/>
      <c r="J2" s="90"/>
      <c r="L2" s="91" t="s">
        <v>11</v>
      </c>
    </row>
    <row r="3" spans="1:12" s="117" customFormat="1" ht="15" customHeight="1" x14ac:dyDescent="0.25">
      <c r="A3" s="93"/>
      <c r="B3" s="115"/>
      <c r="C3" s="116"/>
      <c r="D3" s="824" t="s">
        <v>12</v>
      </c>
      <c r="E3" s="825"/>
      <c r="F3" s="825"/>
      <c r="G3" s="825"/>
      <c r="H3" s="825"/>
      <c r="I3" s="825"/>
      <c r="J3" s="825"/>
      <c r="K3" s="825"/>
      <c r="L3" s="826"/>
    </row>
    <row r="4" spans="1:12" s="117" customFormat="1" x14ac:dyDescent="0.2">
      <c r="A4" s="94"/>
      <c r="B4" s="809" t="s">
        <v>284</v>
      </c>
      <c r="C4" s="827"/>
      <c r="D4" s="118"/>
      <c r="E4" s="812" t="s">
        <v>37</v>
      </c>
      <c r="F4" s="813"/>
      <c r="G4" s="813"/>
      <c r="H4" s="814"/>
      <c r="I4" s="828" t="s">
        <v>36</v>
      </c>
      <c r="J4" s="829"/>
      <c r="K4" s="829"/>
      <c r="L4" s="830"/>
    </row>
    <row r="5" spans="1:12" s="117" customFormat="1" x14ac:dyDescent="0.2">
      <c r="A5" s="94"/>
      <c r="B5" s="811"/>
      <c r="C5" s="827"/>
      <c r="D5" s="118" t="s">
        <v>13</v>
      </c>
      <c r="E5" s="233"/>
      <c r="F5" s="234" t="s">
        <v>14</v>
      </c>
      <c r="G5" s="235"/>
      <c r="H5" s="236" t="s">
        <v>15</v>
      </c>
      <c r="I5" s="233"/>
      <c r="J5" s="234" t="s">
        <v>14</v>
      </c>
      <c r="K5" s="235"/>
      <c r="L5" s="237" t="s">
        <v>15</v>
      </c>
    </row>
    <row r="6" spans="1:12" s="121" customFormat="1" ht="15.75" x14ac:dyDescent="0.25">
      <c r="A6" s="98"/>
      <c r="B6" s="119" t="s">
        <v>16</v>
      </c>
      <c r="C6" s="263" t="s">
        <v>52</v>
      </c>
      <c r="D6" s="120" t="s">
        <v>17</v>
      </c>
      <c r="E6" s="238" t="s">
        <v>18</v>
      </c>
      <c r="F6" s="239" t="s">
        <v>19</v>
      </c>
      <c r="G6" s="240" t="s">
        <v>20</v>
      </c>
      <c r="H6" s="241" t="s">
        <v>21</v>
      </c>
      <c r="I6" s="238" t="s">
        <v>18</v>
      </c>
      <c r="J6" s="239" t="s">
        <v>19</v>
      </c>
      <c r="K6" s="240" t="s">
        <v>20</v>
      </c>
      <c r="L6" s="242" t="s">
        <v>22</v>
      </c>
    </row>
    <row r="7" spans="1:12" s="127" customFormat="1" ht="12" x14ac:dyDescent="0.2">
      <c r="A7" s="122"/>
      <c r="B7" s="123"/>
      <c r="C7" s="123"/>
      <c r="D7" s="124">
        <v>1</v>
      </c>
      <c r="E7" s="123">
        <v>2</v>
      </c>
      <c r="F7" s="125">
        <v>3</v>
      </c>
      <c r="G7" s="102">
        <v>4</v>
      </c>
      <c r="H7" s="243">
        <v>5</v>
      </c>
      <c r="I7" s="123">
        <v>6</v>
      </c>
      <c r="J7" s="125">
        <v>7</v>
      </c>
      <c r="K7" s="102">
        <v>8</v>
      </c>
      <c r="L7" s="126">
        <v>9</v>
      </c>
    </row>
    <row r="8" spans="1:12" s="135" customFormat="1" ht="15" customHeight="1" x14ac:dyDescent="0.2">
      <c r="A8" s="128">
        <v>1</v>
      </c>
      <c r="B8" s="129" t="s">
        <v>23</v>
      </c>
      <c r="C8" s="129"/>
      <c r="D8" s="130">
        <f t="shared" ref="D8:L8" si="0">SUM(D15:D21)+D9</f>
        <v>208939.1</v>
      </c>
      <c r="E8" s="131">
        <f t="shared" si="0"/>
        <v>43489.1</v>
      </c>
      <c r="F8" s="132">
        <f t="shared" si="0"/>
        <v>165450</v>
      </c>
      <c r="G8" s="133">
        <f t="shared" si="0"/>
        <v>0</v>
      </c>
      <c r="H8" s="244">
        <f t="shared" si="0"/>
        <v>208939.1</v>
      </c>
      <c r="I8" s="131">
        <f t="shared" si="0"/>
        <v>0</v>
      </c>
      <c r="J8" s="132">
        <f t="shared" si="0"/>
        <v>0</v>
      </c>
      <c r="K8" s="133">
        <f t="shared" si="0"/>
        <v>0</v>
      </c>
      <c r="L8" s="134">
        <f t="shared" si="0"/>
        <v>0</v>
      </c>
    </row>
    <row r="9" spans="1:12" s="135" customFormat="1" ht="15" customHeight="1" x14ac:dyDescent="0.2">
      <c r="A9" s="136">
        <v>2</v>
      </c>
      <c r="B9" s="137" t="s">
        <v>24</v>
      </c>
      <c r="C9" s="138"/>
      <c r="D9" s="139">
        <f t="shared" ref="D9:D21" si="1">H9+L9</f>
        <v>189000</v>
      </c>
      <c r="E9" s="140">
        <f>SUM(E10:E14)</f>
        <v>35000</v>
      </c>
      <c r="F9" s="141">
        <f>SUM(F10:F14)</f>
        <v>154000</v>
      </c>
      <c r="G9" s="143">
        <f>SUM(G10:G14)</f>
        <v>0</v>
      </c>
      <c r="H9" s="247">
        <f t="shared" ref="H9:H21" si="2">SUM(E9:G9)</f>
        <v>189000</v>
      </c>
      <c r="I9" s="140">
        <f>SUM(I10:I14)</f>
        <v>0</v>
      </c>
      <c r="J9" s="141">
        <f>SUM(J10:J14)</f>
        <v>0</v>
      </c>
      <c r="K9" s="143">
        <f>SUM(K10:K14)</f>
        <v>0</v>
      </c>
      <c r="L9" s="144">
        <f t="shared" ref="L9:L21" si="3">SUM(I9:K9)</f>
        <v>0</v>
      </c>
    </row>
    <row r="10" spans="1:12" s="155" customFormat="1" ht="15" customHeight="1" x14ac:dyDescent="0.25">
      <c r="A10" s="145">
        <v>3</v>
      </c>
      <c r="B10" s="146"/>
      <c r="C10" s="147" t="s">
        <v>25</v>
      </c>
      <c r="D10" s="448">
        <f t="shared" si="1"/>
        <v>7600</v>
      </c>
      <c r="E10" s="148"/>
      <c r="F10" s="149">
        <v>7600</v>
      </c>
      <c r="G10" s="153"/>
      <c r="H10" s="449">
        <f t="shared" si="2"/>
        <v>7600</v>
      </c>
      <c r="I10" s="151"/>
      <c r="J10" s="152"/>
      <c r="K10" s="153"/>
      <c r="L10" s="154">
        <f t="shared" si="3"/>
        <v>0</v>
      </c>
    </row>
    <row r="11" spans="1:12" s="155" customFormat="1" ht="15" customHeight="1" x14ac:dyDescent="0.25">
      <c r="A11" s="145">
        <v>4</v>
      </c>
      <c r="B11" s="146"/>
      <c r="C11" s="147" t="s">
        <v>26</v>
      </c>
      <c r="D11" s="448">
        <f t="shared" si="1"/>
        <v>0</v>
      </c>
      <c r="E11" s="148"/>
      <c r="F11" s="149"/>
      <c r="G11" s="153"/>
      <c r="H11" s="449">
        <f t="shared" si="2"/>
        <v>0</v>
      </c>
      <c r="I11" s="151"/>
      <c r="J11" s="152"/>
      <c r="K11" s="153"/>
      <c r="L11" s="154">
        <f t="shared" si="3"/>
        <v>0</v>
      </c>
    </row>
    <row r="12" spans="1:12" s="155" customFormat="1" ht="15" customHeight="1" x14ac:dyDescent="0.25">
      <c r="A12" s="145">
        <v>5</v>
      </c>
      <c r="B12" s="146"/>
      <c r="C12" s="147" t="s">
        <v>27</v>
      </c>
      <c r="D12" s="448">
        <f t="shared" si="1"/>
        <v>6000</v>
      </c>
      <c r="E12" s="148"/>
      <c r="F12" s="149">
        <v>6000</v>
      </c>
      <c r="G12" s="153"/>
      <c r="H12" s="449">
        <f t="shared" si="2"/>
        <v>6000</v>
      </c>
      <c r="I12" s="151"/>
      <c r="J12" s="152"/>
      <c r="K12" s="153"/>
      <c r="L12" s="154">
        <f t="shared" si="3"/>
        <v>0</v>
      </c>
    </row>
    <row r="13" spans="1:12" s="155" customFormat="1" ht="15" customHeight="1" x14ac:dyDescent="0.25">
      <c r="A13" s="145">
        <v>6</v>
      </c>
      <c r="B13" s="146"/>
      <c r="C13" s="147" t="s">
        <v>147</v>
      </c>
      <c r="D13" s="448">
        <f t="shared" si="1"/>
        <v>175400</v>
      </c>
      <c r="E13" s="148">
        <v>35000</v>
      </c>
      <c r="F13" s="149">
        <v>140400</v>
      </c>
      <c r="G13" s="153"/>
      <c r="H13" s="449">
        <f t="shared" si="2"/>
        <v>175400</v>
      </c>
      <c r="I13" s="151"/>
      <c r="J13" s="152"/>
      <c r="K13" s="153"/>
      <c r="L13" s="154">
        <f t="shared" si="3"/>
        <v>0</v>
      </c>
    </row>
    <row r="14" spans="1:12" s="155" customFormat="1" ht="15" customHeight="1" x14ac:dyDescent="0.25">
      <c r="A14" s="159">
        <v>7</v>
      </c>
      <c r="B14" s="160"/>
      <c r="C14" s="161" t="s">
        <v>28</v>
      </c>
      <c r="D14" s="448">
        <f t="shared" si="1"/>
        <v>0</v>
      </c>
      <c r="E14" s="264"/>
      <c r="F14" s="265"/>
      <c r="G14" s="167"/>
      <c r="H14" s="449">
        <f t="shared" si="2"/>
        <v>0</v>
      </c>
      <c r="I14" s="165"/>
      <c r="J14" s="166"/>
      <c r="K14" s="167"/>
      <c r="L14" s="168">
        <f t="shared" si="3"/>
        <v>0</v>
      </c>
    </row>
    <row r="15" spans="1:12" s="135" customFormat="1" ht="15" customHeight="1" x14ac:dyDescent="0.25">
      <c r="A15" s="169">
        <v>8</v>
      </c>
      <c r="B15" s="170" t="s">
        <v>29</v>
      </c>
      <c r="C15" s="171"/>
      <c r="D15" s="172">
        <f t="shared" si="1"/>
        <v>4000</v>
      </c>
      <c r="E15" s="266"/>
      <c r="F15" s="267">
        <v>4000</v>
      </c>
      <c r="G15" s="175"/>
      <c r="H15" s="253">
        <f t="shared" si="2"/>
        <v>4000</v>
      </c>
      <c r="I15" s="173"/>
      <c r="J15" s="174"/>
      <c r="K15" s="175"/>
      <c r="L15" s="176">
        <f t="shared" si="3"/>
        <v>0</v>
      </c>
    </row>
    <row r="16" spans="1:12" s="135" customFormat="1" ht="15" customHeight="1" x14ac:dyDescent="0.25">
      <c r="A16" s="169">
        <v>9</v>
      </c>
      <c r="B16" s="170" t="s">
        <v>30</v>
      </c>
      <c r="C16" s="171"/>
      <c r="D16" s="172">
        <f t="shared" si="1"/>
        <v>0</v>
      </c>
      <c r="E16" s="266"/>
      <c r="F16" s="267"/>
      <c r="G16" s="175"/>
      <c r="H16" s="253">
        <f t="shared" si="2"/>
        <v>0</v>
      </c>
      <c r="I16" s="173"/>
      <c r="J16" s="174"/>
      <c r="K16" s="175"/>
      <c r="L16" s="176">
        <f t="shared" si="3"/>
        <v>0</v>
      </c>
    </row>
    <row r="17" spans="1:12" s="135" customFormat="1" ht="15" customHeight="1" x14ac:dyDescent="0.25">
      <c r="A17" s="136">
        <v>10</v>
      </c>
      <c r="B17" s="137" t="s">
        <v>31</v>
      </c>
      <c r="C17" s="137"/>
      <c r="D17" s="172">
        <f t="shared" si="1"/>
        <v>0</v>
      </c>
      <c r="E17" s="268"/>
      <c r="F17" s="269"/>
      <c r="G17" s="177"/>
      <c r="H17" s="270">
        <f t="shared" si="2"/>
        <v>0</v>
      </c>
      <c r="I17" s="178"/>
      <c r="J17" s="179"/>
      <c r="K17" s="177"/>
      <c r="L17" s="180">
        <f t="shared" si="3"/>
        <v>0</v>
      </c>
    </row>
    <row r="18" spans="1:12" s="135" customFormat="1" ht="15" customHeight="1" x14ac:dyDescent="0.25">
      <c r="A18" s="169">
        <v>11</v>
      </c>
      <c r="B18" s="171" t="s">
        <v>148</v>
      </c>
      <c r="C18" s="171"/>
      <c r="D18" s="181">
        <f t="shared" si="1"/>
        <v>12850.6</v>
      </c>
      <c r="E18" s="268">
        <v>5400.6</v>
      </c>
      <c r="F18" s="269">
        <v>7450</v>
      </c>
      <c r="G18" s="177"/>
      <c r="H18" s="270">
        <f t="shared" si="2"/>
        <v>12850.6</v>
      </c>
      <c r="I18" s="178"/>
      <c r="J18" s="179"/>
      <c r="K18" s="177"/>
      <c r="L18" s="180">
        <f t="shared" si="3"/>
        <v>0</v>
      </c>
    </row>
    <row r="19" spans="1:12" s="135" customFormat="1" ht="15" customHeight="1" x14ac:dyDescent="0.25">
      <c r="A19" s="288">
        <v>12</v>
      </c>
      <c r="B19" s="289" t="s">
        <v>150</v>
      </c>
      <c r="C19" s="289"/>
      <c r="D19" s="181">
        <f t="shared" si="1"/>
        <v>3088.5</v>
      </c>
      <c r="E19" s="268">
        <v>3088.5</v>
      </c>
      <c r="F19" s="269"/>
      <c r="G19" s="177"/>
      <c r="H19" s="270">
        <f t="shared" si="2"/>
        <v>3088.5</v>
      </c>
      <c r="I19" s="178"/>
      <c r="J19" s="179"/>
      <c r="K19" s="177"/>
      <c r="L19" s="180">
        <f t="shared" si="3"/>
        <v>0</v>
      </c>
    </row>
    <row r="20" spans="1:12" s="135" customFormat="1" ht="15" customHeight="1" x14ac:dyDescent="0.25">
      <c r="A20" s="169">
        <v>13</v>
      </c>
      <c r="B20" s="171" t="s">
        <v>32</v>
      </c>
      <c r="C20" s="171"/>
      <c r="D20" s="181">
        <f t="shared" si="1"/>
        <v>0</v>
      </c>
      <c r="E20" s="178"/>
      <c r="F20" s="179"/>
      <c r="G20" s="177"/>
      <c r="H20" s="270">
        <f t="shared" si="2"/>
        <v>0</v>
      </c>
      <c r="I20" s="178"/>
      <c r="J20" s="179"/>
      <c r="K20" s="177"/>
      <c r="L20" s="180">
        <f t="shared" si="3"/>
        <v>0</v>
      </c>
    </row>
    <row r="21" spans="1:12" s="135" customFormat="1" ht="15" customHeight="1" thickBot="1" x14ac:dyDescent="0.3">
      <c r="A21" s="182">
        <v>14</v>
      </c>
      <c r="B21" s="183" t="s">
        <v>33</v>
      </c>
      <c r="C21" s="183"/>
      <c r="D21" s="184">
        <f t="shared" si="1"/>
        <v>0</v>
      </c>
      <c r="E21" s="450"/>
      <c r="F21" s="451"/>
      <c r="G21" s="452"/>
      <c r="H21" s="453">
        <f t="shared" si="2"/>
        <v>0</v>
      </c>
      <c r="I21" s="450"/>
      <c r="J21" s="451"/>
      <c r="K21" s="452"/>
      <c r="L21" s="454">
        <f t="shared" si="3"/>
        <v>0</v>
      </c>
    </row>
    <row r="22" spans="1:12" s="186" customFormat="1" ht="11.25" x14ac:dyDescent="0.2">
      <c r="A22" s="185" t="s">
        <v>136</v>
      </c>
      <c r="B22" s="185" t="s">
        <v>34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</row>
    <row r="23" spans="1:12" s="186" customFormat="1" ht="11.25" x14ac:dyDescent="0.2">
      <c r="A23" s="185"/>
      <c r="B23" s="185" t="s">
        <v>39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</row>
    <row r="24" spans="1:12" s="186" customFormat="1" ht="11.25" x14ac:dyDescent="0.2">
      <c r="A24" s="185" t="s">
        <v>137</v>
      </c>
      <c r="B24" s="185" t="s">
        <v>151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</row>
    <row r="25" spans="1:12" s="188" customFormat="1" ht="12" x14ac:dyDescent="0.2">
      <c r="A25" s="187" t="s">
        <v>35</v>
      </c>
      <c r="B25" s="187"/>
      <c r="C25" s="187"/>
      <c r="E25" s="189"/>
    </row>
    <row r="43" spans="21:32" x14ac:dyDescent="0.2">
      <c r="U43" s="185" t="s">
        <v>136</v>
      </c>
      <c r="V43" s="185" t="s">
        <v>34</v>
      </c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21:32" x14ac:dyDescent="0.2">
      <c r="U44" s="185"/>
      <c r="V44" s="185" t="s">
        <v>39</v>
      </c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21:32" x14ac:dyDescent="0.2">
      <c r="U45" s="185" t="s">
        <v>137</v>
      </c>
      <c r="V45" s="185" t="s">
        <v>151</v>
      </c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21:32" x14ac:dyDescent="0.2">
      <c r="U46" s="187" t="s">
        <v>35</v>
      </c>
      <c r="V46" s="187"/>
      <c r="W46" s="187"/>
      <c r="X46" s="188"/>
      <c r="Y46" s="189"/>
      <c r="Z46" s="188"/>
      <c r="AA46" s="188"/>
      <c r="AB46" s="188"/>
      <c r="AC46" s="188"/>
      <c r="AD46" s="188"/>
      <c r="AE46" s="188"/>
      <c r="AF46" s="188"/>
    </row>
    <row r="47" spans="21:32" x14ac:dyDescent="0.2">
      <c r="Z47" s="90"/>
      <c r="AA47" s="90"/>
      <c r="AB47" s="90"/>
      <c r="AE47" s="90"/>
      <c r="AF47" s="90"/>
    </row>
  </sheetData>
  <mergeCells count="4">
    <mergeCell ref="D3:L3"/>
    <mergeCell ref="B4:C5"/>
    <mergeCell ref="E4:H4"/>
    <mergeCell ref="I4:L4"/>
  </mergeCells>
  <phoneticPr fontId="4" type="noConversion"/>
  <printOptions horizontalCentered="1"/>
  <pageMargins left="0.59055118110236227" right="0.31496062992125984" top="0.51181102362204722" bottom="0.23622047244094491" header="0.19685039370078741" footer="0.15748031496062992"/>
  <pageSetup paperSize="9" orientation="landscape" r:id="rId1"/>
  <headerFooter alignWithMargins="0">
    <oddHeader>&amp;L&amp;"Arial CE,kurzíva\&amp;11Osnova rozpočtu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titl</vt:lpstr>
      <vt:lpstr>Celkem</vt:lpstr>
      <vt:lpstr>Fakulty</vt:lpstr>
      <vt:lpstr>Součásti</vt:lpstr>
      <vt:lpstr>LF</vt:lpstr>
      <vt:lpstr>FF</vt:lpstr>
      <vt:lpstr>PrF</vt:lpstr>
      <vt:lpstr>FSS</vt:lpstr>
      <vt:lpstr>PřF</vt:lpstr>
      <vt:lpstr>FI</vt:lpstr>
      <vt:lpstr>PdF</vt:lpstr>
      <vt:lpstr>FSpS</vt:lpstr>
      <vt:lpstr>ESF</vt:lpstr>
      <vt:lpstr>Ceitec </vt:lpstr>
      <vt:lpstr>Ceitec CŘS</vt:lpstr>
      <vt:lpstr>SKM</vt:lpstr>
      <vt:lpstr>SUKB</vt:lpstr>
      <vt:lpstr>UCT</vt:lpstr>
      <vt:lpstr>SPSSN</vt:lpstr>
      <vt:lpstr>CTT</vt:lpstr>
      <vt:lpstr>ÚVT</vt:lpstr>
      <vt:lpstr>CJV</vt:lpstr>
      <vt:lpstr>CZS</vt:lpstr>
      <vt:lpstr>RMU</vt:lpstr>
      <vt:lpstr>komentar</vt:lpstr>
      <vt:lpstr>jiné</vt:lpstr>
      <vt:lpstr>stavby_2018</vt:lpstr>
      <vt:lpstr>FRIM</vt:lpstr>
      <vt:lpstr>Odhad odpisu</vt:lpstr>
      <vt:lpstr>'Odhad odpisu'!Názvy_tisku</vt:lpstr>
      <vt:lpstr>stavby_2018!Názvy_tisku</vt:lpstr>
      <vt:lpstr>stavby_2018!Oblast_tisku</vt:lpstr>
    </vt:vector>
  </TitlesOfParts>
  <Company>RMU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Havranek</cp:lastModifiedBy>
  <cp:lastPrinted>2018-03-26T06:03:38Z</cp:lastPrinted>
  <dcterms:created xsi:type="dcterms:W3CDTF">2011-11-23T15:59:22Z</dcterms:created>
  <dcterms:modified xsi:type="dcterms:W3CDTF">2018-05-23T13:57:00Z</dcterms:modified>
</cp:coreProperties>
</file>